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5845" windowHeight="6705" activeTab="3"/>
  </bookViews>
  <sheets>
    <sheet name="CONTENTS" sheetId="8" r:id="rId1"/>
    <sheet name="Prices" sheetId="6" r:id="rId2"/>
    <sheet name="Quantities" sheetId="5" r:id="rId3"/>
    <sheet name="Prices revenue smoothing" sheetId="7" r:id="rId4"/>
    <sheet name="Summary" sheetId="4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3" hidden="1">'Prices revenue smoothing'!$A$11:$AI$692</definedName>
  </definedNames>
  <calcPr calcId="145621"/>
</workbook>
</file>

<file path=xl/calcChain.xml><?xml version="1.0" encoding="utf-8"?>
<calcChain xmlns="http://schemas.openxmlformats.org/spreadsheetml/2006/main">
  <c r="M1" i="7" l="1"/>
  <c r="M9" i="7"/>
  <c r="M10" i="7" s="1"/>
  <c r="N9" i="7"/>
  <c r="N10" i="7" s="1"/>
  <c r="N1" i="7" s="1"/>
  <c r="O9" i="7"/>
  <c r="O10" i="7" s="1"/>
  <c r="O1" i="7" s="1"/>
  <c r="W4" i="6"/>
  <c r="X4" i="6"/>
  <c r="Y4" i="6"/>
  <c r="V4" i="6"/>
  <c r="M4" i="6" l="1"/>
  <c r="N4" i="6"/>
  <c r="O4" i="6"/>
  <c r="L4" i="6"/>
  <c r="K4" i="6"/>
  <c r="H555" i="7" l="1"/>
  <c r="H557" i="7"/>
  <c r="H559" i="7"/>
  <c r="H561" i="7"/>
  <c r="H563" i="7"/>
  <c r="H565" i="7"/>
  <c r="H567" i="7"/>
  <c r="H569" i="7"/>
  <c r="H571" i="7"/>
  <c r="H573" i="7"/>
  <c r="H575" i="7"/>
  <c r="H577" i="7"/>
  <c r="H579" i="7"/>
  <c r="H581" i="7"/>
  <c r="H583" i="7"/>
  <c r="H585" i="7"/>
  <c r="H587" i="7"/>
  <c r="H589" i="7"/>
  <c r="H591" i="7"/>
  <c r="H593" i="7"/>
  <c r="H595" i="7"/>
  <c r="H597" i="7"/>
  <c r="H599" i="7"/>
  <c r="H601" i="7"/>
  <c r="H603" i="7"/>
  <c r="H605" i="7"/>
  <c r="H607" i="7"/>
  <c r="H609" i="7"/>
  <c r="H611" i="7"/>
  <c r="H613" i="7"/>
  <c r="H615" i="7"/>
  <c r="H617" i="7"/>
  <c r="H619" i="7"/>
  <c r="H621" i="7"/>
  <c r="H623" i="7"/>
  <c r="H625" i="7"/>
  <c r="H627" i="7"/>
  <c r="H629" i="7"/>
  <c r="H631" i="7"/>
  <c r="H633" i="7"/>
  <c r="H635" i="7"/>
  <c r="H637" i="7"/>
  <c r="H639" i="7"/>
  <c r="H641" i="7"/>
  <c r="H643" i="7"/>
  <c r="H645" i="7"/>
  <c r="H647" i="7"/>
  <c r="H649" i="7"/>
  <c r="H651" i="7"/>
  <c r="H653" i="7"/>
  <c r="H655" i="7"/>
  <c r="H657" i="7"/>
  <c r="H659" i="7"/>
  <c r="G397" i="7"/>
  <c r="F14" i="7"/>
  <c r="F16" i="7"/>
  <c r="F18" i="7"/>
  <c r="F20" i="7"/>
  <c r="F22" i="7"/>
  <c r="F24" i="7"/>
  <c r="F26" i="7"/>
  <c r="F28" i="7"/>
  <c r="F30" i="7"/>
  <c r="F32" i="7"/>
  <c r="F34" i="7"/>
  <c r="F36" i="7"/>
  <c r="F38" i="7"/>
  <c r="F40" i="7"/>
  <c r="F42" i="7"/>
  <c r="F44" i="7"/>
  <c r="F46" i="7"/>
  <c r="F48" i="7"/>
  <c r="F50" i="7"/>
  <c r="F52" i="7"/>
  <c r="F54" i="7"/>
  <c r="F56" i="7"/>
  <c r="F58" i="7"/>
  <c r="F60" i="7"/>
  <c r="F62" i="7"/>
  <c r="F64" i="7"/>
  <c r="F66" i="7"/>
  <c r="F68" i="7"/>
  <c r="F70" i="7"/>
  <c r="F72" i="7"/>
  <c r="F74" i="7"/>
  <c r="F76" i="7"/>
  <c r="F78" i="7"/>
  <c r="F80" i="7"/>
  <c r="F82" i="7"/>
  <c r="F84" i="7"/>
  <c r="F86" i="7"/>
  <c r="F88" i="7"/>
  <c r="F90" i="7"/>
  <c r="F92" i="7"/>
  <c r="F94" i="7"/>
  <c r="F96" i="7"/>
  <c r="F98" i="7"/>
  <c r="F100" i="7"/>
  <c r="F102" i="7"/>
  <c r="F104" i="7"/>
  <c r="F106" i="7"/>
  <c r="F108" i="7"/>
  <c r="F110" i="7"/>
  <c r="F112" i="7"/>
  <c r="F114" i="7"/>
  <c r="F116" i="7"/>
  <c r="F118" i="7"/>
  <c r="F120" i="7"/>
  <c r="F122" i="7"/>
  <c r="F124" i="7"/>
  <c r="F126" i="7"/>
  <c r="F128" i="7"/>
  <c r="F130" i="7"/>
  <c r="F132" i="7"/>
  <c r="F134" i="7"/>
  <c r="F136" i="7"/>
  <c r="F138" i="7"/>
  <c r="F140" i="7"/>
  <c r="F142" i="7"/>
  <c r="F144" i="7"/>
  <c r="F146" i="7"/>
  <c r="F148" i="7"/>
  <c r="F150" i="7"/>
  <c r="F152" i="7"/>
  <c r="F154" i="7"/>
  <c r="F156" i="7"/>
  <c r="F158" i="7"/>
  <c r="F160" i="7"/>
  <c r="F162" i="7"/>
  <c r="F164" i="7"/>
  <c r="F166" i="7"/>
  <c r="F168" i="7"/>
  <c r="F170" i="7"/>
  <c r="F172" i="7"/>
  <c r="F174" i="7"/>
  <c r="F176" i="7"/>
  <c r="F12" i="7"/>
  <c r="L5" i="7"/>
  <c r="L6" i="7" s="1"/>
  <c r="M5" i="7"/>
  <c r="M6" i="7" s="1"/>
  <c r="N5" i="7"/>
  <c r="N6" i="7" s="1"/>
  <c r="O5" i="7"/>
  <c r="O6" i="7" s="1"/>
  <c r="K5" i="7"/>
  <c r="K6" i="7" s="1"/>
  <c r="K7" i="7" s="1"/>
  <c r="L7" i="7" s="1"/>
  <c r="M7" i="7" s="1"/>
  <c r="H554" i="6"/>
  <c r="H555" i="6"/>
  <c r="H558" i="7" s="1"/>
  <c r="H556" i="6"/>
  <c r="H557" i="6"/>
  <c r="H560" i="7" s="1"/>
  <c r="H558" i="6"/>
  <c r="H559" i="6"/>
  <c r="H562" i="7" s="1"/>
  <c r="H560" i="6"/>
  <c r="H561" i="6"/>
  <c r="H564" i="7" s="1"/>
  <c r="H562" i="6"/>
  <c r="H563" i="6"/>
  <c r="H566" i="7" s="1"/>
  <c r="H564" i="6"/>
  <c r="H565" i="6"/>
  <c r="H568" i="7" s="1"/>
  <c r="H566" i="6"/>
  <c r="H567" i="6"/>
  <c r="H570" i="7" s="1"/>
  <c r="H568" i="6"/>
  <c r="H569" i="6"/>
  <c r="H572" i="7" s="1"/>
  <c r="H570" i="6"/>
  <c r="H571" i="6"/>
  <c r="H574" i="7" s="1"/>
  <c r="H572" i="6"/>
  <c r="H573" i="6"/>
  <c r="H576" i="7" s="1"/>
  <c r="H574" i="6"/>
  <c r="H575" i="6"/>
  <c r="H578" i="7" s="1"/>
  <c r="H576" i="6"/>
  <c r="H577" i="6"/>
  <c r="H580" i="7" s="1"/>
  <c r="H578" i="6"/>
  <c r="H579" i="6"/>
  <c r="H582" i="7" s="1"/>
  <c r="H580" i="6"/>
  <c r="H581" i="6"/>
  <c r="H584" i="7" s="1"/>
  <c r="H582" i="6"/>
  <c r="H583" i="6"/>
  <c r="H586" i="7" s="1"/>
  <c r="H584" i="6"/>
  <c r="H585" i="6"/>
  <c r="H588" i="7" s="1"/>
  <c r="H586" i="6"/>
  <c r="H587" i="6"/>
  <c r="H590" i="7" s="1"/>
  <c r="H588" i="6"/>
  <c r="H589" i="6"/>
  <c r="H592" i="7" s="1"/>
  <c r="H590" i="6"/>
  <c r="H591" i="6"/>
  <c r="H594" i="7" s="1"/>
  <c r="H592" i="6"/>
  <c r="H593" i="6"/>
  <c r="H596" i="7" s="1"/>
  <c r="H594" i="6"/>
  <c r="H595" i="6"/>
  <c r="H598" i="7" s="1"/>
  <c r="H596" i="6"/>
  <c r="H597" i="6"/>
  <c r="H600" i="7" s="1"/>
  <c r="H598" i="6"/>
  <c r="H599" i="6"/>
  <c r="H602" i="7" s="1"/>
  <c r="H600" i="6"/>
  <c r="H601" i="6"/>
  <c r="H604" i="7" s="1"/>
  <c r="H602" i="6"/>
  <c r="H603" i="6"/>
  <c r="H606" i="7" s="1"/>
  <c r="H604" i="6"/>
  <c r="H605" i="6"/>
  <c r="H608" i="7" s="1"/>
  <c r="H606" i="6"/>
  <c r="H607" i="6"/>
  <c r="H610" i="7" s="1"/>
  <c r="H608" i="6"/>
  <c r="H609" i="6"/>
  <c r="H612" i="7" s="1"/>
  <c r="H610" i="6"/>
  <c r="H611" i="6"/>
  <c r="H614" i="7" s="1"/>
  <c r="H612" i="6"/>
  <c r="H613" i="6"/>
  <c r="H616" i="7" s="1"/>
  <c r="H614" i="6"/>
  <c r="H615" i="6"/>
  <c r="H618" i="7" s="1"/>
  <c r="H616" i="6"/>
  <c r="H617" i="6"/>
  <c r="H620" i="7" s="1"/>
  <c r="H618" i="6"/>
  <c r="H619" i="6"/>
  <c r="H622" i="7" s="1"/>
  <c r="H620" i="6"/>
  <c r="H621" i="6"/>
  <c r="H624" i="7" s="1"/>
  <c r="H622" i="6"/>
  <c r="H623" i="6"/>
  <c r="H626" i="7" s="1"/>
  <c r="H624" i="6"/>
  <c r="H625" i="6"/>
  <c r="H628" i="7" s="1"/>
  <c r="H626" i="6"/>
  <c r="H627" i="6"/>
  <c r="H630" i="7" s="1"/>
  <c r="H628" i="6"/>
  <c r="H629" i="6"/>
  <c r="H632" i="7" s="1"/>
  <c r="H630" i="6"/>
  <c r="H631" i="6"/>
  <c r="H634" i="7" s="1"/>
  <c r="H632" i="6"/>
  <c r="H633" i="6"/>
  <c r="H636" i="7" s="1"/>
  <c r="H634" i="6"/>
  <c r="H635" i="6"/>
  <c r="H638" i="7" s="1"/>
  <c r="H636" i="6"/>
  <c r="H637" i="6"/>
  <c r="H640" i="7" s="1"/>
  <c r="H638" i="6"/>
  <c r="H639" i="6"/>
  <c r="H642" i="7" s="1"/>
  <c r="H640" i="6"/>
  <c r="H641" i="6"/>
  <c r="H644" i="7" s="1"/>
  <c r="H642" i="6"/>
  <c r="H643" i="6"/>
  <c r="H646" i="7" s="1"/>
  <c r="H644" i="6"/>
  <c r="H645" i="6"/>
  <c r="H648" i="7" s="1"/>
  <c r="H646" i="6"/>
  <c r="H647" i="6"/>
  <c r="H650" i="7" s="1"/>
  <c r="H648" i="6"/>
  <c r="H649" i="6"/>
  <c r="H652" i="7" s="1"/>
  <c r="H650" i="6"/>
  <c r="H651" i="6"/>
  <c r="H654" i="7" s="1"/>
  <c r="H652" i="6"/>
  <c r="H653" i="6"/>
  <c r="H656" i="7" s="1"/>
  <c r="H654" i="6"/>
  <c r="H655" i="6"/>
  <c r="H658" i="7" s="1"/>
  <c r="H656" i="6"/>
  <c r="H553" i="6"/>
  <c r="H556" i="7" s="1"/>
  <c r="H552" i="6"/>
  <c r="H551" i="6"/>
  <c r="H554" i="7" s="1"/>
  <c r="G398" i="6"/>
  <c r="G401" i="7" s="1"/>
  <c r="G399" i="6"/>
  <c r="G402" i="7" s="1"/>
  <c r="G400" i="6"/>
  <c r="G403" i="7" s="1"/>
  <c r="G401" i="6"/>
  <c r="G404" i="7" s="1"/>
  <c r="G402" i="6"/>
  <c r="G405" i="7" s="1"/>
  <c r="G403" i="6"/>
  <c r="G406" i="7" s="1"/>
  <c r="G404" i="6"/>
  <c r="G407" i="7" s="1"/>
  <c r="G405" i="6"/>
  <c r="G408" i="7" s="1"/>
  <c r="G406" i="6"/>
  <c r="G409" i="7" s="1"/>
  <c r="G407" i="6"/>
  <c r="G410" i="7" s="1"/>
  <c r="G408" i="6"/>
  <c r="G411" i="7" s="1"/>
  <c r="G409" i="6"/>
  <c r="G412" i="7" s="1"/>
  <c r="G410" i="6"/>
  <c r="G413" i="7" s="1"/>
  <c r="G411" i="6"/>
  <c r="G414" i="7" s="1"/>
  <c r="G412" i="6"/>
  <c r="G415" i="7" s="1"/>
  <c r="G413" i="6"/>
  <c r="G416" i="7" s="1"/>
  <c r="G414" i="6"/>
  <c r="G417" i="7" s="1"/>
  <c r="G415" i="6"/>
  <c r="G418" i="7" s="1"/>
  <c r="G416" i="6"/>
  <c r="G419" i="7" s="1"/>
  <c r="G417" i="6"/>
  <c r="G420" i="7" s="1"/>
  <c r="G418" i="6"/>
  <c r="G421" i="7" s="1"/>
  <c r="G419" i="6"/>
  <c r="G422" i="7" s="1"/>
  <c r="G420" i="6"/>
  <c r="G423" i="7" s="1"/>
  <c r="G421" i="6"/>
  <c r="G424" i="7" s="1"/>
  <c r="G422" i="6"/>
  <c r="G425" i="7" s="1"/>
  <c r="G423" i="6"/>
  <c r="G426" i="7" s="1"/>
  <c r="G424" i="6"/>
  <c r="G427" i="7" s="1"/>
  <c r="G425" i="6"/>
  <c r="G428" i="7" s="1"/>
  <c r="G426" i="6"/>
  <c r="G429" i="7" s="1"/>
  <c r="G427" i="6"/>
  <c r="G430" i="7" s="1"/>
  <c r="G428" i="6"/>
  <c r="G431" i="7" s="1"/>
  <c r="G429" i="6"/>
  <c r="G432" i="7" s="1"/>
  <c r="G430" i="6"/>
  <c r="G433" i="7" s="1"/>
  <c r="G431" i="6"/>
  <c r="G434" i="7" s="1"/>
  <c r="G432" i="6"/>
  <c r="G435" i="7" s="1"/>
  <c r="G433" i="6"/>
  <c r="G436" i="7" s="1"/>
  <c r="G434" i="6"/>
  <c r="G437" i="7" s="1"/>
  <c r="G435" i="6"/>
  <c r="G438" i="7" s="1"/>
  <c r="G436" i="6"/>
  <c r="G439" i="7" s="1"/>
  <c r="G437" i="6"/>
  <c r="G440" i="7" s="1"/>
  <c r="G438" i="6"/>
  <c r="G441" i="7" s="1"/>
  <c r="G439" i="6"/>
  <c r="G442" i="7" s="1"/>
  <c r="G440" i="6"/>
  <c r="G443" i="7" s="1"/>
  <c r="G441" i="6"/>
  <c r="G444" i="7" s="1"/>
  <c r="G442" i="6"/>
  <c r="G445" i="7" s="1"/>
  <c r="G443" i="6"/>
  <c r="G446" i="7" s="1"/>
  <c r="G444" i="6"/>
  <c r="G447" i="7" s="1"/>
  <c r="G445" i="6"/>
  <c r="G448" i="7" s="1"/>
  <c r="G446" i="6"/>
  <c r="G449" i="7" s="1"/>
  <c r="G447" i="6"/>
  <c r="G450" i="7" s="1"/>
  <c r="G448" i="6"/>
  <c r="G451" i="7" s="1"/>
  <c r="G397" i="6"/>
  <c r="G400" i="7" s="1"/>
  <c r="G396" i="6"/>
  <c r="G399" i="7" s="1"/>
  <c r="G395" i="6"/>
  <c r="G398" i="7" s="1"/>
  <c r="G394" i="6"/>
  <c r="F10" i="6"/>
  <c r="F13" i="7" s="1"/>
  <c r="F11" i="6"/>
  <c r="F12" i="6"/>
  <c r="F15" i="7" s="1"/>
  <c r="F13" i="6"/>
  <c r="F14" i="6"/>
  <c r="F17" i="7" s="1"/>
  <c r="F15" i="6"/>
  <c r="F16" i="6"/>
  <c r="F19" i="7" s="1"/>
  <c r="F17" i="6"/>
  <c r="F18" i="6"/>
  <c r="F21" i="7" s="1"/>
  <c r="F19" i="6"/>
  <c r="F20" i="6"/>
  <c r="F23" i="7" s="1"/>
  <c r="F21" i="6"/>
  <c r="F22" i="6"/>
  <c r="F25" i="7" s="1"/>
  <c r="F23" i="6"/>
  <c r="F24" i="6"/>
  <c r="F27" i="7" s="1"/>
  <c r="F25" i="6"/>
  <c r="F26" i="6"/>
  <c r="F29" i="7" s="1"/>
  <c r="F27" i="6"/>
  <c r="F28" i="6"/>
  <c r="F31" i="7" s="1"/>
  <c r="F29" i="6"/>
  <c r="F30" i="6"/>
  <c r="F33" i="7" s="1"/>
  <c r="F31" i="6"/>
  <c r="F32" i="6"/>
  <c r="F35" i="7" s="1"/>
  <c r="F33" i="6"/>
  <c r="F34" i="6"/>
  <c r="F37" i="7" s="1"/>
  <c r="F35" i="6"/>
  <c r="F36" i="6"/>
  <c r="F39" i="7" s="1"/>
  <c r="F37" i="6"/>
  <c r="F38" i="6"/>
  <c r="F41" i="7" s="1"/>
  <c r="F39" i="6"/>
  <c r="F40" i="6"/>
  <c r="F43" i="7" s="1"/>
  <c r="F41" i="6"/>
  <c r="F42" i="6"/>
  <c r="F45" i="7" s="1"/>
  <c r="F43" i="6"/>
  <c r="F44" i="6"/>
  <c r="F47" i="7" s="1"/>
  <c r="F45" i="6"/>
  <c r="F46" i="6"/>
  <c r="F49" i="7" s="1"/>
  <c r="F47" i="6"/>
  <c r="F48" i="6"/>
  <c r="F51" i="7" s="1"/>
  <c r="F49" i="6"/>
  <c r="F50" i="6"/>
  <c r="F53" i="7" s="1"/>
  <c r="F51" i="6"/>
  <c r="F52" i="6"/>
  <c r="F55" i="7" s="1"/>
  <c r="F53" i="6"/>
  <c r="F54" i="6"/>
  <c r="F57" i="7" s="1"/>
  <c r="F55" i="6"/>
  <c r="F56" i="6"/>
  <c r="F59" i="7" s="1"/>
  <c r="F57" i="6"/>
  <c r="F58" i="6"/>
  <c r="F61" i="7" s="1"/>
  <c r="F59" i="6"/>
  <c r="F60" i="6"/>
  <c r="F63" i="7" s="1"/>
  <c r="F61" i="6"/>
  <c r="F62" i="6"/>
  <c r="F65" i="7" s="1"/>
  <c r="F63" i="6"/>
  <c r="F64" i="6"/>
  <c r="F67" i="7" s="1"/>
  <c r="F65" i="6"/>
  <c r="F66" i="6"/>
  <c r="F69" i="7" s="1"/>
  <c r="F67" i="6"/>
  <c r="F68" i="6"/>
  <c r="F71" i="7" s="1"/>
  <c r="F69" i="6"/>
  <c r="F70" i="6"/>
  <c r="F73" i="7" s="1"/>
  <c r="F71" i="6"/>
  <c r="F72" i="6"/>
  <c r="F75" i="7" s="1"/>
  <c r="F73" i="6"/>
  <c r="F74" i="6"/>
  <c r="F77" i="7" s="1"/>
  <c r="F75" i="6"/>
  <c r="F76" i="6"/>
  <c r="F79" i="7" s="1"/>
  <c r="F77" i="6"/>
  <c r="F78" i="6"/>
  <c r="F81" i="7" s="1"/>
  <c r="F79" i="6"/>
  <c r="F80" i="6"/>
  <c r="F83" i="7" s="1"/>
  <c r="F81" i="6"/>
  <c r="F82" i="6"/>
  <c r="F85" i="7" s="1"/>
  <c r="F83" i="6"/>
  <c r="F84" i="6"/>
  <c r="F87" i="7" s="1"/>
  <c r="F85" i="6"/>
  <c r="F86" i="6"/>
  <c r="F89" i="7" s="1"/>
  <c r="F87" i="6"/>
  <c r="F88" i="6"/>
  <c r="F91" i="7" s="1"/>
  <c r="F89" i="6"/>
  <c r="F90" i="6"/>
  <c r="F93" i="7" s="1"/>
  <c r="F91" i="6"/>
  <c r="F92" i="6"/>
  <c r="F95" i="7" s="1"/>
  <c r="F93" i="6"/>
  <c r="F94" i="6"/>
  <c r="F97" i="7" s="1"/>
  <c r="F95" i="6"/>
  <c r="F96" i="6"/>
  <c r="F99" i="7" s="1"/>
  <c r="F97" i="6"/>
  <c r="F98" i="6"/>
  <c r="F101" i="7" s="1"/>
  <c r="F99" i="6"/>
  <c r="F100" i="6"/>
  <c r="F103" i="7" s="1"/>
  <c r="F101" i="6"/>
  <c r="F102" i="6"/>
  <c r="F105" i="7" s="1"/>
  <c r="F103" i="6"/>
  <c r="F104" i="6"/>
  <c r="F107" i="7" s="1"/>
  <c r="F105" i="6"/>
  <c r="F106" i="6"/>
  <c r="F109" i="7" s="1"/>
  <c r="F107" i="6"/>
  <c r="F108" i="6"/>
  <c r="F111" i="7" s="1"/>
  <c r="F109" i="6"/>
  <c r="F110" i="6"/>
  <c r="F113" i="7" s="1"/>
  <c r="F111" i="6"/>
  <c r="F112" i="6"/>
  <c r="F115" i="7" s="1"/>
  <c r="F113" i="6"/>
  <c r="F114" i="6"/>
  <c r="F117" i="7" s="1"/>
  <c r="F115" i="6"/>
  <c r="F116" i="6"/>
  <c r="F119" i="7" s="1"/>
  <c r="F117" i="6"/>
  <c r="F118" i="6"/>
  <c r="F121" i="7" s="1"/>
  <c r="F119" i="6"/>
  <c r="F120" i="6"/>
  <c r="F123" i="7" s="1"/>
  <c r="F121" i="6"/>
  <c r="F122" i="6"/>
  <c r="F125" i="7" s="1"/>
  <c r="F123" i="6"/>
  <c r="F124" i="6"/>
  <c r="F127" i="7" s="1"/>
  <c r="F125" i="6"/>
  <c r="F126" i="6"/>
  <c r="F129" i="7" s="1"/>
  <c r="F127" i="6"/>
  <c r="F128" i="6"/>
  <c r="F131" i="7" s="1"/>
  <c r="F129" i="6"/>
  <c r="F130" i="6"/>
  <c r="F133" i="7" s="1"/>
  <c r="F131" i="6"/>
  <c r="F132" i="6"/>
  <c r="F135" i="7" s="1"/>
  <c r="F133" i="6"/>
  <c r="F134" i="6"/>
  <c r="F137" i="7" s="1"/>
  <c r="F135" i="6"/>
  <c r="F136" i="6"/>
  <c r="F139" i="7" s="1"/>
  <c r="F137" i="6"/>
  <c r="F138" i="6"/>
  <c r="F141" i="7" s="1"/>
  <c r="F139" i="6"/>
  <c r="F140" i="6"/>
  <c r="F143" i="7" s="1"/>
  <c r="F141" i="6"/>
  <c r="F142" i="6"/>
  <c r="F145" i="7" s="1"/>
  <c r="F143" i="6"/>
  <c r="F144" i="6"/>
  <c r="F147" i="7" s="1"/>
  <c r="F145" i="6"/>
  <c r="F146" i="6"/>
  <c r="F149" i="7" s="1"/>
  <c r="F147" i="6"/>
  <c r="F148" i="6"/>
  <c r="F151" i="7" s="1"/>
  <c r="F149" i="6"/>
  <c r="F150" i="6"/>
  <c r="F153" i="7" s="1"/>
  <c r="F151" i="6"/>
  <c r="F152" i="6"/>
  <c r="F155" i="7" s="1"/>
  <c r="F153" i="6"/>
  <c r="F154" i="6"/>
  <c r="F157" i="7" s="1"/>
  <c r="F155" i="6"/>
  <c r="F156" i="6"/>
  <c r="F159" i="7" s="1"/>
  <c r="F157" i="6"/>
  <c r="F158" i="6"/>
  <c r="F161" i="7" s="1"/>
  <c r="F159" i="6"/>
  <c r="F160" i="6"/>
  <c r="F163" i="7" s="1"/>
  <c r="F161" i="6"/>
  <c r="F162" i="6"/>
  <c r="F165" i="7" s="1"/>
  <c r="F163" i="6"/>
  <c r="F164" i="6"/>
  <c r="F167" i="7" s="1"/>
  <c r="F165" i="6"/>
  <c r="F166" i="6"/>
  <c r="F169" i="7" s="1"/>
  <c r="F167" i="6"/>
  <c r="F168" i="6"/>
  <c r="F171" i="7" s="1"/>
  <c r="F169" i="6"/>
  <c r="F170" i="6"/>
  <c r="F173" i="7" s="1"/>
  <c r="F171" i="6"/>
  <c r="F172" i="6"/>
  <c r="F175" i="7" s="1"/>
  <c r="F173" i="6"/>
  <c r="F174" i="6"/>
  <c r="F177" i="7" s="1"/>
  <c r="F9" i="6"/>
  <c r="N7" i="7" l="1"/>
  <c r="O7" i="7" s="1"/>
  <c r="AP692" i="7"/>
  <c r="AP691" i="7"/>
  <c r="AP690" i="7"/>
  <c r="AP689" i="7"/>
  <c r="AP688" i="7"/>
  <c r="AP687" i="7"/>
  <c r="AP686" i="7"/>
  <c r="AP685" i="7"/>
  <c r="AP684" i="7"/>
  <c r="AP683" i="7"/>
  <c r="AP682" i="7"/>
  <c r="AP681" i="7"/>
  <c r="AP680" i="7"/>
  <c r="AP679" i="7"/>
  <c r="AP678" i="7"/>
  <c r="AP677" i="7"/>
  <c r="AP676" i="7"/>
  <c r="AP675" i="7"/>
  <c r="AP674" i="7"/>
  <c r="AP673" i="7"/>
  <c r="AP672" i="7"/>
  <c r="AP671" i="7"/>
  <c r="AP670" i="7"/>
  <c r="AP669" i="7"/>
  <c r="AP668" i="7"/>
  <c r="AP667" i="7"/>
  <c r="AP666" i="7"/>
  <c r="AP665" i="7"/>
  <c r="AP664" i="7"/>
  <c r="AP663" i="7"/>
  <c r="AP662" i="7"/>
  <c r="AP661" i="7"/>
  <c r="AP660" i="7"/>
  <c r="AP659" i="7"/>
  <c r="AP658" i="7"/>
  <c r="AP657" i="7"/>
  <c r="AP656" i="7"/>
  <c r="AP655" i="7"/>
  <c r="AP654" i="7"/>
  <c r="AP653" i="7"/>
  <c r="AP652" i="7"/>
  <c r="AP651" i="7"/>
  <c r="AP650" i="7"/>
  <c r="AP649" i="7"/>
  <c r="AP648" i="7"/>
  <c r="AP647" i="7"/>
  <c r="AP646" i="7"/>
  <c r="AP645" i="7"/>
  <c r="AP644" i="7"/>
  <c r="AP643" i="7"/>
  <c r="AP642" i="7"/>
  <c r="AP641" i="7"/>
  <c r="AP640" i="7"/>
  <c r="AP639" i="7"/>
  <c r="AP638" i="7"/>
  <c r="AP637" i="7"/>
  <c r="AP636" i="7"/>
  <c r="AP635" i="7"/>
  <c r="AP634" i="7"/>
  <c r="AP633" i="7"/>
  <c r="AP632" i="7"/>
  <c r="AP631" i="7"/>
  <c r="AP630" i="7"/>
  <c r="AP629" i="7"/>
  <c r="AP628" i="7"/>
  <c r="AP627" i="7"/>
  <c r="AP626" i="7"/>
  <c r="AP625" i="7"/>
  <c r="AP624" i="7"/>
  <c r="AP623" i="7"/>
  <c r="AP622" i="7"/>
  <c r="AP621" i="7"/>
  <c r="AP620" i="7"/>
  <c r="AP619" i="7"/>
  <c r="AP618" i="7"/>
  <c r="AP617" i="7"/>
  <c r="AP616" i="7"/>
  <c r="AP615" i="7"/>
  <c r="AP614" i="7"/>
  <c r="AP613" i="7"/>
  <c r="AP612" i="7"/>
  <c r="AP611" i="7"/>
  <c r="AP610" i="7"/>
  <c r="AP609" i="7"/>
  <c r="AP608" i="7"/>
  <c r="AP607" i="7"/>
  <c r="AP606" i="7"/>
  <c r="AP605" i="7"/>
  <c r="AP604" i="7"/>
  <c r="AP603" i="7"/>
  <c r="AP602" i="7"/>
  <c r="AP601" i="7"/>
  <c r="AP600" i="7"/>
  <c r="AP599" i="7"/>
  <c r="AP598" i="7"/>
  <c r="AP597" i="7"/>
  <c r="AP596" i="7"/>
  <c r="AP595" i="7"/>
  <c r="AP594" i="7"/>
  <c r="AP593" i="7"/>
  <c r="AP592" i="7"/>
  <c r="AP591" i="7"/>
  <c r="AP590" i="7"/>
  <c r="AP589" i="7"/>
  <c r="AP588" i="7"/>
  <c r="AP587" i="7"/>
  <c r="AP586" i="7"/>
  <c r="AP585" i="7"/>
  <c r="AP584" i="7"/>
  <c r="AP583" i="7"/>
  <c r="AP582" i="7"/>
  <c r="AP581" i="7"/>
  <c r="AP580" i="7"/>
  <c r="AP579" i="7"/>
  <c r="AP578" i="7"/>
  <c r="AP577" i="7"/>
  <c r="AP576" i="7"/>
  <c r="AP575" i="7"/>
  <c r="AP574" i="7"/>
  <c r="AP573" i="7"/>
  <c r="AP572" i="7"/>
  <c r="AP571" i="7"/>
  <c r="AP570" i="7"/>
  <c r="AP569" i="7"/>
  <c r="AP568" i="7"/>
  <c r="AP567" i="7"/>
  <c r="AP566" i="7"/>
  <c r="AP565" i="7"/>
  <c r="AP564" i="7"/>
  <c r="AP563" i="7"/>
  <c r="AP562" i="7"/>
  <c r="AP561" i="7"/>
  <c r="AP560" i="7"/>
  <c r="AP559" i="7"/>
  <c r="AP558" i="7"/>
  <c r="AP557" i="7"/>
  <c r="AP556" i="7"/>
  <c r="AP555" i="7"/>
  <c r="AP554" i="7"/>
  <c r="AP553" i="7"/>
  <c r="AP552" i="7"/>
  <c r="AP551" i="7"/>
  <c r="AP550" i="7"/>
  <c r="AP549" i="7"/>
  <c r="AP548" i="7"/>
  <c r="AP547" i="7"/>
  <c r="AP546" i="7"/>
  <c r="AP545" i="7"/>
  <c r="AP544" i="7"/>
  <c r="AP543" i="7"/>
  <c r="AP542" i="7"/>
  <c r="AP541" i="7"/>
  <c r="AP540" i="7"/>
  <c r="AP539" i="7"/>
  <c r="AP538" i="7"/>
  <c r="AP537" i="7"/>
  <c r="AP536" i="7"/>
  <c r="AP535" i="7"/>
  <c r="AP534" i="7"/>
  <c r="AP533" i="7"/>
  <c r="AP532" i="7"/>
  <c r="AP531" i="7"/>
  <c r="AP530" i="7"/>
  <c r="AP529" i="7"/>
  <c r="AP528" i="7"/>
  <c r="AP527" i="7"/>
  <c r="AP526" i="7"/>
  <c r="AP525" i="7"/>
  <c r="AP524" i="7"/>
  <c r="AP523" i="7"/>
  <c r="AP522" i="7"/>
  <c r="AP521" i="7"/>
  <c r="AP520" i="7"/>
  <c r="AP519" i="7"/>
  <c r="AP518" i="7"/>
  <c r="AP517" i="7"/>
  <c r="AP516" i="7"/>
  <c r="AP515" i="7"/>
  <c r="AP514" i="7"/>
  <c r="AP513" i="7"/>
  <c r="AP512" i="7"/>
  <c r="AP511" i="7"/>
  <c r="AP510" i="7"/>
  <c r="AP509" i="7"/>
  <c r="AP508" i="7"/>
  <c r="AP507" i="7"/>
  <c r="AP506" i="7"/>
  <c r="AP505" i="7"/>
  <c r="AP504" i="7"/>
  <c r="AP503" i="7"/>
  <c r="AP502" i="7"/>
  <c r="AP501" i="7"/>
  <c r="AP500" i="7"/>
  <c r="AP499" i="7"/>
  <c r="AP498" i="7"/>
  <c r="AP497" i="7"/>
  <c r="AP496" i="7"/>
  <c r="AP495" i="7"/>
  <c r="AP494" i="7"/>
  <c r="AP493" i="7"/>
  <c r="AP492" i="7"/>
  <c r="AP491" i="7"/>
  <c r="AP490" i="7"/>
  <c r="AP489" i="7"/>
  <c r="AP488" i="7"/>
  <c r="AP487" i="7"/>
  <c r="AP486" i="7"/>
  <c r="AP485" i="7"/>
  <c r="AP484" i="7"/>
  <c r="AP483" i="7"/>
  <c r="AP482" i="7"/>
  <c r="AP481" i="7"/>
  <c r="AP480" i="7"/>
  <c r="AP479" i="7"/>
  <c r="AP478" i="7"/>
  <c r="AP477" i="7"/>
  <c r="AP476" i="7"/>
  <c r="AP475" i="7"/>
  <c r="AP474" i="7"/>
  <c r="AP473" i="7"/>
  <c r="AP472" i="7"/>
  <c r="AP471" i="7"/>
  <c r="AP470" i="7"/>
  <c r="AP469" i="7"/>
  <c r="AP468" i="7"/>
  <c r="AP467" i="7"/>
  <c r="AP466" i="7"/>
  <c r="AP465" i="7"/>
  <c r="AP464" i="7"/>
  <c r="AP463" i="7"/>
  <c r="AP462" i="7"/>
  <c r="AP461" i="7"/>
  <c r="AP460" i="7"/>
  <c r="AP459" i="7"/>
  <c r="AP458" i="7"/>
  <c r="AP457" i="7"/>
  <c r="AP456" i="7"/>
  <c r="AP455" i="7"/>
  <c r="AP454" i="7"/>
  <c r="AP453" i="7"/>
  <c r="AP452" i="7"/>
  <c r="AP451" i="7"/>
  <c r="AP450" i="7"/>
  <c r="AP449" i="7"/>
  <c r="AP448" i="7"/>
  <c r="AP447" i="7"/>
  <c r="AP446" i="7"/>
  <c r="AP445" i="7"/>
  <c r="AP444" i="7"/>
  <c r="AP443" i="7"/>
  <c r="AP442" i="7"/>
  <c r="AP441" i="7"/>
  <c r="AP440" i="7"/>
  <c r="AP439" i="7"/>
  <c r="AP438" i="7"/>
  <c r="AP437" i="7"/>
  <c r="AP436" i="7"/>
  <c r="AP435" i="7"/>
  <c r="AP434" i="7"/>
  <c r="AP433" i="7"/>
  <c r="AP432" i="7"/>
  <c r="AP431" i="7"/>
  <c r="AP430" i="7"/>
  <c r="AP429" i="7"/>
  <c r="AP428" i="7"/>
  <c r="AP427" i="7"/>
  <c r="AP426" i="7"/>
  <c r="AP425" i="7"/>
  <c r="AP424" i="7"/>
  <c r="AP423" i="7"/>
  <c r="AP422" i="7"/>
  <c r="AP421" i="7"/>
  <c r="AP420" i="7"/>
  <c r="AP419" i="7"/>
  <c r="AP418" i="7"/>
  <c r="AP417" i="7"/>
  <c r="AP416" i="7"/>
  <c r="AP415" i="7"/>
  <c r="AP414" i="7"/>
  <c r="AP413" i="7"/>
  <c r="AP412" i="7"/>
  <c r="AP411" i="7"/>
  <c r="AP410" i="7"/>
  <c r="AP409" i="7"/>
  <c r="AP408" i="7"/>
  <c r="AP407" i="7"/>
  <c r="AP406" i="7"/>
  <c r="AP405" i="7"/>
  <c r="AP404" i="7"/>
  <c r="AP403" i="7"/>
  <c r="AP402" i="7"/>
  <c r="AP401" i="7"/>
  <c r="AP400" i="7"/>
  <c r="AP399" i="7"/>
  <c r="AP398" i="7"/>
  <c r="AP397" i="7"/>
  <c r="AP396" i="7"/>
  <c r="AP395" i="7"/>
  <c r="AP394" i="7"/>
  <c r="AP393" i="7"/>
  <c r="AP392" i="7"/>
  <c r="AP391" i="7"/>
  <c r="AP390" i="7"/>
  <c r="AP389" i="7"/>
  <c r="AP388" i="7"/>
  <c r="AP387" i="7"/>
  <c r="AP386" i="7"/>
  <c r="AP385" i="7"/>
  <c r="AP384" i="7"/>
  <c r="AP383" i="7"/>
  <c r="AP382" i="7"/>
  <c r="AP381" i="7"/>
  <c r="AP380" i="7"/>
  <c r="AP379" i="7"/>
  <c r="AP378" i="7"/>
  <c r="AP377" i="7"/>
  <c r="AP376" i="7"/>
  <c r="AP375" i="7"/>
  <c r="AP374" i="7"/>
  <c r="AP373" i="7"/>
  <c r="AP372" i="7"/>
  <c r="AP371" i="7"/>
  <c r="AP370" i="7"/>
  <c r="AP369" i="7"/>
  <c r="AP368" i="7"/>
  <c r="AP367" i="7"/>
  <c r="AP366" i="7"/>
  <c r="AP365" i="7"/>
  <c r="AP364" i="7"/>
  <c r="AP363" i="7"/>
  <c r="AP362" i="7"/>
  <c r="AP361" i="7"/>
  <c r="AP360" i="7"/>
  <c r="AP359" i="7"/>
  <c r="AP358" i="7"/>
  <c r="AP357" i="7"/>
  <c r="AP356" i="7"/>
  <c r="AP355" i="7"/>
  <c r="AP354" i="7"/>
  <c r="AP353" i="7"/>
  <c r="AP352" i="7"/>
  <c r="AP351" i="7"/>
  <c r="AP350" i="7"/>
  <c r="AP349" i="7"/>
  <c r="AP348" i="7"/>
  <c r="AP347" i="7"/>
  <c r="AP346" i="7"/>
  <c r="AP345" i="7"/>
  <c r="AP344" i="7"/>
  <c r="AP343" i="7"/>
  <c r="AP342" i="7"/>
  <c r="AP341" i="7"/>
  <c r="AP340" i="7"/>
  <c r="AP339" i="7"/>
  <c r="AP338" i="7"/>
  <c r="AP337" i="7"/>
  <c r="AP336" i="7"/>
  <c r="AP335" i="7"/>
  <c r="AP334" i="7"/>
  <c r="AP333" i="7"/>
  <c r="AP332" i="7"/>
  <c r="AP331" i="7"/>
  <c r="AP330" i="7"/>
  <c r="AP329" i="7"/>
  <c r="AP328" i="7"/>
  <c r="AP327" i="7"/>
  <c r="AP326" i="7"/>
  <c r="AP325" i="7"/>
  <c r="AP324" i="7"/>
  <c r="AP323" i="7"/>
  <c r="AP322" i="7"/>
  <c r="AP321" i="7"/>
  <c r="AP320" i="7"/>
  <c r="AP319" i="7"/>
  <c r="AP318" i="7"/>
  <c r="AP317" i="7"/>
  <c r="AP316" i="7"/>
  <c r="AP315" i="7"/>
  <c r="AP314" i="7"/>
  <c r="AP313" i="7"/>
  <c r="AP312" i="7"/>
  <c r="AP311" i="7"/>
  <c r="AP310" i="7"/>
  <c r="AP309" i="7"/>
  <c r="AP308" i="7"/>
  <c r="AP307" i="7"/>
  <c r="AP306" i="7"/>
  <c r="AP305" i="7"/>
  <c r="AP304" i="7"/>
  <c r="AP303" i="7"/>
  <c r="AP302" i="7"/>
  <c r="AP301" i="7"/>
  <c r="AP300" i="7"/>
  <c r="AP299" i="7"/>
  <c r="AP298" i="7"/>
  <c r="AP297" i="7"/>
  <c r="AP296" i="7"/>
  <c r="AP295" i="7"/>
  <c r="AP294" i="7"/>
  <c r="AP293" i="7"/>
  <c r="AP292" i="7"/>
  <c r="AP291" i="7"/>
  <c r="AP290" i="7"/>
  <c r="AP289" i="7"/>
  <c r="AP288" i="7"/>
  <c r="AP287" i="7"/>
  <c r="AP286" i="7"/>
  <c r="AP285" i="7"/>
  <c r="AP284" i="7"/>
  <c r="AP283" i="7"/>
  <c r="AP282" i="7"/>
  <c r="AP281" i="7"/>
  <c r="AP280" i="7"/>
  <c r="AP279" i="7"/>
  <c r="AP278" i="7"/>
  <c r="AP277" i="7"/>
  <c r="AP276" i="7"/>
  <c r="AP275" i="7"/>
  <c r="AP274" i="7"/>
  <c r="AP273" i="7"/>
  <c r="AP272" i="7"/>
  <c r="AP271" i="7"/>
  <c r="AP270" i="7"/>
  <c r="AP269" i="7"/>
  <c r="AP268" i="7"/>
  <c r="AP267" i="7"/>
  <c r="AP266" i="7"/>
  <c r="AP265" i="7"/>
  <c r="AP264" i="7"/>
  <c r="AP263" i="7"/>
  <c r="AP262" i="7"/>
  <c r="AP261" i="7"/>
  <c r="AP260" i="7"/>
  <c r="AP259" i="7"/>
  <c r="AP258" i="7"/>
  <c r="AP257" i="7"/>
  <c r="AP256" i="7"/>
  <c r="AP255" i="7"/>
  <c r="AP254" i="7"/>
  <c r="AP253" i="7"/>
  <c r="AP252" i="7"/>
  <c r="AP251" i="7"/>
  <c r="AP250" i="7"/>
  <c r="AP249" i="7"/>
  <c r="AP248" i="7"/>
  <c r="AP247" i="7"/>
  <c r="AP246" i="7"/>
  <c r="AP245" i="7"/>
  <c r="AP244" i="7"/>
  <c r="AP243" i="7"/>
  <c r="AP242" i="7"/>
  <c r="AP241" i="7"/>
  <c r="AP240" i="7"/>
  <c r="AP239" i="7"/>
  <c r="AP238" i="7"/>
  <c r="AP237" i="7"/>
  <c r="AP236" i="7"/>
  <c r="AP235" i="7"/>
  <c r="AP234" i="7"/>
  <c r="AP233" i="7"/>
  <c r="AP232" i="7"/>
  <c r="AP231" i="7"/>
  <c r="AP230" i="7"/>
  <c r="AP229" i="7"/>
  <c r="AP228" i="7"/>
  <c r="AP227" i="7"/>
  <c r="AP226" i="7"/>
  <c r="AP225" i="7"/>
  <c r="AP224" i="7"/>
  <c r="AP223" i="7"/>
  <c r="AP222" i="7"/>
  <c r="AP221" i="7"/>
  <c r="AP220" i="7"/>
  <c r="AP219" i="7"/>
  <c r="AP218" i="7"/>
  <c r="AP217" i="7"/>
  <c r="AP216" i="7"/>
  <c r="AP215" i="7"/>
  <c r="AP214" i="7"/>
  <c r="AP213" i="7"/>
  <c r="AP212" i="7"/>
  <c r="AP211" i="7"/>
  <c r="AP210" i="7"/>
  <c r="AP209" i="7"/>
  <c r="AP208" i="7"/>
  <c r="AP207" i="7"/>
  <c r="AP206" i="7"/>
  <c r="AP205" i="7"/>
  <c r="AP204" i="7"/>
  <c r="AP203" i="7"/>
  <c r="AP202" i="7"/>
  <c r="AP201" i="7"/>
  <c r="AP200" i="7"/>
  <c r="AP199" i="7"/>
  <c r="AP198" i="7"/>
  <c r="AP197" i="7"/>
  <c r="AP196" i="7"/>
  <c r="AP195" i="7"/>
  <c r="AP194" i="7"/>
  <c r="AP193" i="7"/>
  <c r="AP192" i="7"/>
  <c r="AP191" i="7"/>
  <c r="AP190" i="7"/>
  <c r="AP189" i="7"/>
  <c r="AP188" i="7"/>
  <c r="AP187" i="7"/>
  <c r="AP186" i="7"/>
  <c r="AP185" i="7"/>
  <c r="AP184" i="7"/>
  <c r="AP183" i="7"/>
  <c r="AP182" i="7"/>
  <c r="AP181" i="7"/>
  <c r="AP180" i="7"/>
  <c r="AP179" i="7"/>
  <c r="AP178" i="7"/>
  <c r="AP177" i="7"/>
  <c r="AP176" i="7"/>
  <c r="AP175" i="7"/>
  <c r="AP174" i="7"/>
  <c r="AP173" i="7"/>
  <c r="AP172" i="7"/>
  <c r="AP171" i="7"/>
  <c r="AP170" i="7"/>
  <c r="AP169" i="7"/>
  <c r="AP168" i="7"/>
  <c r="AP167" i="7"/>
  <c r="AP166" i="7"/>
  <c r="AP165" i="7"/>
  <c r="AP164" i="7"/>
  <c r="AP163" i="7"/>
  <c r="AP162" i="7"/>
  <c r="AP161" i="7"/>
  <c r="AP160" i="7"/>
  <c r="AP159" i="7"/>
  <c r="AP158" i="7"/>
  <c r="AP157" i="7"/>
  <c r="AP156" i="7"/>
  <c r="AP155" i="7"/>
  <c r="AP154" i="7"/>
  <c r="AP153" i="7"/>
  <c r="AP152" i="7"/>
  <c r="AP151" i="7"/>
  <c r="AP150" i="7"/>
  <c r="AP149" i="7"/>
  <c r="AP148" i="7"/>
  <c r="AP147" i="7"/>
  <c r="AP146" i="7"/>
  <c r="AP145" i="7"/>
  <c r="AP144" i="7"/>
  <c r="AP143" i="7"/>
  <c r="AP142" i="7"/>
  <c r="AP141" i="7"/>
  <c r="AP140" i="7"/>
  <c r="AP139" i="7"/>
  <c r="AP138" i="7"/>
  <c r="AP137" i="7"/>
  <c r="AP136" i="7"/>
  <c r="AP135" i="7"/>
  <c r="AP134" i="7"/>
  <c r="AP133" i="7"/>
  <c r="AP132" i="7"/>
  <c r="AP131" i="7"/>
  <c r="AP130" i="7"/>
  <c r="AP129" i="7"/>
  <c r="AP128" i="7"/>
  <c r="AP127" i="7"/>
  <c r="AP126" i="7"/>
  <c r="AP125" i="7"/>
  <c r="AP124" i="7"/>
  <c r="AP123" i="7"/>
  <c r="AP122" i="7"/>
  <c r="AP121" i="7"/>
  <c r="AP120" i="7"/>
  <c r="AP119" i="7"/>
  <c r="AP118" i="7"/>
  <c r="AP117" i="7"/>
  <c r="AP116" i="7"/>
  <c r="AP115" i="7"/>
  <c r="AP114" i="7"/>
  <c r="AP113" i="7"/>
  <c r="AP112" i="7"/>
  <c r="AP111" i="7"/>
  <c r="AP110" i="7"/>
  <c r="AP109" i="7"/>
  <c r="AP108" i="7"/>
  <c r="AP107" i="7"/>
  <c r="AP106" i="7"/>
  <c r="AP105" i="7"/>
  <c r="AP104" i="7"/>
  <c r="AP103" i="7"/>
  <c r="AP102" i="7"/>
  <c r="AP101" i="7"/>
  <c r="AP100" i="7"/>
  <c r="AP99" i="7"/>
  <c r="AP98" i="7"/>
  <c r="AP97" i="7"/>
  <c r="AP96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I692" i="7"/>
  <c r="J692" i="7" s="1"/>
  <c r="K692" i="7" s="1"/>
  <c r="B692" i="7"/>
  <c r="I691" i="7"/>
  <c r="J691" i="7" s="1"/>
  <c r="K691" i="7" s="1"/>
  <c r="B691" i="7"/>
  <c r="I690" i="7"/>
  <c r="J690" i="7" s="1"/>
  <c r="K690" i="7" s="1"/>
  <c r="B690" i="7"/>
  <c r="I689" i="7"/>
  <c r="J689" i="7" s="1"/>
  <c r="K689" i="7" s="1"/>
  <c r="B689" i="7"/>
  <c r="I688" i="7"/>
  <c r="J688" i="7" s="1"/>
  <c r="K688" i="7" s="1"/>
  <c r="B688" i="7"/>
  <c r="I687" i="7"/>
  <c r="J687" i="7" s="1"/>
  <c r="K687" i="7" s="1"/>
  <c r="B687" i="7"/>
  <c r="I686" i="7"/>
  <c r="J686" i="7" s="1"/>
  <c r="K686" i="7" s="1"/>
  <c r="B686" i="7"/>
  <c r="I685" i="7"/>
  <c r="J685" i="7" s="1"/>
  <c r="K685" i="7" s="1"/>
  <c r="B685" i="7"/>
  <c r="I684" i="7"/>
  <c r="J684" i="7" s="1"/>
  <c r="K684" i="7" s="1"/>
  <c r="B684" i="7"/>
  <c r="I683" i="7"/>
  <c r="J683" i="7" s="1"/>
  <c r="K683" i="7" s="1"/>
  <c r="B683" i="7"/>
  <c r="I682" i="7"/>
  <c r="J682" i="7" s="1"/>
  <c r="K682" i="7" s="1"/>
  <c r="B682" i="7"/>
  <c r="I681" i="7"/>
  <c r="J681" i="7" s="1"/>
  <c r="K681" i="7" s="1"/>
  <c r="B681" i="7"/>
  <c r="I680" i="7"/>
  <c r="J680" i="7" s="1"/>
  <c r="K680" i="7" s="1"/>
  <c r="B680" i="7"/>
  <c r="I679" i="7"/>
  <c r="J679" i="7" s="1"/>
  <c r="K679" i="7" s="1"/>
  <c r="B679" i="7"/>
  <c r="I678" i="7"/>
  <c r="J678" i="7" s="1"/>
  <c r="K678" i="7" s="1"/>
  <c r="B678" i="7"/>
  <c r="I677" i="7"/>
  <c r="J677" i="7" s="1"/>
  <c r="K677" i="7" s="1"/>
  <c r="B677" i="7"/>
  <c r="I676" i="7"/>
  <c r="J676" i="7" s="1"/>
  <c r="K676" i="7" s="1"/>
  <c r="B676" i="7"/>
  <c r="I675" i="7"/>
  <c r="J675" i="7" s="1"/>
  <c r="K675" i="7" s="1"/>
  <c r="B675" i="7"/>
  <c r="I674" i="7"/>
  <c r="J674" i="7" s="1"/>
  <c r="K674" i="7" s="1"/>
  <c r="B674" i="7"/>
  <c r="I673" i="7"/>
  <c r="J673" i="7" s="1"/>
  <c r="K673" i="7" s="1"/>
  <c r="B673" i="7"/>
  <c r="I672" i="7"/>
  <c r="J672" i="7" s="1"/>
  <c r="K672" i="7" s="1"/>
  <c r="B672" i="7"/>
  <c r="I671" i="7"/>
  <c r="J671" i="7" s="1"/>
  <c r="K671" i="7" s="1"/>
  <c r="B671" i="7"/>
  <c r="I670" i="7"/>
  <c r="J670" i="7" s="1"/>
  <c r="K670" i="7" s="1"/>
  <c r="B670" i="7"/>
  <c r="I669" i="7"/>
  <c r="J669" i="7" s="1"/>
  <c r="K669" i="7" s="1"/>
  <c r="B669" i="7"/>
  <c r="I668" i="7"/>
  <c r="J668" i="7" s="1"/>
  <c r="K668" i="7" s="1"/>
  <c r="B668" i="7"/>
  <c r="I667" i="7"/>
  <c r="J667" i="7" s="1"/>
  <c r="K667" i="7" s="1"/>
  <c r="B667" i="7"/>
  <c r="I666" i="7"/>
  <c r="J666" i="7" s="1"/>
  <c r="K666" i="7" s="1"/>
  <c r="B666" i="7"/>
  <c r="I665" i="7"/>
  <c r="J665" i="7" s="1"/>
  <c r="K665" i="7" s="1"/>
  <c r="B665" i="7"/>
  <c r="I664" i="7"/>
  <c r="J664" i="7" s="1"/>
  <c r="K664" i="7" s="1"/>
  <c r="B664" i="7"/>
  <c r="I663" i="7"/>
  <c r="J663" i="7" s="1"/>
  <c r="K663" i="7" s="1"/>
  <c r="B663" i="7"/>
  <c r="I662" i="7"/>
  <c r="J662" i="7" s="1"/>
  <c r="K662" i="7" s="1"/>
  <c r="B662" i="7"/>
  <c r="I661" i="7"/>
  <c r="J661" i="7" s="1"/>
  <c r="K661" i="7" s="1"/>
  <c r="B661" i="7"/>
  <c r="I660" i="7"/>
  <c r="J660" i="7" s="1"/>
  <c r="K660" i="7" s="1"/>
  <c r="B660" i="7"/>
  <c r="I659" i="7"/>
  <c r="Q659" i="7"/>
  <c r="B659" i="7"/>
  <c r="I658" i="7"/>
  <c r="Q658" i="7"/>
  <c r="B658" i="7"/>
  <c r="I657" i="7"/>
  <c r="Q657" i="7"/>
  <c r="B657" i="7"/>
  <c r="I656" i="7"/>
  <c r="B656" i="7"/>
  <c r="I655" i="7"/>
  <c r="Q655" i="7"/>
  <c r="B655" i="7"/>
  <c r="I654" i="7"/>
  <c r="Q654" i="7"/>
  <c r="B654" i="7"/>
  <c r="I653" i="7"/>
  <c r="B653" i="7"/>
  <c r="I652" i="7"/>
  <c r="Q652" i="7"/>
  <c r="B652" i="7"/>
  <c r="I651" i="7"/>
  <c r="Q651" i="7"/>
  <c r="B651" i="7"/>
  <c r="I650" i="7"/>
  <c r="Q650" i="7"/>
  <c r="B650" i="7"/>
  <c r="I649" i="7"/>
  <c r="Q649" i="7"/>
  <c r="B649" i="7"/>
  <c r="I648" i="7"/>
  <c r="Q648" i="7"/>
  <c r="B648" i="7"/>
  <c r="I647" i="7"/>
  <c r="Q647" i="7"/>
  <c r="B647" i="7"/>
  <c r="I646" i="7"/>
  <c r="Q646" i="7"/>
  <c r="B646" i="7"/>
  <c r="I645" i="7"/>
  <c r="B645" i="7"/>
  <c r="I644" i="7"/>
  <c r="Q644" i="7"/>
  <c r="B644" i="7"/>
  <c r="I643" i="7"/>
  <c r="Q643" i="7"/>
  <c r="B643" i="7"/>
  <c r="I642" i="7"/>
  <c r="Q642" i="7"/>
  <c r="B642" i="7"/>
  <c r="I641" i="7"/>
  <c r="Q641" i="7"/>
  <c r="B641" i="7"/>
  <c r="I640" i="7"/>
  <c r="Q640" i="7"/>
  <c r="B640" i="7"/>
  <c r="I639" i="7"/>
  <c r="Q639" i="7"/>
  <c r="B639" i="7"/>
  <c r="I638" i="7"/>
  <c r="Q638" i="7"/>
  <c r="B638" i="7"/>
  <c r="I637" i="7"/>
  <c r="Q637" i="7"/>
  <c r="B637" i="7"/>
  <c r="I636" i="7"/>
  <c r="Q636" i="7"/>
  <c r="B636" i="7"/>
  <c r="I635" i="7"/>
  <c r="Q635" i="7"/>
  <c r="B635" i="7"/>
  <c r="I634" i="7"/>
  <c r="Q634" i="7"/>
  <c r="B634" i="7"/>
  <c r="I633" i="7"/>
  <c r="Q633" i="7"/>
  <c r="B633" i="7"/>
  <c r="I632" i="7"/>
  <c r="Q632" i="7"/>
  <c r="B632" i="7"/>
  <c r="I631" i="7"/>
  <c r="Q631" i="7"/>
  <c r="B631" i="7"/>
  <c r="I630" i="7"/>
  <c r="Q630" i="7"/>
  <c r="B630" i="7"/>
  <c r="I629" i="7"/>
  <c r="Q629" i="7"/>
  <c r="B629" i="7"/>
  <c r="I628" i="7"/>
  <c r="Q628" i="7"/>
  <c r="B628" i="7"/>
  <c r="I627" i="7"/>
  <c r="Q627" i="7"/>
  <c r="B627" i="7"/>
  <c r="I626" i="7"/>
  <c r="Q626" i="7"/>
  <c r="B626" i="7"/>
  <c r="I625" i="7"/>
  <c r="Q625" i="7"/>
  <c r="B625" i="7"/>
  <c r="I624" i="7"/>
  <c r="Q624" i="7"/>
  <c r="B624" i="7"/>
  <c r="I623" i="7"/>
  <c r="Q623" i="7"/>
  <c r="B623" i="7"/>
  <c r="I622" i="7"/>
  <c r="Q622" i="7"/>
  <c r="B622" i="7"/>
  <c r="I621" i="7"/>
  <c r="Q621" i="7"/>
  <c r="B621" i="7"/>
  <c r="I620" i="7"/>
  <c r="Q620" i="7"/>
  <c r="B620" i="7"/>
  <c r="I619" i="7"/>
  <c r="Q619" i="7"/>
  <c r="B619" i="7"/>
  <c r="I618" i="7"/>
  <c r="Q618" i="7"/>
  <c r="B618" i="7"/>
  <c r="I617" i="7"/>
  <c r="Q617" i="7"/>
  <c r="B617" i="7"/>
  <c r="I616" i="7"/>
  <c r="Q616" i="7"/>
  <c r="B616" i="7"/>
  <c r="I615" i="7"/>
  <c r="Q615" i="7"/>
  <c r="B615" i="7"/>
  <c r="I614" i="7"/>
  <c r="Q614" i="7"/>
  <c r="B614" i="7"/>
  <c r="I613" i="7"/>
  <c r="Q613" i="7"/>
  <c r="B613" i="7"/>
  <c r="I612" i="7"/>
  <c r="Q612" i="7"/>
  <c r="B612" i="7"/>
  <c r="I611" i="7"/>
  <c r="Q611" i="7"/>
  <c r="B611" i="7"/>
  <c r="I610" i="7"/>
  <c r="Q610" i="7"/>
  <c r="B610" i="7"/>
  <c r="I609" i="7"/>
  <c r="Q609" i="7"/>
  <c r="B609" i="7"/>
  <c r="I608" i="7"/>
  <c r="Q608" i="7"/>
  <c r="B608" i="7"/>
  <c r="I607" i="7"/>
  <c r="Q607" i="7"/>
  <c r="B607" i="7"/>
  <c r="I606" i="7"/>
  <c r="Q606" i="7"/>
  <c r="B606" i="7"/>
  <c r="I605" i="7"/>
  <c r="Q605" i="7"/>
  <c r="B605" i="7"/>
  <c r="I604" i="7"/>
  <c r="Q604" i="7"/>
  <c r="B604" i="7"/>
  <c r="I603" i="7"/>
  <c r="Q603" i="7"/>
  <c r="B603" i="7"/>
  <c r="I602" i="7"/>
  <c r="Q602" i="7"/>
  <c r="B602" i="7"/>
  <c r="I601" i="7"/>
  <c r="Q601" i="7"/>
  <c r="B601" i="7"/>
  <c r="I600" i="7"/>
  <c r="Q600" i="7"/>
  <c r="B600" i="7"/>
  <c r="I599" i="7"/>
  <c r="Q599" i="7"/>
  <c r="B599" i="7"/>
  <c r="I598" i="7"/>
  <c r="Q598" i="7"/>
  <c r="B598" i="7"/>
  <c r="I597" i="7"/>
  <c r="Q597" i="7"/>
  <c r="B597" i="7"/>
  <c r="I596" i="7"/>
  <c r="Q596" i="7"/>
  <c r="B596" i="7"/>
  <c r="I595" i="7"/>
  <c r="Q595" i="7"/>
  <c r="B595" i="7"/>
  <c r="I594" i="7"/>
  <c r="Q594" i="7"/>
  <c r="B594" i="7"/>
  <c r="I593" i="7"/>
  <c r="Q593" i="7"/>
  <c r="B593" i="7"/>
  <c r="I592" i="7"/>
  <c r="Q592" i="7"/>
  <c r="B592" i="7"/>
  <c r="I591" i="7"/>
  <c r="Q591" i="7"/>
  <c r="B591" i="7"/>
  <c r="I590" i="7"/>
  <c r="Q590" i="7"/>
  <c r="B590" i="7"/>
  <c r="I589" i="7"/>
  <c r="Q589" i="7"/>
  <c r="B589" i="7"/>
  <c r="I588" i="7"/>
  <c r="Q588" i="7"/>
  <c r="B588" i="7"/>
  <c r="I587" i="7"/>
  <c r="Q587" i="7"/>
  <c r="B587" i="7"/>
  <c r="I586" i="7"/>
  <c r="Q586" i="7"/>
  <c r="B586" i="7"/>
  <c r="I585" i="7"/>
  <c r="Q585" i="7"/>
  <c r="B585" i="7"/>
  <c r="I584" i="7"/>
  <c r="Q584" i="7"/>
  <c r="B584" i="7"/>
  <c r="I583" i="7"/>
  <c r="Q583" i="7"/>
  <c r="B583" i="7"/>
  <c r="I582" i="7"/>
  <c r="Q582" i="7"/>
  <c r="B582" i="7"/>
  <c r="I581" i="7"/>
  <c r="B581" i="7"/>
  <c r="I580" i="7"/>
  <c r="Q580" i="7"/>
  <c r="B580" i="7"/>
  <c r="I579" i="7"/>
  <c r="Q579" i="7"/>
  <c r="B579" i="7"/>
  <c r="I578" i="7"/>
  <c r="Q578" i="7"/>
  <c r="B578" i="7"/>
  <c r="I577" i="7"/>
  <c r="Q577" i="7"/>
  <c r="B577" i="7"/>
  <c r="I576" i="7"/>
  <c r="Q576" i="7"/>
  <c r="B576" i="7"/>
  <c r="I575" i="7"/>
  <c r="Q575" i="7"/>
  <c r="B575" i="7"/>
  <c r="I574" i="7"/>
  <c r="Q574" i="7"/>
  <c r="B574" i="7"/>
  <c r="I573" i="7"/>
  <c r="Q573" i="7"/>
  <c r="B573" i="7"/>
  <c r="I572" i="7"/>
  <c r="Q572" i="7"/>
  <c r="B572" i="7"/>
  <c r="I571" i="7"/>
  <c r="Q571" i="7"/>
  <c r="B571" i="7"/>
  <c r="I570" i="7"/>
  <c r="Q570" i="7"/>
  <c r="B570" i="7"/>
  <c r="I569" i="7"/>
  <c r="Q569" i="7"/>
  <c r="B569" i="7"/>
  <c r="I568" i="7"/>
  <c r="Q568" i="7"/>
  <c r="B568" i="7"/>
  <c r="I567" i="7"/>
  <c r="Q567" i="7"/>
  <c r="B567" i="7"/>
  <c r="I566" i="7"/>
  <c r="Q566" i="7"/>
  <c r="B566" i="7"/>
  <c r="I565" i="7"/>
  <c r="Q565" i="7"/>
  <c r="B565" i="7"/>
  <c r="I564" i="7"/>
  <c r="Q564" i="7"/>
  <c r="B564" i="7"/>
  <c r="I563" i="7"/>
  <c r="Q563" i="7"/>
  <c r="B563" i="7"/>
  <c r="I562" i="7"/>
  <c r="Q562" i="7"/>
  <c r="B562" i="7"/>
  <c r="I561" i="7"/>
  <c r="Q561" i="7"/>
  <c r="B561" i="7"/>
  <c r="I560" i="7"/>
  <c r="Q560" i="7"/>
  <c r="B560" i="7"/>
  <c r="I559" i="7"/>
  <c r="Q559" i="7"/>
  <c r="B559" i="7"/>
  <c r="I558" i="7"/>
  <c r="Q558" i="7"/>
  <c r="B558" i="7"/>
  <c r="I557" i="7"/>
  <c r="Q557" i="7"/>
  <c r="B557" i="7"/>
  <c r="I556" i="7"/>
  <c r="Q556" i="7"/>
  <c r="B556" i="7"/>
  <c r="I555" i="7"/>
  <c r="Q555" i="7"/>
  <c r="B555" i="7"/>
  <c r="I554" i="7"/>
  <c r="Q554" i="7"/>
  <c r="B554" i="7"/>
  <c r="Q553" i="7"/>
  <c r="I553" i="7"/>
  <c r="J553" i="7" s="1"/>
  <c r="B553" i="7"/>
  <c r="Q552" i="7"/>
  <c r="I552" i="7"/>
  <c r="J552" i="7" s="1"/>
  <c r="K552" i="7" s="1"/>
  <c r="B552" i="7"/>
  <c r="Q551" i="7"/>
  <c r="I551" i="7"/>
  <c r="J551" i="7" s="1"/>
  <c r="K551" i="7" s="1"/>
  <c r="B551" i="7"/>
  <c r="Q550" i="7"/>
  <c r="I550" i="7"/>
  <c r="J550" i="7" s="1"/>
  <c r="B550" i="7"/>
  <c r="Q549" i="7"/>
  <c r="I549" i="7"/>
  <c r="J549" i="7" s="1"/>
  <c r="B549" i="7"/>
  <c r="Q548" i="7"/>
  <c r="I548" i="7"/>
  <c r="J548" i="7" s="1"/>
  <c r="K548" i="7" s="1"/>
  <c r="B548" i="7"/>
  <c r="Q547" i="7"/>
  <c r="I547" i="7"/>
  <c r="J547" i="7" s="1"/>
  <c r="K547" i="7" s="1"/>
  <c r="B547" i="7"/>
  <c r="Q546" i="7"/>
  <c r="I546" i="7"/>
  <c r="J546" i="7" s="1"/>
  <c r="B546" i="7"/>
  <c r="Q545" i="7"/>
  <c r="I545" i="7"/>
  <c r="J545" i="7" s="1"/>
  <c r="B545" i="7"/>
  <c r="Q544" i="7"/>
  <c r="I544" i="7"/>
  <c r="J544" i="7" s="1"/>
  <c r="K544" i="7" s="1"/>
  <c r="B544" i="7"/>
  <c r="Q543" i="7"/>
  <c r="I543" i="7"/>
  <c r="J543" i="7" s="1"/>
  <c r="K543" i="7" s="1"/>
  <c r="B543" i="7"/>
  <c r="Q542" i="7"/>
  <c r="I542" i="7"/>
  <c r="J542" i="7" s="1"/>
  <c r="B542" i="7"/>
  <c r="Q541" i="7"/>
  <c r="I541" i="7"/>
  <c r="J541" i="7" s="1"/>
  <c r="B541" i="7"/>
  <c r="Q540" i="7"/>
  <c r="I540" i="7"/>
  <c r="J540" i="7" s="1"/>
  <c r="K540" i="7" s="1"/>
  <c r="B540" i="7"/>
  <c r="Q539" i="7"/>
  <c r="I539" i="7"/>
  <c r="J539" i="7" s="1"/>
  <c r="K539" i="7" s="1"/>
  <c r="B539" i="7"/>
  <c r="Q538" i="7"/>
  <c r="I538" i="7"/>
  <c r="J538" i="7" s="1"/>
  <c r="B538" i="7"/>
  <c r="Q537" i="7"/>
  <c r="I537" i="7"/>
  <c r="J537" i="7" s="1"/>
  <c r="B537" i="7"/>
  <c r="Q536" i="7"/>
  <c r="I536" i="7"/>
  <c r="J536" i="7" s="1"/>
  <c r="K536" i="7" s="1"/>
  <c r="B536" i="7"/>
  <c r="Q535" i="7"/>
  <c r="I535" i="7"/>
  <c r="J535" i="7" s="1"/>
  <c r="K535" i="7" s="1"/>
  <c r="B535" i="7"/>
  <c r="Q534" i="7"/>
  <c r="I534" i="7"/>
  <c r="J534" i="7" s="1"/>
  <c r="B534" i="7"/>
  <c r="Q533" i="7"/>
  <c r="I533" i="7"/>
  <c r="J533" i="7" s="1"/>
  <c r="B533" i="7"/>
  <c r="Q532" i="7"/>
  <c r="I532" i="7"/>
  <c r="J532" i="7" s="1"/>
  <c r="K532" i="7" s="1"/>
  <c r="B532" i="7"/>
  <c r="Q531" i="7"/>
  <c r="I531" i="7"/>
  <c r="J531" i="7" s="1"/>
  <c r="K531" i="7" s="1"/>
  <c r="B531" i="7"/>
  <c r="Q530" i="7"/>
  <c r="I530" i="7"/>
  <c r="J530" i="7" s="1"/>
  <c r="B530" i="7"/>
  <c r="Q529" i="7"/>
  <c r="I529" i="7"/>
  <c r="J529" i="7" s="1"/>
  <c r="B529" i="7"/>
  <c r="Q528" i="7"/>
  <c r="I528" i="7"/>
  <c r="J528" i="7" s="1"/>
  <c r="K528" i="7" s="1"/>
  <c r="B528" i="7"/>
  <c r="Q527" i="7"/>
  <c r="I527" i="7"/>
  <c r="J527" i="7" s="1"/>
  <c r="K527" i="7" s="1"/>
  <c r="B527" i="7"/>
  <c r="Q526" i="7"/>
  <c r="I526" i="7"/>
  <c r="J526" i="7" s="1"/>
  <c r="B526" i="7"/>
  <c r="Q525" i="7"/>
  <c r="I525" i="7"/>
  <c r="J525" i="7" s="1"/>
  <c r="B525" i="7"/>
  <c r="Q524" i="7"/>
  <c r="I524" i="7"/>
  <c r="J524" i="7" s="1"/>
  <c r="K524" i="7" s="1"/>
  <c r="B524" i="7"/>
  <c r="Q523" i="7"/>
  <c r="I523" i="7"/>
  <c r="J523" i="7" s="1"/>
  <c r="K523" i="7" s="1"/>
  <c r="B523" i="7"/>
  <c r="Q522" i="7"/>
  <c r="I522" i="7"/>
  <c r="J522" i="7" s="1"/>
  <c r="B522" i="7"/>
  <c r="Q521" i="7"/>
  <c r="I521" i="7"/>
  <c r="J521" i="7" s="1"/>
  <c r="B521" i="7"/>
  <c r="Q520" i="7"/>
  <c r="I520" i="7"/>
  <c r="J520" i="7" s="1"/>
  <c r="K520" i="7" s="1"/>
  <c r="B520" i="7"/>
  <c r="Q519" i="7"/>
  <c r="I519" i="7"/>
  <c r="J519" i="7" s="1"/>
  <c r="K519" i="7" s="1"/>
  <c r="B519" i="7"/>
  <c r="Q518" i="7"/>
  <c r="I518" i="7"/>
  <c r="J518" i="7" s="1"/>
  <c r="B518" i="7"/>
  <c r="Q517" i="7"/>
  <c r="I517" i="7"/>
  <c r="J517" i="7" s="1"/>
  <c r="B517" i="7"/>
  <c r="Q516" i="7"/>
  <c r="I516" i="7"/>
  <c r="J516" i="7" s="1"/>
  <c r="K516" i="7" s="1"/>
  <c r="B516" i="7"/>
  <c r="Q515" i="7"/>
  <c r="I515" i="7"/>
  <c r="J515" i="7" s="1"/>
  <c r="K515" i="7" s="1"/>
  <c r="B515" i="7"/>
  <c r="Q514" i="7"/>
  <c r="I514" i="7"/>
  <c r="J514" i="7" s="1"/>
  <c r="B514" i="7"/>
  <c r="Q513" i="7"/>
  <c r="I513" i="7"/>
  <c r="B513" i="7"/>
  <c r="Q512" i="7"/>
  <c r="I512" i="7"/>
  <c r="J512" i="7" s="1"/>
  <c r="K512" i="7" s="1"/>
  <c r="B512" i="7"/>
  <c r="Q511" i="7"/>
  <c r="I511" i="7"/>
  <c r="J511" i="7" s="1"/>
  <c r="K511" i="7" s="1"/>
  <c r="B511" i="7"/>
  <c r="Q510" i="7"/>
  <c r="I510" i="7"/>
  <c r="J510" i="7" s="1"/>
  <c r="B510" i="7"/>
  <c r="Q509" i="7"/>
  <c r="I509" i="7"/>
  <c r="B509" i="7"/>
  <c r="Q508" i="7"/>
  <c r="I508" i="7"/>
  <c r="J508" i="7" s="1"/>
  <c r="K508" i="7" s="1"/>
  <c r="B508" i="7"/>
  <c r="Q507" i="7"/>
  <c r="I507" i="7"/>
  <c r="J507" i="7" s="1"/>
  <c r="K507" i="7" s="1"/>
  <c r="B507" i="7"/>
  <c r="Q506" i="7"/>
  <c r="I506" i="7"/>
  <c r="J506" i="7" s="1"/>
  <c r="B506" i="7"/>
  <c r="Q505" i="7"/>
  <c r="I505" i="7"/>
  <c r="J505" i="7" s="1"/>
  <c r="B505" i="7"/>
  <c r="Q504" i="7"/>
  <c r="I504" i="7"/>
  <c r="J504" i="7" s="1"/>
  <c r="K504" i="7" s="1"/>
  <c r="B504" i="7"/>
  <c r="Q503" i="7"/>
  <c r="I503" i="7"/>
  <c r="J503" i="7" s="1"/>
  <c r="K503" i="7" s="1"/>
  <c r="B503" i="7"/>
  <c r="Q502" i="7"/>
  <c r="I502" i="7"/>
  <c r="J502" i="7" s="1"/>
  <c r="B502" i="7"/>
  <c r="Q501" i="7"/>
  <c r="I501" i="7"/>
  <c r="J501" i="7" s="1"/>
  <c r="B501" i="7"/>
  <c r="Q500" i="7"/>
  <c r="I500" i="7"/>
  <c r="J500" i="7" s="1"/>
  <c r="K500" i="7" s="1"/>
  <c r="B500" i="7"/>
  <c r="Q499" i="7"/>
  <c r="I499" i="7"/>
  <c r="J499" i="7" s="1"/>
  <c r="K499" i="7" s="1"/>
  <c r="B499" i="7"/>
  <c r="Q498" i="7"/>
  <c r="I498" i="7"/>
  <c r="J498" i="7" s="1"/>
  <c r="B498" i="7"/>
  <c r="Q497" i="7"/>
  <c r="I497" i="7"/>
  <c r="B497" i="7"/>
  <c r="Q496" i="7"/>
  <c r="I496" i="7"/>
  <c r="J496" i="7" s="1"/>
  <c r="B496" i="7"/>
  <c r="Q495" i="7"/>
  <c r="I495" i="7"/>
  <c r="J495" i="7" s="1"/>
  <c r="K495" i="7" s="1"/>
  <c r="B495" i="7"/>
  <c r="Q494" i="7"/>
  <c r="I494" i="7"/>
  <c r="J494" i="7" s="1"/>
  <c r="B494" i="7"/>
  <c r="Q493" i="7"/>
  <c r="I493" i="7"/>
  <c r="B493" i="7"/>
  <c r="Q492" i="7"/>
  <c r="I492" i="7"/>
  <c r="J492" i="7" s="1"/>
  <c r="K492" i="7" s="1"/>
  <c r="B492" i="7"/>
  <c r="Q491" i="7"/>
  <c r="I491" i="7"/>
  <c r="J491" i="7" s="1"/>
  <c r="K491" i="7" s="1"/>
  <c r="B491" i="7"/>
  <c r="Q490" i="7"/>
  <c r="I490" i="7"/>
  <c r="J490" i="7" s="1"/>
  <c r="B490" i="7"/>
  <c r="Q489" i="7"/>
  <c r="I489" i="7"/>
  <c r="B489" i="7"/>
  <c r="Q488" i="7"/>
  <c r="I488" i="7"/>
  <c r="J488" i="7" s="1"/>
  <c r="K488" i="7" s="1"/>
  <c r="B488" i="7"/>
  <c r="Q487" i="7"/>
  <c r="I487" i="7"/>
  <c r="J487" i="7" s="1"/>
  <c r="K487" i="7" s="1"/>
  <c r="B487" i="7"/>
  <c r="Q486" i="7"/>
  <c r="I486" i="7"/>
  <c r="J486" i="7" s="1"/>
  <c r="B486" i="7"/>
  <c r="Q485" i="7"/>
  <c r="I485" i="7"/>
  <c r="B485" i="7"/>
  <c r="Q484" i="7"/>
  <c r="I484" i="7"/>
  <c r="J484" i="7" s="1"/>
  <c r="K484" i="7" s="1"/>
  <c r="B484" i="7"/>
  <c r="Q483" i="7"/>
  <c r="I483" i="7"/>
  <c r="J483" i="7" s="1"/>
  <c r="K483" i="7" s="1"/>
  <c r="B483" i="7"/>
  <c r="Q482" i="7"/>
  <c r="I482" i="7"/>
  <c r="J482" i="7" s="1"/>
  <c r="B482" i="7"/>
  <c r="Q481" i="7"/>
  <c r="I481" i="7"/>
  <c r="B481" i="7"/>
  <c r="Q480" i="7"/>
  <c r="I480" i="7"/>
  <c r="J480" i="7" s="1"/>
  <c r="B480" i="7"/>
  <c r="Q479" i="7"/>
  <c r="I479" i="7"/>
  <c r="J479" i="7" s="1"/>
  <c r="K479" i="7" s="1"/>
  <c r="B479" i="7"/>
  <c r="Q478" i="7"/>
  <c r="I478" i="7"/>
  <c r="J478" i="7" s="1"/>
  <c r="B478" i="7"/>
  <c r="Q477" i="7"/>
  <c r="I477" i="7"/>
  <c r="B477" i="7"/>
  <c r="Q476" i="7"/>
  <c r="I476" i="7"/>
  <c r="J476" i="7" s="1"/>
  <c r="K476" i="7" s="1"/>
  <c r="B476" i="7"/>
  <c r="Q475" i="7"/>
  <c r="I475" i="7"/>
  <c r="J475" i="7" s="1"/>
  <c r="K475" i="7" s="1"/>
  <c r="B475" i="7"/>
  <c r="Q474" i="7"/>
  <c r="I474" i="7"/>
  <c r="J474" i="7" s="1"/>
  <c r="B474" i="7"/>
  <c r="Q473" i="7"/>
  <c r="I473" i="7"/>
  <c r="B473" i="7"/>
  <c r="Q472" i="7"/>
  <c r="I472" i="7"/>
  <c r="J472" i="7" s="1"/>
  <c r="K472" i="7" s="1"/>
  <c r="B472" i="7"/>
  <c r="Q471" i="7"/>
  <c r="I471" i="7"/>
  <c r="J471" i="7" s="1"/>
  <c r="K471" i="7" s="1"/>
  <c r="B471" i="7"/>
  <c r="Q470" i="7"/>
  <c r="I470" i="7"/>
  <c r="J470" i="7" s="1"/>
  <c r="B470" i="7"/>
  <c r="Q469" i="7"/>
  <c r="I469" i="7"/>
  <c r="B469" i="7"/>
  <c r="Q468" i="7"/>
  <c r="I468" i="7"/>
  <c r="J468" i="7" s="1"/>
  <c r="K468" i="7" s="1"/>
  <c r="B468" i="7"/>
  <c r="Q467" i="7"/>
  <c r="I467" i="7"/>
  <c r="B467" i="7"/>
  <c r="Q466" i="7"/>
  <c r="I466" i="7"/>
  <c r="J466" i="7" s="1"/>
  <c r="B466" i="7"/>
  <c r="Q465" i="7"/>
  <c r="I465" i="7"/>
  <c r="B465" i="7"/>
  <c r="Q464" i="7"/>
  <c r="I464" i="7"/>
  <c r="J464" i="7" s="1"/>
  <c r="K464" i="7" s="1"/>
  <c r="B464" i="7"/>
  <c r="Q463" i="7"/>
  <c r="I463" i="7"/>
  <c r="B463" i="7"/>
  <c r="Q462" i="7"/>
  <c r="I462" i="7"/>
  <c r="J462" i="7" s="1"/>
  <c r="B462" i="7"/>
  <c r="Q461" i="7"/>
  <c r="I461" i="7"/>
  <c r="B461" i="7"/>
  <c r="Q460" i="7"/>
  <c r="I460" i="7"/>
  <c r="J460" i="7" s="1"/>
  <c r="K460" i="7" s="1"/>
  <c r="B460" i="7"/>
  <c r="Q459" i="7"/>
  <c r="I459" i="7"/>
  <c r="B459" i="7"/>
  <c r="Q458" i="7"/>
  <c r="I458" i="7"/>
  <c r="J458" i="7" s="1"/>
  <c r="B458" i="7"/>
  <c r="Q457" i="7"/>
  <c r="I457" i="7"/>
  <c r="J457" i="7" s="1"/>
  <c r="B457" i="7"/>
  <c r="Q456" i="7"/>
  <c r="I456" i="7"/>
  <c r="J456" i="7" s="1"/>
  <c r="K456" i="7" s="1"/>
  <c r="B456" i="7"/>
  <c r="Q455" i="7"/>
  <c r="I455" i="7"/>
  <c r="J455" i="7" s="1"/>
  <c r="B455" i="7"/>
  <c r="Q454" i="7"/>
  <c r="I454" i="7"/>
  <c r="B454" i="7"/>
  <c r="Q453" i="7"/>
  <c r="I453" i="7"/>
  <c r="B453" i="7"/>
  <c r="Q452" i="7"/>
  <c r="I452" i="7"/>
  <c r="J452" i="7" s="1"/>
  <c r="K452" i="7" s="1"/>
  <c r="B452" i="7"/>
  <c r="I451" i="7"/>
  <c r="Q451" i="7"/>
  <c r="B451" i="7"/>
  <c r="I450" i="7"/>
  <c r="Q450" i="7"/>
  <c r="B450" i="7"/>
  <c r="I449" i="7"/>
  <c r="Q449" i="7"/>
  <c r="B449" i="7"/>
  <c r="I448" i="7"/>
  <c r="Q448" i="7"/>
  <c r="B448" i="7"/>
  <c r="I447" i="7"/>
  <c r="Q447" i="7"/>
  <c r="B447" i="7"/>
  <c r="I446" i="7"/>
  <c r="Q446" i="7"/>
  <c r="B446" i="7"/>
  <c r="I445" i="7"/>
  <c r="Q445" i="7"/>
  <c r="B445" i="7"/>
  <c r="I444" i="7"/>
  <c r="Q444" i="7"/>
  <c r="B444" i="7"/>
  <c r="I443" i="7"/>
  <c r="Q443" i="7"/>
  <c r="B443" i="7"/>
  <c r="I442" i="7"/>
  <c r="Q442" i="7"/>
  <c r="B442" i="7"/>
  <c r="I441" i="7"/>
  <c r="Q441" i="7"/>
  <c r="B441" i="7"/>
  <c r="I440" i="7"/>
  <c r="Q440" i="7"/>
  <c r="B440" i="7"/>
  <c r="I439" i="7"/>
  <c r="Q439" i="7"/>
  <c r="B439" i="7"/>
  <c r="I438" i="7"/>
  <c r="Q438" i="7"/>
  <c r="B438" i="7"/>
  <c r="I437" i="7"/>
  <c r="Q437" i="7"/>
  <c r="B437" i="7"/>
  <c r="I436" i="7"/>
  <c r="Q436" i="7"/>
  <c r="B436" i="7"/>
  <c r="I435" i="7"/>
  <c r="Q435" i="7"/>
  <c r="B435" i="7"/>
  <c r="I434" i="7"/>
  <c r="Q434" i="7"/>
  <c r="B434" i="7"/>
  <c r="I433" i="7"/>
  <c r="Q433" i="7"/>
  <c r="B433" i="7"/>
  <c r="I432" i="7"/>
  <c r="Q432" i="7"/>
  <c r="B432" i="7"/>
  <c r="I431" i="7"/>
  <c r="Q431" i="7"/>
  <c r="B431" i="7"/>
  <c r="I430" i="7"/>
  <c r="Q430" i="7"/>
  <c r="B430" i="7"/>
  <c r="I429" i="7"/>
  <c r="Q429" i="7"/>
  <c r="B429" i="7"/>
  <c r="I428" i="7"/>
  <c r="Q428" i="7"/>
  <c r="B428" i="7"/>
  <c r="I427" i="7"/>
  <c r="Q427" i="7"/>
  <c r="B427" i="7"/>
  <c r="I426" i="7"/>
  <c r="Q426" i="7"/>
  <c r="B426" i="7"/>
  <c r="I425" i="7"/>
  <c r="Q425" i="7"/>
  <c r="B425" i="7"/>
  <c r="I424" i="7"/>
  <c r="Q424" i="7"/>
  <c r="B424" i="7"/>
  <c r="I423" i="7"/>
  <c r="Q423" i="7"/>
  <c r="B423" i="7"/>
  <c r="I422" i="7"/>
  <c r="Q422" i="7"/>
  <c r="B422" i="7"/>
  <c r="I421" i="7"/>
  <c r="Q421" i="7"/>
  <c r="B421" i="7"/>
  <c r="I420" i="7"/>
  <c r="Q420" i="7"/>
  <c r="B420" i="7"/>
  <c r="I419" i="7"/>
  <c r="Q419" i="7"/>
  <c r="B419" i="7"/>
  <c r="I418" i="7"/>
  <c r="Q418" i="7"/>
  <c r="B418" i="7"/>
  <c r="I417" i="7"/>
  <c r="Q417" i="7"/>
  <c r="B417" i="7"/>
  <c r="I416" i="7"/>
  <c r="Q416" i="7"/>
  <c r="B416" i="7"/>
  <c r="I415" i="7"/>
  <c r="Q415" i="7"/>
  <c r="B415" i="7"/>
  <c r="I414" i="7"/>
  <c r="Q414" i="7"/>
  <c r="B414" i="7"/>
  <c r="I413" i="7"/>
  <c r="Q413" i="7"/>
  <c r="B413" i="7"/>
  <c r="I412" i="7"/>
  <c r="Q412" i="7"/>
  <c r="B412" i="7"/>
  <c r="I411" i="7"/>
  <c r="Q411" i="7"/>
  <c r="B411" i="7"/>
  <c r="I410" i="7"/>
  <c r="Q410" i="7"/>
  <c r="B410" i="7"/>
  <c r="I409" i="7"/>
  <c r="Q409" i="7"/>
  <c r="B409" i="7"/>
  <c r="I408" i="7"/>
  <c r="B408" i="7"/>
  <c r="I407" i="7"/>
  <c r="Q407" i="7"/>
  <c r="B407" i="7"/>
  <c r="I406" i="7"/>
  <c r="Q406" i="7"/>
  <c r="B406" i="7"/>
  <c r="I405" i="7"/>
  <c r="Q405" i="7"/>
  <c r="B405" i="7"/>
  <c r="I404" i="7"/>
  <c r="Q404" i="7"/>
  <c r="B404" i="7"/>
  <c r="I403" i="7"/>
  <c r="B403" i="7"/>
  <c r="I402" i="7"/>
  <c r="Q402" i="7"/>
  <c r="B402" i="7"/>
  <c r="I401" i="7"/>
  <c r="Q401" i="7"/>
  <c r="B401" i="7"/>
  <c r="I400" i="7"/>
  <c r="Q400" i="7"/>
  <c r="B400" i="7"/>
  <c r="I399" i="7"/>
  <c r="Q399" i="7"/>
  <c r="B399" i="7"/>
  <c r="I398" i="7"/>
  <c r="Q398" i="7"/>
  <c r="B398" i="7"/>
  <c r="I397" i="7"/>
  <c r="Q397" i="7"/>
  <c r="B397" i="7"/>
  <c r="Q396" i="7"/>
  <c r="I396" i="7"/>
  <c r="B396" i="7"/>
  <c r="Q395" i="7"/>
  <c r="I395" i="7"/>
  <c r="J395" i="7" s="1"/>
  <c r="K395" i="7" s="1"/>
  <c r="B395" i="7"/>
  <c r="Q394" i="7"/>
  <c r="I394" i="7"/>
  <c r="J394" i="7" s="1"/>
  <c r="B394" i="7"/>
  <c r="Q393" i="7"/>
  <c r="I393" i="7"/>
  <c r="J393" i="7" s="1"/>
  <c r="B393" i="7"/>
  <c r="Q392" i="7"/>
  <c r="I392" i="7"/>
  <c r="J392" i="7" s="1"/>
  <c r="K392" i="7" s="1"/>
  <c r="B392" i="7"/>
  <c r="Q391" i="7"/>
  <c r="I391" i="7"/>
  <c r="J391" i="7" s="1"/>
  <c r="K391" i="7" s="1"/>
  <c r="B391" i="7"/>
  <c r="Q390" i="7"/>
  <c r="I390" i="7"/>
  <c r="J390" i="7" s="1"/>
  <c r="B390" i="7"/>
  <c r="Q389" i="7"/>
  <c r="I389" i="7"/>
  <c r="J389" i="7" s="1"/>
  <c r="B389" i="7"/>
  <c r="Q388" i="7"/>
  <c r="I388" i="7"/>
  <c r="B388" i="7"/>
  <c r="Q387" i="7"/>
  <c r="I387" i="7"/>
  <c r="J387" i="7" s="1"/>
  <c r="K387" i="7" s="1"/>
  <c r="B387" i="7"/>
  <c r="Q386" i="7"/>
  <c r="I386" i="7"/>
  <c r="J386" i="7" s="1"/>
  <c r="B386" i="7"/>
  <c r="Q385" i="7"/>
  <c r="I385" i="7"/>
  <c r="J385" i="7" s="1"/>
  <c r="B385" i="7"/>
  <c r="Q384" i="7"/>
  <c r="I384" i="7"/>
  <c r="J384" i="7" s="1"/>
  <c r="K384" i="7" s="1"/>
  <c r="B384" i="7"/>
  <c r="Q383" i="7"/>
  <c r="I383" i="7"/>
  <c r="J383" i="7" s="1"/>
  <c r="K383" i="7" s="1"/>
  <c r="B383" i="7"/>
  <c r="Q382" i="7"/>
  <c r="I382" i="7"/>
  <c r="J382" i="7" s="1"/>
  <c r="B382" i="7"/>
  <c r="Q381" i="7"/>
  <c r="I381" i="7"/>
  <c r="J381" i="7" s="1"/>
  <c r="B381" i="7"/>
  <c r="Q380" i="7"/>
  <c r="I380" i="7"/>
  <c r="B380" i="7"/>
  <c r="Q379" i="7"/>
  <c r="I379" i="7"/>
  <c r="J379" i="7" s="1"/>
  <c r="K379" i="7" s="1"/>
  <c r="B379" i="7"/>
  <c r="Q378" i="7"/>
  <c r="I378" i="7"/>
  <c r="J378" i="7" s="1"/>
  <c r="B378" i="7"/>
  <c r="Q377" i="7"/>
  <c r="I377" i="7"/>
  <c r="J377" i="7" s="1"/>
  <c r="B377" i="7"/>
  <c r="Q376" i="7"/>
  <c r="I376" i="7"/>
  <c r="J376" i="7" s="1"/>
  <c r="K376" i="7" s="1"/>
  <c r="B376" i="7"/>
  <c r="Q375" i="7"/>
  <c r="I375" i="7"/>
  <c r="J375" i="7" s="1"/>
  <c r="K375" i="7" s="1"/>
  <c r="B375" i="7"/>
  <c r="Q374" i="7"/>
  <c r="I374" i="7"/>
  <c r="J374" i="7" s="1"/>
  <c r="B374" i="7"/>
  <c r="Q373" i="7"/>
  <c r="I373" i="7"/>
  <c r="J373" i="7" s="1"/>
  <c r="B373" i="7"/>
  <c r="Q372" i="7"/>
  <c r="I372" i="7"/>
  <c r="B372" i="7"/>
  <c r="Q371" i="7"/>
  <c r="I371" i="7"/>
  <c r="J371" i="7" s="1"/>
  <c r="K371" i="7" s="1"/>
  <c r="B371" i="7"/>
  <c r="Q370" i="7"/>
  <c r="I370" i="7"/>
  <c r="J370" i="7" s="1"/>
  <c r="B370" i="7"/>
  <c r="Q369" i="7"/>
  <c r="I369" i="7"/>
  <c r="J369" i="7" s="1"/>
  <c r="B369" i="7"/>
  <c r="Q368" i="7"/>
  <c r="I368" i="7"/>
  <c r="J368" i="7" s="1"/>
  <c r="K368" i="7" s="1"/>
  <c r="B368" i="7"/>
  <c r="Q367" i="7"/>
  <c r="I367" i="7"/>
  <c r="J367" i="7" s="1"/>
  <c r="K367" i="7" s="1"/>
  <c r="B367" i="7"/>
  <c r="Q366" i="7"/>
  <c r="I366" i="7"/>
  <c r="J366" i="7" s="1"/>
  <c r="B366" i="7"/>
  <c r="Q365" i="7"/>
  <c r="I365" i="7"/>
  <c r="J365" i="7" s="1"/>
  <c r="B365" i="7"/>
  <c r="Q364" i="7"/>
  <c r="I364" i="7"/>
  <c r="B364" i="7"/>
  <c r="Q363" i="7"/>
  <c r="I363" i="7"/>
  <c r="J363" i="7" s="1"/>
  <c r="K363" i="7" s="1"/>
  <c r="B363" i="7"/>
  <c r="Q362" i="7"/>
  <c r="I362" i="7"/>
  <c r="J362" i="7" s="1"/>
  <c r="B362" i="7"/>
  <c r="Q361" i="7"/>
  <c r="I361" i="7"/>
  <c r="J361" i="7" s="1"/>
  <c r="B361" i="7"/>
  <c r="Q360" i="7"/>
  <c r="I360" i="7"/>
  <c r="B360" i="7"/>
  <c r="Q359" i="7"/>
  <c r="I359" i="7"/>
  <c r="J359" i="7" s="1"/>
  <c r="K359" i="7" s="1"/>
  <c r="B359" i="7"/>
  <c r="Q358" i="7"/>
  <c r="I358" i="7"/>
  <c r="J358" i="7" s="1"/>
  <c r="B358" i="7"/>
  <c r="Q357" i="7"/>
  <c r="I357" i="7"/>
  <c r="J357" i="7" s="1"/>
  <c r="B357" i="7"/>
  <c r="Q356" i="7"/>
  <c r="I356" i="7"/>
  <c r="B356" i="7"/>
  <c r="Q355" i="7"/>
  <c r="I355" i="7"/>
  <c r="J355" i="7" s="1"/>
  <c r="K355" i="7" s="1"/>
  <c r="B355" i="7"/>
  <c r="Q354" i="7"/>
  <c r="I354" i="7"/>
  <c r="J354" i="7" s="1"/>
  <c r="B354" i="7"/>
  <c r="Q353" i="7"/>
  <c r="I353" i="7"/>
  <c r="J353" i="7" s="1"/>
  <c r="B353" i="7"/>
  <c r="Q352" i="7"/>
  <c r="I352" i="7"/>
  <c r="B352" i="7"/>
  <c r="Q351" i="7"/>
  <c r="I351" i="7"/>
  <c r="J351" i="7" s="1"/>
  <c r="K351" i="7" s="1"/>
  <c r="B351" i="7"/>
  <c r="Q350" i="7"/>
  <c r="I350" i="7"/>
  <c r="J350" i="7" s="1"/>
  <c r="B350" i="7"/>
  <c r="Q349" i="7"/>
  <c r="I349" i="7"/>
  <c r="J349" i="7" s="1"/>
  <c r="B349" i="7"/>
  <c r="Q348" i="7"/>
  <c r="I348" i="7"/>
  <c r="B348" i="7"/>
  <c r="Q347" i="7"/>
  <c r="I347" i="7"/>
  <c r="J347" i="7" s="1"/>
  <c r="B347" i="7"/>
  <c r="Q346" i="7"/>
  <c r="I346" i="7"/>
  <c r="J346" i="7" s="1"/>
  <c r="B346" i="7"/>
  <c r="Q345" i="7"/>
  <c r="I345" i="7"/>
  <c r="J345" i="7" s="1"/>
  <c r="K345" i="7" s="1"/>
  <c r="B345" i="7"/>
  <c r="Q344" i="7"/>
  <c r="I344" i="7"/>
  <c r="B344" i="7"/>
  <c r="Q343" i="7"/>
  <c r="I343" i="7"/>
  <c r="J343" i="7" s="1"/>
  <c r="B343" i="7"/>
  <c r="Q342" i="7"/>
  <c r="I342" i="7"/>
  <c r="J342" i="7" s="1"/>
  <c r="B342" i="7"/>
  <c r="Q341" i="7"/>
  <c r="I341" i="7"/>
  <c r="J341" i="7" s="1"/>
  <c r="K341" i="7" s="1"/>
  <c r="B341" i="7"/>
  <c r="Q340" i="7"/>
  <c r="I340" i="7"/>
  <c r="B340" i="7"/>
  <c r="Q339" i="7"/>
  <c r="I339" i="7"/>
  <c r="J339" i="7" s="1"/>
  <c r="B339" i="7"/>
  <c r="Q338" i="7"/>
  <c r="I338" i="7"/>
  <c r="J338" i="7" s="1"/>
  <c r="B338" i="7"/>
  <c r="Q337" i="7"/>
  <c r="I337" i="7"/>
  <c r="J337" i="7" s="1"/>
  <c r="B337" i="7"/>
  <c r="Q336" i="7"/>
  <c r="I336" i="7"/>
  <c r="B336" i="7"/>
  <c r="Q335" i="7"/>
  <c r="I335" i="7"/>
  <c r="J335" i="7" s="1"/>
  <c r="B335" i="7"/>
  <c r="Q334" i="7"/>
  <c r="I334" i="7"/>
  <c r="B334" i="7"/>
  <c r="Q333" i="7"/>
  <c r="I333" i="7"/>
  <c r="J333" i="7" s="1"/>
  <c r="B333" i="7"/>
  <c r="Q332" i="7"/>
  <c r="I332" i="7"/>
  <c r="B332" i="7"/>
  <c r="Q331" i="7"/>
  <c r="I331" i="7"/>
  <c r="J331" i="7" s="1"/>
  <c r="B331" i="7"/>
  <c r="Q330" i="7"/>
  <c r="I330" i="7"/>
  <c r="B330" i="7"/>
  <c r="Q329" i="7"/>
  <c r="I329" i="7"/>
  <c r="B329" i="7"/>
  <c r="Q328" i="7"/>
  <c r="I328" i="7"/>
  <c r="J328" i="7" s="1"/>
  <c r="B328" i="7"/>
  <c r="Q327" i="7"/>
  <c r="I327" i="7"/>
  <c r="J327" i="7" s="1"/>
  <c r="B327" i="7"/>
  <c r="Q326" i="7"/>
  <c r="I326" i="7"/>
  <c r="J326" i="7" s="1"/>
  <c r="B326" i="7"/>
  <c r="Q325" i="7"/>
  <c r="I325" i="7"/>
  <c r="J325" i="7" s="1"/>
  <c r="K325" i="7" s="1"/>
  <c r="B325" i="7"/>
  <c r="Q324" i="7"/>
  <c r="I324" i="7"/>
  <c r="B324" i="7"/>
  <c r="Q323" i="7"/>
  <c r="I323" i="7"/>
  <c r="J323" i="7" s="1"/>
  <c r="B323" i="7"/>
  <c r="Q322" i="7"/>
  <c r="I322" i="7"/>
  <c r="J322" i="7" s="1"/>
  <c r="B322" i="7"/>
  <c r="Q321" i="7"/>
  <c r="I321" i="7"/>
  <c r="J321" i="7" s="1"/>
  <c r="B321" i="7"/>
  <c r="Q320" i="7"/>
  <c r="I320" i="7"/>
  <c r="B320" i="7"/>
  <c r="Q319" i="7"/>
  <c r="I319" i="7"/>
  <c r="J319" i="7" s="1"/>
  <c r="B319" i="7"/>
  <c r="Q318" i="7"/>
  <c r="I318" i="7"/>
  <c r="J318" i="7" s="1"/>
  <c r="B318" i="7"/>
  <c r="Q317" i="7"/>
  <c r="I317" i="7"/>
  <c r="J317" i="7" s="1"/>
  <c r="B317" i="7"/>
  <c r="Q316" i="7"/>
  <c r="I316" i="7"/>
  <c r="B316" i="7"/>
  <c r="Q315" i="7"/>
  <c r="I315" i="7"/>
  <c r="J315" i="7" s="1"/>
  <c r="B315" i="7"/>
  <c r="Q314" i="7"/>
  <c r="I314" i="7"/>
  <c r="J314" i="7" s="1"/>
  <c r="B314" i="7"/>
  <c r="Q313" i="7"/>
  <c r="I313" i="7"/>
  <c r="B313" i="7"/>
  <c r="Q312" i="7"/>
  <c r="I312" i="7"/>
  <c r="B312" i="7"/>
  <c r="Q311" i="7"/>
  <c r="I311" i="7"/>
  <c r="J311" i="7" s="1"/>
  <c r="B311" i="7"/>
  <c r="Q310" i="7"/>
  <c r="I310" i="7"/>
  <c r="J310" i="7" s="1"/>
  <c r="B310" i="7"/>
  <c r="Q309" i="7"/>
  <c r="I309" i="7"/>
  <c r="B309" i="7"/>
  <c r="Q308" i="7"/>
  <c r="I308" i="7"/>
  <c r="B308" i="7"/>
  <c r="Q307" i="7"/>
  <c r="I307" i="7"/>
  <c r="J307" i="7" s="1"/>
  <c r="B307" i="7"/>
  <c r="Q306" i="7"/>
  <c r="I306" i="7"/>
  <c r="J306" i="7" s="1"/>
  <c r="B306" i="7"/>
  <c r="Q305" i="7"/>
  <c r="I305" i="7"/>
  <c r="B305" i="7"/>
  <c r="Q304" i="7"/>
  <c r="I304" i="7"/>
  <c r="B304" i="7"/>
  <c r="Q303" i="7"/>
  <c r="I303" i="7"/>
  <c r="J303" i="7" s="1"/>
  <c r="B303" i="7"/>
  <c r="Q302" i="7"/>
  <c r="I302" i="7"/>
  <c r="J302" i="7" s="1"/>
  <c r="B302" i="7"/>
  <c r="Q301" i="7"/>
  <c r="I301" i="7"/>
  <c r="B301" i="7"/>
  <c r="Q300" i="7"/>
  <c r="I300" i="7"/>
  <c r="J300" i="7" s="1"/>
  <c r="B300" i="7"/>
  <c r="Q299" i="7"/>
  <c r="I299" i="7"/>
  <c r="J299" i="7" s="1"/>
  <c r="B299" i="7"/>
  <c r="Q298" i="7"/>
  <c r="I298" i="7"/>
  <c r="J298" i="7" s="1"/>
  <c r="B298" i="7"/>
  <c r="Q297" i="7"/>
  <c r="I297" i="7"/>
  <c r="B297" i="7"/>
  <c r="Q296" i="7"/>
  <c r="I296" i="7"/>
  <c r="J296" i="7" s="1"/>
  <c r="B296" i="7"/>
  <c r="Q295" i="7"/>
  <c r="I295" i="7"/>
  <c r="J295" i="7" s="1"/>
  <c r="B295" i="7"/>
  <c r="Q294" i="7"/>
  <c r="I294" i="7"/>
  <c r="J294" i="7" s="1"/>
  <c r="B294" i="7"/>
  <c r="Q293" i="7"/>
  <c r="I293" i="7"/>
  <c r="B293" i="7"/>
  <c r="Q292" i="7"/>
  <c r="I292" i="7"/>
  <c r="J292" i="7" s="1"/>
  <c r="B292" i="7"/>
  <c r="Q291" i="7"/>
  <c r="I291" i="7"/>
  <c r="J291" i="7" s="1"/>
  <c r="B291" i="7"/>
  <c r="Q290" i="7"/>
  <c r="I290" i="7"/>
  <c r="J290" i="7" s="1"/>
  <c r="B290" i="7"/>
  <c r="Q289" i="7"/>
  <c r="I289" i="7"/>
  <c r="B289" i="7"/>
  <c r="Q288" i="7"/>
  <c r="I288" i="7"/>
  <c r="J288" i="7" s="1"/>
  <c r="B288" i="7"/>
  <c r="Q287" i="7"/>
  <c r="I287" i="7"/>
  <c r="J287" i="7" s="1"/>
  <c r="B287" i="7"/>
  <c r="Q286" i="7"/>
  <c r="I286" i="7"/>
  <c r="J286" i="7" s="1"/>
  <c r="B286" i="7"/>
  <c r="Q285" i="7"/>
  <c r="I285" i="7"/>
  <c r="B285" i="7"/>
  <c r="Q284" i="7"/>
  <c r="I284" i="7"/>
  <c r="J284" i="7" s="1"/>
  <c r="B284" i="7"/>
  <c r="Q283" i="7"/>
  <c r="I283" i="7"/>
  <c r="J283" i="7" s="1"/>
  <c r="B283" i="7"/>
  <c r="Q282" i="7"/>
  <c r="I282" i="7"/>
  <c r="J282" i="7" s="1"/>
  <c r="B282" i="7"/>
  <c r="Q281" i="7"/>
  <c r="I281" i="7"/>
  <c r="B281" i="7"/>
  <c r="Q280" i="7"/>
  <c r="I280" i="7"/>
  <c r="J280" i="7" s="1"/>
  <c r="B280" i="7"/>
  <c r="Q279" i="7"/>
  <c r="I279" i="7"/>
  <c r="J279" i="7" s="1"/>
  <c r="B279" i="7"/>
  <c r="Q278" i="7"/>
  <c r="I278" i="7"/>
  <c r="J278" i="7" s="1"/>
  <c r="B278" i="7"/>
  <c r="Q277" i="7"/>
  <c r="I277" i="7"/>
  <c r="B277" i="7"/>
  <c r="Q276" i="7"/>
  <c r="I276" i="7"/>
  <c r="J276" i="7" s="1"/>
  <c r="B276" i="7"/>
  <c r="Q275" i="7"/>
  <c r="I275" i="7"/>
  <c r="J275" i="7" s="1"/>
  <c r="B275" i="7"/>
  <c r="Q274" i="7"/>
  <c r="I274" i="7"/>
  <c r="J274" i="7" s="1"/>
  <c r="B274" i="7"/>
  <c r="Q273" i="7"/>
  <c r="I273" i="7"/>
  <c r="B273" i="7"/>
  <c r="Q272" i="7"/>
  <c r="I272" i="7"/>
  <c r="J272" i="7" s="1"/>
  <c r="B272" i="7"/>
  <c r="Q271" i="7"/>
  <c r="I271" i="7"/>
  <c r="J271" i="7" s="1"/>
  <c r="B271" i="7"/>
  <c r="Q270" i="7"/>
  <c r="I270" i="7"/>
  <c r="J270" i="7" s="1"/>
  <c r="B270" i="7"/>
  <c r="Q269" i="7"/>
  <c r="I269" i="7"/>
  <c r="B269" i="7"/>
  <c r="Q268" i="7"/>
  <c r="I268" i="7"/>
  <c r="J268" i="7" s="1"/>
  <c r="B268" i="7"/>
  <c r="Q267" i="7"/>
  <c r="I267" i="7"/>
  <c r="J267" i="7" s="1"/>
  <c r="B267" i="7"/>
  <c r="Q266" i="7"/>
  <c r="I266" i="7"/>
  <c r="J266" i="7" s="1"/>
  <c r="B266" i="7"/>
  <c r="Q265" i="7"/>
  <c r="I265" i="7"/>
  <c r="B265" i="7"/>
  <c r="Q264" i="7"/>
  <c r="I264" i="7"/>
  <c r="J264" i="7" s="1"/>
  <c r="B264" i="7"/>
  <c r="Q263" i="7"/>
  <c r="I263" i="7"/>
  <c r="J263" i="7" s="1"/>
  <c r="B263" i="7"/>
  <c r="Q262" i="7"/>
  <c r="I262" i="7"/>
  <c r="J262" i="7" s="1"/>
  <c r="B262" i="7"/>
  <c r="Q261" i="7"/>
  <c r="I261" i="7"/>
  <c r="B261" i="7"/>
  <c r="Q260" i="7"/>
  <c r="I260" i="7"/>
  <c r="J260" i="7" s="1"/>
  <c r="B260" i="7"/>
  <c r="Q259" i="7"/>
  <c r="I259" i="7"/>
  <c r="J259" i="7" s="1"/>
  <c r="B259" i="7"/>
  <c r="Q258" i="7"/>
  <c r="I258" i="7"/>
  <c r="J258" i="7" s="1"/>
  <c r="B258" i="7"/>
  <c r="Q257" i="7"/>
  <c r="I257" i="7"/>
  <c r="B257" i="7"/>
  <c r="Q256" i="7"/>
  <c r="I256" i="7"/>
  <c r="J256" i="7" s="1"/>
  <c r="B256" i="7"/>
  <c r="Q255" i="7"/>
  <c r="I255" i="7"/>
  <c r="J255" i="7" s="1"/>
  <c r="B255" i="7"/>
  <c r="Q254" i="7"/>
  <c r="I254" i="7"/>
  <c r="J254" i="7" s="1"/>
  <c r="B254" i="7"/>
  <c r="Q253" i="7"/>
  <c r="I253" i="7"/>
  <c r="B253" i="7"/>
  <c r="Q252" i="7"/>
  <c r="I252" i="7"/>
  <c r="J252" i="7" s="1"/>
  <c r="B252" i="7"/>
  <c r="Q251" i="7"/>
  <c r="I251" i="7"/>
  <c r="J251" i="7" s="1"/>
  <c r="B251" i="7"/>
  <c r="Q250" i="7"/>
  <c r="I250" i="7"/>
  <c r="J250" i="7" s="1"/>
  <c r="B250" i="7"/>
  <c r="Q249" i="7"/>
  <c r="I249" i="7"/>
  <c r="B249" i="7"/>
  <c r="Q248" i="7"/>
  <c r="I248" i="7"/>
  <c r="J248" i="7" s="1"/>
  <c r="B248" i="7"/>
  <c r="Q247" i="7"/>
  <c r="I247" i="7"/>
  <c r="J247" i="7" s="1"/>
  <c r="B247" i="7"/>
  <c r="Q246" i="7"/>
  <c r="I246" i="7"/>
  <c r="J246" i="7" s="1"/>
  <c r="B246" i="7"/>
  <c r="Q245" i="7"/>
  <c r="I245" i="7"/>
  <c r="B245" i="7"/>
  <c r="Q244" i="7"/>
  <c r="I244" i="7"/>
  <c r="B244" i="7"/>
  <c r="Q243" i="7"/>
  <c r="I243" i="7"/>
  <c r="J243" i="7" s="1"/>
  <c r="B243" i="7"/>
  <c r="Q242" i="7"/>
  <c r="I242" i="7"/>
  <c r="J242" i="7" s="1"/>
  <c r="B242" i="7"/>
  <c r="Q241" i="7"/>
  <c r="I241" i="7"/>
  <c r="B241" i="7"/>
  <c r="Q240" i="7"/>
  <c r="I240" i="7"/>
  <c r="J240" i="7" s="1"/>
  <c r="B240" i="7"/>
  <c r="Q239" i="7"/>
  <c r="I239" i="7"/>
  <c r="J239" i="7" s="1"/>
  <c r="B239" i="7"/>
  <c r="Q238" i="7"/>
  <c r="I238" i="7"/>
  <c r="J238" i="7" s="1"/>
  <c r="B238" i="7"/>
  <c r="Q237" i="7"/>
  <c r="I237" i="7"/>
  <c r="B237" i="7"/>
  <c r="Q236" i="7"/>
  <c r="I236" i="7"/>
  <c r="J236" i="7" s="1"/>
  <c r="B236" i="7"/>
  <c r="Q235" i="7"/>
  <c r="I235" i="7"/>
  <c r="J235" i="7" s="1"/>
  <c r="B235" i="7"/>
  <c r="Q234" i="7"/>
  <c r="I234" i="7"/>
  <c r="J234" i="7" s="1"/>
  <c r="B234" i="7"/>
  <c r="Q233" i="7"/>
  <c r="I233" i="7"/>
  <c r="B233" i="7"/>
  <c r="Q232" i="7"/>
  <c r="I232" i="7"/>
  <c r="J232" i="7" s="1"/>
  <c r="B232" i="7"/>
  <c r="Q231" i="7"/>
  <c r="I231" i="7"/>
  <c r="J231" i="7" s="1"/>
  <c r="B231" i="7"/>
  <c r="Q230" i="7"/>
  <c r="I230" i="7"/>
  <c r="J230" i="7" s="1"/>
  <c r="B230" i="7"/>
  <c r="Q229" i="7"/>
  <c r="I229" i="7"/>
  <c r="B229" i="7"/>
  <c r="Q228" i="7"/>
  <c r="I228" i="7"/>
  <c r="B228" i="7"/>
  <c r="Q227" i="7"/>
  <c r="I227" i="7"/>
  <c r="J227" i="7" s="1"/>
  <c r="B227" i="7"/>
  <c r="Q226" i="7"/>
  <c r="I226" i="7"/>
  <c r="J226" i="7" s="1"/>
  <c r="B226" i="7"/>
  <c r="Q225" i="7"/>
  <c r="I225" i="7"/>
  <c r="B225" i="7"/>
  <c r="Q224" i="7"/>
  <c r="I224" i="7"/>
  <c r="B224" i="7"/>
  <c r="Q223" i="7"/>
  <c r="I223" i="7"/>
  <c r="J223" i="7" s="1"/>
  <c r="B223" i="7"/>
  <c r="Q222" i="7"/>
  <c r="I222" i="7"/>
  <c r="J222" i="7" s="1"/>
  <c r="B222" i="7"/>
  <c r="Q221" i="7"/>
  <c r="I221" i="7"/>
  <c r="B221" i="7"/>
  <c r="Q220" i="7"/>
  <c r="I220" i="7"/>
  <c r="B220" i="7"/>
  <c r="Q219" i="7"/>
  <c r="I219" i="7"/>
  <c r="J219" i="7" s="1"/>
  <c r="B219" i="7"/>
  <c r="Q218" i="7"/>
  <c r="I218" i="7"/>
  <c r="J218" i="7" s="1"/>
  <c r="B218" i="7"/>
  <c r="Q217" i="7"/>
  <c r="I217" i="7"/>
  <c r="J217" i="7" s="1"/>
  <c r="K217" i="7" s="1"/>
  <c r="B217" i="7"/>
  <c r="Q216" i="7"/>
  <c r="I216" i="7"/>
  <c r="J216" i="7" s="1"/>
  <c r="B216" i="7"/>
  <c r="Q215" i="7"/>
  <c r="I215" i="7"/>
  <c r="J215" i="7" s="1"/>
  <c r="B215" i="7"/>
  <c r="Q214" i="7"/>
  <c r="I214" i="7"/>
  <c r="J214" i="7" s="1"/>
  <c r="B214" i="7"/>
  <c r="Q213" i="7"/>
  <c r="I213" i="7"/>
  <c r="J213" i="7" s="1"/>
  <c r="K213" i="7" s="1"/>
  <c r="B213" i="7"/>
  <c r="Q212" i="7"/>
  <c r="I212" i="7"/>
  <c r="J212" i="7" s="1"/>
  <c r="B212" i="7"/>
  <c r="Q211" i="7"/>
  <c r="I211" i="7"/>
  <c r="J211" i="7" s="1"/>
  <c r="B211" i="7"/>
  <c r="Q210" i="7"/>
  <c r="I210" i="7"/>
  <c r="J210" i="7" s="1"/>
  <c r="B210" i="7"/>
  <c r="Q209" i="7"/>
  <c r="I209" i="7"/>
  <c r="J209" i="7" s="1"/>
  <c r="B209" i="7"/>
  <c r="Q208" i="7"/>
  <c r="I208" i="7"/>
  <c r="J208" i="7" s="1"/>
  <c r="B208" i="7"/>
  <c r="Q207" i="7"/>
  <c r="I207" i="7"/>
  <c r="J207" i="7" s="1"/>
  <c r="B207" i="7"/>
  <c r="Q206" i="7"/>
  <c r="I206" i="7"/>
  <c r="J206" i="7" s="1"/>
  <c r="B206" i="7"/>
  <c r="Q205" i="7"/>
  <c r="I205" i="7"/>
  <c r="J205" i="7" s="1"/>
  <c r="B205" i="7"/>
  <c r="Q204" i="7"/>
  <c r="I204" i="7"/>
  <c r="J204" i="7" s="1"/>
  <c r="B204" i="7"/>
  <c r="Q203" i="7"/>
  <c r="I203" i="7"/>
  <c r="J203" i="7" s="1"/>
  <c r="B203" i="7"/>
  <c r="Q202" i="7"/>
  <c r="I202" i="7"/>
  <c r="J202" i="7" s="1"/>
  <c r="B202" i="7"/>
  <c r="Q201" i="7"/>
  <c r="I201" i="7"/>
  <c r="J201" i="7" s="1"/>
  <c r="K201" i="7" s="1"/>
  <c r="B201" i="7"/>
  <c r="Q200" i="7"/>
  <c r="I200" i="7"/>
  <c r="J200" i="7" s="1"/>
  <c r="B200" i="7"/>
  <c r="Q199" i="7"/>
  <c r="I199" i="7"/>
  <c r="J199" i="7" s="1"/>
  <c r="B199" i="7"/>
  <c r="Q198" i="7"/>
  <c r="I198" i="7"/>
  <c r="J198" i="7" s="1"/>
  <c r="B198" i="7"/>
  <c r="Q197" i="7"/>
  <c r="I197" i="7"/>
  <c r="J197" i="7" s="1"/>
  <c r="K197" i="7" s="1"/>
  <c r="B197" i="7"/>
  <c r="Q196" i="7"/>
  <c r="I196" i="7"/>
  <c r="J196" i="7" s="1"/>
  <c r="B196" i="7"/>
  <c r="Q195" i="7"/>
  <c r="I195" i="7"/>
  <c r="J195" i="7" s="1"/>
  <c r="B195" i="7"/>
  <c r="Q194" i="7"/>
  <c r="I194" i="7"/>
  <c r="J194" i="7" s="1"/>
  <c r="B194" i="7"/>
  <c r="Q193" i="7"/>
  <c r="I193" i="7"/>
  <c r="J193" i="7" s="1"/>
  <c r="B193" i="7"/>
  <c r="Q192" i="7"/>
  <c r="I192" i="7"/>
  <c r="B192" i="7"/>
  <c r="Q191" i="7"/>
  <c r="I191" i="7"/>
  <c r="J191" i="7" s="1"/>
  <c r="B191" i="7"/>
  <c r="Q190" i="7"/>
  <c r="I190" i="7"/>
  <c r="J190" i="7" s="1"/>
  <c r="B190" i="7"/>
  <c r="Q189" i="7"/>
  <c r="I189" i="7"/>
  <c r="J189" i="7" s="1"/>
  <c r="B189" i="7"/>
  <c r="Q188" i="7"/>
  <c r="I188" i="7"/>
  <c r="B188" i="7"/>
  <c r="Q187" i="7"/>
  <c r="I187" i="7"/>
  <c r="J187" i="7" s="1"/>
  <c r="B187" i="7"/>
  <c r="Q186" i="7"/>
  <c r="I186" i="7"/>
  <c r="J186" i="7" s="1"/>
  <c r="B186" i="7"/>
  <c r="Q185" i="7"/>
  <c r="I185" i="7"/>
  <c r="J185" i="7" s="1"/>
  <c r="K185" i="7" s="1"/>
  <c r="B185" i="7"/>
  <c r="Q184" i="7"/>
  <c r="I184" i="7"/>
  <c r="B184" i="7"/>
  <c r="Q183" i="7"/>
  <c r="I183" i="7"/>
  <c r="J183" i="7" s="1"/>
  <c r="B183" i="7"/>
  <c r="Q182" i="7"/>
  <c r="I182" i="7"/>
  <c r="J182" i="7" s="1"/>
  <c r="B182" i="7"/>
  <c r="Q181" i="7"/>
  <c r="I181" i="7"/>
  <c r="J181" i="7" s="1"/>
  <c r="K181" i="7" s="1"/>
  <c r="B181" i="7"/>
  <c r="Q180" i="7"/>
  <c r="I180" i="7"/>
  <c r="B180" i="7"/>
  <c r="Q179" i="7"/>
  <c r="I179" i="7"/>
  <c r="J179" i="7" s="1"/>
  <c r="B179" i="7"/>
  <c r="Q178" i="7"/>
  <c r="I178" i="7"/>
  <c r="J178" i="7" s="1"/>
  <c r="B178" i="7"/>
  <c r="I177" i="7"/>
  <c r="B177" i="7"/>
  <c r="I176" i="7"/>
  <c r="B176" i="7"/>
  <c r="I175" i="7"/>
  <c r="Q175" i="7"/>
  <c r="B175" i="7"/>
  <c r="I174" i="7"/>
  <c r="Q174" i="7"/>
  <c r="B174" i="7"/>
  <c r="I173" i="7"/>
  <c r="Q173" i="7"/>
  <c r="B173" i="7"/>
  <c r="I172" i="7"/>
  <c r="Q172" i="7"/>
  <c r="B172" i="7"/>
  <c r="I171" i="7"/>
  <c r="Q171" i="7"/>
  <c r="B171" i="7"/>
  <c r="I170" i="7"/>
  <c r="Q170" i="7"/>
  <c r="B170" i="7"/>
  <c r="I169" i="7"/>
  <c r="Q169" i="7"/>
  <c r="B169" i="7"/>
  <c r="I168" i="7"/>
  <c r="Q168" i="7"/>
  <c r="B168" i="7"/>
  <c r="I167" i="7"/>
  <c r="Q167" i="7"/>
  <c r="B167" i="7"/>
  <c r="I166" i="7"/>
  <c r="Q166" i="7"/>
  <c r="B166" i="7"/>
  <c r="I165" i="7"/>
  <c r="Q165" i="7"/>
  <c r="B165" i="7"/>
  <c r="I164" i="7"/>
  <c r="Q164" i="7"/>
  <c r="B164" i="7"/>
  <c r="I163" i="7"/>
  <c r="Q163" i="7"/>
  <c r="B163" i="7"/>
  <c r="I162" i="7"/>
  <c r="Q162" i="7"/>
  <c r="B162" i="7"/>
  <c r="I161" i="7"/>
  <c r="Q161" i="7"/>
  <c r="B161" i="7"/>
  <c r="I160" i="7"/>
  <c r="B160" i="7"/>
  <c r="I159" i="7"/>
  <c r="Q159" i="7"/>
  <c r="B159" i="7"/>
  <c r="I158" i="7"/>
  <c r="Q158" i="7"/>
  <c r="B158" i="7"/>
  <c r="I157" i="7"/>
  <c r="Q157" i="7"/>
  <c r="B157" i="7"/>
  <c r="I156" i="7"/>
  <c r="B156" i="7"/>
  <c r="I155" i="7"/>
  <c r="Q155" i="7"/>
  <c r="B155" i="7"/>
  <c r="I154" i="7"/>
  <c r="Q154" i="7"/>
  <c r="B154" i="7"/>
  <c r="I153" i="7"/>
  <c r="Q153" i="7"/>
  <c r="B153" i="7"/>
  <c r="I152" i="7"/>
  <c r="B152" i="7"/>
  <c r="I151" i="7"/>
  <c r="Q151" i="7"/>
  <c r="B151" i="7"/>
  <c r="I150" i="7"/>
  <c r="Q150" i="7"/>
  <c r="B150" i="7"/>
  <c r="I149" i="7"/>
  <c r="Q149" i="7"/>
  <c r="B149" i="7"/>
  <c r="I148" i="7"/>
  <c r="Q148" i="7"/>
  <c r="B148" i="7"/>
  <c r="I147" i="7"/>
  <c r="Q147" i="7"/>
  <c r="B147" i="7"/>
  <c r="I146" i="7"/>
  <c r="Q146" i="7"/>
  <c r="B146" i="7"/>
  <c r="I145" i="7"/>
  <c r="Q145" i="7"/>
  <c r="B145" i="7"/>
  <c r="I144" i="7"/>
  <c r="Q144" i="7"/>
  <c r="B144" i="7"/>
  <c r="I143" i="7"/>
  <c r="Q143" i="7"/>
  <c r="B143" i="7"/>
  <c r="I142" i="7"/>
  <c r="Q142" i="7"/>
  <c r="B142" i="7"/>
  <c r="I141" i="7"/>
  <c r="Q141" i="7"/>
  <c r="B141" i="7"/>
  <c r="I140" i="7"/>
  <c r="Q140" i="7"/>
  <c r="B140" i="7"/>
  <c r="I139" i="7"/>
  <c r="Q139" i="7"/>
  <c r="B139" i="7"/>
  <c r="I138" i="7"/>
  <c r="Q138" i="7"/>
  <c r="B138" i="7"/>
  <c r="I137" i="7"/>
  <c r="Q137" i="7"/>
  <c r="B137" i="7"/>
  <c r="I136" i="7"/>
  <c r="Q136" i="7"/>
  <c r="B136" i="7"/>
  <c r="I135" i="7"/>
  <c r="Q135" i="7"/>
  <c r="B135" i="7"/>
  <c r="I134" i="7"/>
  <c r="Q134" i="7"/>
  <c r="B134" i="7"/>
  <c r="I133" i="7"/>
  <c r="Q133" i="7"/>
  <c r="B133" i="7"/>
  <c r="I132" i="7"/>
  <c r="Q132" i="7"/>
  <c r="B132" i="7"/>
  <c r="I131" i="7"/>
  <c r="Q131" i="7"/>
  <c r="B131" i="7"/>
  <c r="I130" i="7"/>
  <c r="B130" i="7"/>
  <c r="I129" i="7"/>
  <c r="Q129" i="7"/>
  <c r="B129" i="7"/>
  <c r="I128" i="7"/>
  <c r="Q128" i="7"/>
  <c r="B128" i="7"/>
  <c r="I127" i="7"/>
  <c r="Q127" i="7"/>
  <c r="B127" i="7"/>
  <c r="I126" i="7"/>
  <c r="Q126" i="7"/>
  <c r="B126" i="7"/>
  <c r="I125" i="7"/>
  <c r="Q125" i="7"/>
  <c r="B125" i="7"/>
  <c r="I124" i="7"/>
  <c r="Q124" i="7"/>
  <c r="B124" i="7"/>
  <c r="I123" i="7"/>
  <c r="Q123" i="7"/>
  <c r="B123" i="7"/>
  <c r="I122" i="7"/>
  <c r="Q122" i="7"/>
  <c r="B122" i="7"/>
  <c r="I121" i="7"/>
  <c r="Q121" i="7"/>
  <c r="B121" i="7"/>
  <c r="I120" i="7"/>
  <c r="Q120" i="7"/>
  <c r="B120" i="7"/>
  <c r="I119" i="7"/>
  <c r="Q119" i="7"/>
  <c r="B119" i="7"/>
  <c r="I118" i="7"/>
  <c r="Q118" i="7"/>
  <c r="B118" i="7"/>
  <c r="I117" i="7"/>
  <c r="Q117" i="7"/>
  <c r="B117" i="7"/>
  <c r="I116" i="7"/>
  <c r="Q116" i="7"/>
  <c r="B116" i="7"/>
  <c r="I115" i="7"/>
  <c r="Q115" i="7"/>
  <c r="B115" i="7"/>
  <c r="I114" i="7"/>
  <c r="Q114" i="7"/>
  <c r="B114" i="7"/>
  <c r="I113" i="7"/>
  <c r="Q113" i="7"/>
  <c r="B113" i="7"/>
  <c r="I112" i="7"/>
  <c r="Q112" i="7"/>
  <c r="B112" i="7"/>
  <c r="I111" i="7"/>
  <c r="Q111" i="7"/>
  <c r="B111" i="7"/>
  <c r="I110" i="7"/>
  <c r="Q110" i="7"/>
  <c r="B110" i="7"/>
  <c r="I109" i="7"/>
  <c r="Q109" i="7"/>
  <c r="B109" i="7"/>
  <c r="I108" i="7"/>
  <c r="Q108" i="7"/>
  <c r="B108" i="7"/>
  <c r="I107" i="7"/>
  <c r="Q107" i="7"/>
  <c r="B107" i="7"/>
  <c r="I106" i="7"/>
  <c r="Q106" i="7"/>
  <c r="B106" i="7"/>
  <c r="I105" i="7"/>
  <c r="Q105" i="7"/>
  <c r="B105" i="7"/>
  <c r="I104" i="7"/>
  <c r="Q104" i="7"/>
  <c r="B104" i="7"/>
  <c r="I103" i="7"/>
  <c r="Q103" i="7"/>
  <c r="B103" i="7"/>
  <c r="I102" i="7"/>
  <c r="Q102" i="7"/>
  <c r="B102" i="7"/>
  <c r="I101" i="7"/>
  <c r="Q101" i="7"/>
  <c r="B101" i="7"/>
  <c r="I100" i="7"/>
  <c r="Q100" i="7"/>
  <c r="B100" i="7"/>
  <c r="I99" i="7"/>
  <c r="Q99" i="7"/>
  <c r="B99" i="7"/>
  <c r="I98" i="7"/>
  <c r="Q98" i="7"/>
  <c r="B98" i="7"/>
  <c r="I97" i="7"/>
  <c r="Q97" i="7"/>
  <c r="B97" i="7"/>
  <c r="I96" i="7"/>
  <c r="Q96" i="7"/>
  <c r="B96" i="7"/>
  <c r="I95" i="7"/>
  <c r="Q95" i="7"/>
  <c r="B95" i="7"/>
  <c r="I94" i="7"/>
  <c r="Q94" i="7"/>
  <c r="B94" i="7"/>
  <c r="I93" i="7"/>
  <c r="Q93" i="7"/>
  <c r="B93" i="7"/>
  <c r="I92" i="7"/>
  <c r="Q92" i="7"/>
  <c r="B92" i="7"/>
  <c r="I91" i="7"/>
  <c r="Q91" i="7"/>
  <c r="B91" i="7"/>
  <c r="I90" i="7"/>
  <c r="Q90" i="7"/>
  <c r="B90" i="7"/>
  <c r="I89" i="7"/>
  <c r="Q89" i="7"/>
  <c r="B89" i="7"/>
  <c r="I88" i="7"/>
  <c r="Q88" i="7"/>
  <c r="B88" i="7"/>
  <c r="I87" i="7"/>
  <c r="Q87" i="7"/>
  <c r="B87" i="7"/>
  <c r="I86" i="7"/>
  <c r="Q86" i="7"/>
  <c r="B86" i="7"/>
  <c r="I85" i="7"/>
  <c r="Q85" i="7"/>
  <c r="B85" i="7"/>
  <c r="I84" i="7"/>
  <c r="Q84" i="7"/>
  <c r="B84" i="7"/>
  <c r="I83" i="7"/>
  <c r="Q83" i="7"/>
  <c r="B83" i="7"/>
  <c r="I82" i="7"/>
  <c r="Q82" i="7"/>
  <c r="B82" i="7"/>
  <c r="I81" i="7"/>
  <c r="Q81" i="7"/>
  <c r="B81" i="7"/>
  <c r="I80" i="7"/>
  <c r="Q80" i="7"/>
  <c r="B80" i="7"/>
  <c r="I79" i="7"/>
  <c r="Q79" i="7"/>
  <c r="B79" i="7"/>
  <c r="I78" i="7"/>
  <c r="Q78" i="7"/>
  <c r="B78" i="7"/>
  <c r="I77" i="7"/>
  <c r="Q77" i="7"/>
  <c r="B77" i="7"/>
  <c r="I76" i="7"/>
  <c r="Q76" i="7"/>
  <c r="B76" i="7"/>
  <c r="I75" i="7"/>
  <c r="Q75" i="7"/>
  <c r="B75" i="7"/>
  <c r="I74" i="7"/>
  <c r="Q74" i="7"/>
  <c r="B74" i="7"/>
  <c r="I73" i="7"/>
  <c r="Q73" i="7"/>
  <c r="B73" i="7"/>
  <c r="I72" i="7"/>
  <c r="Q72" i="7"/>
  <c r="B72" i="7"/>
  <c r="I71" i="7"/>
  <c r="Q71" i="7"/>
  <c r="B71" i="7"/>
  <c r="I70" i="7"/>
  <c r="Q70" i="7"/>
  <c r="B70" i="7"/>
  <c r="I69" i="7"/>
  <c r="Q69" i="7"/>
  <c r="B69" i="7"/>
  <c r="I68" i="7"/>
  <c r="Q68" i="7"/>
  <c r="B68" i="7"/>
  <c r="I67" i="7"/>
  <c r="Q67" i="7"/>
  <c r="B67" i="7"/>
  <c r="I66" i="7"/>
  <c r="Q66" i="7"/>
  <c r="B66" i="7"/>
  <c r="I65" i="7"/>
  <c r="Q65" i="7"/>
  <c r="B65" i="7"/>
  <c r="I64" i="7"/>
  <c r="Q64" i="7"/>
  <c r="B64" i="7"/>
  <c r="I63" i="7"/>
  <c r="Q63" i="7"/>
  <c r="B63" i="7"/>
  <c r="I62" i="7"/>
  <c r="Q62" i="7"/>
  <c r="B62" i="7"/>
  <c r="I61" i="7"/>
  <c r="Q61" i="7"/>
  <c r="B61" i="7"/>
  <c r="I60" i="7"/>
  <c r="Q60" i="7"/>
  <c r="B60" i="7"/>
  <c r="I59" i="7"/>
  <c r="Q59" i="7"/>
  <c r="B59" i="7"/>
  <c r="I58" i="7"/>
  <c r="Q58" i="7"/>
  <c r="B58" i="7"/>
  <c r="I57" i="7"/>
  <c r="Q57" i="7"/>
  <c r="B57" i="7"/>
  <c r="I56" i="7"/>
  <c r="Q56" i="7"/>
  <c r="B56" i="7"/>
  <c r="I55" i="7"/>
  <c r="Q55" i="7"/>
  <c r="B55" i="7"/>
  <c r="I54" i="7"/>
  <c r="Q54" i="7"/>
  <c r="B54" i="7"/>
  <c r="I53" i="7"/>
  <c r="Q53" i="7"/>
  <c r="B53" i="7"/>
  <c r="I52" i="7"/>
  <c r="Q52" i="7"/>
  <c r="B52" i="7"/>
  <c r="I51" i="7"/>
  <c r="Q51" i="7"/>
  <c r="B51" i="7"/>
  <c r="I50" i="7"/>
  <c r="Q50" i="7"/>
  <c r="B50" i="7"/>
  <c r="I49" i="7"/>
  <c r="Q49" i="7"/>
  <c r="B49" i="7"/>
  <c r="I48" i="7"/>
  <c r="Q48" i="7"/>
  <c r="B48" i="7"/>
  <c r="I47" i="7"/>
  <c r="Q47" i="7"/>
  <c r="B47" i="7"/>
  <c r="I46" i="7"/>
  <c r="Q46" i="7"/>
  <c r="B46" i="7"/>
  <c r="I45" i="7"/>
  <c r="Q45" i="7"/>
  <c r="B45" i="7"/>
  <c r="I44" i="7"/>
  <c r="Q44" i="7"/>
  <c r="B44" i="7"/>
  <c r="I43" i="7"/>
  <c r="Q43" i="7"/>
  <c r="B43" i="7"/>
  <c r="I42" i="7"/>
  <c r="Q42" i="7"/>
  <c r="B42" i="7"/>
  <c r="I41" i="7"/>
  <c r="Q41" i="7"/>
  <c r="B41" i="7"/>
  <c r="I40" i="7"/>
  <c r="Q40" i="7"/>
  <c r="B40" i="7"/>
  <c r="I39" i="7"/>
  <c r="Q39" i="7"/>
  <c r="B39" i="7"/>
  <c r="I38" i="7"/>
  <c r="Q38" i="7"/>
  <c r="B38" i="7"/>
  <c r="I37" i="7"/>
  <c r="Q37" i="7"/>
  <c r="B37" i="7"/>
  <c r="I36" i="7"/>
  <c r="Q36" i="7"/>
  <c r="B36" i="7"/>
  <c r="I35" i="7"/>
  <c r="Q35" i="7"/>
  <c r="B35" i="7"/>
  <c r="I34" i="7"/>
  <c r="Q34" i="7"/>
  <c r="B34" i="7"/>
  <c r="I33" i="7"/>
  <c r="Q33" i="7"/>
  <c r="B33" i="7"/>
  <c r="I32" i="7"/>
  <c r="Q32" i="7"/>
  <c r="B32" i="7"/>
  <c r="I31" i="7"/>
  <c r="Q31" i="7"/>
  <c r="B31" i="7"/>
  <c r="I30" i="7"/>
  <c r="Q30" i="7"/>
  <c r="B30" i="7"/>
  <c r="I29" i="7"/>
  <c r="Q29" i="7"/>
  <c r="B29" i="7"/>
  <c r="I28" i="7"/>
  <c r="Q28" i="7"/>
  <c r="B28" i="7"/>
  <c r="I27" i="7"/>
  <c r="Q27" i="7"/>
  <c r="B27" i="7"/>
  <c r="I26" i="7"/>
  <c r="Q26" i="7"/>
  <c r="B26" i="7"/>
  <c r="I25" i="7"/>
  <c r="Q25" i="7"/>
  <c r="B25" i="7"/>
  <c r="I24" i="7"/>
  <c r="Q24" i="7"/>
  <c r="B24" i="7"/>
  <c r="I23" i="7"/>
  <c r="Q23" i="7"/>
  <c r="B23" i="7"/>
  <c r="I22" i="7"/>
  <c r="Q22" i="7"/>
  <c r="B22" i="7"/>
  <c r="I21" i="7"/>
  <c r="Q21" i="7"/>
  <c r="B21" i="7"/>
  <c r="I20" i="7"/>
  <c r="Q20" i="7"/>
  <c r="B20" i="7"/>
  <c r="I19" i="7"/>
  <c r="Q19" i="7"/>
  <c r="B19" i="7"/>
  <c r="I18" i="7"/>
  <c r="Q18" i="7"/>
  <c r="B18" i="7"/>
  <c r="I17" i="7"/>
  <c r="Q17" i="7"/>
  <c r="B17" i="7"/>
  <c r="I16" i="7"/>
  <c r="Q16" i="7"/>
  <c r="B16" i="7"/>
  <c r="I15" i="7"/>
  <c r="Q15" i="7"/>
  <c r="B15" i="7"/>
  <c r="I14" i="7"/>
  <c r="Q14" i="7"/>
  <c r="B14" i="7"/>
  <c r="I13" i="7"/>
  <c r="Q13" i="7"/>
  <c r="B13" i="7"/>
  <c r="I12" i="7"/>
  <c r="Q12" i="7"/>
  <c r="B12" i="7"/>
  <c r="K8" i="7"/>
  <c r="O4" i="7"/>
  <c r="N4" i="7"/>
  <c r="M4" i="7"/>
  <c r="L4" i="7"/>
  <c r="K4" i="7"/>
  <c r="AQ661" i="7" l="1"/>
  <c r="AX661" i="7" s="1"/>
  <c r="AY661" i="7" s="1"/>
  <c r="AW661" i="7"/>
  <c r="AQ663" i="7"/>
  <c r="AX663" i="7" s="1"/>
  <c r="AY663" i="7" s="1"/>
  <c r="AW663" i="7"/>
  <c r="AQ665" i="7"/>
  <c r="AX665" i="7" s="1"/>
  <c r="AY665" i="7" s="1"/>
  <c r="AW665" i="7"/>
  <c r="AQ667" i="7"/>
  <c r="AX667" i="7" s="1"/>
  <c r="AY667" i="7" s="1"/>
  <c r="AW667" i="7"/>
  <c r="AQ669" i="7"/>
  <c r="AX669" i="7" s="1"/>
  <c r="AY669" i="7" s="1"/>
  <c r="AW669" i="7"/>
  <c r="AQ671" i="7"/>
  <c r="AX671" i="7" s="1"/>
  <c r="AY671" i="7" s="1"/>
  <c r="AW671" i="7"/>
  <c r="AQ673" i="7"/>
  <c r="AX673" i="7" s="1"/>
  <c r="AY673" i="7" s="1"/>
  <c r="AW673" i="7"/>
  <c r="AQ675" i="7"/>
  <c r="AX675" i="7" s="1"/>
  <c r="AY675" i="7" s="1"/>
  <c r="AW675" i="7"/>
  <c r="AQ677" i="7"/>
  <c r="AX677" i="7" s="1"/>
  <c r="AY677" i="7" s="1"/>
  <c r="AW677" i="7"/>
  <c r="AQ679" i="7"/>
  <c r="AX679" i="7" s="1"/>
  <c r="AY679" i="7" s="1"/>
  <c r="AW679" i="7"/>
  <c r="AQ681" i="7"/>
  <c r="AX681" i="7" s="1"/>
  <c r="AY681" i="7" s="1"/>
  <c r="AW681" i="7"/>
  <c r="AQ683" i="7"/>
  <c r="AX683" i="7" s="1"/>
  <c r="AY683" i="7" s="1"/>
  <c r="AW683" i="7"/>
  <c r="AQ685" i="7"/>
  <c r="AX685" i="7" s="1"/>
  <c r="AY685" i="7" s="1"/>
  <c r="AW685" i="7"/>
  <c r="AQ687" i="7"/>
  <c r="AX687" i="7" s="1"/>
  <c r="AY687" i="7" s="1"/>
  <c r="AW687" i="7"/>
  <c r="AQ689" i="7"/>
  <c r="AX689" i="7" s="1"/>
  <c r="AY689" i="7" s="1"/>
  <c r="AW689" i="7"/>
  <c r="AQ691" i="7"/>
  <c r="AX691" i="7" s="1"/>
  <c r="AY691" i="7" s="1"/>
  <c r="AW691" i="7"/>
  <c r="AQ181" i="7"/>
  <c r="AQ185" i="7"/>
  <c r="AQ197" i="7"/>
  <c r="AQ201" i="7"/>
  <c r="AQ213" i="7"/>
  <c r="AQ217" i="7"/>
  <c r="AQ325" i="7"/>
  <c r="AQ341" i="7"/>
  <c r="AQ345" i="7"/>
  <c r="AQ368" i="7"/>
  <c r="AQ376" i="7"/>
  <c r="AQ384" i="7"/>
  <c r="AQ392" i="7"/>
  <c r="AQ452" i="7"/>
  <c r="AQ456" i="7"/>
  <c r="AQ460" i="7"/>
  <c r="AQ464" i="7"/>
  <c r="AQ468" i="7"/>
  <c r="AQ472" i="7"/>
  <c r="AQ476" i="7"/>
  <c r="AQ484" i="7"/>
  <c r="AQ488" i="7"/>
  <c r="AQ492" i="7"/>
  <c r="AQ500" i="7"/>
  <c r="AQ504" i="7"/>
  <c r="AQ508" i="7"/>
  <c r="AQ512" i="7"/>
  <c r="AQ516" i="7"/>
  <c r="AQ520" i="7"/>
  <c r="AQ524" i="7"/>
  <c r="AQ528" i="7"/>
  <c r="AQ532" i="7"/>
  <c r="AQ536" i="7"/>
  <c r="AQ540" i="7"/>
  <c r="AQ544" i="7"/>
  <c r="AQ548" i="7"/>
  <c r="AQ552" i="7"/>
  <c r="AQ660" i="7"/>
  <c r="AX660" i="7" s="1"/>
  <c r="AY660" i="7" s="1"/>
  <c r="AW660" i="7"/>
  <c r="AQ662" i="7"/>
  <c r="AW662" i="7"/>
  <c r="AQ664" i="7"/>
  <c r="AW664" i="7"/>
  <c r="AQ666" i="7"/>
  <c r="AW666" i="7"/>
  <c r="AQ668" i="7"/>
  <c r="AX668" i="7" s="1"/>
  <c r="AY668" i="7" s="1"/>
  <c r="AW668" i="7"/>
  <c r="AQ670" i="7"/>
  <c r="AW670" i="7"/>
  <c r="AQ672" i="7"/>
  <c r="AW672" i="7"/>
  <c r="AQ674" i="7"/>
  <c r="AW674" i="7"/>
  <c r="AQ676" i="7"/>
  <c r="AX676" i="7" s="1"/>
  <c r="AY676" i="7" s="1"/>
  <c r="AW676" i="7"/>
  <c r="AQ678" i="7"/>
  <c r="AW678" i="7"/>
  <c r="AQ680" i="7"/>
  <c r="AW680" i="7"/>
  <c r="AQ682" i="7"/>
  <c r="AW682" i="7"/>
  <c r="AQ684" i="7"/>
  <c r="AX684" i="7" s="1"/>
  <c r="AY684" i="7" s="1"/>
  <c r="AW684" i="7"/>
  <c r="AQ686" i="7"/>
  <c r="AW686" i="7"/>
  <c r="AQ688" i="7"/>
  <c r="AW688" i="7"/>
  <c r="AQ690" i="7"/>
  <c r="AW690" i="7"/>
  <c r="AQ692" i="7"/>
  <c r="AX692" i="7" s="1"/>
  <c r="AY692" i="7" s="1"/>
  <c r="AW692" i="7"/>
  <c r="AQ351" i="7"/>
  <c r="AQ355" i="7"/>
  <c r="AQ359" i="7"/>
  <c r="AQ363" i="7"/>
  <c r="AQ367" i="7"/>
  <c r="AQ371" i="7"/>
  <c r="AQ375" i="7"/>
  <c r="AQ379" i="7"/>
  <c r="AQ383" i="7"/>
  <c r="AQ387" i="7"/>
  <c r="AQ391" i="7"/>
  <c r="AQ395" i="7"/>
  <c r="AQ471" i="7"/>
  <c r="AQ475" i="7"/>
  <c r="AQ479" i="7"/>
  <c r="AQ483" i="7"/>
  <c r="AQ487" i="7"/>
  <c r="AQ491" i="7"/>
  <c r="AQ495" i="7"/>
  <c r="AQ499" i="7"/>
  <c r="AQ503" i="7"/>
  <c r="AQ507" i="7"/>
  <c r="AQ511" i="7"/>
  <c r="AQ515" i="7"/>
  <c r="AQ519" i="7"/>
  <c r="AQ523" i="7"/>
  <c r="AQ527" i="7"/>
  <c r="AQ531" i="7"/>
  <c r="AQ535" i="7"/>
  <c r="AQ539" i="7"/>
  <c r="AQ543" i="7"/>
  <c r="AQ547" i="7"/>
  <c r="AQ551" i="7"/>
  <c r="K189" i="7"/>
  <c r="K193" i="7"/>
  <c r="K205" i="7"/>
  <c r="K209" i="7"/>
  <c r="K317" i="7"/>
  <c r="K321" i="7"/>
  <c r="K333" i="7"/>
  <c r="K337" i="7"/>
  <c r="K349" i="7"/>
  <c r="K353" i="7"/>
  <c r="K357" i="7"/>
  <c r="K361" i="7"/>
  <c r="K365" i="7"/>
  <c r="K369" i="7"/>
  <c r="K373" i="7"/>
  <c r="K377" i="7"/>
  <c r="K381" i="7"/>
  <c r="K385" i="7"/>
  <c r="K389" i="7"/>
  <c r="K393" i="7"/>
  <c r="K457" i="7"/>
  <c r="K501" i="7"/>
  <c r="K505" i="7"/>
  <c r="K517" i="7"/>
  <c r="K521" i="7"/>
  <c r="K525" i="7"/>
  <c r="K529" i="7"/>
  <c r="K533" i="7"/>
  <c r="K537" i="7"/>
  <c r="K541" i="7"/>
  <c r="K545" i="7"/>
  <c r="K549" i="7"/>
  <c r="K553" i="7"/>
  <c r="K196" i="7"/>
  <c r="K200" i="7"/>
  <c r="K204" i="7"/>
  <c r="K208" i="7"/>
  <c r="K212" i="7"/>
  <c r="K216" i="7"/>
  <c r="K240" i="7"/>
  <c r="K248" i="7"/>
  <c r="K252" i="7"/>
  <c r="K256" i="7"/>
  <c r="K260" i="7"/>
  <c r="K264" i="7"/>
  <c r="K268" i="7"/>
  <c r="K272" i="7"/>
  <c r="U272" i="7" s="1"/>
  <c r="AD272" i="7" s="1"/>
  <c r="K276" i="7"/>
  <c r="K280" i="7"/>
  <c r="K284" i="7"/>
  <c r="K288" i="7"/>
  <c r="K292" i="7"/>
  <c r="K296" i="7"/>
  <c r="K300" i="7"/>
  <c r="K328" i="7"/>
  <c r="C179" i="7"/>
  <c r="K183" i="7"/>
  <c r="C187" i="7"/>
  <c r="K191" i="7"/>
  <c r="K195" i="7"/>
  <c r="K199" i="7"/>
  <c r="K203" i="7"/>
  <c r="K207" i="7"/>
  <c r="K211" i="7"/>
  <c r="K215" i="7"/>
  <c r="K219" i="7"/>
  <c r="K223" i="7"/>
  <c r="U223" i="7" s="1"/>
  <c r="AD223" i="7" s="1"/>
  <c r="K227" i="7"/>
  <c r="K231" i="7"/>
  <c r="K235" i="7"/>
  <c r="K239" i="7"/>
  <c r="K243" i="7"/>
  <c r="K247" i="7"/>
  <c r="K251" i="7"/>
  <c r="K255" i="7"/>
  <c r="K259" i="7"/>
  <c r="K263" i="7"/>
  <c r="K267" i="7"/>
  <c r="K271" i="7"/>
  <c r="K275" i="7"/>
  <c r="K279" i="7"/>
  <c r="K283" i="7"/>
  <c r="K287" i="7"/>
  <c r="K291" i="7"/>
  <c r="K295" i="7"/>
  <c r="K299" i="7"/>
  <c r="K303" i="7"/>
  <c r="K307" i="7"/>
  <c r="K311" i="7"/>
  <c r="K315" i="7"/>
  <c r="K319" i="7"/>
  <c r="K323" i="7"/>
  <c r="C327" i="7"/>
  <c r="K331" i="7"/>
  <c r="K335" i="7"/>
  <c r="K339" i="7"/>
  <c r="K343" i="7"/>
  <c r="K347" i="7"/>
  <c r="K178" i="7"/>
  <c r="U178" i="7" s="1"/>
  <c r="AD178" i="7" s="1"/>
  <c r="K182" i="7"/>
  <c r="K186" i="7"/>
  <c r="K190" i="7"/>
  <c r="U190" i="7" s="1"/>
  <c r="AD190" i="7" s="1"/>
  <c r="K194" i="7"/>
  <c r="K198" i="7"/>
  <c r="K202" i="7"/>
  <c r="K206" i="7"/>
  <c r="K210" i="7"/>
  <c r="K214" i="7"/>
  <c r="K218" i="7"/>
  <c r="K222" i="7"/>
  <c r="K226" i="7"/>
  <c r="K230" i="7"/>
  <c r="K234" i="7"/>
  <c r="K238" i="7"/>
  <c r="K242" i="7"/>
  <c r="K246" i="7"/>
  <c r="K250" i="7"/>
  <c r="K254" i="7"/>
  <c r="K258" i="7"/>
  <c r="K262" i="7"/>
  <c r="K266" i="7"/>
  <c r="K270" i="7"/>
  <c r="K274" i="7"/>
  <c r="K278" i="7"/>
  <c r="K282" i="7"/>
  <c r="K286" i="7"/>
  <c r="K290" i="7"/>
  <c r="K294" i="7"/>
  <c r="K298" i="7"/>
  <c r="K302" i="7"/>
  <c r="K306" i="7"/>
  <c r="K310" i="7"/>
  <c r="K314" i="7"/>
  <c r="K318" i="7"/>
  <c r="K322" i="7"/>
  <c r="K326" i="7"/>
  <c r="K338" i="7"/>
  <c r="K342" i="7"/>
  <c r="K346" i="7"/>
  <c r="K350" i="7"/>
  <c r="K354" i="7"/>
  <c r="K358" i="7"/>
  <c r="K362" i="7"/>
  <c r="K366" i="7"/>
  <c r="K370" i="7"/>
  <c r="K374" i="7"/>
  <c r="U374" i="7" s="1"/>
  <c r="AD374" i="7" s="1"/>
  <c r="C378" i="7"/>
  <c r="K382" i="7"/>
  <c r="K390" i="7"/>
  <c r="C394" i="7"/>
  <c r="K458" i="7"/>
  <c r="K462" i="7"/>
  <c r="K466" i="7"/>
  <c r="K470" i="7"/>
  <c r="K474" i="7"/>
  <c r="K478" i="7"/>
  <c r="K482" i="7"/>
  <c r="K486" i="7"/>
  <c r="K490" i="7"/>
  <c r="K494" i="7"/>
  <c r="K498" i="7"/>
  <c r="K502" i="7"/>
  <c r="K506" i="7"/>
  <c r="K510" i="7"/>
  <c r="K514" i="7"/>
  <c r="K518" i="7"/>
  <c r="K522" i="7"/>
  <c r="K526" i="7"/>
  <c r="K530" i="7"/>
  <c r="K534" i="7"/>
  <c r="K542" i="7"/>
  <c r="K546" i="7"/>
  <c r="K550" i="7"/>
  <c r="J581" i="7"/>
  <c r="C581" i="7" s="1"/>
  <c r="C466" i="7"/>
  <c r="J144" i="7"/>
  <c r="J608" i="7"/>
  <c r="K496" i="7"/>
  <c r="K327" i="7"/>
  <c r="K378" i="7"/>
  <c r="C183" i="7"/>
  <c r="C383" i="7"/>
  <c r="J404" i="7"/>
  <c r="C404" i="7" s="1"/>
  <c r="C511" i="7"/>
  <c r="C512" i="7"/>
  <c r="J645" i="7"/>
  <c r="C645" i="7" s="1"/>
  <c r="J653" i="7"/>
  <c r="C653" i="7" s="1"/>
  <c r="K187" i="7"/>
  <c r="K394" i="7"/>
  <c r="K455" i="7"/>
  <c r="K538" i="7"/>
  <c r="K232" i="7"/>
  <c r="K236" i="7"/>
  <c r="K386" i="7"/>
  <c r="J408" i="7"/>
  <c r="J417" i="7"/>
  <c r="K480" i="7"/>
  <c r="J579" i="7"/>
  <c r="C579" i="7" s="1"/>
  <c r="J590" i="7"/>
  <c r="C590" i="7" s="1"/>
  <c r="Q653" i="7"/>
  <c r="K179" i="7"/>
  <c r="J156" i="7"/>
  <c r="C367" i="7"/>
  <c r="J12" i="7"/>
  <c r="Q156" i="7"/>
  <c r="J168" i="7"/>
  <c r="C168" i="7" s="1"/>
  <c r="J412" i="7"/>
  <c r="J416" i="7"/>
  <c r="J177" i="7"/>
  <c r="C222" i="7"/>
  <c r="C375" i="7"/>
  <c r="C391" i="7"/>
  <c r="J397" i="7"/>
  <c r="J399" i="7"/>
  <c r="J403" i="7"/>
  <c r="J649" i="7"/>
  <c r="C649" i="7" s="1"/>
  <c r="J172" i="7"/>
  <c r="C172" i="7" s="1"/>
  <c r="Q408" i="7"/>
  <c r="J409" i="7"/>
  <c r="J453" i="7"/>
  <c r="J600" i="7"/>
  <c r="J136" i="7"/>
  <c r="C136" i="7" s="1"/>
  <c r="J160" i="7"/>
  <c r="J164" i="7"/>
  <c r="Q177" i="7"/>
  <c r="C191" i="7"/>
  <c r="C239" i="7"/>
  <c r="C240" i="7"/>
  <c r="Q403" i="7"/>
  <c r="J405" i="7"/>
  <c r="J577" i="7"/>
  <c r="C370" i="7"/>
  <c r="C386" i="7"/>
  <c r="J451" i="7"/>
  <c r="C451" i="7" s="1"/>
  <c r="B694" i="7"/>
  <c r="Q176" i="7"/>
  <c r="J176" i="7"/>
  <c r="J128" i="7"/>
  <c r="C128" i="7" s="1"/>
  <c r="J129" i="7"/>
  <c r="C129" i="7" s="1"/>
  <c r="J130" i="7"/>
  <c r="J132" i="7"/>
  <c r="J140" i="7"/>
  <c r="C140" i="7" s="1"/>
  <c r="J148" i="7"/>
  <c r="C148" i="7" s="1"/>
  <c r="Q152" i="7"/>
  <c r="J152" i="7"/>
  <c r="C152" i="7" s="1"/>
  <c r="C333" i="7"/>
  <c r="C337" i="7"/>
  <c r="C366" i="7"/>
  <c r="C382" i="7"/>
  <c r="Q160" i="7"/>
  <c r="C226" i="7"/>
  <c r="J244" i="7"/>
  <c r="J400" i="7"/>
  <c r="J401" i="7"/>
  <c r="C401" i="7" s="1"/>
  <c r="J407" i="7"/>
  <c r="J413" i="7"/>
  <c r="J555" i="7"/>
  <c r="Q581" i="7"/>
  <c r="J586" i="7"/>
  <c r="C586" i="7" s="1"/>
  <c r="J604" i="7"/>
  <c r="C331" i="7"/>
  <c r="C358" i="7"/>
  <c r="C374" i="7"/>
  <c r="C390" i="7"/>
  <c r="C456" i="7"/>
  <c r="C458" i="7"/>
  <c r="C462" i="7"/>
  <c r="C516" i="7"/>
  <c r="J13" i="7"/>
  <c r="J14" i="7"/>
  <c r="J18" i="7"/>
  <c r="J22" i="7"/>
  <c r="J26" i="7"/>
  <c r="J30" i="7"/>
  <c r="J34" i="7"/>
  <c r="J38" i="7"/>
  <c r="J42" i="7"/>
  <c r="J46" i="7"/>
  <c r="J50" i="7"/>
  <c r="J54" i="7"/>
  <c r="J58" i="7"/>
  <c r="J62" i="7"/>
  <c r="J66" i="7"/>
  <c r="J70" i="7"/>
  <c r="J15" i="7"/>
  <c r="J19" i="7"/>
  <c r="J23" i="7"/>
  <c r="J27" i="7"/>
  <c r="J31" i="7"/>
  <c r="J35" i="7"/>
  <c r="J39" i="7"/>
  <c r="J43" i="7"/>
  <c r="J47" i="7"/>
  <c r="J51" i="7"/>
  <c r="J55" i="7"/>
  <c r="J59" i="7"/>
  <c r="J63" i="7"/>
  <c r="J67" i="7"/>
  <c r="J71" i="7"/>
  <c r="J16" i="7"/>
  <c r="J20" i="7"/>
  <c r="J24" i="7"/>
  <c r="J28" i="7"/>
  <c r="J32" i="7"/>
  <c r="J36" i="7"/>
  <c r="J40" i="7"/>
  <c r="J44" i="7"/>
  <c r="J48" i="7"/>
  <c r="J52" i="7"/>
  <c r="J56" i="7"/>
  <c r="J60" i="7"/>
  <c r="J64" i="7"/>
  <c r="J68" i="7"/>
  <c r="J72" i="7"/>
  <c r="U681" i="7"/>
  <c r="AD681" i="7" s="1"/>
  <c r="U666" i="7"/>
  <c r="AD666" i="7" s="1"/>
  <c r="U665" i="7"/>
  <c r="AD665" i="7" s="1"/>
  <c r="U661" i="7"/>
  <c r="AD661" i="7" s="1"/>
  <c r="U515" i="7"/>
  <c r="AD515" i="7" s="1"/>
  <c r="U511" i="7"/>
  <c r="AD511" i="7" s="1"/>
  <c r="U456" i="7"/>
  <c r="AD456" i="7" s="1"/>
  <c r="U390" i="7"/>
  <c r="AD390" i="7" s="1"/>
  <c r="U358" i="7"/>
  <c r="AD358" i="7" s="1"/>
  <c r="U370" i="7"/>
  <c r="AD370" i="7" s="1"/>
  <c r="U381" i="7"/>
  <c r="AD381" i="7" s="1"/>
  <c r="U365" i="7"/>
  <c r="AD365" i="7" s="1"/>
  <c r="U314" i="7"/>
  <c r="AD314" i="7" s="1"/>
  <c r="U234" i="7"/>
  <c r="AD234" i="7" s="1"/>
  <c r="U230" i="7"/>
  <c r="AD230" i="7" s="1"/>
  <c r="U218" i="7"/>
  <c r="AD218" i="7" s="1"/>
  <c r="U206" i="7"/>
  <c r="AD206" i="7" s="1"/>
  <c r="U202" i="7"/>
  <c r="AD202" i="7" s="1"/>
  <c r="U231" i="7"/>
  <c r="AD231" i="7" s="1"/>
  <c r="U186" i="7"/>
  <c r="AD186" i="7" s="1"/>
  <c r="J17" i="7"/>
  <c r="J21" i="7"/>
  <c r="J25" i="7"/>
  <c r="J29" i="7"/>
  <c r="J33" i="7"/>
  <c r="J37" i="7"/>
  <c r="J41" i="7"/>
  <c r="J45" i="7"/>
  <c r="J49" i="7"/>
  <c r="J53" i="7"/>
  <c r="J57" i="7"/>
  <c r="J61" i="7"/>
  <c r="J65" i="7"/>
  <c r="J69" i="7"/>
  <c r="J73" i="7"/>
  <c r="Q130" i="7"/>
  <c r="J133" i="7"/>
  <c r="C133" i="7" s="1"/>
  <c r="J137" i="7"/>
  <c r="C137" i="7" s="1"/>
  <c r="J141" i="7"/>
  <c r="J145" i="7"/>
  <c r="J149" i="7"/>
  <c r="C149" i="7" s="1"/>
  <c r="J153" i="7"/>
  <c r="C153" i="7" s="1"/>
  <c r="J157" i="7"/>
  <c r="J161" i="7"/>
  <c r="J163" i="7"/>
  <c r="C163" i="7" s="1"/>
  <c r="J167" i="7"/>
  <c r="C167" i="7" s="1"/>
  <c r="J171" i="7"/>
  <c r="J175" i="7"/>
  <c r="U185" i="7"/>
  <c r="AD185" i="7" s="1"/>
  <c r="J188" i="7"/>
  <c r="C199" i="7"/>
  <c r="U199" i="7"/>
  <c r="AD199" i="7" s="1"/>
  <c r="C207" i="7"/>
  <c r="C215" i="7"/>
  <c r="U215" i="7"/>
  <c r="AD215" i="7" s="1"/>
  <c r="J74" i="7"/>
  <c r="J75" i="7"/>
  <c r="J80" i="7"/>
  <c r="J83" i="7"/>
  <c r="J84" i="7"/>
  <c r="C84" i="7" s="1"/>
  <c r="J89" i="7"/>
  <c r="J90" i="7"/>
  <c r="J92" i="7"/>
  <c r="J93" i="7"/>
  <c r="J95" i="7"/>
  <c r="J96" i="7"/>
  <c r="J98" i="7"/>
  <c r="J101" i="7"/>
  <c r="C101" i="7" s="1"/>
  <c r="J103" i="7"/>
  <c r="J105" i="7"/>
  <c r="J107" i="7"/>
  <c r="J109" i="7"/>
  <c r="C109" i="7" s="1"/>
  <c r="J111" i="7"/>
  <c r="C111" i="7" s="1"/>
  <c r="J113" i="7"/>
  <c r="J115" i="7"/>
  <c r="J117" i="7"/>
  <c r="C117" i="7" s="1"/>
  <c r="J119" i="7"/>
  <c r="C119" i="7" s="1"/>
  <c r="J121" i="7"/>
  <c r="J123" i="7"/>
  <c r="J125" i="7"/>
  <c r="J126" i="7"/>
  <c r="J127" i="7"/>
  <c r="J131" i="7"/>
  <c r="J134" i="7"/>
  <c r="J138" i="7"/>
  <c r="J142" i="7"/>
  <c r="J146" i="7"/>
  <c r="J150" i="7"/>
  <c r="J154" i="7"/>
  <c r="J158" i="7"/>
  <c r="J162" i="7"/>
  <c r="J166" i="7"/>
  <c r="J170" i="7"/>
  <c r="J174" i="7"/>
  <c r="U189" i="7"/>
  <c r="AD189" i="7" s="1"/>
  <c r="J192" i="7"/>
  <c r="U212" i="7"/>
  <c r="AD212" i="7" s="1"/>
  <c r="J76" i="7"/>
  <c r="J79" i="7"/>
  <c r="J82" i="7"/>
  <c r="J85" i="7"/>
  <c r="J88" i="7"/>
  <c r="J91" i="7"/>
  <c r="C91" i="7" s="1"/>
  <c r="J94" i="7"/>
  <c r="J97" i="7"/>
  <c r="J100" i="7"/>
  <c r="J102" i="7"/>
  <c r="J104" i="7"/>
  <c r="J106" i="7"/>
  <c r="J108" i="7"/>
  <c r="J110" i="7"/>
  <c r="J112" i="7"/>
  <c r="J114" i="7"/>
  <c r="J116" i="7"/>
  <c r="J118" i="7"/>
  <c r="J120" i="7"/>
  <c r="J122" i="7"/>
  <c r="J124" i="7"/>
  <c r="C79" i="7"/>
  <c r="J135" i="7"/>
  <c r="J139" i="7"/>
  <c r="J143" i="7"/>
  <c r="J147" i="7"/>
  <c r="J151" i="7"/>
  <c r="J155" i="7"/>
  <c r="J159" i="7"/>
  <c r="J165" i="7"/>
  <c r="J169" i="7"/>
  <c r="J173" i="7"/>
  <c r="J180" i="7"/>
  <c r="U183" i="7"/>
  <c r="AD183" i="7" s="1"/>
  <c r="C195" i="7"/>
  <c r="C203" i="7"/>
  <c r="C211" i="7"/>
  <c r="C219" i="7"/>
  <c r="U219" i="7"/>
  <c r="AD219" i="7" s="1"/>
  <c r="J77" i="7"/>
  <c r="J78" i="7"/>
  <c r="J81" i="7"/>
  <c r="J86" i="7"/>
  <c r="J87" i="7"/>
  <c r="J99" i="7"/>
  <c r="C141" i="7"/>
  <c r="C157" i="7"/>
  <c r="C171" i="7"/>
  <c r="U181" i="7"/>
  <c r="AD181" i="7" s="1"/>
  <c r="J184" i="7"/>
  <c r="C181" i="7"/>
  <c r="C185" i="7"/>
  <c r="C189" i="7"/>
  <c r="C193" i="7"/>
  <c r="C197" i="7"/>
  <c r="C201" i="7"/>
  <c r="C205" i="7"/>
  <c r="C209" i="7"/>
  <c r="C213" i="7"/>
  <c r="C217" i="7"/>
  <c r="C223" i="7"/>
  <c r="C227" i="7"/>
  <c r="U236" i="7"/>
  <c r="AD236" i="7" s="1"/>
  <c r="U247" i="7"/>
  <c r="AD247" i="7" s="1"/>
  <c r="C247" i="7"/>
  <c r="C252" i="7"/>
  <c r="U263" i="7"/>
  <c r="AD263" i="7" s="1"/>
  <c r="C263" i="7"/>
  <c r="C268" i="7"/>
  <c r="U279" i="7"/>
  <c r="AD279" i="7" s="1"/>
  <c r="C279" i="7"/>
  <c r="C284" i="7"/>
  <c r="U295" i="7"/>
  <c r="AD295" i="7" s="1"/>
  <c r="C295" i="7"/>
  <c r="C300" i="7"/>
  <c r="U311" i="7"/>
  <c r="AD311" i="7" s="1"/>
  <c r="C311" i="7"/>
  <c r="C196" i="7"/>
  <c r="C200" i="7"/>
  <c r="C204" i="7"/>
  <c r="C208" i="7"/>
  <c r="C212" i="7"/>
  <c r="C216" i="7"/>
  <c r="C230" i="7"/>
  <c r="C234" i="7"/>
  <c r="C238" i="7"/>
  <c r="J241" i="7"/>
  <c r="U251" i="7"/>
  <c r="AD251" i="7" s="1"/>
  <c r="C251" i="7"/>
  <c r="C256" i="7"/>
  <c r="U267" i="7"/>
  <c r="AD267" i="7" s="1"/>
  <c r="C267" i="7"/>
  <c r="C272" i="7"/>
  <c r="U283" i="7"/>
  <c r="AD283" i="7" s="1"/>
  <c r="C283" i="7"/>
  <c r="C288" i="7"/>
  <c r="U299" i="7"/>
  <c r="AD299" i="7" s="1"/>
  <c r="C299" i="7"/>
  <c r="U315" i="7"/>
  <c r="AD315" i="7" s="1"/>
  <c r="C315" i="7"/>
  <c r="C323" i="7"/>
  <c r="C242" i="7"/>
  <c r="C243" i="7"/>
  <c r="C255" i="7"/>
  <c r="C260" i="7"/>
  <c r="C271" i="7"/>
  <c r="C276" i="7"/>
  <c r="C287" i="7"/>
  <c r="C292" i="7"/>
  <c r="C303" i="7"/>
  <c r="C177" i="7"/>
  <c r="C178" i="7"/>
  <c r="C182" i="7"/>
  <c r="C186" i="7"/>
  <c r="C190" i="7"/>
  <c r="C194" i="7"/>
  <c r="U197" i="7"/>
  <c r="AD197" i="7" s="1"/>
  <c r="C198" i="7"/>
  <c r="U201" i="7"/>
  <c r="AD201" i="7" s="1"/>
  <c r="C202" i="7"/>
  <c r="C206" i="7"/>
  <c r="C210" i="7"/>
  <c r="U213" i="7"/>
  <c r="AD213" i="7" s="1"/>
  <c r="C214" i="7"/>
  <c r="U217" i="7"/>
  <c r="AD217" i="7" s="1"/>
  <c r="C218" i="7"/>
  <c r="J220" i="7"/>
  <c r="J221" i="7"/>
  <c r="J224" i="7"/>
  <c r="J225" i="7"/>
  <c r="J228" i="7"/>
  <c r="J229" i="7"/>
  <c r="C231" i="7"/>
  <c r="C232" i="7"/>
  <c r="J233" i="7"/>
  <c r="C235" i="7"/>
  <c r="C236" i="7"/>
  <c r="J237" i="7"/>
  <c r="C248" i="7"/>
  <c r="U248" i="7"/>
  <c r="AD248" i="7" s="1"/>
  <c r="C259" i="7"/>
  <c r="C264" i="7"/>
  <c r="U264" i="7"/>
  <c r="AD264" i="7" s="1"/>
  <c r="C275" i="7"/>
  <c r="C280" i="7"/>
  <c r="U280" i="7"/>
  <c r="AD280" i="7" s="1"/>
  <c r="C291" i="7"/>
  <c r="C296" i="7"/>
  <c r="U296" i="7"/>
  <c r="AD296" i="7" s="1"/>
  <c r="C307" i="7"/>
  <c r="C319" i="7"/>
  <c r="J245" i="7"/>
  <c r="J249" i="7"/>
  <c r="U250" i="7"/>
  <c r="AD250" i="7" s="1"/>
  <c r="J253" i="7"/>
  <c r="U254" i="7"/>
  <c r="AD254" i="7" s="1"/>
  <c r="J257" i="7"/>
  <c r="J261" i="7"/>
  <c r="J265" i="7"/>
  <c r="U266" i="7"/>
  <c r="AD266" i="7" s="1"/>
  <c r="J269" i="7"/>
  <c r="C269" i="7" s="1"/>
  <c r="J273" i="7"/>
  <c r="J277" i="7"/>
  <c r="J281" i="7"/>
  <c r="U282" i="7"/>
  <c r="AD282" i="7" s="1"/>
  <c r="J285" i="7"/>
  <c r="U286" i="7"/>
  <c r="AD286" i="7" s="1"/>
  <c r="J289" i="7"/>
  <c r="U290" i="7"/>
  <c r="AD290" i="7" s="1"/>
  <c r="J293" i="7"/>
  <c r="J297" i="7"/>
  <c r="U298" i="7"/>
  <c r="AD298" i="7" s="1"/>
  <c r="J301" i="7"/>
  <c r="J305" i="7"/>
  <c r="J309" i="7"/>
  <c r="J313" i="7"/>
  <c r="J334" i="7"/>
  <c r="U338" i="7"/>
  <c r="AD338" i="7" s="1"/>
  <c r="C349" i="7"/>
  <c r="U349" i="7"/>
  <c r="AD349" i="7" s="1"/>
  <c r="U354" i="7"/>
  <c r="AD354" i="7" s="1"/>
  <c r="C246" i="7"/>
  <c r="C250" i="7"/>
  <c r="C254" i="7"/>
  <c r="C258" i="7"/>
  <c r="C262" i="7"/>
  <c r="C266" i="7"/>
  <c r="C270" i="7"/>
  <c r="C274" i="7"/>
  <c r="C278" i="7"/>
  <c r="C282" i="7"/>
  <c r="C286" i="7"/>
  <c r="C290" i="7"/>
  <c r="C294" i="7"/>
  <c r="C298" i="7"/>
  <c r="C302" i="7"/>
  <c r="J304" i="7"/>
  <c r="C306" i="7"/>
  <c r="J308" i="7"/>
  <c r="C310" i="7"/>
  <c r="J312" i="7"/>
  <c r="C314" i="7"/>
  <c r="J316" i="7"/>
  <c r="U317" i="7"/>
  <c r="AD317" i="7" s="1"/>
  <c r="C318" i="7"/>
  <c r="J320" i="7"/>
  <c r="C320" i="7" s="1"/>
  <c r="C322" i="7"/>
  <c r="J324" i="7"/>
  <c r="U325" i="7"/>
  <c r="AD325" i="7" s="1"/>
  <c r="C326" i="7"/>
  <c r="J329" i="7"/>
  <c r="J330" i="7"/>
  <c r="C335" i="7"/>
  <c r="U342" i="7"/>
  <c r="AD342" i="7" s="1"/>
  <c r="C353" i="7"/>
  <c r="C317" i="7"/>
  <c r="C321" i="7"/>
  <c r="C325" i="7"/>
  <c r="C328" i="7"/>
  <c r="U331" i="7"/>
  <c r="AD331" i="7" s="1"/>
  <c r="C341" i="7"/>
  <c r="U341" i="7"/>
  <c r="AD341" i="7" s="1"/>
  <c r="C357" i="7"/>
  <c r="C345" i="7"/>
  <c r="U345" i="7"/>
  <c r="AD345" i="7" s="1"/>
  <c r="U392" i="7"/>
  <c r="AD392" i="7" s="1"/>
  <c r="C339" i="7"/>
  <c r="C343" i="7"/>
  <c r="C347" i="7"/>
  <c r="C351" i="7"/>
  <c r="C355" i="7"/>
  <c r="J360" i="7"/>
  <c r="U371" i="7"/>
  <c r="AD371" i="7" s="1"/>
  <c r="U376" i="7"/>
  <c r="AD376" i="7" s="1"/>
  <c r="U387" i="7"/>
  <c r="AD387" i="7" s="1"/>
  <c r="C408" i="7"/>
  <c r="J420" i="7"/>
  <c r="C420" i="7" s="1"/>
  <c r="J424" i="7"/>
  <c r="J332" i="7"/>
  <c r="U333" i="7"/>
  <c r="AD333" i="7" s="1"/>
  <c r="J336" i="7"/>
  <c r="C338" i="7"/>
  <c r="J340" i="7"/>
  <c r="C340" i="7" s="1"/>
  <c r="C342" i="7"/>
  <c r="J344" i="7"/>
  <c r="C346" i="7"/>
  <c r="J348" i="7"/>
  <c r="C350" i="7"/>
  <c r="J352" i="7"/>
  <c r="C354" i="7"/>
  <c r="J356" i="7"/>
  <c r="C359" i="7"/>
  <c r="C363" i="7"/>
  <c r="J364" i="7"/>
  <c r="C368" i="7"/>
  <c r="U375" i="7"/>
  <c r="AD375" i="7" s="1"/>
  <c r="C379" i="7"/>
  <c r="J380" i="7"/>
  <c r="C384" i="7"/>
  <c r="U391" i="7"/>
  <c r="AD391" i="7" s="1"/>
  <c r="C395" i="7"/>
  <c r="J396" i="7"/>
  <c r="J421" i="7"/>
  <c r="J425" i="7"/>
  <c r="U452" i="7"/>
  <c r="AD452" i="7" s="1"/>
  <c r="U363" i="7"/>
  <c r="AD363" i="7" s="1"/>
  <c r="U368" i="7"/>
  <c r="AD368" i="7" s="1"/>
  <c r="U379" i="7"/>
  <c r="AD379" i="7" s="1"/>
  <c r="U384" i="7"/>
  <c r="AD384" i="7" s="1"/>
  <c r="U395" i="7"/>
  <c r="AD395" i="7" s="1"/>
  <c r="J411" i="7"/>
  <c r="J415" i="7"/>
  <c r="J419" i="7"/>
  <c r="J422" i="7"/>
  <c r="U343" i="7"/>
  <c r="AD343" i="7" s="1"/>
  <c r="U351" i="7"/>
  <c r="AD351" i="7" s="1"/>
  <c r="U355" i="7"/>
  <c r="AD355" i="7" s="1"/>
  <c r="U359" i="7"/>
  <c r="AD359" i="7" s="1"/>
  <c r="C361" i="7"/>
  <c r="C362" i="7"/>
  <c r="U367" i="7"/>
  <c r="AD367" i="7" s="1"/>
  <c r="C371" i="7"/>
  <c r="J372" i="7"/>
  <c r="C376" i="7"/>
  <c r="U383" i="7"/>
  <c r="AD383" i="7" s="1"/>
  <c r="C387" i="7"/>
  <c r="J388" i="7"/>
  <c r="C392" i="7"/>
  <c r="J398" i="7"/>
  <c r="J402" i="7"/>
  <c r="C405" i="7"/>
  <c r="J406" i="7"/>
  <c r="J410" i="7"/>
  <c r="J414" i="7"/>
  <c r="C417" i="7"/>
  <c r="J418" i="7"/>
  <c r="J423" i="7"/>
  <c r="C365" i="7"/>
  <c r="C369" i="7"/>
  <c r="C373" i="7"/>
  <c r="C377" i="7"/>
  <c r="C381" i="7"/>
  <c r="C385" i="7"/>
  <c r="C389" i="7"/>
  <c r="C393" i="7"/>
  <c r="C452" i="7"/>
  <c r="J454" i="7"/>
  <c r="U457" i="7"/>
  <c r="AD457" i="7" s="1"/>
  <c r="C460" i="7"/>
  <c r="U460" i="7"/>
  <c r="AD460" i="7" s="1"/>
  <c r="C464" i="7"/>
  <c r="U464" i="7"/>
  <c r="AD464" i="7" s="1"/>
  <c r="C468" i="7"/>
  <c r="U468" i="7"/>
  <c r="AD468" i="7" s="1"/>
  <c r="U471" i="7"/>
  <c r="AD471" i="7" s="1"/>
  <c r="C482" i="7"/>
  <c r="U482" i="7"/>
  <c r="AD482" i="7" s="1"/>
  <c r="U487" i="7"/>
  <c r="AD487" i="7" s="1"/>
  <c r="C498" i="7"/>
  <c r="U498" i="7"/>
  <c r="AD498" i="7" s="1"/>
  <c r="U503" i="7"/>
  <c r="AD503" i="7" s="1"/>
  <c r="C455" i="7"/>
  <c r="C470" i="7"/>
  <c r="U470" i="7"/>
  <c r="AD470" i="7" s="1"/>
  <c r="U475" i="7"/>
  <c r="AD475" i="7" s="1"/>
  <c r="C486" i="7"/>
  <c r="U491" i="7"/>
  <c r="AD491" i="7" s="1"/>
  <c r="C502" i="7"/>
  <c r="U502" i="7"/>
  <c r="AD502" i="7" s="1"/>
  <c r="U507" i="7"/>
  <c r="AD507" i="7" s="1"/>
  <c r="C457" i="7"/>
  <c r="U466" i="7"/>
  <c r="AD466" i="7" s="1"/>
  <c r="C474" i="7"/>
  <c r="U479" i="7"/>
  <c r="AD479" i="7" s="1"/>
  <c r="C490" i="7"/>
  <c r="U495" i="7"/>
  <c r="AD495" i="7" s="1"/>
  <c r="C501" i="7"/>
  <c r="U501" i="7"/>
  <c r="AD501" i="7" s="1"/>
  <c r="C506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9" i="7"/>
  <c r="J463" i="7"/>
  <c r="J467" i="7"/>
  <c r="C478" i="7"/>
  <c r="U483" i="7"/>
  <c r="AD483" i="7" s="1"/>
  <c r="C494" i="7"/>
  <c r="U499" i="7"/>
  <c r="AD499" i="7" s="1"/>
  <c r="C505" i="7"/>
  <c r="J461" i="7"/>
  <c r="C461" i="7" s="1"/>
  <c r="J465" i="7"/>
  <c r="J469" i="7"/>
  <c r="C471" i="7"/>
  <c r="J473" i="7"/>
  <c r="C475" i="7"/>
  <c r="J477" i="7"/>
  <c r="C479" i="7"/>
  <c r="J481" i="7"/>
  <c r="C483" i="7"/>
  <c r="J485" i="7"/>
  <c r="C487" i="7"/>
  <c r="J489" i="7"/>
  <c r="C489" i="7" s="1"/>
  <c r="C491" i="7"/>
  <c r="J493" i="7"/>
  <c r="C495" i="7"/>
  <c r="J497" i="7"/>
  <c r="C499" i="7"/>
  <c r="C503" i="7"/>
  <c r="C507" i="7"/>
  <c r="U508" i="7"/>
  <c r="AD508" i="7" s="1"/>
  <c r="U512" i="7"/>
  <c r="AD512" i="7" s="1"/>
  <c r="U516" i="7"/>
  <c r="AD516" i="7" s="1"/>
  <c r="C519" i="7"/>
  <c r="U519" i="7"/>
  <c r="AD519" i="7" s="1"/>
  <c r="C524" i="7"/>
  <c r="U524" i="7"/>
  <c r="AD524" i="7" s="1"/>
  <c r="C535" i="7"/>
  <c r="U535" i="7"/>
  <c r="AD535" i="7" s="1"/>
  <c r="C540" i="7"/>
  <c r="U540" i="7"/>
  <c r="AD540" i="7" s="1"/>
  <c r="C551" i="7"/>
  <c r="U551" i="7"/>
  <c r="AD551" i="7" s="1"/>
  <c r="J513" i="7"/>
  <c r="U517" i="7"/>
  <c r="AD517" i="7" s="1"/>
  <c r="C523" i="7"/>
  <c r="U523" i="7"/>
  <c r="AD523" i="7" s="1"/>
  <c r="C528" i="7"/>
  <c r="U528" i="7"/>
  <c r="AD528" i="7" s="1"/>
  <c r="C539" i="7"/>
  <c r="U539" i="7"/>
  <c r="AD539" i="7" s="1"/>
  <c r="C544" i="7"/>
  <c r="U544" i="7"/>
  <c r="AD544" i="7" s="1"/>
  <c r="U472" i="7"/>
  <c r="AD472" i="7" s="1"/>
  <c r="U476" i="7"/>
  <c r="AD476" i="7" s="1"/>
  <c r="U480" i="7"/>
  <c r="AD480" i="7" s="1"/>
  <c r="U484" i="7"/>
  <c r="AD484" i="7" s="1"/>
  <c r="U488" i="7"/>
  <c r="AD488" i="7" s="1"/>
  <c r="U492" i="7"/>
  <c r="AD492" i="7" s="1"/>
  <c r="U500" i="7"/>
  <c r="AD500" i="7" s="1"/>
  <c r="U504" i="7"/>
  <c r="AD504" i="7" s="1"/>
  <c r="U514" i="7"/>
  <c r="AD514" i="7" s="1"/>
  <c r="C515" i="7"/>
  <c r="U521" i="7"/>
  <c r="AD521" i="7" s="1"/>
  <c r="C527" i="7"/>
  <c r="U527" i="7"/>
  <c r="AD527" i="7" s="1"/>
  <c r="C532" i="7"/>
  <c r="U532" i="7"/>
  <c r="AD532" i="7" s="1"/>
  <c r="U537" i="7"/>
  <c r="AD537" i="7" s="1"/>
  <c r="C543" i="7"/>
  <c r="U543" i="7"/>
  <c r="AD543" i="7" s="1"/>
  <c r="C548" i="7"/>
  <c r="U548" i="7"/>
  <c r="AD548" i="7" s="1"/>
  <c r="U553" i="7"/>
  <c r="AD553" i="7" s="1"/>
  <c r="C472" i="7"/>
  <c r="C476" i="7"/>
  <c r="C480" i="7"/>
  <c r="C484" i="7"/>
  <c r="C488" i="7"/>
  <c r="C492" i="7"/>
  <c r="C496" i="7"/>
  <c r="C500" i="7"/>
  <c r="C504" i="7"/>
  <c r="C508" i="7"/>
  <c r="J509" i="7"/>
  <c r="C520" i="7"/>
  <c r="U520" i="7"/>
  <c r="AD520" i="7" s="1"/>
  <c r="C531" i="7"/>
  <c r="U531" i="7"/>
  <c r="AD531" i="7" s="1"/>
  <c r="C536" i="7"/>
  <c r="U536" i="7"/>
  <c r="AD536" i="7" s="1"/>
  <c r="C547" i="7"/>
  <c r="U547" i="7"/>
  <c r="AD547" i="7" s="1"/>
  <c r="C552" i="7"/>
  <c r="U552" i="7"/>
  <c r="AD552" i="7" s="1"/>
  <c r="C517" i="7"/>
  <c r="C521" i="7"/>
  <c r="C525" i="7"/>
  <c r="C529" i="7"/>
  <c r="C533" i="7"/>
  <c r="C537" i="7"/>
  <c r="C541" i="7"/>
  <c r="C545" i="7"/>
  <c r="C549" i="7"/>
  <c r="C553" i="7"/>
  <c r="J557" i="7"/>
  <c r="J560" i="7"/>
  <c r="J563" i="7"/>
  <c r="J567" i="7"/>
  <c r="J558" i="7"/>
  <c r="C558" i="7" s="1"/>
  <c r="J564" i="7"/>
  <c r="J568" i="7"/>
  <c r="U530" i="7"/>
  <c r="AD530" i="7" s="1"/>
  <c r="U550" i="7"/>
  <c r="AD550" i="7" s="1"/>
  <c r="J554" i="7"/>
  <c r="J556" i="7"/>
  <c r="J561" i="7"/>
  <c r="J565" i="7"/>
  <c r="J570" i="7"/>
  <c r="C510" i="7"/>
  <c r="C514" i="7"/>
  <c r="C518" i="7"/>
  <c r="C522" i="7"/>
  <c r="C526" i="7"/>
  <c r="C530" i="7"/>
  <c r="C534" i="7"/>
  <c r="C538" i="7"/>
  <c r="C542" i="7"/>
  <c r="C546" i="7"/>
  <c r="C550" i="7"/>
  <c r="J559" i="7"/>
  <c r="J562" i="7"/>
  <c r="J566" i="7"/>
  <c r="J569" i="7"/>
  <c r="J571" i="7"/>
  <c r="J573" i="7"/>
  <c r="J575" i="7"/>
  <c r="J594" i="7"/>
  <c r="J597" i="7"/>
  <c r="J585" i="7"/>
  <c r="J589" i="7"/>
  <c r="J593" i="7"/>
  <c r="J572" i="7"/>
  <c r="J574" i="7"/>
  <c r="J576" i="7"/>
  <c r="J578" i="7"/>
  <c r="J580" i="7"/>
  <c r="J582" i="7"/>
  <c r="J584" i="7"/>
  <c r="J588" i="7"/>
  <c r="J592" i="7"/>
  <c r="J596" i="7"/>
  <c r="J583" i="7"/>
  <c r="J587" i="7"/>
  <c r="J591" i="7"/>
  <c r="J595" i="7"/>
  <c r="J612" i="7"/>
  <c r="J616" i="7"/>
  <c r="J621" i="7"/>
  <c r="J601" i="7"/>
  <c r="J605" i="7"/>
  <c r="J609" i="7"/>
  <c r="J611" i="7"/>
  <c r="C611" i="7" s="1"/>
  <c r="J613" i="7"/>
  <c r="J617" i="7"/>
  <c r="J602" i="7"/>
  <c r="J606" i="7"/>
  <c r="J610" i="7"/>
  <c r="J614" i="7"/>
  <c r="J618" i="7"/>
  <c r="J598" i="7"/>
  <c r="J599" i="7"/>
  <c r="C600" i="7"/>
  <c r="J603" i="7"/>
  <c r="J607" i="7"/>
  <c r="J615" i="7"/>
  <c r="J619" i="7"/>
  <c r="J626" i="7"/>
  <c r="J630" i="7"/>
  <c r="J636" i="7"/>
  <c r="J623" i="7"/>
  <c r="J627" i="7"/>
  <c r="J631" i="7"/>
  <c r="J638" i="7"/>
  <c r="J624" i="7"/>
  <c r="J625" i="7"/>
  <c r="J628" i="7"/>
  <c r="J632" i="7"/>
  <c r="J620" i="7"/>
  <c r="J622" i="7"/>
  <c r="J629" i="7"/>
  <c r="J634" i="7"/>
  <c r="J642" i="7"/>
  <c r="J643" i="7"/>
  <c r="J640" i="7"/>
  <c r="J633" i="7"/>
  <c r="J635" i="7"/>
  <c r="J637" i="7"/>
  <c r="J639" i="7"/>
  <c r="J641" i="7"/>
  <c r="J644" i="7"/>
  <c r="J646" i="7"/>
  <c r="J650" i="7"/>
  <c r="J654" i="7"/>
  <c r="Q645" i="7"/>
  <c r="J647" i="7"/>
  <c r="J651" i="7"/>
  <c r="J655" i="7"/>
  <c r="J648" i="7"/>
  <c r="J652" i="7"/>
  <c r="Q656" i="7"/>
  <c r="J656" i="7"/>
  <c r="J657" i="7"/>
  <c r="U662" i="7"/>
  <c r="AD662" i="7" s="1"/>
  <c r="U667" i="7"/>
  <c r="AD667" i="7" s="1"/>
  <c r="U663" i="7"/>
  <c r="AD663" i="7" s="1"/>
  <c r="J658" i="7"/>
  <c r="U660" i="7"/>
  <c r="AD660" i="7" s="1"/>
  <c r="J659" i="7"/>
  <c r="U669" i="7"/>
  <c r="AD669" i="7" s="1"/>
  <c r="U670" i="7"/>
  <c r="AD670" i="7" s="1"/>
  <c r="U674" i="7"/>
  <c r="AD674" i="7" s="1"/>
  <c r="U675" i="7"/>
  <c r="AD675" i="7" s="1"/>
  <c r="U677" i="7"/>
  <c r="AD677" i="7" s="1"/>
  <c r="U664" i="7"/>
  <c r="AD664" i="7" s="1"/>
  <c r="U668" i="7"/>
  <c r="AD668" i="7" s="1"/>
  <c r="U671" i="7"/>
  <c r="AD671" i="7" s="1"/>
  <c r="U672" i="7"/>
  <c r="AD672" i="7" s="1"/>
  <c r="U673" i="7"/>
  <c r="AD673" i="7" s="1"/>
  <c r="U676" i="7"/>
  <c r="AD676" i="7" s="1"/>
  <c r="U678" i="7"/>
  <c r="AD678" i="7" s="1"/>
  <c r="U679" i="7"/>
  <c r="AD679" i="7" s="1"/>
  <c r="U680" i="7"/>
  <c r="AD680" i="7" s="1"/>
  <c r="U683" i="7"/>
  <c r="AD683" i="7" s="1"/>
  <c r="U685" i="7"/>
  <c r="AD685" i="7" s="1"/>
  <c r="U687" i="7"/>
  <c r="AD687" i="7" s="1"/>
  <c r="U689" i="7"/>
  <c r="AD689" i="7" s="1"/>
  <c r="U691" i="7"/>
  <c r="AD691" i="7" s="1"/>
  <c r="U682" i="7"/>
  <c r="AD682" i="7" s="1"/>
  <c r="U684" i="7"/>
  <c r="AD684" i="7" s="1"/>
  <c r="U686" i="7"/>
  <c r="AD686" i="7" s="1"/>
  <c r="U688" i="7"/>
  <c r="AD688" i="7" s="1"/>
  <c r="U690" i="7"/>
  <c r="AD690" i="7" s="1"/>
  <c r="U692" i="7"/>
  <c r="AD692" i="7" s="1"/>
  <c r="AQ327" i="7" l="1"/>
  <c r="AQ506" i="7"/>
  <c r="AQ474" i="7"/>
  <c r="AQ274" i="7"/>
  <c r="AQ258" i="7"/>
  <c r="AQ239" i="7"/>
  <c r="AQ288" i="7"/>
  <c r="AQ256" i="7"/>
  <c r="AQ357" i="7"/>
  <c r="AQ205" i="7"/>
  <c r="AX686" i="7"/>
  <c r="AY686" i="7" s="1"/>
  <c r="AX678" i="7"/>
  <c r="AY678" i="7" s="1"/>
  <c r="AX670" i="7"/>
  <c r="AY670" i="7" s="1"/>
  <c r="AX662" i="7"/>
  <c r="AY662" i="7" s="1"/>
  <c r="U474" i="7"/>
  <c r="AD474" i="7" s="1"/>
  <c r="U357" i="7"/>
  <c r="AD357" i="7" s="1"/>
  <c r="U258" i="7"/>
  <c r="AD258" i="7" s="1"/>
  <c r="U288" i="7"/>
  <c r="AD288" i="7" s="1"/>
  <c r="U256" i="7"/>
  <c r="AD256" i="7" s="1"/>
  <c r="U239" i="7"/>
  <c r="AD239" i="7" s="1"/>
  <c r="U327" i="7"/>
  <c r="AD327" i="7" s="1"/>
  <c r="AQ496" i="7"/>
  <c r="AQ502" i="7"/>
  <c r="AQ486" i="7"/>
  <c r="AQ470" i="7"/>
  <c r="AQ374" i="7"/>
  <c r="AQ358" i="7"/>
  <c r="AQ342" i="7"/>
  <c r="AQ318" i="7"/>
  <c r="AQ302" i="7"/>
  <c r="AQ286" i="7"/>
  <c r="AQ270" i="7"/>
  <c r="AQ254" i="7"/>
  <c r="AQ238" i="7"/>
  <c r="AQ222" i="7"/>
  <c r="AQ206" i="7"/>
  <c r="AQ190" i="7"/>
  <c r="AQ347" i="7"/>
  <c r="AQ331" i="7"/>
  <c r="AQ315" i="7"/>
  <c r="AQ299" i="7"/>
  <c r="AQ283" i="7"/>
  <c r="AQ267" i="7"/>
  <c r="AQ251" i="7"/>
  <c r="AQ235" i="7"/>
  <c r="AQ219" i="7"/>
  <c r="AQ203" i="7"/>
  <c r="AQ212" i="7"/>
  <c r="AQ196" i="7"/>
  <c r="AQ501" i="7"/>
  <c r="AQ290" i="7"/>
  <c r="AQ178" i="7"/>
  <c r="AQ303" i="7"/>
  <c r="AQ223" i="7"/>
  <c r="AQ373" i="7"/>
  <c r="AQ333" i="7"/>
  <c r="AX690" i="7"/>
  <c r="AY690" i="7" s="1"/>
  <c r="AX682" i="7"/>
  <c r="AY682" i="7" s="1"/>
  <c r="AX674" i="7"/>
  <c r="AY674" i="7" s="1"/>
  <c r="AX666" i="7"/>
  <c r="AY666" i="7" s="1"/>
  <c r="U506" i="7"/>
  <c r="AD506" i="7" s="1"/>
  <c r="U373" i="7"/>
  <c r="AD373" i="7" s="1"/>
  <c r="AQ480" i="7"/>
  <c r="AQ236" i="7"/>
  <c r="AQ550" i="7"/>
  <c r="AQ530" i="7"/>
  <c r="AQ514" i="7"/>
  <c r="AQ498" i="7"/>
  <c r="AQ482" i="7"/>
  <c r="AQ466" i="7"/>
  <c r="AQ390" i="7"/>
  <c r="AQ370" i="7"/>
  <c r="AQ354" i="7"/>
  <c r="AQ338" i="7"/>
  <c r="AQ314" i="7"/>
  <c r="AQ298" i="7"/>
  <c r="AQ282" i="7"/>
  <c r="AQ266" i="7"/>
  <c r="AQ250" i="7"/>
  <c r="AQ234" i="7"/>
  <c r="AQ218" i="7"/>
  <c r="AQ202" i="7"/>
  <c r="AQ186" i="7"/>
  <c r="AQ343" i="7"/>
  <c r="AQ311" i="7"/>
  <c r="AQ295" i="7"/>
  <c r="AQ279" i="7"/>
  <c r="AQ263" i="7"/>
  <c r="AQ247" i="7"/>
  <c r="AQ231" i="7"/>
  <c r="AQ215" i="7"/>
  <c r="AQ199" i="7"/>
  <c r="AQ183" i="7"/>
  <c r="AQ296" i="7"/>
  <c r="AQ280" i="7"/>
  <c r="AQ264" i="7"/>
  <c r="AQ248" i="7"/>
  <c r="AQ553" i="7"/>
  <c r="AQ537" i="7"/>
  <c r="AQ521" i="7"/>
  <c r="AQ457" i="7"/>
  <c r="AQ381" i="7"/>
  <c r="AQ365" i="7"/>
  <c r="AQ349" i="7"/>
  <c r="AQ317" i="7"/>
  <c r="AQ189" i="7"/>
  <c r="AX688" i="7"/>
  <c r="AY688" i="7" s="1"/>
  <c r="AX680" i="7"/>
  <c r="AY680" i="7" s="1"/>
  <c r="AX672" i="7"/>
  <c r="AY672" i="7" s="1"/>
  <c r="AX664" i="7"/>
  <c r="AY664" i="7" s="1"/>
  <c r="AQ272" i="7"/>
  <c r="U274" i="7"/>
  <c r="AD274" i="7" s="1"/>
  <c r="U205" i="7"/>
  <c r="AD205" i="7" s="1"/>
  <c r="U303" i="7"/>
  <c r="AD303" i="7" s="1"/>
  <c r="AQ378" i="7"/>
  <c r="AQ546" i="7"/>
  <c r="AQ526" i="7"/>
  <c r="AQ382" i="7"/>
  <c r="AQ366" i="7"/>
  <c r="AQ350" i="7"/>
  <c r="AQ326" i="7"/>
  <c r="AQ310" i="7"/>
  <c r="AQ294" i="7"/>
  <c r="AQ278" i="7"/>
  <c r="AQ262" i="7"/>
  <c r="AQ246" i="7"/>
  <c r="AQ230" i="7"/>
  <c r="AQ214" i="7"/>
  <c r="AQ198" i="7"/>
  <c r="AQ182" i="7"/>
  <c r="AQ339" i="7"/>
  <c r="AQ323" i="7"/>
  <c r="AQ307" i="7"/>
  <c r="AQ291" i="7"/>
  <c r="AQ275" i="7"/>
  <c r="AQ259" i="7"/>
  <c r="AQ243" i="7"/>
  <c r="AQ227" i="7"/>
  <c r="AQ211" i="7"/>
  <c r="AQ195" i="7"/>
  <c r="AQ204" i="7"/>
  <c r="AQ549" i="7"/>
  <c r="AQ517" i="7"/>
  <c r="U526" i="7"/>
  <c r="AD526" i="7" s="1"/>
  <c r="U347" i="7"/>
  <c r="AD347" i="7" s="1"/>
  <c r="U302" i="7"/>
  <c r="AD302" i="7" s="1"/>
  <c r="U196" i="7"/>
  <c r="AD196" i="7" s="1"/>
  <c r="U222" i="7"/>
  <c r="AD222" i="7" s="1"/>
  <c r="U318" i="7"/>
  <c r="AD318" i="7" s="1"/>
  <c r="U496" i="7"/>
  <c r="AD496" i="7" s="1"/>
  <c r="U486" i="7"/>
  <c r="AD486" i="7" s="1"/>
  <c r="U270" i="7"/>
  <c r="AD270" i="7" s="1"/>
  <c r="U238" i="7"/>
  <c r="AD238" i="7" s="1"/>
  <c r="U203" i="7"/>
  <c r="AD203" i="7" s="1"/>
  <c r="U235" i="7"/>
  <c r="AD235" i="7" s="1"/>
  <c r="U214" i="7"/>
  <c r="AD214" i="7" s="1"/>
  <c r="U232" i="7"/>
  <c r="AD232" i="7" s="1"/>
  <c r="AQ232" i="7"/>
  <c r="U494" i="7"/>
  <c r="AD494" i="7" s="1"/>
  <c r="AQ494" i="7"/>
  <c r="U478" i="7"/>
  <c r="AD478" i="7" s="1"/>
  <c r="AQ478" i="7"/>
  <c r="U276" i="7"/>
  <c r="AD276" i="7" s="1"/>
  <c r="AQ276" i="7"/>
  <c r="U377" i="7"/>
  <c r="AD377" i="7" s="1"/>
  <c r="AQ377" i="7"/>
  <c r="U361" i="7"/>
  <c r="AD361" i="7" s="1"/>
  <c r="AQ361" i="7"/>
  <c r="U350" i="7"/>
  <c r="AD350" i="7" s="1"/>
  <c r="U198" i="7"/>
  <c r="AD198" i="7" s="1"/>
  <c r="U366" i="7"/>
  <c r="AD366" i="7" s="1"/>
  <c r="U378" i="7"/>
  <c r="AD378" i="7" s="1"/>
  <c r="U538" i="7"/>
  <c r="AD538" i="7" s="1"/>
  <c r="AQ538" i="7"/>
  <c r="U542" i="7"/>
  <c r="AD542" i="7" s="1"/>
  <c r="AQ542" i="7"/>
  <c r="U522" i="7"/>
  <c r="AD522" i="7" s="1"/>
  <c r="AQ522" i="7"/>
  <c r="U490" i="7"/>
  <c r="AD490" i="7" s="1"/>
  <c r="AQ490" i="7"/>
  <c r="U458" i="7"/>
  <c r="AD458" i="7" s="1"/>
  <c r="AQ458" i="7"/>
  <c r="U362" i="7"/>
  <c r="AD362" i="7" s="1"/>
  <c r="AQ362" i="7"/>
  <c r="U346" i="7"/>
  <c r="AD346" i="7" s="1"/>
  <c r="AQ346" i="7"/>
  <c r="U322" i="7"/>
  <c r="AD322" i="7" s="1"/>
  <c r="AQ322" i="7"/>
  <c r="U306" i="7"/>
  <c r="AD306" i="7" s="1"/>
  <c r="AQ306" i="7"/>
  <c r="U242" i="7"/>
  <c r="AD242" i="7" s="1"/>
  <c r="AQ242" i="7"/>
  <c r="U226" i="7"/>
  <c r="AD226" i="7" s="1"/>
  <c r="AQ226" i="7"/>
  <c r="U210" i="7"/>
  <c r="AD210" i="7" s="1"/>
  <c r="AQ210" i="7"/>
  <c r="U194" i="7"/>
  <c r="AD194" i="7" s="1"/>
  <c r="AQ194" i="7"/>
  <c r="U335" i="7"/>
  <c r="AD335" i="7" s="1"/>
  <c r="AQ335" i="7"/>
  <c r="U319" i="7"/>
  <c r="AD319" i="7" s="1"/>
  <c r="AQ319" i="7"/>
  <c r="U287" i="7"/>
  <c r="AD287" i="7" s="1"/>
  <c r="AQ287" i="7"/>
  <c r="U271" i="7"/>
  <c r="AD271" i="7" s="1"/>
  <c r="AQ271" i="7"/>
  <c r="U255" i="7"/>
  <c r="AD255" i="7" s="1"/>
  <c r="AQ255" i="7"/>
  <c r="U207" i="7"/>
  <c r="AD207" i="7" s="1"/>
  <c r="AQ207" i="7"/>
  <c r="U191" i="7"/>
  <c r="AD191" i="7" s="1"/>
  <c r="AQ191" i="7"/>
  <c r="U328" i="7"/>
  <c r="AD328" i="7" s="1"/>
  <c r="AQ328" i="7"/>
  <c r="U216" i="7"/>
  <c r="AD216" i="7" s="1"/>
  <c r="AQ216" i="7"/>
  <c r="U200" i="7"/>
  <c r="AD200" i="7" s="1"/>
  <c r="AQ200" i="7"/>
  <c r="U545" i="7"/>
  <c r="AD545" i="7" s="1"/>
  <c r="AQ545" i="7"/>
  <c r="U529" i="7"/>
  <c r="AD529" i="7" s="1"/>
  <c r="AQ529" i="7"/>
  <c r="U505" i="7"/>
  <c r="AD505" i="7" s="1"/>
  <c r="AQ505" i="7"/>
  <c r="U389" i="7"/>
  <c r="AD389" i="7" s="1"/>
  <c r="AQ389" i="7"/>
  <c r="U187" i="7"/>
  <c r="AD187" i="7" s="1"/>
  <c r="AQ187" i="7"/>
  <c r="U510" i="7"/>
  <c r="AD510" i="7" s="1"/>
  <c r="AQ510" i="7"/>
  <c r="U462" i="7"/>
  <c r="AD462" i="7" s="1"/>
  <c r="AQ462" i="7"/>
  <c r="U292" i="7"/>
  <c r="AD292" i="7" s="1"/>
  <c r="AQ292" i="7"/>
  <c r="U260" i="7"/>
  <c r="AD260" i="7" s="1"/>
  <c r="AQ260" i="7"/>
  <c r="U240" i="7"/>
  <c r="AD240" i="7" s="1"/>
  <c r="AQ240" i="7"/>
  <c r="U533" i="7"/>
  <c r="AD533" i="7" s="1"/>
  <c r="AQ533" i="7"/>
  <c r="U393" i="7"/>
  <c r="AD393" i="7" s="1"/>
  <c r="AQ393" i="7"/>
  <c r="U209" i="7"/>
  <c r="AD209" i="7" s="1"/>
  <c r="AQ209" i="7"/>
  <c r="U546" i="7"/>
  <c r="AD546" i="7" s="1"/>
  <c r="U211" i="7"/>
  <c r="AD211" i="7" s="1"/>
  <c r="U195" i="7"/>
  <c r="AD195" i="7" s="1"/>
  <c r="U182" i="7"/>
  <c r="AD182" i="7" s="1"/>
  <c r="U243" i="7"/>
  <c r="AD243" i="7" s="1"/>
  <c r="U326" i="7"/>
  <c r="AD326" i="7" s="1"/>
  <c r="U386" i="7"/>
  <c r="AD386" i="7" s="1"/>
  <c r="AQ386" i="7"/>
  <c r="U455" i="7"/>
  <c r="AD455" i="7" s="1"/>
  <c r="AQ455" i="7"/>
  <c r="U534" i="7"/>
  <c r="AD534" i="7" s="1"/>
  <c r="AQ534" i="7"/>
  <c r="U518" i="7"/>
  <c r="AD518" i="7" s="1"/>
  <c r="AQ518" i="7"/>
  <c r="U300" i="7"/>
  <c r="AD300" i="7" s="1"/>
  <c r="AQ300" i="7"/>
  <c r="U284" i="7"/>
  <c r="AD284" i="7" s="1"/>
  <c r="AQ284" i="7"/>
  <c r="U268" i="7"/>
  <c r="AD268" i="7" s="1"/>
  <c r="AQ268" i="7"/>
  <c r="U252" i="7"/>
  <c r="AD252" i="7" s="1"/>
  <c r="AQ252" i="7"/>
  <c r="U541" i="7"/>
  <c r="AD541" i="7" s="1"/>
  <c r="AQ541" i="7"/>
  <c r="U525" i="7"/>
  <c r="AD525" i="7" s="1"/>
  <c r="AQ525" i="7"/>
  <c r="U385" i="7"/>
  <c r="AD385" i="7" s="1"/>
  <c r="AQ385" i="7"/>
  <c r="U369" i="7"/>
  <c r="AD369" i="7" s="1"/>
  <c r="AQ369" i="7"/>
  <c r="U353" i="7"/>
  <c r="AD353" i="7" s="1"/>
  <c r="AQ353" i="7"/>
  <c r="U321" i="7"/>
  <c r="AD321" i="7" s="1"/>
  <c r="AQ321" i="7"/>
  <c r="U193" i="7"/>
  <c r="AD193" i="7" s="1"/>
  <c r="AQ193" i="7"/>
  <c r="U337" i="7"/>
  <c r="AD337" i="7" s="1"/>
  <c r="AQ337" i="7"/>
  <c r="U549" i="7"/>
  <c r="AD549" i="7" s="1"/>
  <c r="U339" i="7"/>
  <c r="AD339" i="7" s="1"/>
  <c r="U294" i="7"/>
  <c r="AD294" i="7" s="1"/>
  <c r="U278" i="7"/>
  <c r="AD278" i="7" s="1"/>
  <c r="U262" i="7"/>
  <c r="AD262" i="7" s="1"/>
  <c r="U246" i="7"/>
  <c r="AD246" i="7" s="1"/>
  <c r="U307" i="7"/>
  <c r="AD307" i="7" s="1"/>
  <c r="U291" i="7"/>
  <c r="AD291" i="7" s="1"/>
  <c r="U275" i="7"/>
  <c r="AD275" i="7" s="1"/>
  <c r="U259" i="7"/>
  <c r="AD259" i="7" s="1"/>
  <c r="U323" i="7"/>
  <c r="AD323" i="7" s="1"/>
  <c r="U204" i="7"/>
  <c r="AD204" i="7" s="1"/>
  <c r="U227" i="7"/>
  <c r="AD227" i="7" s="1"/>
  <c r="U310" i="7"/>
  <c r="AD310" i="7" s="1"/>
  <c r="U382" i="7"/>
  <c r="AD382" i="7" s="1"/>
  <c r="U179" i="7"/>
  <c r="AD179" i="7" s="1"/>
  <c r="AQ179" i="7"/>
  <c r="U394" i="7"/>
  <c r="AD394" i="7" s="1"/>
  <c r="AQ394" i="7"/>
  <c r="U208" i="7"/>
  <c r="AD208" i="7" s="1"/>
  <c r="AQ208" i="7"/>
  <c r="K485" i="7"/>
  <c r="K309" i="7"/>
  <c r="K229" i="7"/>
  <c r="C108" i="7"/>
  <c r="C88" i="7"/>
  <c r="C127" i="7"/>
  <c r="C113" i="7"/>
  <c r="C96" i="7"/>
  <c r="C80" i="7"/>
  <c r="C175" i="7"/>
  <c r="C145" i="7"/>
  <c r="K413" i="7"/>
  <c r="C130" i="7"/>
  <c r="K608" i="7"/>
  <c r="K639" i="7"/>
  <c r="K620" i="7"/>
  <c r="K624" i="7"/>
  <c r="C578" i="7"/>
  <c r="K573" i="7"/>
  <c r="K562" i="7"/>
  <c r="C568" i="7"/>
  <c r="K563" i="7"/>
  <c r="K396" i="7"/>
  <c r="K352" i="7"/>
  <c r="K344" i="7"/>
  <c r="K330" i="7"/>
  <c r="K324" i="7"/>
  <c r="K304" i="7"/>
  <c r="K301" i="7"/>
  <c r="K293" i="7"/>
  <c r="K285" i="7"/>
  <c r="K277" i="7"/>
  <c r="K269" i="7"/>
  <c r="K261" i="7"/>
  <c r="U261" i="7" s="1"/>
  <c r="AD261" i="7" s="1"/>
  <c r="K253" i="7"/>
  <c r="K245" i="7"/>
  <c r="K224" i="7"/>
  <c r="K184" i="7"/>
  <c r="C164" i="7"/>
  <c r="C122" i="7"/>
  <c r="C118" i="7"/>
  <c r="C110" i="7"/>
  <c r="C102" i="7"/>
  <c r="C131" i="7"/>
  <c r="C123" i="7"/>
  <c r="C115" i="7"/>
  <c r="C107" i="7"/>
  <c r="C98" i="7"/>
  <c r="C92" i="7"/>
  <c r="C83" i="7"/>
  <c r="K400" i="7"/>
  <c r="C132" i="7"/>
  <c r="C176" i="7"/>
  <c r="C403" i="7"/>
  <c r="K177" i="7"/>
  <c r="K412" i="7"/>
  <c r="K12" i="7"/>
  <c r="K581" i="7"/>
  <c r="K637" i="7"/>
  <c r="K632" i="7"/>
  <c r="K571" i="7"/>
  <c r="C564" i="7"/>
  <c r="K493" i="7"/>
  <c r="K469" i="7"/>
  <c r="C116" i="7"/>
  <c r="C100" i="7"/>
  <c r="C76" i="7"/>
  <c r="C105" i="7"/>
  <c r="C90" i="7"/>
  <c r="C161" i="7"/>
  <c r="C39" i="7"/>
  <c r="C604" i="7"/>
  <c r="K628" i="7"/>
  <c r="C631" i="7"/>
  <c r="K614" i="7"/>
  <c r="K617" i="7"/>
  <c r="K569" i="7"/>
  <c r="K557" i="7"/>
  <c r="K465" i="7"/>
  <c r="K454" i="7"/>
  <c r="K372" i="7"/>
  <c r="C421" i="7"/>
  <c r="K364" i="7"/>
  <c r="K356" i="7"/>
  <c r="K348" i="7"/>
  <c r="K340" i="7"/>
  <c r="K360" i="7"/>
  <c r="K305" i="7"/>
  <c r="K297" i="7"/>
  <c r="K289" i="7"/>
  <c r="U289" i="7" s="1"/>
  <c r="AD289" i="7" s="1"/>
  <c r="K281" i="7"/>
  <c r="K273" i="7"/>
  <c r="K265" i="7"/>
  <c r="K257" i="7"/>
  <c r="K249" i="7"/>
  <c r="K233" i="7"/>
  <c r="K241" i="7"/>
  <c r="K180" i="7"/>
  <c r="C114" i="7"/>
  <c r="C106" i="7"/>
  <c r="C97" i="7"/>
  <c r="C85" i="7"/>
  <c r="C126" i="7"/>
  <c r="C103" i="7"/>
  <c r="C95" i="7"/>
  <c r="C89" i="7"/>
  <c r="C75" i="7"/>
  <c r="C407" i="7"/>
  <c r="C160" i="7"/>
  <c r="C397" i="7"/>
  <c r="K590" i="7"/>
  <c r="K417" i="7"/>
  <c r="K404" i="7"/>
  <c r="K144" i="7"/>
  <c r="K618" i="7"/>
  <c r="K477" i="7"/>
  <c r="K388" i="7"/>
  <c r="K380" i="7"/>
  <c r="K329" i="7"/>
  <c r="K635" i="7"/>
  <c r="K641" i="7"/>
  <c r="K633" i="7"/>
  <c r="K622" i="7"/>
  <c r="K625" i="7"/>
  <c r="C627" i="7"/>
  <c r="C608" i="7"/>
  <c r="K599" i="7"/>
  <c r="K613" i="7"/>
  <c r="K575" i="7"/>
  <c r="K566" i="7"/>
  <c r="K497" i="7"/>
  <c r="K489" i="7"/>
  <c r="K481" i="7"/>
  <c r="K473" i="7"/>
  <c r="K461" i="7"/>
  <c r="K463" i="7"/>
  <c r="C399" i="7"/>
  <c r="K332" i="7"/>
  <c r="K320" i="7"/>
  <c r="C124" i="7"/>
  <c r="C120" i="7"/>
  <c r="C112" i="7"/>
  <c r="C104" i="7"/>
  <c r="C94" i="7"/>
  <c r="C82" i="7"/>
  <c r="C125" i="7"/>
  <c r="C93" i="7"/>
  <c r="C74" i="7"/>
  <c r="K405" i="7"/>
  <c r="K409" i="7"/>
  <c r="C416" i="7"/>
  <c r="C156" i="7"/>
  <c r="K579" i="7"/>
  <c r="K408" i="7"/>
  <c r="C473" i="7"/>
  <c r="C356" i="7"/>
  <c r="C332" i="7"/>
  <c r="C412" i="7"/>
  <c r="C301" i="7"/>
  <c r="C497" i="7"/>
  <c r="C348" i="7"/>
  <c r="C253" i="7"/>
  <c r="C481" i="7"/>
  <c r="C413" i="7"/>
  <c r="C285" i="7"/>
  <c r="C309" i="7"/>
  <c r="C352" i="7"/>
  <c r="C344" i="7"/>
  <c r="C324" i="7"/>
  <c r="C493" i="7"/>
  <c r="C485" i="7"/>
  <c r="C477" i="7"/>
  <c r="C469" i="7"/>
  <c r="C297" i="7"/>
  <c r="C281" i="7"/>
  <c r="C265" i="7"/>
  <c r="C249" i="7"/>
  <c r="C144" i="7"/>
  <c r="C465" i="7"/>
  <c r="C454" i="7"/>
  <c r="C293" i="7"/>
  <c r="C245" i="7"/>
  <c r="C277" i="7"/>
  <c r="C261" i="7"/>
  <c r="C409" i="7"/>
  <c r="C400" i="7"/>
  <c r="C305" i="7"/>
  <c r="C289" i="7"/>
  <c r="C273" i="7"/>
  <c r="C257" i="7"/>
  <c r="C12" i="7"/>
  <c r="K659" i="7"/>
  <c r="K655" i="7"/>
  <c r="K656" i="7"/>
  <c r="K650" i="7"/>
  <c r="K640" i="7"/>
  <c r="K634" i="7"/>
  <c r="K631" i="7"/>
  <c r="K582" i="7"/>
  <c r="C582" i="7"/>
  <c r="K574" i="7"/>
  <c r="K593" i="7"/>
  <c r="K629" i="7"/>
  <c r="K609" i="7"/>
  <c r="K657" i="7"/>
  <c r="K651" i="7"/>
  <c r="K644" i="7"/>
  <c r="K638" i="7"/>
  <c r="K587" i="7"/>
  <c r="K559" i="7"/>
  <c r="C509" i="7"/>
  <c r="K509" i="7"/>
  <c r="K648" i="7"/>
  <c r="K646" i="7"/>
  <c r="K658" i="7"/>
  <c r="K652" i="7"/>
  <c r="K647" i="7"/>
  <c r="K654" i="7"/>
  <c r="K643" i="7"/>
  <c r="K642" i="7"/>
  <c r="K621" i="7"/>
  <c r="K612" i="7"/>
  <c r="K584" i="7"/>
  <c r="K594" i="7"/>
  <c r="C594" i="7"/>
  <c r="K567" i="7"/>
  <c r="K627" i="7"/>
  <c r="K623" i="7"/>
  <c r="K636" i="7"/>
  <c r="K603" i="7"/>
  <c r="K610" i="7"/>
  <c r="K606" i="7"/>
  <c r="K602" i="7"/>
  <c r="K611" i="7"/>
  <c r="K605" i="7"/>
  <c r="K591" i="7"/>
  <c r="K596" i="7"/>
  <c r="K580" i="7"/>
  <c r="K572" i="7"/>
  <c r="K589" i="7"/>
  <c r="K565" i="7"/>
  <c r="K561" i="7"/>
  <c r="K558" i="7"/>
  <c r="K560" i="7"/>
  <c r="K619" i="7"/>
  <c r="K615" i="7"/>
  <c r="K601" i="7"/>
  <c r="K595" i="7"/>
  <c r="K592" i="7"/>
  <c r="K578" i="7"/>
  <c r="K585" i="7"/>
  <c r="K597" i="7"/>
  <c r="K570" i="7"/>
  <c r="C513" i="7"/>
  <c r="K513" i="7"/>
  <c r="K447" i="7"/>
  <c r="K443" i="7"/>
  <c r="K439" i="7"/>
  <c r="K435" i="7"/>
  <c r="K431" i="7"/>
  <c r="K427" i="7"/>
  <c r="K410" i="7"/>
  <c r="K419" i="7"/>
  <c r="K630" i="7"/>
  <c r="K626" i="7"/>
  <c r="K607" i="7"/>
  <c r="K598" i="7"/>
  <c r="K616" i="7"/>
  <c r="K583" i="7"/>
  <c r="K588" i="7"/>
  <c r="K576" i="7"/>
  <c r="K556" i="7"/>
  <c r="K554" i="7"/>
  <c r="K568" i="7"/>
  <c r="K564" i="7"/>
  <c r="K336" i="7"/>
  <c r="C336" i="7"/>
  <c r="K316" i="7"/>
  <c r="C316" i="7"/>
  <c r="C467" i="7"/>
  <c r="K467" i="7"/>
  <c r="C459" i="7"/>
  <c r="K459" i="7"/>
  <c r="K450" i="7"/>
  <c r="K446" i="7"/>
  <c r="K442" i="7"/>
  <c r="K438" i="7"/>
  <c r="K434" i="7"/>
  <c r="K430" i="7"/>
  <c r="K426" i="7"/>
  <c r="K414" i="7"/>
  <c r="K398" i="7"/>
  <c r="K422" i="7"/>
  <c r="K415" i="7"/>
  <c r="K425" i="7"/>
  <c r="K313" i="7"/>
  <c r="C313" i="7"/>
  <c r="K449" i="7"/>
  <c r="K445" i="7"/>
  <c r="K441" i="7"/>
  <c r="K437" i="7"/>
  <c r="K433" i="7"/>
  <c r="K429" i="7"/>
  <c r="K423" i="7"/>
  <c r="K418" i="7"/>
  <c r="K402" i="7"/>
  <c r="K411" i="7"/>
  <c r="K308" i="7"/>
  <c r="C308" i="7"/>
  <c r="K448" i="7"/>
  <c r="K444" i="7"/>
  <c r="K440" i="7"/>
  <c r="K436" i="7"/>
  <c r="K432" i="7"/>
  <c r="K428" i="7"/>
  <c r="K406" i="7"/>
  <c r="K421" i="7"/>
  <c r="K424" i="7"/>
  <c r="C304" i="7"/>
  <c r="C312" i="7"/>
  <c r="K312" i="7"/>
  <c r="C221" i="7"/>
  <c r="K221" i="7"/>
  <c r="K135" i="7"/>
  <c r="C228" i="7"/>
  <c r="K228" i="7"/>
  <c r="U228" i="7" s="1"/>
  <c r="AD228" i="7" s="1"/>
  <c r="K87" i="7"/>
  <c r="K151" i="7"/>
  <c r="C225" i="7"/>
  <c r="K225" i="7"/>
  <c r="C220" i="7"/>
  <c r="K220" i="7"/>
  <c r="K169" i="7"/>
  <c r="K159" i="7"/>
  <c r="K61" i="7"/>
  <c r="K420" i="7"/>
  <c r="C334" i="7"/>
  <c r="K334" i="7"/>
  <c r="C237" i="7"/>
  <c r="K237" i="7"/>
  <c r="K99" i="7"/>
  <c r="K78" i="7"/>
  <c r="K143" i="7"/>
  <c r="K166" i="7"/>
  <c r="K121" i="7"/>
  <c r="C121" i="7"/>
  <c r="K124" i="7"/>
  <c r="K120" i="7"/>
  <c r="K116" i="7"/>
  <c r="K112" i="7"/>
  <c r="K108" i="7"/>
  <c r="K104" i="7"/>
  <c r="K100" i="7"/>
  <c r="K94" i="7"/>
  <c r="K88" i="7"/>
  <c r="K82" i="7"/>
  <c r="K76" i="7"/>
  <c r="K125" i="7"/>
  <c r="K96" i="7"/>
  <c r="K74" i="7"/>
  <c r="K29" i="7"/>
  <c r="K86" i="7"/>
  <c r="K77" i="7"/>
  <c r="K173" i="7"/>
  <c r="K165" i="7"/>
  <c r="K155" i="7"/>
  <c r="K147" i="7"/>
  <c r="K139" i="7"/>
  <c r="C192" i="7"/>
  <c r="K192" i="7"/>
  <c r="K174" i="7"/>
  <c r="K150" i="7"/>
  <c r="K134" i="7"/>
  <c r="K127" i="7"/>
  <c r="K60" i="7"/>
  <c r="K48" i="7"/>
  <c r="K36" i="7"/>
  <c r="K24" i="7"/>
  <c r="K81" i="7"/>
  <c r="K122" i="7"/>
  <c r="K118" i="7"/>
  <c r="K114" i="7"/>
  <c r="K110" i="7"/>
  <c r="K106" i="7"/>
  <c r="K102" i="7"/>
  <c r="K97" i="7"/>
  <c r="K91" i="7"/>
  <c r="K85" i="7"/>
  <c r="K79" i="7"/>
  <c r="K170" i="7"/>
  <c r="K154" i="7"/>
  <c r="K138" i="7"/>
  <c r="K131" i="7"/>
  <c r="K117" i="7"/>
  <c r="K89" i="7"/>
  <c r="K80" i="7"/>
  <c r="C188" i="7"/>
  <c r="K188" i="7"/>
  <c r="U188" i="7" s="1"/>
  <c r="AD188" i="7" s="1"/>
  <c r="K175" i="7"/>
  <c r="K161" i="7"/>
  <c r="K145" i="7"/>
  <c r="K71" i="7"/>
  <c r="K113" i="7"/>
  <c r="K109" i="7"/>
  <c r="K105" i="7"/>
  <c r="K101" i="7"/>
  <c r="K92" i="7"/>
  <c r="K83" i="7"/>
  <c r="K171" i="7"/>
  <c r="K157" i="7"/>
  <c r="K141" i="7"/>
  <c r="K73" i="7"/>
  <c r="K56" i="7"/>
  <c r="K40" i="7"/>
  <c r="K67" i="7"/>
  <c r="K23" i="7"/>
  <c r="K62" i="7"/>
  <c r="K130" i="7"/>
  <c r="K451" i="7"/>
  <c r="K160" i="7"/>
  <c r="L289" i="7"/>
  <c r="V289" i="7" s="1"/>
  <c r="K453" i="7"/>
  <c r="K397" i="7"/>
  <c r="K416" i="7"/>
  <c r="K168" i="7"/>
  <c r="K156" i="7"/>
  <c r="K162" i="7"/>
  <c r="K146" i="7"/>
  <c r="K95" i="7"/>
  <c r="K90" i="7"/>
  <c r="K75" i="7"/>
  <c r="K167" i="7"/>
  <c r="K153" i="7"/>
  <c r="K137" i="7"/>
  <c r="K69" i="7"/>
  <c r="K53" i="7"/>
  <c r="K26" i="7"/>
  <c r="K555" i="7"/>
  <c r="K401" i="7"/>
  <c r="K158" i="7"/>
  <c r="K142" i="7"/>
  <c r="K126" i="7"/>
  <c r="K123" i="7"/>
  <c r="K119" i="7"/>
  <c r="K115" i="7"/>
  <c r="K111" i="7"/>
  <c r="K107" i="7"/>
  <c r="K103" i="7"/>
  <c r="K98" i="7"/>
  <c r="K93" i="7"/>
  <c r="K84" i="7"/>
  <c r="K163" i="7"/>
  <c r="K149" i="7"/>
  <c r="K133" i="7"/>
  <c r="K65" i="7"/>
  <c r="K57" i="7"/>
  <c r="K49" i="7"/>
  <c r="K32" i="7"/>
  <c r="K20" i="7"/>
  <c r="K63" i="7"/>
  <c r="K51" i="7"/>
  <c r="K35" i="7"/>
  <c r="K19" i="7"/>
  <c r="K58" i="7"/>
  <c r="K50" i="7"/>
  <c r="K30" i="7"/>
  <c r="K18" i="7"/>
  <c r="K604" i="7"/>
  <c r="K148" i="7"/>
  <c r="K129" i="7"/>
  <c r="K136" i="7"/>
  <c r="K600" i="7"/>
  <c r="K649" i="7"/>
  <c r="K653" i="7"/>
  <c r="K41" i="7"/>
  <c r="K33" i="7"/>
  <c r="K25" i="7"/>
  <c r="K17" i="7"/>
  <c r="K72" i="7"/>
  <c r="K68" i="7"/>
  <c r="K64" i="7"/>
  <c r="K52" i="7"/>
  <c r="K16" i="7"/>
  <c r="K43" i="7"/>
  <c r="K31" i="7"/>
  <c r="K15" i="7"/>
  <c r="K70" i="7"/>
  <c r="K54" i="7"/>
  <c r="K42" i="7"/>
  <c r="K38" i="7"/>
  <c r="K34" i="7"/>
  <c r="K13" i="7"/>
  <c r="K586" i="7"/>
  <c r="C244" i="7"/>
  <c r="K244" i="7"/>
  <c r="K140" i="7"/>
  <c r="K128" i="7"/>
  <c r="K403" i="7"/>
  <c r="K645" i="7"/>
  <c r="K45" i="7"/>
  <c r="K37" i="7"/>
  <c r="K21" i="7"/>
  <c r="K44" i="7"/>
  <c r="K28" i="7"/>
  <c r="K59" i="7"/>
  <c r="K55" i="7"/>
  <c r="K47" i="7"/>
  <c r="K39" i="7"/>
  <c r="K27" i="7"/>
  <c r="K66" i="7"/>
  <c r="K46" i="7"/>
  <c r="K22" i="7"/>
  <c r="K14" i="7"/>
  <c r="K407" i="7"/>
  <c r="K152" i="7"/>
  <c r="K132" i="7"/>
  <c r="K176" i="7"/>
  <c r="C577" i="7"/>
  <c r="K577" i="7"/>
  <c r="K164" i="7"/>
  <c r="K172" i="7"/>
  <c r="K399" i="7"/>
  <c r="C650" i="7"/>
  <c r="C643" i="7"/>
  <c r="C659" i="7"/>
  <c r="C574" i="7"/>
  <c r="C656" i="7"/>
  <c r="C65" i="7"/>
  <c r="C45" i="7"/>
  <c r="C72" i="7"/>
  <c r="C31" i="7"/>
  <c r="C561" i="7"/>
  <c r="C56" i="7"/>
  <c r="C48" i="7"/>
  <c r="C28" i="7"/>
  <c r="C16" i="7"/>
  <c r="C47" i="7"/>
  <c r="C14" i="7"/>
  <c r="C453" i="7"/>
  <c r="C642" i="7"/>
  <c r="C619" i="7"/>
  <c r="C52" i="7"/>
  <c r="C32" i="7"/>
  <c r="C34" i="7"/>
  <c r="C18" i="7"/>
  <c r="C601" i="7"/>
  <c r="C592" i="7"/>
  <c r="C69" i="7"/>
  <c r="C24" i="7"/>
  <c r="C63" i="7"/>
  <c r="C13" i="7"/>
  <c r="C657" i="7"/>
  <c r="C644" i="7"/>
  <c r="C634" i="7"/>
  <c r="C623" i="7"/>
  <c r="C591" i="7"/>
  <c r="C556" i="7"/>
  <c r="C49" i="7"/>
  <c r="C68" i="7"/>
  <c r="C64" i="7"/>
  <c r="C59" i="7"/>
  <c r="C27" i="7"/>
  <c r="C15" i="7"/>
  <c r="C62" i="7"/>
  <c r="C50" i="7"/>
  <c r="C46" i="7"/>
  <c r="C654" i="7"/>
  <c r="C53" i="7"/>
  <c r="C37" i="7"/>
  <c r="C21" i="7"/>
  <c r="C51" i="7"/>
  <c r="C43" i="7"/>
  <c r="C66" i="7"/>
  <c r="C555" i="7"/>
  <c r="C626" i="7"/>
  <c r="C609" i="7"/>
  <c r="C584" i="7"/>
  <c r="C646" i="7"/>
  <c r="C641" i="7"/>
  <c r="C629" i="7"/>
  <c r="C616" i="7"/>
  <c r="C612" i="7"/>
  <c r="C607" i="7"/>
  <c r="C617" i="7"/>
  <c r="C576" i="7"/>
  <c r="C595" i="7"/>
  <c r="C596" i="7"/>
  <c r="C597" i="7"/>
  <c r="C593" i="7"/>
  <c r="C585" i="7"/>
  <c r="C565" i="7"/>
  <c r="C559" i="7"/>
  <c r="U463" i="7"/>
  <c r="AD463" i="7" s="1"/>
  <c r="C447" i="7"/>
  <c r="C443" i="7"/>
  <c r="C439" i="7"/>
  <c r="C435" i="7"/>
  <c r="C431" i="7"/>
  <c r="C427" i="7"/>
  <c r="C422" i="7"/>
  <c r="C414" i="7"/>
  <c r="C425" i="7"/>
  <c r="C415" i="7"/>
  <c r="C424" i="7"/>
  <c r="C360" i="7"/>
  <c r="U309" i="7"/>
  <c r="AD309" i="7" s="1"/>
  <c r="U224" i="7"/>
  <c r="AD224" i="7" s="1"/>
  <c r="C229" i="7"/>
  <c r="C224" i="7"/>
  <c r="C86" i="7"/>
  <c r="C78" i="7"/>
  <c r="C159" i="7"/>
  <c r="C143" i="7"/>
  <c r="C166" i="7"/>
  <c r="C150" i="7"/>
  <c r="C134" i="7"/>
  <c r="C57" i="7"/>
  <c r="C36" i="7"/>
  <c r="C71" i="7"/>
  <c r="C54" i="7"/>
  <c r="C658" i="7"/>
  <c r="C648" i="7"/>
  <c r="C647" i="7"/>
  <c r="C637" i="7"/>
  <c r="C633" i="7"/>
  <c r="C622" i="7"/>
  <c r="C636" i="7"/>
  <c r="C599" i="7"/>
  <c r="C605" i="7"/>
  <c r="C583" i="7"/>
  <c r="C575" i="7"/>
  <c r="C571" i="7"/>
  <c r="C563" i="7"/>
  <c r="C557" i="7"/>
  <c r="U497" i="7"/>
  <c r="AD497" i="7" s="1"/>
  <c r="U489" i="7"/>
  <c r="AD489" i="7" s="1"/>
  <c r="U477" i="7"/>
  <c r="AD477" i="7" s="1"/>
  <c r="U473" i="7"/>
  <c r="AD473" i="7" s="1"/>
  <c r="U469" i="7"/>
  <c r="AD469" i="7" s="1"/>
  <c r="C448" i="7"/>
  <c r="C444" i="7"/>
  <c r="C440" i="7"/>
  <c r="C436" i="7"/>
  <c r="C432" i="7"/>
  <c r="C428" i="7"/>
  <c r="C418" i="7"/>
  <c r="C406" i="7"/>
  <c r="C398" i="7"/>
  <c r="C396" i="7"/>
  <c r="U324" i="7"/>
  <c r="AD324" i="7" s="1"/>
  <c r="U312" i="7"/>
  <c r="AD312" i="7" s="1"/>
  <c r="U305" i="7"/>
  <c r="AD305" i="7" s="1"/>
  <c r="U273" i="7"/>
  <c r="AD273" i="7" s="1"/>
  <c r="U233" i="7"/>
  <c r="AD233" i="7" s="1"/>
  <c r="C99" i="7"/>
  <c r="C87" i="7"/>
  <c r="C165" i="7"/>
  <c r="C147" i="7"/>
  <c r="C170" i="7"/>
  <c r="C154" i="7"/>
  <c r="C138" i="7"/>
  <c r="C73" i="7"/>
  <c r="C41" i="7"/>
  <c r="C25" i="7"/>
  <c r="C20" i="7"/>
  <c r="C67" i="7"/>
  <c r="C35" i="7"/>
  <c r="C19" i="7"/>
  <c r="C70" i="7"/>
  <c r="C38" i="7"/>
  <c r="C22" i="7"/>
  <c r="C652" i="7"/>
  <c r="C651" i="7"/>
  <c r="C640" i="7"/>
  <c r="C630" i="7"/>
  <c r="C610" i="7"/>
  <c r="C618" i="7"/>
  <c r="C614" i="7"/>
  <c r="C603" i="7"/>
  <c r="C615" i="7"/>
  <c r="C602" i="7"/>
  <c r="C621" i="7"/>
  <c r="C598" i="7"/>
  <c r="C580" i="7"/>
  <c r="C572" i="7"/>
  <c r="C587" i="7"/>
  <c r="C588" i="7"/>
  <c r="C589" i="7"/>
  <c r="C562" i="7"/>
  <c r="C554" i="7"/>
  <c r="C567" i="7"/>
  <c r="C560" i="7"/>
  <c r="C463" i="7"/>
  <c r="U454" i="7"/>
  <c r="AD454" i="7" s="1"/>
  <c r="C449" i="7"/>
  <c r="C445" i="7"/>
  <c r="C441" i="7"/>
  <c r="C437" i="7"/>
  <c r="C433" i="7"/>
  <c r="C429" i="7"/>
  <c r="C423" i="7"/>
  <c r="U388" i="7"/>
  <c r="AD388" i="7" s="1"/>
  <c r="C372" i="7"/>
  <c r="C419" i="7"/>
  <c r="C411" i="7"/>
  <c r="U356" i="7"/>
  <c r="AD356" i="7" s="1"/>
  <c r="U352" i="7"/>
  <c r="AD352" i="7" s="1"/>
  <c r="C380" i="7"/>
  <c r="U334" i="7"/>
  <c r="AD334" i="7" s="1"/>
  <c r="C330" i="7"/>
  <c r="U221" i="7"/>
  <c r="AD221" i="7" s="1"/>
  <c r="C233" i="7"/>
  <c r="C241" i="7"/>
  <c r="C184" i="7"/>
  <c r="C180" i="7"/>
  <c r="C169" i="7"/>
  <c r="C151" i="7"/>
  <c r="C135" i="7"/>
  <c r="C174" i="7"/>
  <c r="C158" i="7"/>
  <c r="C142" i="7"/>
  <c r="C61" i="7"/>
  <c r="C33" i="7"/>
  <c r="C29" i="7"/>
  <c r="C17" i="7"/>
  <c r="C60" i="7"/>
  <c r="C44" i="7"/>
  <c r="C40" i="7"/>
  <c r="C55" i="7"/>
  <c r="C23" i="7"/>
  <c r="C58" i="7"/>
  <c r="C42" i="7"/>
  <c r="C30" i="7"/>
  <c r="C26" i="7"/>
  <c r="C655" i="7"/>
  <c r="C639" i="7"/>
  <c r="C635" i="7"/>
  <c r="C620" i="7"/>
  <c r="C632" i="7"/>
  <c r="C628" i="7"/>
  <c r="C625" i="7"/>
  <c r="C624" i="7"/>
  <c r="C638" i="7"/>
  <c r="C613" i="7"/>
  <c r="C606" i="7"/>
  <c r="C573" i="7"/>
  <c r="C569" i="7"/>
  <c r="C566" i="7"/>
  <c r="C570" i="7"/>
  <c r="C450" i="7"/>
  <c r="C446" i="7"/>
  <c r="C442" i="7"/>
  <c r="C438" i="7"/>
  <c r="C434" i="7"/>
  <c r="C430" i="7"/>
  <c r="C426" i="7"/>
  <c r="C410" i="7"/>
  <c r="C402" i="7"/>
  <c r="C388" i="7"/>
  <c r="C364" i="7"/>
  <c r="L320" i="7"/>
  <c r="V320" i="7" s="1"/>
  <c r="C329" i="7"/>
  <c r="U220" i="7"/>
  <c r="AD220" i="7" s="1"/>
  <c r="C81" i="7"/>
  <c r="C77" i="7"/>
  <c r="C173" i="7"/>
  <c r="C155" i="7"/>
  <c r="C139" i="7"/>
  <c r="C162" i="7"/>
  <c r="C146" i="7"/>
  <c r="AQ257" i="7" l="1"/>
  <c r="AQ340" i="7"/>
  <c r="AQ293" i="7"/>
  <c r="AQ309" i="7"/>
  <c r="AQ312" i="7"/>
  <c r="AQ481" i="7"/>
  <c r="AQ388" i="7"/>
  <c r="AQ241" i="7"/>
  <c r="AQ224" i="7"/>
  <c r="AQ269" i="7"/>
  <c r="AQ301" i="7"/>
  <c r="AQ344" i="7"/>
  <c r="AQ485" i="7"/>
  <c r="AQ334" i="7"/>
  <c r="AQ228" i="7"/>
  <c r="AQ473" i="7"/>
  <c r="U293" i="7"/>
  <c r="AD293" i="7" s="1"/>
  <c r="U340" i="7"/>
  <c r="AD340" i="7" s="1"/>
  <c r="AQ220" i="7"/>
  <c r="AQ463" i="7"/>
  <c r="AQ489" i="7"/>
  <c r="AQ477" i="7"/>
  <c r="AQ233" i="7"/>
  <c r="AQ273" i="7"/>
  <c r="AQ305" i="7"/>
  <c r="AQ356" i="7"/>
  <c r="AQ454" i="7"/>
  <c r="AQ469" i="7"/>
  <c r="AQ352" i="7"/>
  <c r="AQ188" i="7"/>
  <c r="AQ332" i="7"/>
  <c r="AQ289" i="7"/>
  <c r="AQ261" i="7"/>
  <c r="U332" i="7"/>
  <c r="AD332" i="7" s="1"/>
  <c r="U257" i="7"/>
  <c r="AD257" i="7" s="1"/>
  <c r="AQ221" i="7"/>
  <c r="AQ320" i="7"/>
  <c r="AQ461" i="7"/>
  <c r="AQ497" i="7"/>
  <c r="AQ364" i="7"/>
  <c r="AQ253" i="7"/>
  <c r="AQ285" i="7"/>
  <c r="AQ324" i="7"/>
  <c r="AQ396" i="7"/>
  <c r="AQ229" i="7"/>
  <c r="U320" i="7"/>
  <c r="AD320" i="7" s="1"/>
  <c r="U285" i="7"/>
  <c r="AD285" i="7" s="1"/>
  <c r="U396" i="7"/>
  <c r="AD396" i="7" s="1"/>
  <c r="U229" i="7"/>
  <c r="AD229" i="7" s="1"/>
  <c r="U461" i="7"/>
  <c r="AD461" i="7" s="1"/>
  <c r="U364" i="7"/>
  <c r="AD364" i="7" s="1"/>
  <c r="U253" i="7"/>
  <c r="AD253" i="7" s="1"/>
  <c r="U42" i="7"/>
  <c r="AD42" i="7" s="1"/>
  <c r="AQ42" i="7"/>
  <c r="U105" i="7"/>
  <c r="AD105" i="7" s="1"/>
  <c r="AQ105" i="7"/>
  <c r="U131" i="7"/>
  <c r="AD131" i="7" s="1"/>
  <c r="AQ131" i="7"/>
  <c r="U118" i="7"/>
  <c r="AD118" i="7" s="1"/>
  <c r="AQ118" i="7"/>
  <c r="U76" i="7"/>
  <c r="AD76" i="7" s="1"/>
  <c r="AQ76" i="7"/>
  <c r="U99" i="7"/>
  <c r="AD99" i="7" s="1"/>
  <c r="AQ99" i="7"/>
  <c r="U421" i="7"/>
  <c r="AD421" i="7" s="1"/>
  <c r="AQ421" i="7"/>
  <c r="U418" i="7"/>
  <c r="AD418" i="7" s="1"/>
  <c r="AQ418" i="7"/>
  <c r="U430" i="7"/>
  <c r="AD430" i="7" s="1"/>
  <c r="AQ430" i="7"/>
  <c r="U626" i="7"/>
  <c r="AD626" i="7" s="1"/>
  <c r="AQ626" i="7"/>
  <c r="U570" i="7"/>
  <c r="AD570" i="7" s="1"/>
  <c r="AQ570" i="7"/>
  <c r="U565" i="7"/>
  <c r="AD565" i="7" s="1"/>
  <c r="AQ565" i="7"/>
  <c r="U636" i="7"/>
  <c r="AD636" i="7" s="1"/>
  <c r="AQ636" i="7"/>
  <c r="U647" i="7"/>
  <c r="AD647" i="7" s="1"/>
  <c r="AQ647" i="7"/>
  <c r="U634" i="7"/>
  <c r="AD634" i="7" s="1"/>
  <c r="AQ634" i="7"/>
  <c r="U405" i="7"/>
  <c r="AD405" i="7" s="1"/>
  <c r="AQ405" i="7"/>
  <c r="U404" i="7"/>
  <c r="AD404" i="7" s="1"/>
  <c r="AQ404" i="7"/>
  <c r="U297" i="7"/>
  <c r="AD297" i="7" s="1"/>
  <c r="AQ297" i="7"/>
  <c r="U628" i="7"/>
  <c r="AD628" i="7" s="1"/>
  <c r="AQ628" i="7"/>
  <c r="U12" i="7"/>
  <c r="AD12" i="7" s="1"/>
  <c r="AQ12" i="7"/>
  <c r="U241" i="7"/>
  <c r="AD241" i="7" s="1"/>
  <c r="L467" i="7"/>
  <c r="V467" i="7" s="1"/>
  <c r="U481" i="7"/>
  <c r="AD481" i="7" s="1"/>
  <c r="U301" i="7"/>
  <c r="AD301" i="7" s="1"/>
  <c r="U164" i="7"/>
  <c r="AD164" i="7" s="1"/>
  <c r="AQ164" i="7"/>
  <c r="U132" i="7"/>
  <c r="AD132" i="7" s="1"/>
  <c r="AQ132" i="7"/>
  <c r="U22" i="7"/>
  <c r="AD22" i="7" s="1"/>
  <c r="AQ22" i="7"/>
  <c r="U39" i="7"/>
  <c r="AD39" i="7" s="1"/>
  <c r="AQ39" i="7"/>
  <c r="U28" i="7"/>
  <c r="AD28" i="7" s="1"/>
  <c r="AQ28" i="7"/>
  <c r="U45" i="7"/>
  <c r="AD45" i="7" s="1"/>
  <c r="AQ45" i="7"/>
  <c r="U140" i="7"/>
  <c r="AD140" i="7" s="1"/>
  <c r="AQ140" i="7"/>
  <c r="U13" i="7"/>
  <c r="AD13" i="7" s="1"/>
  <c r="AQ13" i="7"/>
  <c r="U54" i="7"/>
  <c r="AD54" i="7" s="1"/>
  <c r="AQ54" i="7"/>
  <c r="U43" i="7"/>
  <c r="AD43" i="7" s="1"/>
  <c r="AQ43" i="7"/>
  <c r="U68" i="7"/>
  <c r="AD68" i="7" s="1"/>
  <c r="AQ68" i="7"/>
  <c r="U33" i="7"/>
  <c r="AD33" i="7" s="1"/>
  <c r="AQ33" i="7"/>
  <c r="U600" i="7"/>
  <c r="AD600" i="7" s="1"/>
  <c r="AQ600" i="7"/>
  <c r="U604" i="7"/>
  <c r="AD604" i="7" s="1"/>
  <c r="AQ604" i="7"/>
  <c r="U58" i="7"/>
  <c r="AD58" i="7" s="1"/>
  <c r="AQ58" i="7"/>
  <c r="U63" i="7"/>
  <c r="AD63" i="7" s="1"/>
  <c r="AQ63" i="7"/>
  <c r="U57" i="7"/>
  <c r="AD57" i="7" s="1"/>
  <c r="AQ57" i="7"/>
  <c r="U163" i="7"/>
  <c r="AD163" i="7" s="1"/>
  <c r="AQ163" i="7"/>
  <c r="U103" i="7"/>
  <c r="AD103" i="7" s="1"/>
  <c r="AQ103" i="7"/>
  <c r="U119" i="7"/>
  <c r="AD119" i="7" s="1"/>
  <c r="AQ119" i="7"/>
  <c r="U158" i="7"/>
  <c r="AD158" i="7" s="1"/>
  <c r="AQ158" i="7"/>
  <c r="U53" i="7"/>
  <c r="AD53" i="7" s="1"/>
  <c r="AQ53" i="7"/>
  <c r="U167" i="7"/>
  <c r="AD167" i="7" s="1"/>
  <c r="AQ167" i="7"/>
  <c r="U146" i="7"/>
  <c r="AD146" i="7" s="1"/>
  <c r="AQ146" i="7"/>
  <c r="U416" i="7"/>
  <c r="AD416" i="7" s="1"/>
  <c r="AQ416" i="7"/>
  <c r="U160" i="7"/>
  <c r="AD160" i="7" s="1"/>
  <c r="AQ160" i="7"/>
  <c r="U23" i="7"/>
  <c r="AD23" i="7" s="1"/>
  <c r="AQ23" i="7"/>
  <c r="U73" i="7"/>
  <c r="AD73" i="7" s="1"/>
  <c r="AQ73" i="7"/>
  <c r="U83" i="7"/>
  <c r="AD83" i="7" s="1"/>
  <c r="AQ83" i="7"/>
  <c r="U109" i="7"/>
  <c r="AD109" i="7" s="1"/>
  <c r="AQ109" i="7"/>
  <c r="U161" i="7"/>
  <c r="AD161" i="7" s="1"/>
  <c r="AQ161" i="7"/>
  <c r="U80" i="7"/>
  <c r="AD80" i="7" s="1"/>
  <c r="AQ80" i="7"/>
  <c r="U138" i="7"/>
  <c r="AD138" i="7" s="1"/>
  <c r="AQ138" i="7"/>
  <c r="U85" i="7"/>
  <c r="AD85" i="7" s="1"/>
  <c r="AQ85" i="7"/>
  <c r="U106" i="7"/>
  <c r="AD106" i="7" s="1"/>
  <c r="AQ106" i="7"/>
  <c r="U122" i="7"/>
  <c r="AD122" i="7" s="1"/>
  <c r="AQ122" i="7"/>
  <c r="U48" i="7"/>
  <c r="AD48" i="7" s="1"/>
  <c r="AQ48" i="7"/>
  <c r="U150" i="7"/>
  <c r="AD150" i="7" s="1"/>
  <c r="AQ150" i="7"/>
  <c r="U139" i="7"/>
  <c r="AD139" i="7" s="1"/>
  <c r="AQ139" i="7"/>
  <c r="U173" i="7"/>
  <c r="AD173" i="7" s="1"/>
  <c r="AQ173" i="7"/>
  <c r="U74" i="7"/>
  <c r="AD74" i="7" s="1"/>
  <c r="AQ74" i="7"/>
  <c r="U82" i="7"/>
  <c r="AD82" i="7" s="1"/>
  <c r="AQ82" i="7"/>
  <c r="U104" i="7"/>
  <c r="AD104" i="7" s="1"/>
  <c r="AQ104" i="7"/>
  <c r="U120" i="7"/>
  <c r="AD120" i="7" s="1"/>
  <c r="AQ120" i="7"/>
  <c r="U166" i="7"/>
  <c r="AD166" i="7" s="1"/>
  <c r="AQ166" i="7"/>
  <c r="U237" i="7"/>
  <c r="AD237" i="7" s="1"/>
  <c r="AQ237" i="7"/>
  <c r="U420" i="7"/>
  <c r="AD420" i="7" s="1"/>
  <c r="AQ420" i="7"/>
  <c r="U151" i="7"/>
  <c r="AD151" i="7" s="1"/>
  <c r="AQ151" i="7"/>
  <c r="U135" i="7"/>
  <c r="AD135" i="7" s="1"/>
  <c r="AQ135" i="7"/>
  <c r="U406" i="7"/>
  <c r="AD406" i="7" s="1"/>
  <c r="AQ406" i="7"/>
  <c r="U440" i="7"/>
  <c r="AD440" i="7" s="1"/>
  <c r="AQ440" i="7"/>
  <c r="U308" i="7"/>
  <c r="AD308" i="7" s="1"/>
  <c r="AQ308" i="7"/>
  <c r="U423" i="7"/>
  <c r="AD423" i="7" s="1"/>
  <c r="AQ423" i="7"/>
  <c r="U441" i="7"/>
  <c r="AD441" i="7" s="1"/>
  <c r="AQ441" i="7"/>
  <c r="U313" i="7"/>
  <c r="AD313" i="7" s="1"/>
  <c r="AQ313" i="7"/>
  <c r="U398" i="7"/>
  <c r="AD398" i="7" s="1"/>
  <c r="AQ398" i="7"/>
  <c r="U434" i="7"/>
  <c r="AD434" i="7" s="1"/>
  <c r="AQ434" i="7"/>
  <c r="U450" i="7"/>
  <c r="AD450" i="7" s="1"/>
  <c r="AQ450" i="7"/>
  <c r="U336" i="7"/>
  <c r="AD336" i="7" s="1"/>
  <c r="AQ336" i="7"/>
  <c r="U556" i="7"/>
  <c r="AD556" i="7" s="1"/>
  <c r="AQ556" i="7"/>
  <c r="U616" i="7"/>
  <c r="AD616" i="7" s="1"/>
  <c r="AQ616" i="7"/>
  <c r="U630" i="7"/>
  <c r="AD630" i="7" s="1"/>
  <c r="AQ630" i="7"/>
  <c r="U431" i="7"/>
  <c r="AD431" i="7" s="1"/>
  <c r="AQ431" i="7"/>
  <c r="U447" i="7"/>
  <c r="AD447" i="7" s="1"/>
  <c r="AQ447" i="7"/>
  <c r="U597" i="7"/>
  <c r="AD597" i="7" s="1"/>
  <c r="AQ597" i="7"/>
  <c r="U595" i="7"/>
  <c r="AD595" i="7" s="1"/>
  <c r="AQ595" i="7"/>
  <c r="U560" i="7"/>
  <c r="AD560" i="7" s="1"/>
  <c r="AQ560" i="7"/>
  <c r="U589" i="7"/>
  <c r="AD589" i="7" s="1"/>
  <c r="AQ589" i="7"/>
  <c r="U591" i="7"/>
  <c r="AD591" i="7" s="1"/>
  <c r="AQ591" i="7"/>
  <c r="U606" i="7"/>
  <c r="AD606" i="7" s="1"/>
  <c r="AQ606" i="7"/>
  <c r="U623" i="7"/>
  <c r="AD623" i="7" s="1"/>
  <c r="AQ623" i="7"/>
  <c r="U594" i="7"/>
  <c r="AD594" i="7" s="1"/>
  <c r="AQ594" i="7"/>
  <c r="U642" i="7"/>
  <c r="AD642" i="7" s="1"/>
  <c r="AQ642" i="7"/>
  <c r="U652" i="7"/>
  <c r="AD652" i="7" s="1"/>
  <c r="AQ652" i="7"/>
  <c r="U509" i="7"/>
  <c r="AD509" i="7" s="1"/>
  <c r="AQ509" i="7"/>
  <c r="U638" i="7"/>
  <c r="AD638" i="7" s="1"/>
  <c r="AQ638" i="7"/>
  <c r="U609" i="7"/>
  <c r="AD609" i="7" s="1"/>
  <c r="AQ609" i="7"/>
  <c r="U640" i="7"/>
  <c r="AD640" i="7" s="1"/>
  <c r="AQ640" i="7"/>
  <c r="U659" i="7"/>
  <c r="AD659" i="7" s="1"/>
  <c r="AQ659" i="7"/>
  <c r="U613" i="7"/>
  <c r="AD613" i="7" s="1"/>
  <c r="AQ613" i="7"/>
  <c r="U625" i="7"/>
  <c r="AD625" i="7" s="1"/>
  <c r="AQ625" i="7"/>
  <c r="U635" i="7"/>
  <c r="AD635" i="7" s="1"/>
  <c r="AQ635" i="7"/>
  <c r="U417" i="7"/>
  <c r="AD417" i="7" s="1"/>
  <c r="AQ417" i="7"/>
  <c r="U617" i="7"/>
  <c r="AD617" i="7" s="1"/>
  <c r="AQ617" i="7"/>
  <c r="U632" i="7"/>
  <c r="AD632" i="7" s="1"/>
  <c r="AQ632" i="7"/>
  <c r="U412" i="7"/>
  <c r="AD412" i="7" s="1"/>
  <c r="AQ412" i="7"/>
  <c r="U245" i="7"/>
  <c r="AD245" i="7" s="1"/>
  <c r="AQ245" i="7"/>
  <c r="U277" i="7"/>
  <c r="AD277" i="7" s="1"/>
  <c r="AQ277" i="7"/>
  <c r="U304" i="7"/>
  <c r="AD304" i="7" s="1"/>
  <c r="AQ304" i="7"/>
  <c r="U562" i="7"/>
  <c r="AD562" i="7" s="1"/>
  <c r="AQ562" i="7"/>
  <c r="U620" i="7"/>
  <c r="AD620" i="7" s="1"/>
  <c r="AQ620" i="7"/>
  <c r="U413" i="7"/>
  <c r="AD413" i="7" s="1"/>
  <c r="AQ413" i="7"/>
  <c r="U172" i="7"/>
  <c r="AD172" i="7" s="1"/>
  <c r="AQ172" i="7"/>
  <c r="U14" i="7"/>
  <c r="AD14" i="7" s="1"/>
  <c r="AQ14" i="7"/>
  <c r="U37" i="7"/>
  <c r="AD37" i="7" s="1"/>
  <c r="AQ37" i="7"/>
  <c r="U586" i="7"/>
  <c r="AD586" i="7" s="1"/>
  <c r="AQ586" i="7"/>
  <c r="U64" i="7"/>
  <c r="AD64" i="7" s="1"/>
  <c r="AQ64" i="7"/>
  <c r="U649" i="7"/>
  <c r="AD649" i="7" s="1"/>
  <c r="AQ649" i="7"/>
  <c r="U50" i="7"/>
  <c r="AD50" i="7" s="1"/>
  <c r="AQ50" i="7"/>
  <c r="U49" i="7"/>
  <c r="AD49" i="7" s="1"/>
  <c r="AQ49" i="7"/>
  <c r="U98" i="7"/>
  <c r="AD98" i="7" s="1"/>
  <c r="AQ98" i="7"/>
  <c r="U26" i="7"/>
  <c r="AD26" i="7" s="1"/>
  <c r="AQ26" i="7"/>
  <c r="U95" i="7"/>
  <c r="AD95" i="7" s="1"/>
  <c r="AQ95" i="7"/>
  <c r="U62" i="7"/>
  <c r="AD62" i="7" s="1"/>
  <c r="AQ62" i="7"/>
  <c r="U171" i="7"/>
  <c r="AD171" i="7" s="1"/>
  <c r="AQ171" i="7"/>
  <c r="U145" i="7"/>
  <c r="AD145" i="7" s="1"/>
  <c r="AQ145" i="7"/>
  <c r="U79" i="7"/>
  <c r="AD79" i="7" s="1"/>
  <c r="AQ79" i="7"/>
  <c r="U36" i="7"/>
  <c r="AD36" i="7" s="1"/>
  <c r="AQ36" i="7"/>
  <c r="U165" i="7"/>
  <c r="AD165" i="7" s="1"/>
  <c r="AQ165" i="7"/>
  <c r="U100" i="7"/>
  <c r="AD100" i="7" s="1"/>
  <c r="AQ100" i="7"/>
  <c r="U121" i="7"/>
  <c r="AD121" i="7" s="1"/>
  <c r="AQ121" i="7"/>
  <c r="U169" i="7"/>
  <c r="AD169" i="7" s="1"/>
  <c r="AQ169" i="7"/>
  <c r="U436" i="7"/>
  <c r="AD436" i="7" s="1"/>
  <c r="AQ436" i="7"/>
  <c r="U437" i="7"/>
  <c r="AD437" i="7" s="1"/>
  <c r="AQ437" i="7"/>
  <c r="U422" i="7"/>
  <c r="AD422" i="7" s="1"/>
  <c r="AQ422" i="7"/>
  <c r="U467" i="7"/>
  <c r="AD467" i="7" s="1"/>
  <c r="AQ467" i="7"/>
  <c r="U583" i="7"/>
  <c r="AD583" i="7" s="1"/>
  <c r="AQ583" i="7"/>
  <c r="U427" i="7"/>
  <c r="AD427" i="7" s="1"/>
  <c r="AQ427" i="7"/>
  <c r="U592" i="7"/>
  <c r="AD592" i="7" s="1"/>
  <c r="AQ592" i="7"/>
  <c r="U596" i="7"/>
  <c r="AD596" i="7" s="1"/>
  <c r="AQ596" i="7"/>
  <c r="U648" i="7"/>
  <c r="AD648" i="7" s="1"/>
  <c r="AQ648" i="7"/>
  <c r="U657" i="7"/>
  <c r="AD657" i="7" s="1"/>
  <c r="AQ657" i="7"/>
  <c r="U655" i="7"/>
  <c r="AD655" i="7" s="1"/>
  <c r="AQ655" i="7"/>
  <c r="U265" i="7"/>
  <c r="AD265" i="7" s="1"/>
  <c r="AQ265" i="7"/>
  <c r="U348" i="7"/>
  <c r="AD348" i="7" s="1"/>
  <c r="AQ348" i="7"/>
  <c r="U569" i="7"/>
  <c r="AD569" i="7" s="1"/>
  <c r="AQ569" i="7"/>
  <c r="U624" i="7"/>
  <c r="AD624" i="7" s="1"/>
  <c r="AQ624" i="7"/>
  <c r="L461" i="7"/>
  <c r="V461" i="7" s="1"/>
  <c r="L237" i="7"/>
  <c r="V237" i="7" s="1"/>
  <c r="U344" i="7"/>
  <c r="AD344" i="7" s="1"/>
  <c r="U485" i="7"/>
  <c r="AD485" i="7" s="1"/>
  <c r="U577" i="7"/>
  <c r="AD577" i="7" s="1"/>
  <c r="AQ577" i="7"/>
  <c r="U152" i="7"/>
  <c r="AD152" i="7" s="1"/>
  <c r="AQ152" i="7"/>
  <c r="U46" i="7"/>
  <c r="AD46" i="7" s="1"/>
  <c r="AQ46" i="7"/>
  <c r="U47" i="7"/>
  <c r="AD47" i="7" s="1"/>
  <c r="AQ47" i="7"/>
  <c r="U44" i="7"/>
  <c r="AD44" i="7" s="1"/>
  <c r="AQ44" i="7"/>
  <c r="U645" i="7"/>
  <c r="AD645" i="7" s="1"/>
  <c r="AQ645" i="7"/>
  <c r="U244" i="7"/>
  <c r="AD244" i="7" s="1"/>
  <c r="AQ244" i="7"/>
  <c r="U34" i="7"/>
  <c r="AD34" i="7" s="1"/>
  <c r="AQ34" i="7"/>
  <c r="U70" i="7"/>
  <c r="AD70" i="7" s="1"/>
  <c r="AQ70" i="7"/>
  <c r="U16" i="7"/>
  <c r="AD16" i="7" s="1"/>
  <c r="AQ16" i="7"/>
  <c r="U72" i="7"/>
  <c r="AD72" i="7" s="1"/>
  <c r="AQ72" i="7"/>
  <c r="U41" i="7"/>
  <c r="AD41" i="7" s="1"/>
  <c r="AQ41" i="7"/>
  <c r="U136" i="7"/>
  <c r="AD136" i="7" s="1"/>
  <c r="AQ136" i="7"/>
  <c r="U18" i="7"/>
  <c r="AD18" i="7" s="1"/>
  <c r="AQ18" i="7"/>
  <c r="U19" i="7"/>
  <c r="AD19" i="7" s="1"/>
  <c r="AQ19" i="7"/>
  <c r="U20" i="7"/>
  <c r="AD20" i="7" s="1"/>
  <c r="AQ20" i="7"/>
  <c r="U65" i="7"/>
  <c r="AD65" i="7" s="1"/>
  <c r="AQ65" i="7"/>
  <c r="U84" i="7"/>
  <c r="AD84" i="7" s="1"/>
  <c r="AQ84" i="7"/>
  <c r="U107" i="7"/>
  <c r="AD107" i="7" s="1"/>
  <c r="AQ107" i="7"/>
  <c r="U123" i="7"/>
  <c r="AD123" i="7" s="1"/>
  <c r="AQ123" i="7"/>
  <c r="U401" i="7"/>
  <c r="AD401" i="7" s="1"/>
  <c r="AQ401" i="7"/>
  <c r="U69" i="7"/>
  <c r="AD69" i="7" s="1"/>
  <c r="AQ69" i="7"/>
  <c r="U75" i="7"/>
  <c r="AD75" i="7" s="1"/>
  <c r="AQ75" i="7"/>
  <c r="U162" i="7"/>
  <c r="AD162" i="7" s="1"/>
  <c r="AQ162" i="7"/>
  <c r="U397" i="7"/>
  <c r="AD397" i="7" s="1"/>
  <c r="AQ397" i="7"/>
  <c r="U451" i="7"/>
  <c r="AD451" i="7" s="1"/>
  <c r="AQ451" i="7"/>
  <c r="U67" i="7"/>
  <c r="AD67" i="7" s="1"/>
  <c r="AQ67" i="7"/>
  <c r="U141" i="7"/>
  <c r="AD141" i="7" s="1"/>
  <c r="AQ141" i="7"/>
  <c r="U92" i="7"/>
  <c r="AD92" i="7" s="1"/>
  <c r="AQ92" i="7"/>
  <c r="U113" i="7"/>
  <c r="AD113" i="7" s="1"/>
  <c r="AQ113" i="7"/>
  <c r="U175" i="7"/>
  <c r="AD175" i="7" s="1"/>
  <c r="AQ175" i="7"/>
  <c r="U89" i="7"/>
  <c r="AD89" i="7" s="1"/>
  <c r="AQ89" i="7"/>
  <c r="U154" i="7"/>
  <c r="AD154" i="7" s="1"/>
  <c r="AQ154" i="7"/>
  <c r="U91" i="7"/>
  <c r="AD91" i="7" s="1"/>
  <c r="AQ91" i="7"/>
  <c r="U110" i="7"/>
  <c r="AD110" i="7" s="1"/>
  <c r="AQ110" i="7"/>
  <c r="U81" i="7"/>
  <c r="AD81" i="7" s="1"/>
  <c r="AQ81" i="7"/>
  <c r="U60" i="7"/>
  <c r="AD60" i="7" s="1"/>
  <c r="AQ60" i="7"/>
  <c r="U174" i="7"/>
  <c r="AD174" i="7" s="1"/>
  <c r="AQ174" i="7"/>
  <c r="U147" i="7"/>
  <c r="AD147" i="7" s="1"/>
  <c r="AQ147" i="7"/>
  <c r="U77" i="7"/>
  <c r="AD77" i="7" s="1"/>
  <c r="AQ77" i="7"/>
  <c r="U96" i="7"/>
  <c r="AD96" i="7" s="1"/>
  <c r="AQ96" i="7"/>
  <c r="U88" i="7"/>
  <c r="AD88" i="7" s="1"/>
  <c r="AQ88" i="7"/>
  <c r="U108" i="7"/>
  <c r="AD108" i="7" s="1"/>
  <c r="AQ108" i="7"/>
  <c r="U124" i="7"/>
  <c r="AD124" i="7" s="1"/>
  <c r="AQ124" i="7"/>
  <c r="U143" i="7"/>
  <c r="AD143" i="7" s="1"/>
  <c r="AQ143" i="7"/>
  <c r="U61" i="7"/>
  <c r="AD61" i="7" s="1"/>
  <c r="AQ61" i="7"/>
  <c r="U87" i="7"/>
  <c r="AD87" i="7" s="1"/>
  <c r="AQ87" i="7"/>
  <c r="U428" i="7"/>
  <c r="AD428" i="7" s="1"/>
  <c r="AQ428" i="7"/>
  <c r="U444" i="7"/>
  <c r="AD444" i="7" s="1"/>
  <c r="AQ444" i="7"/>
  <c r="U411" i="7"/>
  <c r="AD411" i="7" s="1"/>
  <c r="AQ411" i="7"/>
  <c r="U429" i="7"/>
  <c r="AD429" i="7" s="1"/>
  <c r="AQ429" i="7"/>
  <c r="U445" i="7"/>
  <c r="AD445" i="7" s="1"/>
  <c r="AQ445" i="7"/>
  <c r="U425" i="7"/>
  <c r="AD425" i="7" s="1"/>
  <c r="AQ425" i="7"/>
  <c r="U414" i="7"/>
  <c r="AD414" i="7" s="1"/>
  <c r="AQ414" i="7"/>
  <c r="U438" i="7"/>
  <c r="AD438" i="7" s="1"/>
  <c r="AQ438" i="7"/>
  <c r="U459" i="7"/>
  <c r="AD459" i="7" s="1"/>
  <c r="AQ459" i="7"/>
  <c r="U564" i="7"/>
  <c r="AD564" i="7" s="1"/>
  <c r="AQ564" i="7"/>
  <c r="U576" i="7"/>
  <c r="AD576" i="7" s="1"/>
  <c r="AQ576" i="7"/>
  <c r="U598" i="7"/>
  <c r="AD598" i="7" s="1"/>
  <c r="AQ598" i="7"/>
  <c r="U419" i="7"/>
  <c r="AD419" i="7" s="1"/>
  <c r="AQ419" i="7"/>
  <c r="U435" i="7"/>
  <c r="AD435" i="7" s="1"/>
  <c r="AQ435" i="7"/>
  <c r="U513" i="7"/>
  <c r="AD513" i="7" s="1"/>
  <c r="AQ513" i="7"/>
  <c r="U585" i="7"/>
  <c r="AD585" i="7" s="1"/>
  <c r="AQ585" i="7"/>
  <c r="U601" i="7"/>
  <c r="AD601" i="7" s="1"/>
  <c r="AQ601" i="7"/>
  <c r="U558" i="7"/>
  <c r="AD558" i="7" s="1"/>
  <c r="AQ558" i="7"/>
  <c r="U572" i="7"/>
  <c r="AD572" i="7" s="1"/>
  <c r="AQ572" i="7"/>
  <c r="U605" i="7"/>
  <c r="AD605" i="7" s="1"/>
  <c r="AQ605" i="7"/>
  <c r="U610" i="7"/>
  <c r="AD610" i="7" s="1"/>
  <c r="AQ610" i="7"/>
  <c r="U627" i="7"/>
  <c r="AD627" i="7" s="1"/>
  <c r="AQ627" i="7"/>
  <c r="U584" i="7"/>
  <c r="AD584" i="7" s="1"/>
  <c r="AQ584" i="7"/>
  <c r="U643" i="7"/>
  <c r="AD643" i="7" s="1"/>
  <c r="AQ643" i="7"/>
  <c r="U658" i="7"/>
  <c r="AD658" i="7" s="1"/>
  <c r="AQ658" i="7"/>
  <c r="U644" i="7"/>
  <c r="AD644" i="7" s="1"/>
  <c r="AQ644" i="7"/>
  <c r="U629" i="7"/>
  <c r="AD629" i="7" s="1"/>
  <c r="AQ629" i="7"/>
  <c r="U582" i="7"/>
  <c r="AD582" i="7" s="1"/>
  <c r="AQ582" i="7"/>
  <c r="U650" i="7"/>
  <c r="AD650" i="7" s="1"/>
  <c r="AQ650" i="7"/>
  <c r="U599" i="7"/>
  <c r="AD599" i="7" s="1"/>
  <c r="AQ599" i="7"/>
  <c r="U622" i="7"/>
  <c r="AD622" i="7" s="1"/>
  <c r="AQ622" i="7"/>
  <c r="U329" i="7"/>
  <c r="AD329" i="7" s="1"/>
  <c r="AQ329" i="7"/>
  <c r="U618" i="7"/>
  <c r="AD618" i="7" s="1"/>
  <c r="AQ618" i="7"/>
  <c r="U590" i="7"/>
  <c r="AD590" i="7" s="1"/>
  <c r="AQ590" i="7"/>
  <c r="U249" i="7"/>
  <c r="AD249" i="7" s="1"/>
  <c r="AQ249" i="7"/>
  <c r="U281" i="7"/>
  <c r="AD281" i="7" s="1"/>
  <c r="AQ281" i="7"/>
  <c r="U360" i="7"/>
  <c r="AD360" i="7" s="1"/>
  <c r="AQ360" i="7"/>
  <c r="U465" i="7"/>
  <c r="AD465" i="7" s="1"/>
  <c r="AQ465" i="7"/>
  <c r="U614" i="7"/>
  <c r="AD614" i="7" s="1"/>
  <c r="AQ614" i="7"/>
  <c r="U493" i="7"/>
  <c r="AD493" i="7" s="1"/>
  <c r="AQ493" i="7"/>
  <c r="U637" i="7"/>
  <c r="AD637" i="7" s="1"/>
  <c r="AQ637" i="7"/>
  <c r="U177" i="7"/>
  <c r="AD177" i="7" s="1"/>
  <c r="AQ177" i="7"/>
  <c r="U400" i="7"/>
  <c r="AD400" i="7" s="1"/>
  <c r="AQ400" i="7"/>
  <c r="U573" i="7"/>
  <c r="AD573" i="7" s="1"/>
  <c r="AQ573" i="7"/>
  <c r="U639" i="7"/>
  <c r="AD639" i="7" s="1"/>
  <c r="AQ639" i="7"/>
  <c r="U176" i="7"/>
  <c r="AD176" i="7" s="1"/>
  <c r="AQ176" i="7"/>
  <c r="U27" i="7"/>
  <c r="AD27" i="7" s="1"/>
  <c r="AQ27" i="7"/>
  <c r="U59" i="7"/>
  <c r="AD59" i="7" s="1"/>
  <c r="AQ59" i="7"/>
  <c r="U128" i="7"/>
  <c r="AD128" i="7" s="1"/>
  <c r="AQ128" i="7"/>
  <c r="U31" i="7"/>
  <c r="AD31" i="7" s="1"/>
  <c r="AQ31" i="7"/>
  <c r="U25" i="7"/>
  <c r="AD25" i="7" s="1"/>
  <c r="AQ25" i="7"/>
  <c r="U148" i="7"/>
  <c r="AD148" i="7" s="1"/>
  <c r="AQ148" i="7"/>
  <c r="U51" i="7"/>
  <c r="AD51" i="7" s="1"/>
  <c r="AQ51" i="7"/>
  <c r="U149" i="7"/>
  <c r="AD149" i="7" s="1"/>
  <c r="AQ149" i="7"/>
  <c r="U115" i="7"/>
  <c r="AD115" i="7" s="1"/>
  <c r="AQ115" i="7"/>
  <c r="U142" i="7"/>
  <c r="AD142" i="7" s="1"/>
  <c r="AQ142" i="7"/>
  <c r="U153" i="7"/>
  <c r="AD153" i="7" s="1"/>
  <c r="AQ153" i="7"/>
  <c r="U168" i="7"/>
  <c r="AD168" i="7" s="1"/>
  <c r="AQ168" i="7"/>
  <c r="U56" i="7"/>
  <c r="AD56" i="7" s="1"/>
  <c r="AQ56" i="7"/>
  <c r="U102" i="7"/>
  <c r="AD102" i="7" s="1"/>
  <c r="AQ102" i="7"/>
  <c r="U134" i="7"/>
  <c r="AD134" i="7" s="1"/>
  <c r="AQ134" i="7"/>
  <c r="U29" i="7"/>
  <c r="AD29" i="7" s="1"/>
  <c r="AQ29" i="7"/>
  <c r="U116" i="7"/>
  <c r="AD116" i="7" s="1"/>
  <c r="AQ116" i="7"/>
  <c r="U446" i="7"/>
  <c r="AD446" i="7" s="1"/>
  <c r="AQ446" i="7"/>
  <c r="U554" i="7"/>
  <c r="AD554" i="7" s="1"/>
  <c r="AQ554" i="7"/>
  <c r="U443" i="7"/>
  <c r="AD443" i="7" s="1"/>
  <c r="AQ443" i="7"/>
  <c r="U619" i="7"/>
  <c r="AD619" i="7" s="1"/>
  <c r="AQ619" i="7"/>
  <c r="U602" i="7"/>
  <c r="AD602" i="7" s="1"/>
  <c r="AQ602" i="7"/>
  <c r="U621" i="7"/>
  <c r="AD621" i="7" s="1"/>
  <c r="AQ621" i="7"/>
  <c r="U587" i="7"/>
  <c r="AD587" i="7" s="1"/>
  <c r="AQ587" i="7"/>
  <c r="U574" i="7"/>
  <c r="AD574" i="7" s="1"/>
  <c r="AQ574" i="7"/>
  <c r="U579" i="7"/>
  <c r="AD579" i="7" s="1"/>
  <c r="AQ579" i="7"/>
  <c r="U575" i="7"/>
  <c r="AD575" i="7" s="1"/>
  <c r="AQ575" i="7"/>
  <c r="U641" i="7"/>
  <c r="AD641" i="7" s="1"/>
  <c r="AQ641" i="7"/>
  <c r="U372" i="7"/>
  <c r="AD372" i="7" s="1"/>
  <c r="AQ372" i="7"/>
  <c r="U571" i="7"/>
  <c r="AD571" i="7" s="1"/>
  <c r="AQ571" i="7"/>
  <c r="L334" i="7"/>
  <c r="V334" i="7" s="1"/>
  <c r="U269" i="7"/>
  <c r="AD269" i="7" s="1"/>
  <c r="U399" i="7"/>
  <c r="AD399" i="7" s="1"/>
  <c r="AQ399" i="7"/>
  <c r="U407" i="7"/>
  <c r="AD407" i="7" s="1"/>
  <c r="AQ407" i="7"/>
  <c r="U66" i="7"/>
  <c r="AD66" i="7" s="1"/>
  <c r="AQ66" i="7"/>
  <c r="U55" i="7"/>
  <c r="AD55" i="7" s="1"/>
  <c r="AQ55" i="7"/>
  <c r="U21" i="7"/>
  <c r="AD21" i="7" s="1"/>
  <c r="AQ21" i="7"/>
  <c r="U403" i="7"/>
  <c r="AD403" i="7" s="1"/>
  <c r="AQ403" i="7"/>
  <c r="U38" i="7"/>
  <c r="AD38" i="7" s="1"/>
  <c r="AQ38" i="7"/>
  <c r="U15" i="7"/>
  <c r="AD15" i="7" s="1"/>
  <c r="AQ15" i="7"/>
  <c r="U52" i="7"/>
  <c r="AD52" i="7" s="1"/>
  <c r="AQ52" i="7"/>
  <c r="U17" i="7"/>
  <c r="AD17" i="7" s="1"/>
  <c r="AQ17" i="7"/>
  <c r="U653" i="7"/>
  <c r="AD653" i="7" s="1"/>
  <c r="AQ653" i="7"/>
  <c r="U129" i="7"/>
  <c r="AD129" i="7" s="1"/>
  <c r="AQ129" i="7"/>
  <c r="U30" i="7"/>
  <c r="AD30" i="7" s="1"/>
  <c r="AQ30" i="7"/>
  <c r="U35" i="7"/>
  <c r="AD35" i="7" s="1"/>
  <c r="AQ35" i="7"/>
  <c r="U32" i="7"/>
  <c r="AD32" i="7" s="1"/>
  <c r="AQ32" i="7"/>
  <c r="U133" i="7"/>
  <c r="AD133" i="7" s="1"/>
  <c r="AQ133" i="7"/>
  <c r="U93" i="7"/>
  <c r="AD93" i="7" s="1"/>
  <c r="AQ93" i="7"/>
  <c r="U111" i="7"/>
  <c r="AD111" i="7" s="1"/>
  <c r="AQ111" i="7"/>
  <c r="U126" i="7"/>
  <c r="AD126" i="7" s="1"/>
  <c r="AQ126" i="7"/>
  <c r="U555" i="7"/>
  <c r="AD555" i="7" s="1"/>
  <c r="AQ555" i="7"/>
  <c r="U137" i="7"/>
  <c r="AD137" i="7" s="1"/>
  <c r="AQ137" i="7"/>
  <c r="U90" i="7"/>
  <c r="AD90" i="7" s="1"/>
  <c r="AQ90" i="7"/>
  <c r="U156" i="7"/>
  <c r="AD156" i="7" s="1"/>
  <c r="AQ156" i="7"/>
  <c r="U453" i="7"/>
  <c r="AD453" i="7" s="1"/>
  <c r="AQ453" i="7"/>
  <c r="U130" i="7"/>
  <c r="AD130" i="7" s="1"/>
  <c r="AQ130" i="7"/>
  <c r="U40" i="7"/>
  <c r="AD40" i="7" s="1"/>
  <c r="AQ40" i="7"/>
  <c r="U157" i="7"/>
  <c r="AD157" i="7" s="1"/>
  <c r="AQ157" i="7"/>
  <c r="U101" i="7"/>
  <c r="AD101" i="7" s="1"/>
  <c r="AQ101" i="7"/>
  <c r="U71" i="7"/>
  <c r="AD71" i="7" s="1"/>
  <c r="AQ71" i="7"/>
  <c r="U117" i="7"/>
  <c r="AD117" i="7" s="1"/>
  <c r="AQ117" i="7"/>
  <c r="U170" i="7"/>
  <c r="AD170" i="7" s="1"/>
  <c r="AQ170" i="7"/>
  <c r="U97" i="7"/>
  <c r="AD97" i="7" s="1"/>
  <c r="AQ97" i="7"/>
  <c r="U114" i="7"/>
  <c r="AD114" i="7" s="1"/>
  <c r="AQ114" i="7"/>
  <c r="U24" i="7"/>
  <c r="AD24" i="7" s="1"/>
  <c r="AQ24" i="7"/>
  <c r="U127" i="7"/>
  <c r="AD127" i="7" s="1"/>
  <c r="AQ127" i="7"/>
  <c r="U192" i="7"/>
  <c r="AD192" i="7" s="1"/>
  <c r="AQ192" i="7"/>
  <c r="U155" i="7"/>
  <c r="AD155" i="7" s="1"/>
  <c r="AQ155" i="7"/>
  <c r="U86" i="7"/>
  <c r="AD86" i="7" s="1"/>
  <c r="AQ86" i="7"/>
  <c r="U125" i="7"/>
  <c r="AD125" i="7" s="1"/>
  <c r="AQ125" i="7"/>
  <c r="U94" i="7"/>
  <c r="AD94" i="7" s="1"/>
  <c r="AQ94" i="7"/>
  <c r="U112" i="7"/>
  <c r="AD112" i="7" s="1"/>
  <c r="AQ112" i="7"/>
  <c r="U78" i="7"/>
  <c r="AD78" i="7" s="1"/>
  <c r="AQ78" i="7"/>
  <c r="U159" i="7"/>
  <c r="AD159" i="7" s="1"/>
  <c r="AQ159" i="7"/>
  <c r="U225" i="7"/>
  <c r="AD225" i="7" s="1"/>
  <c r="AQ225" i="7"/>
  <c r="U424" i="7"/>
  <c r="AD424" i="7" s="1"/>
  <c r="AQ424" i="7"/>
  <c r="U432" i="7"/>
  <c r="AD432" i="7" s="1"/>
  <c r="AQ432" i="7"/>
  <c r="U448" i="7"/>
  <c r="AD448" i="7" s="1"/>
  <c r="AQ448" i="7"/>
  <c r="U402" i="7"/>
  <c r="AD402" i="7" s="1"/>
  <c r="AQ402" i="7"/>
  <c r="U433" i="7"/>
  <c r="AD433" i="7" s="1"/>
  <c r="AQ433" i="7"/>
  <c r="U449" i="7"/>
  <c r="AD449" i="7" s="1"/>
  <c r="AQ449" i="7"/>
  <c r="U415" i="7"/>
  <c r="AD415" i="7" s="1"/>
  <c r="AQ415" i="7"/>
  <c r="U426" i="7"/>
  <c r="AD426" i="7" s="1"/>
  <c r="AQ426" i="7"/>
  <c r="U442" i="7"/>
  <c r="AD442" i="7" s="1"/>
  <c r="AQ442" i="7"/>
  <c r="U316" i="7"/>
  <c r="AD316" i="7" s="1"/>
  <c r="AQ316" i="7"/>
  <c r="U568" i="7"/>
  <c r="AD568" i="7" s="1"/>
  <c r="AQ568" i="7"/>
  <c r="U588" i="7"/>
  <c r="AD588" i="7" s="1"/>
  <c r="AQ588" i="7"/>
  <c r="U607" i="7"/>
  <c r="AD607" i="7" s="1"/>
  <c r="AQ607" i="7"/>
  <c r="U410" i="7"/>
  <c r="AD410" i="7" s="1"/>
  <c r="AQ410" i="7"/>
  <c r="U439" i="7"/>
  <c r="AD439" i="7" s="1"/>
  <c r="AQ439" i="7"/>
  <c r="U578" i="7"/>
  <c r="AD578" i="7" s="1"/>
  <c r="AQ578" i="7"/>
  <c r="U615" i="7"/>
  <c r="AD615" i="7" s="1"/>
  <c r="AQ615" i="7"/>
  <c r="U561" i="7"/>
  <c r="AD561" i="7" s="1"/>
  <c r="AQ561" i="7"/>
  <c r="U580" i="7"/>
  <c r="AD580" i="7" s="1"/>
  <c r="AQ580" i="7"/>
  <c r="U611" i="7"/>
  <c r="AD611" i="7" s="1"/>
  <c r="AQ611" i="7"/>
  <c r="U603" i="7"/>
  <c r="AD603" i="7" s="1"/>
  <c r="AQ603" i="7"/>
  <c r="U567" i="7"/>
  <c r="AD567" i="7" s="1"/>
  <c r="AQ567" i="7"/>
  <c r="U612" i="7"/>
  <c r="AD612" i="7" s="1"/>
  <c r="AQ612" i="7"/>
  <c r="U654" i="7"/>
  <c r="AD654" i="7" s="1"/>
  <c r="AQ654" i="7"/>
  <c r="U646" i="7"/>
  <c r="AD646" i="7" s="1"/>
  <c r="AQ646" i="7"/>
  <c r="U559" i="7"/>
  <c r="AD559" i="7" s="1"/>
  <c r="AQ559" i="7"/>
  <c r="U651" i="7"/>
  <c r="AD651" i="7" s="1"/>
  <c r="AQ651" i="7"/>
  <c r="U593" i="7"/>
  <c r="AD593" i="7" s="1"/>
  <c r="AQ593" i="7"/>
  <c r="U631" i="7"/>
  <c r="AD631" i="7" s="1"/>
  <c r="AQ631" i="7"/>
  <c r="U656" i="7"/>
  <c r="AD656" i="7" s="1"/>
  <c r="AQ656" i="7"/>
  <c r="U408" i="7"/>
  <c r="AD408" i="7" s="1"/>
  <c r="AQ408" i="7"/>
  <c r="U409" i="7"/>
  <c r="AD409" i="7" s="1"/>
  <c r="AQ409" i="7"/>
  <c r="U566" i="7"/>
  <c r="AD566" i="7" s="1"/>
  <c r="AQ566" i="7"/>
  <c r="U633" i="7"/>
  <c r="AD633" i="7" s="1"/>
  <c r="AQ633" i="7"/>
  <c r="U380" i="7"/>
  <c r="AD380" i="7" s="1"/>
  <c r="AQ380" i="7"/>
  <c r="U144" i="7"/>
  <c r="AD144" i="7" s="1"/>
  <c r="AQ144" i="7"/>
  <c r="U180" i="7"/>
  <c r="AD180" i="7" s="1"/>
  <c r="AQ180" i="7"/>
  <c r="U557" i="7"/>
  <c r="AD557" i="7" s="1"/>
  <c r="AQ557" i="7"/>
  <c r="U581" i="7"/>
  <c r="AD581" i="7" s="1"/>
  <c r="AQ581" i="7"/>
  <c r="U184" i="7"/>
  <c r="AD184" i="7" s="1"/>
  <c r="AQ184" i="7"/>
  <c r="U330" i="7"/>
  <c r="AD330" i="7" s="1"/>
  <c r="AQ330" i="7"/>
  <c r="U563" i="7"/>
  <c r="AD563" i="7" s="1"/>
  <c r="AQ563" i="7"/>
  <c r="U608" i="7"/>
  <c r="AD608" i="7" s="1"/>
  <c r="AQ608" i="7"/>
  <c r="L26" i="7"/>
  <c r="V26" i="7" s="1"/>
  <c r="L191" i="7"/>
  <c r="V191" i="7" s="1"/>
  <c r="L249" i="7"/>
  <c r="V249" i="7" s="1"/>
  <c r="L459" i="7"/>
  <c r="V459" i="7" s="1"/>
  <c r="L396" i="7"/>
  <c r="V396" i="7" s="1"/>
  <c r="L220" i="7"/>
  <c r="V220" i="7" s="1"/>
  <c r="L281" i="7"/>
  <c r="V281" i="7" s="1"/>
  <c r="L257" i="7"/>
  <c r="V257" i="7" s="1"/>
  <c r="P22" i="7"/>
  <c r="R22" i="7" s="1"/>
  <c r="L313" i="7"/>
  <c r="V313" i="7" s="1"/>
  <c r="L221" i="7"/>
  <c r="V221" i="7" s="1"/>
  <c r="L245" i="7"/>
  <c r="V245" i="7" s="1"/>
  <c r="L277" i="7"/>
  <c r="V277" i="7" s="1"/>
  <c r="L340" i="7"/>
  <c r="V340" i="7" s="1"/>
  <c r="L348" i="7"/>
  <c r="V348" i="7" s="1"/>
  <c r="L356" i="7"/>
  <c r="V356" i="7" s="1"/>
  <c r="L372" i="7"/>
  <c r="V372" i="7" s="1"/>
  <c r="L513" i="7"/>
  <c r="V513" i="7" s="1"/>
  <c r="L509" i="7"/>
  <c r="V509" i="7" s="1"/>
  <c r="L188" i="7"/>
  <c r="V188" i="7" s="1"/>
  <c r="L308" i="7"/>
  <c r="V308" i="7" s="1"/>
  <c r="L316" i="7"/>
  <c r="V316" i="7" s="1"/>
  <c r="L469" i="7"/>
  <c r="V469" i="7" s="1"/>
  <c r="L477" i="7"/>
  <c r="V477" i="7" s="1"/>
  <c r="L485" i="7"/>
  <c r="V485" i="7" s="1"/>
  <c r="L493" i="7"/>
  <c r="V493" i="7" s="1"/>
  <c r="L180" i="7"/>
  <c r="V180" i="7" s="1"/>
  <c r="L269" i="7"/>
  <c r="V269" i="7" s="1"/>
  <c r="L301" i="7"/>
  <c r="V301" i="7" s="1"/>
  <c r="L360" i="7"/>
  <c r="V360" i="7" s="1"/>
  <c r="L336" i="7"/>
  <c r="V336" i="7" s="1"/>
  <c r="L463" i="7"/>
  <c r="V463" i="7" s="1"/>
  <c r="L18" i="7"/>
  <c r="V18" i="7" s="1"/>
  <c r="L13" i="7"/>
  <c r="V13" i="7" s="1"/>
  <c r="P30" i="7"/>
  <c r="R30" i="7" s="1"/>
  <c r="L332" i="7"/>
  <c r="V332" i="7" s="1"/>
  <c r="L261" i="7"/>
  <c r="V261" i="7" s="1"/>
  <c r="L293" i="7"/>
  <c r="V293" i="7" s="1"/>
  <c r="L329" i="7"/>
  <c r="V329" i="7" s="1"/>
  <c r="L344" i="7"/>
  <c r="V344" i="7" s="1"/>
  <c r="L352" i="7"/>
  <c r="V352" i="7" s="1"/>
  <c r="L388" i="7"/>
  <c r="V388" i="7" s="1"/>
  <c r="L241" i="7"/>
  <c r="V241" i="7" s="1"/>
  <c r="L233" i="7"/>
  <c r="V233" i="7" s="1"/>
  <c r="L312" i="7"/>
  <c r="V312" i="7" s="1"/>
  <c r="L324" i="7"/>
  <c r="V324" i="7" s="1"/>
  <c r="L364" i="7"/>
  <c r="V364" i="7" s="1"/>
  <c r="L473" i="7"/>
  <c r="V473" i="7" s="1"/>
  <c r="L481" i="7"/>
  <c r="V481" i="7" s="1"/>
  <c r="L489" i="7"/>
  <c r="V489" i="7" s="1"/>
  <c r="L497" i="7"/>
  <c r="V497" i="7" s="1"/>
  <c r="L229" i="7"/>
  <c r="V229" i="7" s="1"/>
  <c r="L253" i="7"/>
  <c r="V253" i="7" s="1"/>
  <c r="L285" i="7"/>
  <c r="V285" i="7" s="1"/>
  <c r="L309" i="7"/>
  <c r="V309" i="7" s="1"/>
  <c r="L34" i="7"/>
  <c r="V34" i="7" s="1"/>
  <c r="P14" i="7"/>
  <c r="R14" i="7" s="1"/>
  <c r="L225" i="7"/>
  <c r="V225" i="7" s="1"/>
  <c r="L265" i="7"/>
  <c r="V265" i="7" s="1"/>
  <c r="L297" i="7"/>
  <c r="V297" i="7" s="1"/>
  <c r="L454" i="7"/>
  <c r="V454" i="7" s="1"/>
  <c r="L465" i="7"/>
  <c r="V465" i="7" s="1"/>
  <c r="L192" i="7"/>
  <c r="V192" i="7" s="1"/>
  <c r="L228" i="7"/>
  <c r="V228" i="7" s="1"/>
  <c r="L273" i="7"/>
  <c r="V273" i="7" s="1"/>
  <c r="L305" i="7"/>
  <c r="V305" i="7" s="1"/>
  <c r="L304" i="7"/>
  <c r="V304" i="7" s="1"/>
  <c r="L184" i="7"/>
  <c r="V184" i="7" s="1"/>
  <c r="L224" i="7"/>
  <c r="V224" i="7" s="1"/>
  <c r="L330" i="7"/>
  <c r="V330" i="7" s="1"/>
  <c r="L380" i="7"/>
  <c r="V380" i="7" s="1"/>
  <c r="P38" i="7"/>
  <c r="R38" i="7" s="1"/>
  <c r="L30" i="7"/>
  <c r="V30" i="7" s="1"/>
  <c r="L54" i="7"/>
  <c r="V54" i="7" s="1"/>
  <c r="L58" i="7"/>
  <c r="V58" i="7" s="1"/>
  <c r="L62" i="7"/>
  <c r="V62" i="7" s="1"/>
  <c r="P66" i="7"/>
  <c r="R66" i="7" s="1"/>
  <c r="L23" i="7"/>
  <c r="V23" i="7" s="1"/>
  <c r="P27" i="7"/>
  <c r="R27" i="7" s="1"/>
  <c r="L39" i="7"/>
  <c r="V39" i="7" s="1"/>
  <c r="L51" i="7"/>
  <c r="V51" i="7" s="1"/>
  <c r="P55" i="7"/>
  <c r="R55" i="7" s="1"/>
  <c r="L67" i="7"/>
  <c r="V67" i="7" s="1"/>
  <c r="P71" i="7"/>
  <c r="R71" i="7" s="1"/>
  <c r="L24" i="7"/>
  <c r="V24" i="7" s="1"/>
  <c r="P28" i="7"/>
  <c r="R28" i="7" s="1"/>
  <c r="L40" i="7"/>
  <c r="V40" i="7" s="1"/>
  <c r="P44" i="7"/>
  <c r="R44" i="7" s="1"/>
  <c r="L56" i="7"/>
  <c r="V56" i="7" s="1"/>
  <c r="P60" i="7"/>
  <c r="R60" i="7" s="1"/>
  <c r="L72" i="7"/>
  <c r="V72" i="7" s="1"/>
  <c r="L17" i="7"/>
  <c r="V17" i="7" s="1"/>
  <c r="P21" i="7"/>
  <c r="R21" i="7" s="1"/>
  <c r="L33" i="7"/>
  <c r="V33" i="7" s="1"/>
  <c r="P37" i="7"/>
  <c r="R37" i="7" s="1"/>
  <c r="L49" i="7"/>
  <c r="V49" i="7" s="1"/>
  <c r="P53" i="7"/>
  <c r="R53" i="7" s="1"/>
  <c r="L14" i="7"/>
  <c r="V14" i="7" s="1"/>
  <c r="P18" i="7"/>
  <c r="R18" i="7" s="1"/>
  <c r="L22" i="7"/>
  <c r="V22" i="7" s="1"/>
  <c r="P26" i="7"/>
  <c r="R26" i="7" s="1"/>
  <c r="L66" i="7"/>
  <c r="V66" i="7" s="1"/>
  <c r="P70" i="7"/>
  <c r="R70" i="7" s="1"/>
  <c r="P15" i="7"/>
  <c r="R15" i="7" s="1"/>
  <c r="L27" i="7"/>
  <c r="V27" i="7" s="1"/>
  <c r="P31" i="7"/>
  <c r="R31" i="7" s="1"/>
  <c r="P43" i="7"/>
  <c r="R43" i="7" s="1"/>
  <c r="L55" i="7"/>
  <c r="V55" i="7" s="1"/>
  <c r="P59" i="7"/>
  <c r="R59" i="7" s="1"/>
  <c r="L71" i="7"/>
  <c r="V71" i="7" s="1"/>
  <c r="P16" i="7"/>
  <c r="R16" i="7" s="1"/>
  <c r="L28" i="7"/>
  <c r="V28" i="7" s="1"/>
  <c r="P32" i="7"/>
  <c r="R32" i="7" s="1"/>
  <c r="L44" i="7"/>
  <c r="V44" i="7" s="1"/>
  <c r="P48" i="7"/>
  <c r="R48" i="7" s="1"/>
  <c r="L60" i="7"/>
  <c r="V60" i="7" s="1"/>
  <c r="P64" i="7"/>
  <c r="R64" i="7" s="1"/>
  <c r="L21" i="7"/>
  <c r="V21" i="7" s="1"/>
  <c r="P25" i="7"/>
  <c r="R25" i="7" s="1"/>
  <c r="L37" i="7"/>
  <c r="V37" i="7" s="1"/>
  <c r="P41" i="7"/>
  <c r="R41" i="7" s="1"/>
  <c r="L53" i="7"/>
  <c r="V53" i="7" s="1"/>
  <c r="P57" i="7"/>
  <c r="R57" i="7" s="1"/>
  <c r="L38" i="7"/>
  <c r="V38" i="7" s="1"/>
  <c r="P42" i="7"/>
  <c r="R42" i="7" s="1"/>
  <c r="P46" i="7"/>
  <c r="R46" i="7" s="1"/>
  <c r="P50" i="7"/>
  <c r="R50" i="7" s="1"/>
  <c r="L70" i="7"/>
  <c r="V70" i="7" s="1"/>
  <c r="L15" i="7"/>
  <c r="V15" i="7" s="1"/>
  <c r="P19" i="7"/>
  <c r="R19" i="7" s="1"/>
  <c r="L31" i="7"/>
  <c r="V31" i="7" s="1"/>
  <c r="P35" i="7"/>
  <c r="R35" i="7" s="1"/>
  <c r="L43" i="7"/>
  <c r="V43" i="7" s="1"/>
  <c r="P47" i="7"/>
  <c r="R47" i="7" s="1"/>
  <c r="L59" i="7"/>
  <c r="V59" i="7" s="1"/>
  <c r="P63" i="7"/>
  <c r="R63" i="7" s="1"/>
  <c r="L16" i="7"/>
  <c r="V16" i="7" s="1"/>
  <c r="P51" i="7"/>
  <c r="R51" i="7" s="1"/>
  <c r="P40" i="7"/>
  <c r="R40" i="7" s="1"/>
  <c r="S40" i="7" s="1"/>
  <c r="P52" i="7"/>
  <c r="R52" i="7" s="1"/>
  <c r="P56" i="7"/>
  <c r="R56" i="7" s="1"/>
  <c r="S56" i="7" s="1"/>
  <c r="P68" i="7"/>
  <c r="R68" i="7" s="1"/>
  <c r="P72" i="7"/>
  <c r="R72" i="7" s="1"/>
  <c r="S72" i="7" s="1"/>
  <c r="P33" i="7"/>
  <c r="R33" i="7" s="1"/>
  <c r="P65" i="7"/>
  <c r="R65" i="7" s="1"/>
  <c r="P75" i="7"/>
  <c r="R75" i="7" s="1"/>
  <c r="P79" i="7"/>
  <c r="R79" i="7" s="1"/>
  <c r="P83" i="7"/>
  <c r="R83" i="7" s="1"/>
  <c r="P87" i="7"/>
  <c r="R87" i="7" s="1"/>
  <c r="P91" i="7"/>
  <c r="R91" i="7" s="1"/>
  <c r="P95" i="7"/>
  <c r="R95" i="7" s="1"/>
  <c r="P99" i="7"/>
  <c r="R99" i="7" s="1"/>
  <c r="P103" i="7"/>
  <c r="R103" i="7" s="1"/>
  <c r="P107" i="7"/>
  <c r="R107" i="7" s="1"/>
  <c r="P111" i="7"/>
  <c r="R111" i="7" s="1"/>
  <c r="P115" i="7"/>
  <c r="R115" i="7" s="1"/>
  <c r="P119" i="7"/>
  <c r="R119" i="7" s="1"/>
  <c r="P123" i="7"/>
  <c r="R123" i="7" s="1"/>
  <c r="P127" i="7"/>
  <c r="R127" i="7" s="1"/>
  <c r="L136" i="7"/>
  <c r="V136" i="7" s="1"/>
  <c r="P145" i="7"/>
  <c r="R145" i="7" s="1"/>
  <c r="L152" i="7"/>
  <c r="V152" i="7" s="1"/>
  <c r="P161" i="7"/>
  <c r="R161" i="7" s="1"/>
  <c r="L166" i="7"/>
  <c r="V166" i="7" s="1"/>
  <c r="P170" i="7"/>
  <c r="R170" i="7" s="1"/>
  <c r="P188" i="7"/>
  <c r="R188" i="7" s="1"/>
  <c r="L207" i="7"/>
  <c r="V207" i="7" s="1"/>
  <c r="P213" i="7"/>
  <c r="R213" i="7" s="1"/>
  <c r="P138" i="7"/>
  <c r="R138" i="7" s="1"/>
  <c r="L145" i="7"/>
  <c r="V145" i="7" s="1"/>
  <c r="P154" i="7"/>
  <c r="R154" i="7" s="1"/>
  <c r="L161" i="7"/>
  <c r="V161" i="7" s="1"/>
  <c r="L46" i="7"/>
  <c r="V46" i="7" s="1"/>
  <c r="P54" i="7"/>
  <c r="R54" i="7" s="1"/>
  <c r="S54" i="7" s="1"/>
  <c r="P62" i="7"/>
  <c r="R62" i="7" s="1"/>
  <c r="P23" i="7"/>
  <c r="R23" i="7" s="1"/>
  <c r="P39" i="7"/>
  <c r="R39" i="7" s="1"/>
  <c r="P67" i="7"/>
  <c r="R67" i="7" s="1"/>
  <c r="P24" i="7"/>
  <c r="R24" i="7" s="1"/>
  <c r="S24" i="7" s="1"/>
  <c r="P36" i="7"/>
  <c r="R36" i="7" s="1"/>
  <c r="L52" i="7"/>
  <c r="V52" i="7" s="1"/>
  <c r="L64" i="7"/>
  <c r="V64" i="7" s="1"/>
  <c r="L68" i="7"/>
  <c r="V68" i="7" s="1"/>
  <c r="P29" i="7"/>
  <c r="R29" i="7" s="1"/>
  <c r="P61" i="7"/>
  <c r="R61" i="7" s="1"/>
  <c r="L65" i="7"/>
  <c r="V65" i="7" s="1"/>
  <c r="P69" i="7"/>
  <c r="R69" i="7" s="1"/>
  <c r="P76" i="7"/>
  <c r="R76" i="7" s="1"/>
  <c r="P80" i="7"/>
  <c r="R80" i="7" s="1"/>
  <c r="P84" i="7"/>
  <c r="R84" i="7" s="1"/>
  <c r="P88" i="7"/>
  <c r="R88" i="7" s="1"/>
  <c r="P92" i="7"/>
  <c r="R92" i="7" s="1"/>
  <c r="P96" i="7"/>
  <c r="R96" i="7" s="1"/>
  <c r="P100" i="7"/>
  <c r="R100" i="7" s="1"/>
  <c r="P104" i="7"/>
  <c r="R104" i="7" s="1"/>
  <c r="P108" i="7"/>
  <c r="R108" i="7" s="1"/>
  <c r="P112" i="7"/>
  <c r="R112" i="7" s="1"/>
  <c r="P116" i="7"/>
  <c r="R116" i="7" s="1"/>
  <c r="P120" i="7"/>
  <c r="R120" i="7" s="1"/>
  <c r="P124" i="7"/>
  <c r="R124" i="7" s="1"/>
  <c r="P128" i="7"/>
  <c r="R128" i="7" s="1"/>
  <c r="P133" i="7"/>
  <c r="R133" i="7" s="1"/>
  <c r="L140" i="7"/>
  <c r="V140" i="7" s="1"/>
  <c r="P149" i="7"/>
  <c r="R149" i="7" s="1"/>
  <c r="L156" i="7"/>
  <c r="V156" i="7" s="1"/>
  <c r="L170" i="7"/>
  <c r="V170" i="7" s="1"/>
  <c r="P174" i="7"/>
  <c r="R174" i="7" s="1"/>
  <c r="P183" i="7"/>
  <c r="R183" i="7" s="1"/>
  <c r="L185" i="7"/>
  <c r="V185" i="7" s="1"/>
  <c r="P189" i="7"/>
  <c r="R189" i="7" s="1"/>
  <c r="L199" i="7"/>
  <c r="V199" i="7" s="1"/>
  <c r="P205" i="7"/>
  <c r="R205" i="7" s="1"/>
  <c r="L133" i="7"/>
  <c r="V133" i="7" s="1"/>
  <c r="P142" i="7"/>
  <c r="R142" i="7" s="1"/>
  <c r="L149" i="7"/>
  <c r="V149" i="7" s="1"/>
  <c r="P158" i="7"/>
  <c r="R158" i="7" s="1"/>
  <c r="L47" i="7"/>
  <c r="V47" i="7" s="1"/>
  <c r="P20" i="7"/>
  <c r="R20" i="7" s="1"/>
  <c r="L36" i="7"/>
  <c r="V36" i="7" s="1"/>
  <c r="L48" i="7"/>
  <c r="V48" i="7" s="1"/>
  <c r="L25" i="7"/>
  <c r="V25" i="7" s="1"/>
  <c r="L29" i="7"/>
  <c r="V29" i="7" s="1"/>
  <c r="P45" i="7"/>
  <c r="R45" i="7" s="1"/>
  <c r="P49" i="7"/>
  <c r="R49" i="7" s="1"/>
  <c r="S49" i="7" s="1"/>
  <c r="L61" i="7"/>
  <c r="V61" i="7" s="1"/>
  <c r="L69" i="7"/>
  <c r="V69" i="7" s="1"/>
  <c r="P73" i="7"/>
  <c r="R73" i="7" s="1"/>
  <c r="P77" i="7"/>
  <c r="R77" i="7" s="1"/>
  <c r="P81" i="7"/>
  <c r="R81" i="7" s="1"/>
  <c r="P85" i="7"/>
  <c r="R85" i="7" s="1"/>
  <c r="P89" i="7"/>
  <c r="R89" i="7" s="1"/>
  <c r="P93" i="7"/>
  <c r="R93" i="7" s="1"/>
  <c r="P97" i="7"/>
  <c r="R97" i="7" s="1"/>
  <c r="P101" i="7"/>
  <c r="R101" i="7" s="1"/>
  <c r="P105" i="7"/>
  <c r="R105" i="7" s="1"/>
  <c r="P109" i="7"/>
  <c r="R109" i="7" s="1"/>
  <c r="P113" i="7"/>
  <c r="R113" i="7" s="1"/>
  <c r="P117" i="7"/>
  <c r="R117" i="7" s="1"/>
  <c r="P121" i="7"/>
  <c r="R121" i="7" s="1"/>
  <c r="P125" i="7"/>
  <c r="R125" i="7" s="1"/>
  <c r="P129" i="7"/>
  <c r="R129" i="7" s="1"/>
  <c r="P137" i="7"/>
  <c r="R137" i="7" s="1"/>
  <c r="L144" i="7"/>
  <c r="V144" i="7" s="1"/>
  <c r="P153" i="7"/>
  <c r="R153" i="7" s="1"/>
  <c r="L160" i="7"/>
  <c r="V160" i="7" s="1"/>
  <c r="P162" i="7"/>
  <c r="R162" i="7" s="1"/>
  <c r="L174" i="7"/>
  <c r="V174" i="7" s="1"/>
  <c r="L187" i="7"/>
  <c r="V187" i="7" s="1"/>
  <c r="P197" i="7"/>
  <c r="R197" i="7" s="1"/>
  <c r="P34" i="7"/>
  <c r="R34" i="7" s="1"/>
  <c r="S34" i="7" s="1"/>
  <c r="P17" i="7"/>
  <c r="R17" i="7" s="1"/>
  <c r="L45" i="7"/>
  <c r="V45" i="7" s="1"/>
  <c r="L73" i="7"/>
  <c r="V73" i="7" s="1"/>
  <c r="P82" i="7"/>
  <c r="R82" i="7" s="1"/>
  <c r="P98" i="7"/>
  <c r="R98" i="7" s="1"/>
  <c r="P114" i="7"/>
  <c r="R114" i="7" s="1"/>
  <c r="P130" i="7"/>
  <c r="R130" i="7" s="1"/>
  <c r="L215" i="7"/>
  <c r="V215" i="7" s="1"/>
  <c r="L173" i="7"/>
  <c r="V173" i="7" s="1"/>
  <c r="P187" i="7"/>
  <c r="R187" i="7" s="1"/>
  <c r="S187" i="7" s="1"/>
  <c r="L189" i="7"/>
  <c r="V189" i="7" s="1"/>
  <c r="P653" i="7"/>
  <c r="R653" i="7" s="1"/>
  <c r="L606" i="7"/>
  <c r="P602" i="7"/>
  <c r="R602" i="7" s="1"/>
  <c r="L607" i="7"/>
  <c r="L555" i="7"/>
  <c r="P543" i="7"/>
  <c r="R543" i="7" s="1"/>
  <c r="P527" i="7"/>
  <c r="R527" i="7" s="1"/>
  <c r="P552" i="7"/>
  <c r="R552" i="7" s="1"/>
  <c r="P536" i="7"/>
  <c r="R536" i="7" s="1"/>
  <c r="P520" i="7"/>
  <c r="R520" i="7" s="1"/>
  <c r="P492" i="7"/>
  <c r="R492" i="7" s="1"/>
  <c r="P476" i="7"/>
  <c r="R476" i="7" s="1"/>
  <c r="P460" i="7"/>
  <c r="R460" i="7" s="1"/>
  <c r="P505" i="7"/>
  <c r="R505" i="7" s="1"/>
  <c r="L508" i="7"/>
  <c r="V508" i="7" s="1"/>
  <c r="P494" i="7"/>
  <c r="R494" i="7" s="1"/>
  <c r="P478" i="7"/>
  <c r="R478" i="7" s="1"/>
  <c r="L466" i="7"/>
  <c r="V466" i="7" s="1"/>
  <c r="L453" i="7"/>
  <c r="V453" i="7" s="1"/>
  <c r="L456" i="7"/>
  <c r="V456" i="7" s="1"/>
  <c r="P366" i="7"/>
  <c r="R366" i="7" s="1"/>
  <c r="L386" i="7"/>
  <c r="V386" i="7" s="1"/>
  <c r="L370" i="7"/>
  <c r="V370" i="7" s="1"/>
  <c r="P353" i="7"/>
  <c r="R353" i="7" s="1"/>
  <c r="P337" i="7"/>
  <c r="R337" i="7" s="1"/>
  <c r="P374" i="7"/>
  <c r="R374" i="7" s="1"/>
  <c r="P386" i="7"/>
  <c r="R386" i="7" s="1"/>
  <c r="P355" i="7"/>
  <c r="R355" i="7" s="1"/>
  <c r="P339" i="7"/>
  <c r="R339" i="7" s="1"/>
  <c r="P300" i="7"/>
  <c r="R300" i="7" s="1"/>
  <c r="P284" i="7"/>
  <c r="R284" i="7" s="1"/>
  <c r="P268" i="7"/>
  <c r="R268" i="7" s="1"/>
  <c r="P252" i="7"/>
  <c r="R252" i="7" s="1"/>
  <c r="P298" i="7"/>
  <c r="R298" i="7" s="1"/>
  <c r="P282" i="7"/>
  <c r="R282" i="7" s="1"/>
  <c r="P266" i="7"/>
  <c r="R266" i="7" s="1"/>
  <c r="P250" i="7"/>
  <c r="R250" i="7" s="1"/>
  <c r="P234" i="7"/>
  <c r="R234" i="7" s="1"/>
  <c r="L327" i="7"/>
  <c r="V327" i="7" s="1"/>
  <c r="P311" i="7"/>
  <c r="R311" i="7" s="1"/>
  <c r="P295" i="7"/>
  <c r="R295" i="7" s="1"/>
  <c r="P279" i="7"/>
  <c r="R279" i="7" s="1"/>
  <c r="P263" i="7"/>
  <c r="R263" i="7" s="1"/>
  <c r="P247" i="7"/>
  <c r="R247" i="7" s="1"/>
  <c r="P210" i="7"/>
  <c r="R210" i="7" s="1"/>
  <c r="P194" i="7"/>
  <c r="R194" i="7" s="1"/>
  <c r="P178" i="7"/>
  <c r="R178" i="7" s="1"/>
  <c r="L235" i="7"/>
  <c r="V235" i="7" s="1"/>
  <c r="P223" i="7"/>
  <c r="R223" i="7" s="1"/>
  <c r="P211" i="7"/>
  <c r="R211" i="7" s="1"/>
  <c r="P195" i="7"/>
  <c r="R195" i="7" s="1"/>
  <c r="L232" i="7"/>
  <c r="V232" i="7" s="1"/>
  <c r="P235" i="7"/>
  <c r="R235" i="7" s="1"/>
  <c r="P135" i="7"/>
  <c r="R135" i="7" s="1"/>
  <c r="L138" i="7"/>
  <c r="V138" i="7" s="1"/>
  <c r="P143" i="7"/>
  <c r="R143" i="7" s="1"/>
  <c r="L146" i="7"/>
  <c r="V146" i="7" s="1"/>
  <c r="P151" i="7"/>
  <c r="R151" i="7" s="1"/>
  <c r="L154" i="7"/>
  <c r="V154" i="7" s="1"/>
  <c r="P159" i="7"/>
  <c r="R159" i="7" s="1"/>
  <c r="L164" i="7"/>
  <c r="V164" i="7" s="1"/>
  <c r="L172" i="7"/>
  <c r="V172" i="7" s="1"/>
  <c r="L179" i="7"/>
  <c r="V179" i="7" s="1"/>
  <c r="L211" i="7"/>
  <c r="V211" i="7" s="1"/>
  <c r="P217" i="7"/>
  <c r="R217" i="7" s="1"/>
  <c r="L76" i="7"/>
  <c r="V76" i="7" s="1"/>
  <c r="L80" i="7"/>
  <c r="V80" i="7" s="1"/>
  <c r="L84" i="7"/>
  <c r="V84" i="7" s="1"/>
  <c r="L88" i="7"/>
  <c r="V88" i="7" s="1"/>
  <c r="L92" i="7"/>
  <c r="V92" i="7" s="1"/>
  <c r="L96" i="7"/>
  <c r="V96" i="7" s="1"/>
  <c r="L100" i="7"/>
  <c r="V100" i="7" s="1"/>
  <c r="L104" i="7"/>
  <c r="V104" i="7" s="1"/>
  <c r="L108" i="7"/>
  <c r="V108" i="7" s="1"/>
  <c r="L112" i="7"/>
  <c r="V112" i="7" s="1"/>
  <c r="L116" i="7"/>
  <c r="V116" i="7" s="1"/>
  <c r="L120" i="7"/>
  <c r="V120" i="7" s="1"/>
  <c r="L124" i="7"/>
  <c r="V124" i="7" s="1"/>
  <c r="L128" i="7"/>
  <c r="V128" i="7" s="1"/>
  <c r="P132" i="7"/>
  <c r="R132" i="7" s="1"/>
  <c r="P140" i="7"/>
  <c r="R140" i="7" s="1"/>
  <c r="P13" i="7"/>
  <c r="R13" i="7" s="1"/>
  <c r="P58" i="7"/>
  <c r="R58" i="7" s="1"/>
  <c r="L19" i="7"/>
  <c r="V19" i="7" s="1"/>
  <c r="L63" i="7"/>
  <c r="V63" i="7" s="1"/>
  <c r="L57" i="7"/>
  <c r="V57" i="7" s="1"/>
  <c r="P86" i="7"/>
  <c r="R86" i="7" s="1"/>
  <c r="P102" i="7"/>
  <c r="R102" i="7" s="1"/>
  <c r="P118" i="7"/>
  <c r="R118" i="7" s="1"/>
  <c r="L132" i="7"/>
  <c r="V132" i="7" s="1"/>
  <c r="L148" i="7"/>
  <c r="V148" i="7" s="1"/>
  <c r="L162" i="7"/>
  <c r="V162" i="7" s="1"/>
  <c r="P165" i="7"/>
  <c r="R165" i="7" s="1"/>
  <c r="L204" i="7"/>
  <c r="V204" i="7" s="1"/>
  <c r="L674" i="7"/>
  <c r="V674" i="7" s="1"/>
  <c r="L652" i="7"/>
  <c r="L602" i="7"/>
  <c r="P610" i="7"/>
  <c r="R610" i="7" s="1"/>
  <c r="P604" i="7"/>
  <c r="R604" i="7" s="1"/>
  <c r="P555" i="7"/>
  <c r="R555" i="7" s="1"/>
  <c r="P539" i="7"/>
  <c r="R539" i="7" s="1"/>
  <c r="P523" i="7"/>
  <c r="R523" i="7" s="1"/>
  <c r="P548" i="7"/>
  <c r="R548" i="7" s="1"/>
  <c r="P532" i="7"/>
  <c r="R532" i="7" s="1"/>
  <c r="P504" i="7"/>
  <c r="R504" i="7" s="1"/>
  <c r="P488" i="7"/>
  <c r="R488" i="7" s="1"/>
  <c r="P472" i="7"/>
  <c r="R472" i="7" s="1"/>
  <c r="P516" i="7"/>
  <c r="R516" i="7" s="1"/>
  <c r="P501" i="7"/>
  <c r="R501" i="7" s="1"/>
  <c r="P506" i="7"/>
  <c r="R506" i="7" s="1"/>
  <c r="P490" i="7"/>
  <c r="R490" i="7" s="1"/>
  <c r="P474" i="7"/>
  <c r="R474" i="7" s="1"/>
  <c r="L462" i="7"/>
  <c r="V462" i="7" s="1"/>
  <c r="P455" i="7"/>
  <c r="R455" i="7" s="1"/>
  <c r="L390" i="7"/>
  <c r="V390" i="7" s="1"/>
  <c r="L358" i="7"/>
  <c r="V358" i="7" s="1"/>
  <c r="P383" i="7"/>
  <c r="R383" i="7" s="1"/>
  <c r="P367" i="7"/>
  <c r="R367" i="7" s="1"/>
  <c r="P349" i="7"/>
  <c r="R349" i="7" s="1"/>
  <c r="L337" i="7"/>
  <c r="V337" i="7" s="1"/>
  <c r="L366" i="7"/>
  <c r="V366" i="7" s="1"/>
  <c r="L378" i="7"/>
  <c r="V378" i="7" s="1"/>
  <c r="P351" i="7"/>
  <c r="R351" i="7" s="1"/>
  <c r="P335" i="7"/>
  <c r="R335" i="7" s="1"/>
  <c r="P296" i="7"/>
  <c r="R296" i="7" s="1"/>
  <c r="P280" i="7"/>
  <c r="R280" i="7" s="1"/>
  <c r="P264" i="7"/>
  <c r="R264" i="7" s="1"/>
  <c r="P248" i="7"/>
  <c r="R248" i="7" s="1"/>
  <c r="P294" i="7"/>
  <c r="R294" i="7" s="1"/>
  <c r="P278" i="7"/>
  <c r="R278" i="7" s="1"/>
  <c r="P262" i="7"/>
  <c r="R262" i="7" s="1"/>
  <c r="P246" i="7"/>
  <c r="R246" i="7" s="1"/>
  <c r="P230" i="7"/>
  <c r="R230" i="7" s="1"/>
  <c r="P323" i="7"/>
  <c r="R323" i="7" s="1"/>
  <c r="P307" i="7"/>
  <c r="R307" i="7" s="1"/>
  <c r="P291" i="7"/>
  <c r="R291" i="7" s="1"/>
  <c r="P275" i="7"/>
  <c r="R275" i="7" s="1"/>
  <c r="P259" i="7"/>
  <c r="R259" i="7" s="1"/>
  <c r="P243" i="7"/>
  <c r="R243" i="7" s="1"/>
  <c r="P206" i="7"/>
  <c r="R206" i="7" s="1"/>
  <c r="P190" i="7"/>
  <c r="R190" i="7" s="1"/>
  <c r="P244" i="7"/>
  <c r="R244" i="7" s="1"/>
  <c r="L231" i="7"/>
  <c r="V231" i="7" s="1"/>
  <c r="L222" i="7"/>
  <c r="V222" i="7" s="1"/>
  <c r="P207" i="7"/>
  <c r="R207" i="7" s="1"/>
  <c r="L244" i="7"/>
  <c r="V244" i="7" s="1"/>
  <c r="P226" i="7"/>
  <c r="R226" i="7" s="1"/>
  <c r="P231" i="7"/>
  <c r="R231" i="7" s="1"/>
  <c r="P168" i="7"/>
  <c r="R168" i="7" s="1"/>
  <c r="P176" i="7"/>
  <c r="R176" i="7" s="1"/>
  <c r="L203" i="7"/>
  <c r="V203" i="7" s="1"/>
  <c r="P209" i="7"/>
  <c r="R209" i="7" s="1"/>
  <c r="L77" i="7"/>
  <c r="V77" i="7" s="1"/>
  <c r="L81" i="7"/>
  <c r="V81" i="7" s="1"/>
  <c r="L50" i="7"/>
  <c r="V50" i="7" s="1"/>
  <c r="L41" i="7"/>
  <c r="V41" i="7" s="1"/>
  <c r="P74" i="7"/>
  <c r="R74" i="7" s="1"/>
  <c r="P90" i="7"/>
  <c r="R90" i="7" s="1"/>
  <c r="P106" i="7"/>
  <c r="R106" i="7" s="1"/>
  <c r="P122" i="7"/>
  <c r="R122" i="7" s="1"/>
  <c r="P134" i="7"/>
  <c r="R134" i="7" s="1"/>
  <c r="L141" i="7"/>
  <c r="V141" i="7" s="1"/>
  <c r="P150" i="7"/>
  <c r="R150" i="7" s="1"/>
  <c r="L157" i="7"/>
  <c r="V157" i="7" s="1"/>
  <c r="L165" i="7"/>
  <c r="V165" i="7" s="1"/>
  <c r="P169" i="7"/>
  <c r="R169" i="7" s="1"/>
  <c r="P192" i="7"/>
  <c r="R192" i="7" s="1"/>
  <c r="P220" i="7"/>
  <c r="R220" i="7" s="1"/>
  <c r="S220" i="7" s="1"/>
  <c r="L666" i="7"/>
  <c r="V666" i="7" s="1"/>
  <c r="P649" i="7"/>
  <c r="R649" i="7" s="1"/>
  <c r="L611" i="7"/>
  <c r="P611" i="7"/>
  <c r="R611" i="7" s="1"/>
  <c r="L603" i="7"/>
  <c r="P551" i="7"/>
  <c r="R551" i="7" s="1"/>
  <c r="P535" i="7"/>
  <c r="R535" i="7" s="1"/>
  <c r="P519" i="7"/>
  <c r="R519" i="7" s="1"/>
  <c r="P544" i="7"/>
  <c r="R544" i="7" s="1"/>
  <c r="P528" i="7"/>
  <c r="R528" i="7" s="1"/>
  <c r="P500" i="7"/>
  <c r="R500" i="7" s="1"/>
  <c r="P484" i="7"/>
  <c r="R484" i="7" s="1"/>
  <c r="P468" i="7"/>
  <c r="R468" i="7" s="1"/>
  <c r="P512" i="7"/>
  <c r="R512" i="7" s="1"/>
  <c r="L516" i="7"/>
  <c r="V516" i="7" s="1"/>
  <c r="P502" i="7"/>
  <c r="R502" i="7" s="1"/>
  <c r="P486" i="7"/>
  <c r="R486" i="7" s="1"/>
  <c r="P470" i="7"/>
  <c r="R470" i="7" s="1"/>
  <c r="P456" i="7"/>
  <c r="R456" i="7" s="1"/>
  <c r="P466" i="7"/>
  <c r="R466" i="7" s="1"/>
  <c r="P382" i="7"/>
  <c r="R382" i="7" s="1"/>
  <c r="P394" i="7"/>
  <c r="R394" i="7" s="1"/>
  <c r="P378" i="7"/>
  <c r="R378" i="7" s="1"/>
  <c r="P362" i="7"/>
  <c r="R362" i="7" s="1"/>
  <c r="P345" i="7"/>
  <c r="R345" i="7" s="1"/>
  <c r="P390" i="7"/>
  <c r="R390" i="7" s="1"/>
  <c r="L394" i="7"/>
  <c r="V394" i="7" s="1"/>
  <c r="P375" i="7"/>
  <c r="R375" i="7" s="1"/>
  <c r="P347" i="7"/>
  <c r="R347" i="7" s="1"/>
  <c r="L331" i="7"/>
  <c r="V331" i="7" s="1"/>
  <c r="P292" i="7"/>
  <c r="R292" i="7" s="1"/>
  <c r="P276" i="7"/>
  <c r="R276" i="7" s="1"/>
  <c r="P260" i="7"/>
  <c r="R260" i="7" s="1"/>
  <c r="P333" i="7"/>
  <c r="R333" i="7" s="1"/>
  <c r="P290" i="7"/>
  <c r="R290" i="7" s="1"/>
  <c r="P274" i="7"/>
  <c r="R274" i="7" s="1"/>
  <c r="P258" i="7"/>
  <c r="R258" i="7" s="1"/>
  <c r="P242" i="7"/>
  <c r="R242" i="7" s="1"/>
  <c r="L333" i="7"/>
  <c r="V333" i="7" s="1"/>
  <c r="P319" i="7"/>
  <c r="R319" i="7" s="1"/>
  <c r="P303" i="7"/>
  <c r="R303" i="7" s="1"/>
  <c r="P287" i="7"/>
  <c r="R287" i="7" s="1"/>
  <c r="P271" i="7"/>
  <c r="R271" i="7" s="1"/>
  <c r="P255" i="7"/>
  <c r="R255" i="7" s="1"/>
  <c r="P218" i="7"/>
  <c r="R218" i="7" s="1"/>
  <c r="P202" i="7"/>
  <c r="R202" i="7" s="1"/>
  <c r="P186" i="7"/>
  <c r="R186" i="7" s="1"/>
  <c r="P240" i="7"/>
  <c r="R240" i="7" s="1"/>
  <c r="P227" i="7"/>
  <c r="R227" i="7" s="1"/>
  <c r="P219" i="7"/>
  <c r="R219" i="7" s="1"/>
  <c r="P203" i="7"/>
  <c r="R203" i="7" s="1"/>
  <c r="S203" i="7" s="1"/>
  <c r="L240" i="7"/>
  <c r="V240" i="7" s="1"/>
  <c r="P222" i="7"/>
  <c r="R222" i="7" s="1"/>
  <c r="L12" i="7"/>
  <c r="V12" i="7" s="1"/>
  <c r="P131" i="7"/>
  <c r="R131" i="7" s="1"/>
  <c r="L134" i="7"/>
  <c r="V134" i="7" s="1"/>
  <c r="P139" i="7"/>
  <c r="R139" i="7" s="1"/>
  <c r="L142" i="7"/>
  <c r="V142" i="7" s="1"/>
  <c r="P147" i="7"/>
  <c r="R147" i="7" s="1"/>
  <c r="L150" i="7"/>
  <c r="V150" i="7" s="1"/>
  <c r="P155" i="7"/>
  <c r="R155" i="7" s="1"/>
  <c r="L158" i="7"/>
  <c r="V158" i="7" s="1"/>
  <c r="L168" i="7"/>
  <c r="V168" i="7" s="1"/>
  <c r="L176" i="7"/>
  <c r="V176" i="7" s="1"/>
  <c r="P180" i="7"/>
  <c r="R180" i="7" s="1"/>
  <c r="L195" i="7"/>
  <c r="V195" i="7" s="1"/>
  <c r="P201" i="7"/>
  <c r="R201" i="7" s="1"/>
  <c r="L74" i="7"/>
  <c r="V74" i="7" s="1"/>
  <c r="L78" i="7"/>
  <c r="V78" i="7" s="1"/>
  <c r="L82" i="7"/>
  <c r="V82" i="7" s="1"/>
  <c r="L86" i="7"/>
  <c r="V86" i="7" s="1"/>
  <c r="L90" i="7"/>
  <c r="V90" i="7" s="1"/>
  <c r="L94" i="7"/>
  <c r="V94" i="7" s="1"/>
  <c r="L98" i="7"/>
  <c r="V98" i="7" s="1"/>
  <c r="L102" i="7"/>
  <c r="V102" i="7" s="1"/>
  <c r="L106" i="7"/>
  <c r="V106" i="7" s="1"/>
  <c r="L110" i="7"/>
  <c r="V110" i="7" s="1"/>
  <c r="L114" i="7"/>
  <c r="V114" i="7" s="1"/>
  <c r="L118" i="7"/>
  <c r="V118" i="7" s="1"/>
  <c r="L122" i="7"/>
  <c r="V122" i="7" s="1"/>
  <c r="L126" i="7"/>
  <c r="V126" i="7" s="1"/>
  <c r="L130" i="7"/>
  <c r="V130" i="7" s="1"/>
  <c r="P136" i="7"/>
  <c r="R136" i="7" s="1"/>
  <c r="S136" i="7" s="1"/>
  <c r="P126" i="7"/>
  <c r="R126" i="7" s="1"/>
  <c r="P193" i="7"/>
  <c r="R193" i="7" s="1"/>
  <c r="L661" i="7"/>
  <c r="V661" i="7" s="1"/>
  <c r="P600" i="7"/>
  <c r="R600" i="7" s="1"/>
  <c r="P540" i="7"/>
  <c r="R540" i="7" s="1"/>
  <c r="P464" i="7"/>
  <c r="R464" i="7" s="1"/>
  <c r="P482" i="7"/>
  <c r="R482" i="7" s="1"/>
  <c r="L374" i="7"/>
  <c r="V374" i="7" s="1"/>
  <c r="P341" i="7"/>
  <c r="R341" i="7" s="1"/>
  <c r="P343" i="7"/>
  <c r="R343" i="7" s="1"/>
  <c r="P256" i="7"/>
  <c r="R256" i="7" s="1"/>
  <c r="P254" i="7"/>
  <c r="R254" i="7" s="1"/>
  <c r="P299" i="7"/>
  <c r="R299" i="7" s="1"/>
  <c r="P214" i="7"/>
  <c r="R214" i="7" s="1"/>
  <c r="L226" i="7"/>
  <c r="V226" i="7" s="1"/>
  <c r="P239" i="7"/>
  <c r="R239" i="7" s="1"/>
  <c r="L75" i="7"/>
  <c r="V75" i="7" s="1"/>
  <c r="L87" i="7"/>
  <c r="V87" i="7" s="1"/>
  <c r="L95" i="7"/>
  <c r="V95" i="7" s="1"/>
  <c r="L103" i="7"/>
  <c r="V103" i="7" s="1"/>
  <c r="L111" i="7"/>
  <c r="V111" i="7" s="1"/>
  <c r="L119" i="7"/>
  <c r="V119" i="7" s="1"/>
  <c r="L127" i="7"/>
  <c r="V127" i="7" s="1"/>
  <c r="P144" i="7"/>
  <c r="R144" i="7" s="1"/>
  <c r="P152" i="7"/>
  <c r="R152" i="7" s="1"/>
  <c r="P160" i="7"/>
  <c r="R160" i="7" s="1"/>
  <c r="L163" i="7"/>
  <c r="V163" i="7" s="1"/>
  <c r="L171" i="7"/>
  <c r="V171" i="7" s="1"/>
  <c r="P179" i="7"/>
  <c r="R179" i="7" s="1"/>
  <c r="L181" i="7"/>
  <c r="V181" i="7" s="1"/>
  <c r="P185" i="7"/>
  <c r="R185" i="7" s="1"/>
  <c r="S185" i="7" s="1"/>
  <c r="L208" i="7"/>
  <c r="V208" i="7" s="1"/>
  <c r="L268" i="7"/>
  <c r="V268" i="7" s="1"/>
  <c r="L300" i="7"/>
  <c r="V300" i="7" s="1"/>
  <c r="L311" i="7"/>
  <c r="V311" i="7" s="1"/>
  <c r="P196" i="7"/>
  <c r="R196" i="7" s="1"/>
  <c r="P200" i="7"/>
  <c r="R200" i="7" s="1"/>
  <c r="P204" i="7"/>
  <c r="R204" i="7" s="1"/>
  <c r="P208" i="7"/>
  <c r="R208" i="7" s="1"/>
  <c r="P212" i="7"/>
  <c r="R212" i="7" s="1"/>
  <c r="P216" i="7"/>
  <c r="R216" i="7" s="1"/>
  <c r="L256" i="7"/>
  <c r="V256" i="7" s="1"/>
  <c r="L288" i="7"/>
  <c r="V288" i="7" s="1"/>
  <c r="P314" i="7"/>
  <c r="R314" i="7" s="1"/>
  <c r="P322" i="7"/>
  <c r="R322" i="7" s="1"/>
  <c r="P233" i="7"/>
  <c r="R233" i="7" s="1"/>
  <c r="S233" i="7" s="1"/>
  <c r="L276" i="7"/>
  <c r="V276" i="7" s="1"/>
  <c r="P308" i="7"/>
  <c r="R308" i="7" s="1"/>
  <c r="L182" i="7"/>
  <c r="V182" i="7" s="1"/>
  <c r="L190" i="7"/>
  <c r="V190" i="7" s="1"/>
  <c r="L202" i="7"/>
  <c r="V202" i="7" s="1"/>
  <c r="L218" i="7"/>
  <c r="V218" i="7" s="1"/>
  <c r="P253" i="7"/>
  <c r="R253" i="7" s="1"/>
  <c r="L275" i="7"/>
  <c r="V275" i="7" s="1"/>
  <c r="P285" i="7"/>
  <c r="R285" i="7" s="1"/>
  <c r="S285" i="7" s="1"/>
  <c r="P306" i="7"/>
  <c r="R306" i="7" s="1"/>
  <c r="P317" i="7"/>
  <c r="R317" i="7" s="1"/>
  <c r="P325" i="7"/>
  <c r="R325" i="7" s="1"/>
  <c r="P344" i="7"/>
  <c r="R344" i="7" s="1"/>
  <c r="S344" i="7" s="1"/>
  <c r="L254" i="7"/>
  <c r="V254" i="7" s="1"/>
  <c r="L270" i="7"/>
  <c r="V270" i="7" s="1"/>
  <c r="L286" i="7"/>
  <c r="V286" i="7" s="1"/>
  <c r="L302" i="7"/>
  <c r="V302" i="7" s="1"/>
  <c r="L306" i="7"/>
  <c r="V306" i="7" s="1"/>
  <c r="L310" i="7"/>
  <c r="V310" i="7" s="1"/>
  <c r="L314" i="7"/>
  <c r="V314" i="7" s="1"/>
  <c r="L335" i="7"/>
  <c r="V335" i="7" s="1"/>
  <c r="P348" i="7"/>
  <c r="R348" i="7" s="1"/>
  <c r="L346" i="7"/>
  <c r="V346" i="7" s="1"/>
  <c r="L357" i="7"/>
  <c r="V357" i="7" s="1"/>
  <c r="L392" i="7"/>
  <c r="V392" i="7" s="1"/>
  <c r="L351" i="7"/>
  <c r="V351" i="7" s="1"/>
  <c r="L361" i="7"/>
  <c r="V361" i="7" s="1"/>
  <c r="L376" i="7"/>
  <c r="V376" i="7" s="1"/>
  <c r="L383" i="7"/>
  <c r="V383" i="7" s="1"/>
  <c r="L385" i="7"/>
  <c r="V385" i="7" s="1"/>
  <c r="P389" i="7"/>
  <c r="R389" i="7" s="1"/>
  <c r="P400" i="7"/>
  <c r="R400" i="7" s="1"/>
  <c r="L408" i="7"/>
  <c r="V408" i="7" s="1"/>
  <c r="L35" i="7"/>
  <c r="V35" i="7" s="1"/>
  <c r="P78" i="7"/>
  <c r="R78" i="7" s="1"/>
  <c r="P141" i="7"/>
  <c r="R141" i="7" s="1"/>
  <c r="L137" i="7"/>
  <c r="V137" i="7" s="1"/>
  <c r="P146" i="7"/>
  <c r="R146" i="7" s="1"/>
  <c r="L169" i="7"/>
  <c r="V169" i="7" s="1"/>
  <c r="P228" i="7"/>
  <c r="R228" i="7" s="1"/>
  <c r="S228" i="7" s="1"/>
  <c r="L610" i="7"/>
  <c r="P547" i="7"/>
  <c r="R547" i="7" s="1"/>
  <c r="P524" i="7"/>
  <c r="R524" i="7" s="1"/>
  <c r="L511" i="7"/>
  <c r="V511" i="7" s="1"/>
  <c r="P511" i="7"/>
  <c r="R511" i="7" s="1"/>
  <c r="L391" i="7"/>
  <c r="V391" i="7" s="1"/>
  <c r="L382" i="7"/>
  <c r="V382" i="7" s="1"/>
  <c r="P327" i="7"/>
  <c r="R327" i="7" s="1"/>
  <c r="P331" i="7"/>
  <c r="R331" i="7" s="1"/>
  <c r="S331" i="7" s="1"/>
  <c r="P238" i="7"/>
  <c r="R238" i="7" s="1"/>
  <c r="P283" i="7"/>
  <c r="R283" i="7" s="1"/>
  <c r="P198" i="7"/>
  <c r="R198" i="7" s="1"/>
  <c r="P215" i="7"/>
  <c r="R215" i="7" s="1"/>
  <c r="P12" i="7"/>
  <c r="R12" i="7" s="1"/>
  <c r="P164" i="7"/>
  <c r="R164" i="7" s="1"/>
  <c r="P181" i="7"/>
  <c r="R181" i="7" s="1"/>
  <c r="S181" i="7" s="1"/>
  <c r="L79" i="7"/>
  <c r="V79" i="7" s="1"/>
  <c r="L89" i="7"/>
  <c r="V89" i="7" s="1"/>
  <c r="L97" i="7"/>
  <c r="V97" i="7" s="1"/>
  <c r="L105" i="7"/>
  <c r="V105" i="7" s="1"/>
  <c r="L113" i="7"/>
  <c r="V113" i="7" s="1"/>
  <c r="L121" i="7"/>
  <c r="V121" i="7" s="1"/>
  <c r="L129" i="7"/>
  <c r="V129" i="7" s="1"/>
  <c r="L147" i="7"/>
  <c r="V147" i="7" s="1"/>
  <c r="L155" i="7"/>
  <c r="V155" i="7" s="1"/>
  <c r="P167" i="7"/>
  <c r="R167" i="7" s="1"/>
  <c r="P175" i="7"/>
  <c r="R175" i="7" s="1"/>
  <c r="L183" i="7"/>
  <c r="V183" i="7" s="1"/>
  <c r="P224" i="7"/>
  <c r="R224" i="7" s="1"/>
  <c r="L263" i="7"/>
  <c r="V263" i="7" s="1"/>
  <c r="P273" i="7"/>
  <c r="R273" i="7" s="1"/>
  <c r="L295" i="7"/>
  <c r="V295" i="7" s="1"/>
  <c r="P305" i="7"/>
  <c r="R305" i="7" s="1"/>
  <c r="S305" i="7" s="1"/>
  <c r="P324" i="7"/>
  <c r="R324" i="7" s="1"/>
  <c r="S324" i="7" s="1"/>
  <c r="L230" i="7"/>
  <c r="V230" i="7" s="1"/>
  <c r="P241" i="7"/>
  <c r="R241" i="7" s="1"/>
  <c r="L251" i="7"/>
  <c r="V251" i="7" s="1"/>
  <c r="P261" i="7"/>
  <c r="R261" i="7" s="1"/>
  <c r="L283" i="7"/>
  <c r="V283" i="7" s="1"/>
  <c r="P293" i="7"/>
  <c r="R293" i="7" s="1"/>
  <c r="S293" i="7" s="1"/>
  <c r="P304" i="7"/>
  <c r="R304" i="7" s="1"/>
  <c r="L315" i="7"/>
  <c r="V315" i="7" s="1"/>
  <c r="L323" i="7"/>
  <c r="V323" i="7" s="1"/>
  <c r="P221" i="7"/>
  <c r="R221" i="7" s="1"/>
  <c r="P237" i="7"/>
  <c r="R237" i="7" s="1"/>
  <c r="L242" i="7"/>
  <c r="V242" i="7" s="1"/>
  <c r="P249" i="7"/>
  <c r="R249" i="7" s="1"/>
  <c r="L271" i="7"/>
  <c r="V271" i="7" s="1"/>
  <c r="P281" i="7"/>
  <c r="R281" i="7" s="1"/>
  <c r="P302" i="7"/>
  <c r="R302" i="7" s="1"/>
  <c r="P313" i="7"/>
  <c r="R313" i="7" s="1"/>
  <c r="L198" i="7"/>
  <c r="V198" i="7" s="1"/>
  <c r="L214" i="7"/>
  <c r="V214" i="7" s="1"/>
  <c r="P232" i="7"/>
  <c r="R232" i="7" s="1"/>
  <c r="L264" i="7"/>
  <c r="V264" i="7" s="1"/>
  <c r="L296" i="7"/>
  <c r="V296" i="7" s="1"/>
  <c r="L307" i="7"/>
  <c r="V307" i="7" s="1"/>
  <c r="P318" i="7"/>
  <c r="R318" i="7" s="1"/>
  <c r="P326" i="7"/>
  <c r="R326" i="7" s="1"/>
  <c r="P334" i="7"/>
  <c r="R334" i="7" s="1"/>
  <c r="L250" i="7"/>
  <c r="V250" i="7" s="1"/>
  <c r="L266" i="7"/>
  <c r="V266" i="7" s="1"/>
  <c r="L282" i="7"/>
  <c r="V282" i="7" s="1"/>
  <c r="L298" i="7"/>
  <c r="V298" i="7" s="1"/>
  <c r="L318" i="7"/>
  <c r="V318" i="7" s="1"/>
  <c r="L328" i="7"/>
  <c r="V328" i="7" s="1"/>
  <c r="L341" i="7"/>
  <c r="V341" i="7" s="1"/>
  <c r="L350" i="7"/>
  <c r="V350" i="7" s="1"/>
  <c r="L347" i="7"/>
  <c r="V347" i="7" s="1"/>
  <c r="L359" i="7"/>
  <c r="V359" i="7" s="1"/>
  <c r="P364" i="7"/>
  <c r="R364" i="7" s="1"/>
  <c r="L400" i="7"/>
  <c r="V400" i="7" s="1"/>
  <c r="P404" i="7"/>
  <c r="R404" i="7" s="1"/>
  <c r="P412" i="7"/>
  <c r="R412" i="7" s="1"/>
  <c r="P420" i="7"/>
  <c r="R420" i="7" s="1"/>
  <c r="P110" i="7"/>
  <c r="R110" i="7" s="1"/>
  <c r="S110" i="7" s="1"/>
  <c r="P157" i="7"/>
  <c r="R157" i="7" s="1"/>
  <c r="S157" i="7" s="1"/>
  <c r="L153" i="7"/>
  <c r="V153" i="7" s="1"/>
  <c r="P173" i="7"/>
  <c r="R173" i="7" s="1"/>
  <c r="P608" i="7"/>
  <c r="R608" i="7" s="1"/>
  <c r="P515" i="7"/>
  <c r="R515" i="7" s="1"/>
  <c r="P480" i="7"/>
  <c r="R480" i="7" s="1"/>
  <c r="P498" i="7"/>
  <c r="R498" i="7" s="1"/>
  <c r="P462" i="7"/>
  <c r="R462" i="7" s="1"/>
  <c r="S462" i="7" s="1"/>
  <c r="P358" i="7"/>
  <c r="R358" i="7" s="1"/>
  <c r="S358" i="7" s="1"/>
  <c r="P370" i="7"/>
  <c r="R370" i="7" s="1"/>
  <c r="S370" i="7" s="1"/>
  <c r="P272" i="7"/>
  <c r="R272" i="7" s="1"/>
  <c r="P270" i="7"/>
  <c r="R270" i="7" s="1"/>
  <c r="P315" i="7"/>
  <c r="R315" i="7" s="1"/>
  <c r="P251" i="7"/>
  <c r="R251" i="7" s="1"/>
  <c r="L239" i="7"/>
  <c r="V239" i="7" s="1"/>
  <c r="L236" i="7"/>
  <c r="V236" i="7" s="1"/>
  <c r="P172" i="7"/>
  <c r="R172" i="7" s="1"/>
  <c r="S172" i="7" s="1"/>
  <c r="P191" i="7"/>
  <c r="R191" i="7" s="1"/>
  <c r="S191" i="7" s="1"/>
  <c r="L219" i="7"/>
  <c r="V219" i="7" s="1"/>
  <c r="L85" i="7"/>
  <c r="V85" i="7" s="1"/>
  <c r="L93" i="7"/>
  <c r="V93" i="7" s="1"/>
  <c r="L101" i="7"/>
  <c r="V101" i="7" s="1"/>
  <c r="L109" i="7"/>
  <c r="V109" i="7" s="1"/>
  <c r="L117" i="7"/>
  <c r="V117" i="7" s="1"/>
  <c r="L125" i="7"/>
  <c r="V125" i="7" s="1"/>
  <c r="L143" i="7"/>
  <c r="V143" i="7" s="1"/>
  <c r="L151" i="7"/>
  <c r="V151" i="7" s="1"/>
  <c r="L159" i="7"/>
  <c r="V159" i="7" s="1"/>
  <c r="P163" i="7"/>
  <c r="R163" i="7" s="1"/>
  <c r="S163" i="7" s="1"/>
  <c r="P171" i="7"/>
  <c r="R171" i="7" s="1"/>
  <c r="S171" i="7" s="1"/>
  <c r="P184" i="7"/>
  <c r="R184" i="7" s="1"/>
  <c r="S184" i="7" s="1"/>
  <c r="P177" i="7"/>
  <c r="R177" i="7" s="1"/>
  <c r="L247" i="7"/>
  <c r="V247" i="7" s="1"/>
  <c r="P257" i="7"/>
  <c r="R257" i="7" s="1"/>
  <c r="S257" i="7" s="1"/>
  <c r="L279" i="7"/>
  <c r="V279" i="7" s="1"/>
  <c r="P289" i="7"/>
  <c r="R289" i="7" s="1"/>
  <c r="S289" i="7" s="1"/>
  <c r="P310" i="7"/>
  <c r="R310" i="7" s="1"/>
  <c r="S310" i="7" s="1"/>
  <c r="L238" i="7"/>
  <c r="V238" i="7" s="1"/>
  <c r="P245" i="7"/>
  <c r="R245" i="7" s="1"/>
  <c r="S245" i="7" s="1"/>
  <c r="L267" i="7"/>
  <c r="V267" i="7" s="1"/>
  <c r="P277" i="7"/>
  <c r="R277" i="7" s="1"/>
  <c r="L299" i="7"/>
  <c r="V299" i="7" s="1"/>
  <c r="P321" i="7"/>
  <c r="R321" i="7" s="1"/>
  <c r="P229" i="7"/>
  <c r="R229" i="7" s="1"/>
  <c r="S229" i="7" s="1"/>
  <c r="L243" i="7"/>
  <c r="V243" i="7" s="1"/>
  <c r="L255" i="7"/>
  <c r="V255" i="7" s="1"/>
  <c r="P265" i="7"/>
  <c r="R265" i="7" s="1"/>
  <c r="L287" i="7"/>
  <c r="V287" i="7" s="1"/>
  <c r="P297" i="7"/>
  <c r="R297" i="7" s="1"/>
  <c r="S297" i="7" s="1"/>
  <c r="P320" i="7"/>
  <c r="R320" i="7" s="1"/>
  <c r="S320" i="7" s="1"/>
  <c r="L206" i="7"/>
  <c r="V206" i="7" s="1"/>
  <c r="L223" i="7"/>
  <c r="V223" i="7" s="1"/>
  <c r="P236" i="7"/>
  <c r="R236" i="7" s="1"/>
  <c r="L248" i="7"/>
  <c r="V248" i="7" s="1"/>
  <c r="L280" i="7"/>
  <c r="V280" i="7" s="1"/>
  <c r="P312" i="7"/>
  <c r="R312" i="7" s="1"/>
  <c r="P332" i="7"/>
  <c r="R332" i="7" s="1"/>
  <c r="S332" i="7" s="1"/>
  <c r="L349" i="7"/>
  <c r="V349" i="7" s="1"/>
  <c r="L258" i="7"/>
  <c r="V258" i="7" s="1"/>
  <c r="L274" i="7"/>
  <c r="V274" i="7" s="1"/>
  <c r="L290" i="7"/>
  <c r="V290" i="7" s="1"/>
  <c r="L326" i="7"/>
  <c r="V326" i="7" s="1"/>
  <c r="P329" i="7"/>
  <c r="R329" i="7" s="1"/>
  <c r="L353" i="7"/>
  <c r="V353" i="7" s="1"/>
  <c r="P360" i="7"/>
  <c r="R360" i="7" s="1"/>
  <c r="L317" i="7"/>
  <c r="V317" i="7" s="1"/>
  <c r="L321" i="7"/>
  <c r="V321" i="7" s="1"/>
  <c r="L325" i="7"/>
  <c r="V325" i="7" s="1"/>
  <c r="P340" i="7"/>
  <c r="R340" i="7" s="1"/>
  <c r="P356" i="7"/>
  <c r="R356" i="7" s="1"/>
  <c r="S356" i="7" s="1"/>
  <c r="L339" i="7"/>
  <c r="V339" i="7" s="1"/>
  <c r="L355" i="7"/>
  <c r="V355" i="7" s="1"/>
  <c r="P380" i="7"/>
  <c r="R380" i="7" s="1"/>
  <c r="P408" i="7"/>
  <c r="R408" i="7" s="1"/>
  <c r="L416" i="7"/>
  <c r="V416" i="7" s="1"/>
  <c r="P166" i="7"/>
  <c r="R166" i="7" s="1"/>
  <c r="L196" i="7"/>
  <c r="V196" i="7" s="1"/>
  <c r="P531" i="7"/>
  <c r="R531" i="7" s="1"/>
  <c r="L375" i="7"/>
  <c r="V375" i="7" s="1"/>
  <c r="P328" i="7"/>
  <c r="R328" i="7" s="1"/>
  <c r="L107" i="7"/>
  <c r="V107" i="7" s="1"/>
  <c r="L205" i="7"/>
  <c r="V205" i="7" s="1"/>
  <c r="P309" i="7"/>
  <c r="R309" i="7" s="1"/>
  <c r="L303" i="7"/>
  <c r="V303" i="7" s="1"/>
  <c r="L259" i="7"/>
  <c r="V259" i="7" s="1"/>
  <c r="L291" i="7"/>
  <c r="V291" i="7" s="1"/>
  <c r="L319" i="7"/>
  <c r="V319" i="7" s="1"/>
  <c r="L294" i="7"/>
  <c r="V294" i="7" s="1"/>
  <c r="L342" i="7"/>
  <c r="V342" i="7" s="1"/>
  <c r="P373" i="7"/>
  <c r="R373" i="7" s="1"/>
  <c r="P396" i="7"/>
  <c r="R396" i="7" s="1"/>
  <c r="S396" i="7" s="1"/>
  <c r="L420" i="7"/>
  <c r="V420" i="7" s="1"/>
  <c r="P368" i="7"/>
  <c r="R368" i="7" s="1"/>
  <c r="P377" i="7"/>
  <c r="R377" i="7" s="1"/>
  <c r="P384" i="7"/>
  <c r="R384" i="7" s="1"/>
  <c r="L399" i="7"/>
  <c r="V399" i="7" s="1"/>
  <c r="P403" i="7"/>
  <c r="R403" i="7" s="1"/>
  <c r="P419" i="7"/>
  <c r="R419" i="7" s="1"/>
  <c r="L425" i="7"/>
  <c r="V425" i="7" s="1"/>
  <c r="P365" i="7"/>
  <c r="R365" i="7" s="1"/>
  <c r="P372" i="7"/>
  <c r="R372" i="7" s="1"/>
  <c r="P402" i="7"/>
  <c r="R402" i="7" s="1"/>
  <c r="L406" i="7"/>
  <c r="V406" i="7" s="1"/>
  <c r="L414" i="7"/>
  <c r="V414" i="7" s="1"/>
  <c r="P418" i="7"/>
  <c r="R418" i="7" s="1"/>
  <c r="L422" i="7"/>
  <c r="V422" i="7" s="1"/>
  <c r="P357" i="7"/>
  <c r="R357" i="7" s="1"/>
  <c r="L363" i="7"/>
  <c r="V363" i="7" s="1"/>
  <c r="L365" i="7"/>
  <c r="V365" i="7" s="1"/>
  <c r="L379" i="7"/>
  <c r="V379" i="7" s="1"/>
  <c r="L381" i="7"/>
  <c r="V381" i="7" s="1"/>
  <c r="L395" i="7"/>
  <c r="V395" i="7" s="1"/>
  <c r="P405" i="7"/>
  <c r="R405" i="7" s="1"/>
  <c r="L409" i="7"/>
  <c r="V409" i="7" s="1"/>
  <c r="P493" i="7"/>
  <c r="R493" i="7" s="1"/>
  <c r="L498" i="7"/>
  <c r="V498" i="7" s="1"/>
  <c r="P427" i="7"/>
  <c r="R427" i="7" s="1"/>
  <c r="P429" i="7"/>
  <c r="R429" i="7" s="1"/>
  <c r="P431" i="7"/>
  <c r="R431" i="7" s="1"/>
  <c r="P433" i="7"/>
  <c r="R433" i="7" s="1"/>
  <c r="P435" i="7"/>
  <c r="R435" i="7" s="1"/>
  <c r="P437" i="7"/>
  <c r="R437" i="7" s="1"/>
  <c r="P439" i="7"/>
  <c r="R439" i="7" s="1"/>
  <c r="P441" i="7"/>
  <c r="R441" i="7" s="1"/>
  <c r="P443" i="7"/>
  <c r="R443" i="7" s="1"/>
  <c r="P445" i="7"/>
  <c r="R445" i="7" s="1"/>
  <c r="P447" i="7"/>
  <c r="R447" i="7" s="1"/>
  <c r="P449" i="7"/>
  <c r="R449" i="7" s="1"/>
  <c r="P451" i="7"/>
  <c r="R451" i="7" s="1"/>
  <c r="L457" i="7"/>
  <c r="V457" i="7" s="1"/>
  <c r="P497" i="7"/>
  <c r="R497" i="7" s="1"/>
  <c r="L502" i="7"/>
  <c r="V502" i="7" s="1"/>
  <c r="P485" i="7"/>
  <c r="R485" i="7" s="1"/>
  <c r="L490" i="7"/>
  <c r="V490" i="7" s="1"/>
  <c r="P473" i="7"/>
  <c r="R473" i="7" s="1"/>
  <c r="S473" i="7" s="1"/>
  <c r="L478" i="7"/>
  <c r="V478" i="7" s="1"/>
  <c r="L499" i="7"/>
  <c r="V499" i="7" s="1"/>
  <c r="L505" i="7"/>
  <c r="V505" i="7" s="1"/>
  <c r="P471" i="7"/>
  <c r="R471" i="7" s="1"/>
  <c r="P475" i="7"/>
  <c r="R475" i="7" s="1"/>
  <c r="P479" i="7"/>
  <c r="R479" i="7" s="1"/>
  <c r="P483" i="7"/>
  <c r="R483" i="7" s="1"/>
  <c r="P487" i="7"/>
  <c r="R487" i="7" s="1"/>
  <c r="P491" i="7"/>
  <c r="R491" i="7" s="1"/>
  <c r="P495" i="7"/>
  <c r="R495" i="7" s="1"/>
  <c r="P499" i="7"/>
  <c r="R499" i="7" s="1"/>
  <c r="P518" i="7"/>
  <c r="R518" i="7" s="1"/>
  <c r="L545" i="7"/>
  <c r="V545" i="7" s="1"/>
  <c r="P513" i="7"/>
  <c r="R513" i="7" s="1"/>
  <c r="P522" i="7"/>
  <c r="R522" i="7" s="1"/>
  <c r="L20" i="7"/>
  <c r="V20" i="7" s="1"/>
  <c r="L32" i="7"/>
  <c r="V32" i="7" s="1"/>
  <c r="P496" i="7"/>
  <c r="R496" i="7" s="1"/>
  <c r="P391" i="7"/>
  <c r="R391" i="7" s="1"/>
  <c r="S391" i="7" s="1"/>
  <c r="P267" i="7"/>
  <c r="R267" i="7" s="1"/>
  <c r="L83" i="7"/>
  <c r="V83" i="7" s="1"/>
  <c r="L115" i="7"/>
  <c r="V115" i="7" s="1"/>
  <c r="L135" i="7"/>
  <c r="V135" i="7" s="1"/>
  <c r="L201" i="7"/>
  <c r="V201" i="7" s="1"/>
  <c r="L217" i="7"/>
  <c r="V217" i="7" s="1"/>
  <c r="L252" i="7"/>
  <c r="V252" i="7" s="1"/>
  <c r="L284" i="7"/>
  <c r="V284" i="7" s="1"/>
  <c r="P316" i="7"/>
  <c r="R316" i="7" s="1"/>
  <c r="L272" i="7"/>
  <c r="V272" i="7" s="1"/>
  <c r="L194" i="7"/>
  <c r="V194" i="7" s="1"/>
  <c r="P269" i="7"/>
  <c r="R269" i="7" s="1"/>
  <c r="S269" i="7" s="1"/>
  <c r="P301" i="7"/>
  <c r="R301" i="7" s="1"/>
  <c r="L246" i="7"/>
  <c r="V246" i="7" s="1"/>
  <c r="P352" i="7"/>
  <c r="R352" i="7" s="1"/>
  <c r="L343" i="7"/>
  <c r="V343" i="7" s="1"/>
  <c r="P424" i="7"/>
  <c r="R424" i="7" s="1"/>
  <c r="P395" i="7"/>
  <c r="R395" i="7" s="1"/>
  <c r="S395" i="7" s="1"/>
  <c r="L403" i="7"/>
  <c r="V403" i="7" s="1"/>
  <c r="P407" i="7"/>
  <c r="R407" i="7" s="1"/>
  <c r="P415" i="7"/>
  <c r="R415" i="7" s="1"/>
  <c r="L419" i="7"/>
  <c r="V419" i="7" s="1"/>
  <c r="P421" i="7"/>
  <c r="R421" i="7" s="1"/>
  <c r="L377" i="7"/>
  <c r="V377" i="7" s="1"/>
  <c r="P381" i="7"/>
  <c r="R381" i="7" s="1"/>
  <c r="S381" i="7" s="1"/>
  <c r="P388" i="7"/>
  <c r="R388" i="7" s="1"/>
  <c r="S388" i="7" s="1"/>
  <c r="L393" i="7"/>
  <c r="V393" i="7" s="1"/>
  <c r="P398" i="7"/>
  <c r="R398" i="7" s="1"/>
  <c r="L402" i="7"/>
  <c r="V402" i="7" s="1"/>
  <c r="L418" i="7"/>
  <c r="V418" i="7" s="1"/>
  <c r="P454" i="7"/>
  <c r="R454" i="7" s="1"/>
  <c r="P369" i="7"/>
  <c r="R369" i="7" s="1"/>
  <c r="P376" i="7"/>
  <c r="R376" i="7" s="1"/>
  <c r="P385" i="7"/>
  <c r="R385" i="7" s="1"/>
  <c r="P392" i="7"/>
  <c r="R392" i="7" s="1"/>
  <c r="S392" i="7" s="1"/>
  <c r="P401" i="7"/>
  <c r="R401" i="7" s="1"/>
  <c r="L405" i="7"/>
  <c r="V405" i="7" s="1"/>
  <c r="P417" i="7"/>
  <c r="R417" i="7" s="1"/>
  <c r="L460" i="7"/>
  <c r="V460" i="7" s="1"/>
  <c r="P461" i="7"/>
  <c r="R461" i="7" s="1"/>
  <c r="L468" i="7"/>
  <c r="V468" i="7" s="1"/>
  <c r="L471" i="7"/>
  <c r="V471" i="7" s="1"/>
  <c r="L426" i="7"/>
  <c r="V426" i="7" s="1"/>
  <c r="L428" i="7"/>
  <c r="V428" i="7" s="1"/>
  <c r="L430" i="7"/>
  <c r="V430" i="7" s="1"/>
  <c r="L432" i="7"/>
  <c r="V432" i="7" s="1"/>
  <c r="L434" i="7"/>
  <c r="V434" i="7" s="1"/>
  <c r="L436" i="7"/>
  <c r="V436" i="7" s="1"/>
  <c r="L438" i="7"/>
  <c r="V438" i="7" s="1"/>
  <c r="L440" i="7"/>
  <c r="V440" i="7" s="1"/>
  <c r="L442" i="7"/>
  <c r="V442" i="7" s="1"/>
  <c r="L444" i="7"/>
  <c r="V444" i="7" s="1"/>
  <c r="L446" i="7"/>
  <c r="V446" i="7" s="1"/>
  <c r="L448" i="7"/>
  <c r="V448" i="7" s="1"/>
  <c r="L450" i="7"/>
  <c r="V450" i="7" s="1"/>
  <c r="L475" i="7"/>
  <c r="V475" i="7" s="1"/>
  <c r="P463" i="7"/>
  <c r="R463" i="7" s="1"/>
  <c r="S463" i="7" s="1"/>
  <c r="P489" i="7"/>
  <c r="R489" i="7" s="1"/>
  <c r="S489" i="7" s="1"/>
  <c r="L494" i="7"/>
  <c r="V494" i="7" s="1"/>
  <c r="P510" i="7"/>
  <c r="R510" i="7" s="1"/>
  <c r="L529" i="7"/>
  <c r="V529" i="7" s="1"/>
  <c r="L540" i="7"/>
  <c r="V540" i="7" s="1"/>
  <c r="L551" i="7"/>
  <c r="V551" i="7" s="1"/>
  <c r="L510" i="7"/>
  <c r="V510" i="7" s="1"/>
  <c r="P514" i="7"/>
  <c r="R514" i="7" s="1"/>
  <c r="L42" i="7"/>
  <c r="V42" i="7" s="1"/>
  <c r="L512" i="7"/>
  <c r="V512" i="7" s="1"/>
  <c r="P288" i="7"/>
  <c r="R288" i="7" s="1"/>
  <c r="P182" i="7"/>
  <c r="R182" i="7" s="1"/>
  <c r="S182" i="7" s="1"/>
  <c r="L91" i="7"/>
  <c r="V91" i="7" s="1"/>
  <c r="L123" i="7"/>
  <c r="V123" i="7" s="1"/>
  <c r="L167" i="7"/>
  <c r="V167" i="7" s="1"/>
  <c r="L175" i="7"/>
  <c r="V175" i="7" s="1"/>
  <c r="L177" i="7"/>
  <c r="V177" i="7" s="1"/>
  <c r="L197" i="7"/>
  <c r="V197" i="7" s="1"/>
  <c r="L213" i="7"/>
  <c r="V213" i="7" s="1"/>
  <c r="P225" i="7"/>
  <c r="R225" i="7" s="1"/>
  <c r="S225" i="7" s="1"/>
  <c r="L260" i="7"/>
  <c r="V260" i="7" s="1"/>
  <c r="L292" i="7"/>
  <c r="V292" i="7" s="1"/>
  <c r="L186" i="7"/>
  <c r="V186" i="7" s="1"/>
  <c r="L210" i="7"/>
  <c r="V210" i="7" s="1"/>
  <c r="L354" i="7"/>
  <c r="V354" i="7" s="1"/>
  <c r="L262" i="7"/>
  <c r="V262" i="7" s="1"/>
  <c r="L322" i="7"/>
  <c r="V322" i="7" s="1"/>
  <c r="P336" i="7"/>
  <c r="R336" i="7" s="1"/>
  <c r="L345" i="7"/>
  <c r="V345" i="7" s="1"/>
  <c r="L369" i="7"/>
  <c r="V369" i="7" s="1"/>
  <c r="L424" i="7"/>
  <c r="V424" i="7" s="1"/>
  <c r="P338" i="7"/>
  <c r="R338" i="7" s="1"/>
  <c r="P342" i="7"/>
  <c r="R342" i="7" s="1"/>
  <c r="P346" i="7"/>
  <c r="R346" i="7" s="1"/>
  <c r="P350" i="7"/>
  <c r="R350" i="7" s="1"/>
  <c r="P354" i="7"/>
  <c r="R354" i="7" s="1"/>
  <c r="P363" i="7"/>
  <c r="R363" i="7" s="1"/>
  <c r="S363" i="7" s="1"/>
  <c r="P379" i="7"/>
  <c r="R379" i="7" s="1"/>
  <c r="L407" i="7"/>
  <c r="V407" i="7" s="1"/>
  <c r="P411" i="7"/>
  <c r="R411" i="7" s="1"/>
  <c r="L415" i="7"/>
  <c r="V415" i="7" s="1"/>
  <c r="L421" i="7"/>
  <c r="V421" i="7" s="1"/>
  <c r="L452" i="7"/>
  <c r="V452" i="7" s="1"/>
  <c r="L368" i="7"/>
  <c r="V368" i="7" s="1"/>
  <c r="L398" i="7"/>
  <c r="V398" i="7" s="1"/>
  <c r="P410" i="7"/>
  <c r="R410" i="7" s="1"/>
  <c r="P359" i="7"/>
  <c r="R359" i="7" s="1"/>
  <c r="S359" i="7" s="1"/>
  <c r="P397" i="7"/>
  <c r="R397" i="7" s="1"/>
  <c r="L401" i="7"/>
  <c r="V401" i="7" s="1"/>
  <c r="P413" i="7"/>
  <c r="R413" i="7" s="1"/>
  <c r="L417" i="7"/>
  <c r="V417" i="7" s="1"/>
  <c r="P423" i="7"/>
  <c r="R423" i="7" s="1"/>
  <c r="P452" i="7"/>
  <c r="R452" i="7" s="1"/>
  <c r="L487" i="7"/>
  <c r="V487" i="7" s="1"/>
  <c r="P426" i="7"/>
  <c r="R426" i="7" s="1"/>
  <c r="P428" i="7"/>
  <c r="R428" i="7" s="1"/>
  <c r="P430" i="7"/>
  <c r="R430" i="7" s="1"/>
  <c r="P432" i="7"/>
  <c r="R432" i="7" s="1"/>
  <c r="P434" i="7"/>
  <c r="R434" i="7" s="1"/>
  <c r="P436" i="7"/>
  <c r="R436" i="7" s="1"/>
  <c r="P438" i="7"/>
  <c r="R438" i="7" s="1"/>
  <c r="P440" i="7"/>
  <c r="R440" i="7" s="1"/>
  <c r="P442" i="7"/>
  <c r="R442" i="7" s="1"/>
  <c r="P444" i="7"/>
  <c r="R444" i="7" s="1"/>
  <c r="P446" i="7"/>
  <c r="R446" i="7" s="1"/>
  <c r="P448" i="7"/>
  <c r="R448" i="7" s="1"/>
  <c r="P450" i="7"/>
  <c r="R450" i="7" s="1"/>
  <c r="L470" i="7"/>
  <c r="V470" i="7" s="1"/>
  <c r="L491" i="7"/>
  <c r="V491" i="7" s="1"/>
  <c r="L458" i="7"/>
  <c r="V458" i="7" s="1"/>
  <c r="L479" i="7"/>
  <c r="V479" i="7" s="1"/>
  <c r="L506" i="7"/>
  <c r="V506" i="7" s="1"/>
  <c r="P507" i="7"/>
  <c r="R507" i="7" s="1"/>
  <c r="L524" i="7"/>
  <c r="V524" i="7" s="1"/>
  <c r="L535" i="7"/>
  <c r="V535" i="7" s="1"/>
  <c r="P550" i="7"/>
  <c r="R550" i="7" s="1"/>
  <c r="L517" i="7"/>
  <c r="V517" i="7" s="1"/>
  <c r="L212" i="7"/>
  <c r="V212" i="7" s="1"/>
  <c r="P286" i="7"/>
  <c r="R286" i="7" s="1"/>
  <c r="L131" i="7"/>
  <c r="V131" i="7" s="1"/>
  <c r="L178" i="7"/>
  <c r="V178" i="7" s="1"/>
  <c r="L389" i="7"/>
  <c r="V389" i="7" s="1"/>
  <c r="P425" i="7"/>
  <c r="R425" i="7" s="1"/>
  <c r="L384" i="7"/>
  <c r="V384" i="7" s="1"/>
  <c r="L410" i="7"/>
  <c r="V410" i="7" s="1"/>
  <c r="P361" i="7"/>
  <c r="R361" i="7" s="1"/>
  <c r="L423" i="7"/>
  <c r="V423" i="7" s="1"/>
  <c r="L433" i="7"/>
  <c r="V433" i="7" s="1"/>
  <c r="L441" i="7"/>
  <c r="V441" i="7" s="1"/>
  <c r="L449" i="7"/>
  <c r="V449" i="7" s="1"/>
  <c r="L501" i="7"/>
  <c r="V501" i="7" s="1"/>
  <c r="P459" i="7"/>
  <c r="R459" i="7" s="1"/>
  <c r="S459" i="7" s="1"/>
  <c r="L549" i="7"/>
  <c r="V549" i="7" s="1"/>
  <c r="L514" i="7"/>
  <c r="V514" i="7" s="1"/>
  <c r="L521" i="7"/>
  <c r="V521" i="7" s="1"/>
  <c r="L532" i="7"/>
  <c r="V532" i="7" s="1"/>
  <c r="L543" i="7"/>
  <c r="V543" i="7" s="1"/>
  <c r="L472" i="7"/>
  <c r="V472" i="7" s="1"/>
  <c r="L480" i="7"/>
  <c r="V480" i="7" s="1"/>
  <c r="L488" i="7"/>
  <c r="V488" i="7" s="1"/>
  <c r="L496" i="7"/>
  <c r="V496" i="7" s="1"/>
  <c r="L504" i="7"/>
  <c r="V504" i="7" s="1"/>
  <c r="L520" i="7"/>
  <c r="V520" i="7" s="1"/>
  <c r="L531" i="7"/>
  <c r="V531" i="7" s="1"/>
  <c r="P546" i="7"/>
  <c r="R546" i="7" s="1"/>
  <c r="P525" i="7"/>
  <c r="R525" i="7" s="1"/>
  <c r="P541" i="7"/>
  <c r="R541" i="7" s="1"/>
  <c r="P560" i="7"/>
  <c r="R560" i="7" s="1"/>
  <c r="P563" i="7"/>
  <c r="R563" i="7" s="1"/>
  <c r="P567" i="7"/>
  <c r="R567" i="7" s="1"/>
  <c r="P558" i="7"/>
  <c r="R558" i="7" s="1"/>
  <c r="L561" i="7"/>
  <c r="L565" i="7"/>
  <c r="P566" i="7"/>
  <c r="R566" i="7" s="1"/>
  <c r="P589" i="7"/>
  <c r="R589" i="7" s="1"/>
  <c r="P593" i="7"/>
  <c r="R593" i="7" s="1"/>
  <c r="P576" i="7"/>
  <c r="R576" i="7" s="1"/>
  <c r="L578" i="7"/>
  <c r="L580" i="7"/>
  <c r="L582" i="7"/>
  <c r="L588" i="7"/>
  <c r="P592" i="7"/>
  <c r="R592" i="7" s="1"/>
  <c r="P583" i="7"/>
  <c r="R583" i="7" s="1"/>
  <c r="L595" i="7"/>
  <c r="L569" i="7"/>
  <c r="L579" i="7"/>
  <c r="L581" i="7"/>
  <c r="L586" i="7"/>
  <c r="L621" i="7"/>
  <c r="L598" i="7"/>
  <c r="L600" i="7"/>
  <c r="P609" i="7"/>
  <c r="R609" i="7" s="1"/>
  <c r="P613" i="7"/>
  <c r="R613" i="7" s="1"/>
  <c r="L618" i="7"/>
  <c r="P627" i="7"/>
  <c r="R627" i="7" s="1"/>
  <c r="L638" i="7"/>
  <c r="P620" i="7"/>
  <c r="R620" i="7" s="1"/>
  <c r="L622" i="7"/>
  <c r="L624" i="7"/>
  <c r="L625" i="7"/>
  <c r="P94" i="7"/>
  <c r="R94" i="7" s="1"/>
  <c r="S94" i="7" s="1"/>
  <c r="P199" i="7"/>
  <c r="R199" i="7" s="1"/>
  <c r="S199" i="7" s="1"/>
  <c r="P156" i="7"/>
  <c r="R156" i="7" s="1"/>
  <c r="L209" i="7"/>
  <c r="V209" i="7" s="1"/>
  <c r="L227" i="7"/>
  <c r="V227" i="7" s="1"/>
  <c r="L338" i="7"/>
  <c r="V338" i="7" s="1"/>
  <c r="L278" i="7"/>
  <c r="V278" i="7" s="1"/>
  <c r="L367" i="7"/>
  <c r="V367" i="7" s="1"/>
  <c r="L404" i="7"/>
  <c r="V404" i="7" s="1"/>
  <c r="L412" i="7"/>
  <c r="V412" i="7" s="1"/>
  <c r="P416" i="7"/>
  <c r="R416" i="7" s="1"/>
  <c r="L387" i="7"/>
  <c r="V387" i="7" s="1"/>
  <c r="P399" i="7"/>
  <c r="R399" i="7" s="1"/>
  <c r="S399" i="7" s="1"/>
  <c r="L411" i="7"/>
  <c r="V411" i="7" s="1"/>
  <c r="P371" i="7"/>
  <c r="R371" i="7" s="1"/>
  <c r="P457" i="7"/>
  <c r="R457" i="7" s="1"/>
  <c r="P465" i="7"/>
  <c r="R465" i="7" s="1"/>
  <c r="S465" i="7" s="1"/>
  <c r="P477" i="7"/>
  <c r="R477" i="7" s="1"/>
  <c r="S477" i="7" s="1"/>
  <c r="L427" i="7"/>
  <c r="V427" i="7" s="1"/>
  <c r="L435" i="7"/>
  <c r="V435" i="7" s="1"/>
  <c r="L443" i="7"/>
  <c r="V443" i="7" s="1"/>
  <c r="L451" i="7"/>
  <c r="V451" i="7" s="1"/>
  <c r="P481" i="7"/>
  <c r="R481" i="7" s="1"/>
  <c r="L474" i="7"/>
  <c r="V474" i="7" s="1"/>
  <c r="L495" i="7"/>
  <c r="V495" i="7" s="1"/>
  <c r="L483" i="7"/>
  <c r="V483" i="7" s="1"/>
  <c r="P503" i="7"/>
  <c r="R503" i="7" s="1"/>
  <c r="L533" i="7"/>
  <c r="V533" i="7" s="1"/>
  <c r="L544" i="7"/>
  <c r="V544" i="7" s="1"/>
  <c r="P509" i="7"/>
  <c r="R509" i="7" s="1"/>
  <c r="L515" i="7"/>
  <c r="V515" i="7" s="1"/>
  <c r="L527" i="7"/>
  <c r="V527" i="7" s="1"/>
  <c r="P542" i="7"/>
  <c r="R542" i="7" s="1"/>
  <c r="P530" i="7"/>
  <c r="R530" i="7" s="1"/>
  <c r="P521" i="7"/>
  <c r="R521" i="7" s="1"/>
  <c r="S521" i="7" s="1"/>
  <c r="P537" i="7"/>
  <c r="R537" i="7" s="1"/>
  <c r="P553" i="7"/>
  <c r="R553" i="7" s="1"/>
  <c r="L560" i="7"/>
  <c r="L563" i="7"/>
  <c r="L567" i="7"/>
  <c r="L558" i="7"/>
  <c r="L522" i="7"/>
  <c r="V522" i="7" s="1"/>
  <c r="L530" i="7"/>
  <c r="V530" i="7" s="1"/>
  <c r="L538" i="7"/>
  <c r="V538" i="7" s="1"/>
  <c r="L546" i="7"/>
  <c r="V546" i="7" s="1"/>
  <c r="L566" i="7"/>
  <c r="P585" i="7"/>
  <c r="R585" i="7" s="1"/>
  <c r="L589" i="7"/>
  <c r="L593" i="7"/>
  <c r="P574" i="7"/>
  <c r="R574" i="7" s="1"/>
  <c r="L576" i="7"/>
  <c r="L592" i="7"/>
  <c r="P596" i="7"/>
  <c r="R596" i="7" s="1"/>
  <c r="L583" i="7"/>
  <c r="P587" i="7"/>
  <c r="R587" i="7" s="1"/>
  <c r="P594" i="7"/>
  <c r="R594" i="7" s="1"/>
  <c r="P612" i="7"/>
  <c r="R612" i="7" s="1"/>
  <c r="P598" i="7"/>
  <c r="R598" i="7" s="1"/>
  <c r="S598" i="7" s="1"/>
  <c r="L604" i="7"/>
  <c r="L613" i="7"/>
  <c r="P617" i="7"/>
  <c r="R617" i="7" s="1"/>
  <c r="L601" i="7"/>
  <c r="L605" i="7"/>
  <c r="L609" i="7"/>
  <c r="P614" i="7"/>
  <c r="R614" i="7" s="1"/>
  <c r="P607" i="7"/>
  <c r="R607" i="7" s="1"/>
  <c r="S607" i="7" s="1"/>
  <c r="P626" i="7"/>
  <c r="R626" i="7" s="1"/>
  <c r="P630" i="7"/>
  <c r="R630" i="7" s="1"/>
  <c r="L627" i="7"/>
  <c r="P631" i="7"/>
  <c r="R631" i="7" s="1"/>
  <c r="L620" i="7"/>
  <c r="P628" i="7"/>
  <c r="R628" i="7" s="1"/>
  <c r="P606" i="7"/>
  <c r="R606" i="7" s="1"/>
  <c r="P148" i="7"/>
  <c r="R148" i="7" s="1"/>
  <c r="L216" i="7"/>
  <c r="V216" i="7" s="1"/>
  <c r="P330" i="7"/>
  <c r="R330" i="7" s="1"/>
  <c r="S330" i="7" s="1"/>
  <c r="L373" i="7"/>
  <c r="V373" i="7" s="1"/>
  <c r="P393" i="7"/>
  <c r="R393" i="7" s="1"/>
  <c r="S393" i="7" s="1"/>
  <c r="P414" i="7"/>
  <c r="R414" i="7" s="1"/>
  <c r="P387" i="7"/>
  <c r="R387" i="7" s="1"/>
  <c r="S387" i="7" s="1"/>
  <c r="P409" i="7"/>
  <c r="R409" i="7" s="1"/>
  <c r="L413" i="7"/>
  <c r="V413" i="7" s="1"/>
  <c r="L464" i="7"/>
  <c r="V464" i="7" s="1"/>
  <c r="L429" i="7"/>
  <c r="V429" i="7" s="1"/>
  <c r="L437" i="7"/>
  <c r="V437" i="7" s="1"/>
  <c r="L445" i="7"/>
  <c r="V445" i="7" s="1"/>
  <c r="P534" i="7"/>
  <c r="R534" i="7" s="1"/>
  <c r="L528" i="7"/>
  <c r="V528" i="7" s="1"/>
  <c r="L539" i="7"/>
  <c r="V539" i="7" s="1"/>
  <c r="P526" i="7"/>
  <c r="R526" i="7" s="1"/>
  <c r="L553" i="7"/>
  <c r="V553" i="7" s="1"/>
  <c r="L476" i="7"/>
  <c r="V476" i="7" s="1"/>
  <c r="L484" i="7"/>
  <c r="V484" i="7" s="1"/>
  <c r="L492" i="7"/>
  <c r="V492" i="7" s="1"/>
  <c r="L500" i="7"/>
  <c r="V500" i="7" s="1"/>
  <c r="P508" i="7"/>
  <c r="R508" i="7" s="1"/>
  <c r="L541" i="7"/>
  <c r="V541" i="7" s="1"/>
  <c r="L552" i="7"/>
  <c r="V552" i="7" s="1"/>
  <c r="P517" i="7"/>
  <c r="R517" i="7" s="1"/>
  <c r="P533" i="7"/>
  <c r="R533" i="7" s="1"/>
  <c r="S533" i="7" s="1"/>
  <c r="P549" i="7"/>
  <c r="R549" i="7" s="1"/>
  <c r="S549" i="7" s="1"/>
  <c r="L554" i="7"/>
  <c r="P564" i="7"/>
  <c r="R564" i="7" s="1"/>
  <c r="P568" i="7"/>
  <c r="R568" i="7" s="1"/>
  <c r="P556" i="7"/>
  <c r="R556" i="7" s="1"/>
  <c r="P559" i="7"/>
  <c r="R559" i="7" s="1"/>
  <c r="P570" i="7"/>
  <c r="R570" i="7" s="1"/>
  <c r="P557" i="7"/>
  <c r="R557" i="7" s="1"/>
  <c r="P562" i="7"/>
  <c r="R562" i="7" s="1"/>
  <c r="L585" i="7"/>
  <c r="P597" i="7"/>
  <c r="R597" i="7" s="1"/>
  <c r="P572" i="7"/>
  <c r="R572" i="7" s="1"/>
  <c r="L574" i="7"/>
  <c r="P584" i="7"/>
  <c r="R584" i="7" s="1"/>
  <c r="L596" i="7"/>
  <c r="L587" i="7"/>
  <c r="P591" i="7"/>
  <c r="R591" i="7" s="1"/>
  <c r="P571" i="7"/>
  <c r="R571" i="7" s="1"/>
  <c r="P573" i="7"/>
  <c r="R573" i="7" s="1"/>
  <c r="P575" i="7"/>
  <c r="R575" i="7" s="1"/>
  <c r="P577" i="7"/>
  <c r="R577" i="7" s="1"/>
  <c r="P590" i="7"/>
  <c r="R590" i="7" s="1"/>
  <c r="L594" i="7"/>
  <c r="L612" i="7"/>
  <c r="P616" i="7"/>
  <c r="R616" i="7" s="1"/>
  <c r="L599" i="7"/>
  <c r="P601" i="7"/>
  <c r="R601" i="7" s="1"/>
  <c r="L608" i="7"/>
  <c r="L617" i="7"/>
  <c r="L614" i="7"/>
  <c r="P615" i="7"/>
  <c r="R615" i="7" s="1"/>
  <c r="P619" i="7"/>
  <c r="R619" i="7" s="1"/>
  <c r="P623" i="7"/>
  <c r="R623" i="7" s="1"/>
  <c r="L626" i="7"/>
  <c r="L630" i="7"/>
  <c r="P636" i="7"/>
  <c r="R636" i="7" s="1"/>
  <c r="L631" i="7"/>
  <c r="L628" i="7"/>
  <c r="P453" i="7"/>
  <c r="R453" i="7" s="1"/>
  <c r="S453" i="7" s="1"/>
  <c r="L139" i="7"/>
  <c r="V139" i="7" s="1"/>
  <c r="P406" i="7"/>
  <c r="R406" i="7" s="1"/>
  <c r="L431" i="7"/>
  <c r="V431" i="7" s="1"/>
  <c r="L455" i="7"/>
  <c r="V455" i="7" s="1"/>
  <c r="P467" i="7"/>
  <c r="R467" i="7" s="1"/>
  <c r="S467" i="7" s="1"/>
  <c r="L519" i="7"/>
  <c r="V519" i="7" s="1"/>
  <c r="P529" i="7"/>
  <c r="R529" i="7" s="1"/>
  <c r="L568" i="7"/>
  <c r="L570" i="7"/>
  <c r="L534" i="7"/>
  <c r="V534" i="7" s="1"/>
  <c r="P588" i="7"/>
  <c r="R588" i="7" s="1"/>
  <c r="L575" i="7"/>
  <c r="P581" i="7"/>
  <c r="R581" i="7" s="1"/>
  <c r="P603" i="7"/>
  <c r="R603" i="7" s="1"/>
  <c r="S603" i="7" s="1"/>
  <c r="L619" i="7"/>
  <c r="P638" i="7"/>
  <c r="R638" i="7" s="1"/>
  <c r="P629" i="7"/>
  <c r="R629" i="7" s="1"/>
  <c r="L634" i="7"/>
  <c r="P640" i="7"/>
  <c r="R640" i="7" s="1"/>
  <c r="P644" i="7"/>
  <c r="R644" i="7" s="1"/>
  <c r="P637" i="7"/>
  <c r="R637" i="7" s="1"/>
  <c r="L639" i="7"/>
  <c r="L641" i="7"/>
  <c r="L645" i="7"/>
  <c r="P650" i="7"/>
  <c r="R650" i="7" s="1"/>
  <c r="L650" i="7"/>
  <c r="L648" i="7"/>
  <c r="P656" i="7"/>
  <c r="R656" i="7" s="1"/>
  <c r="L662" i="7"/>
  <c r="V662" i="7" s="1"/>
  <c r="L676" i="7"/>
  <c r="V676" i="7" s="1"/>
  <c r="L675" i="7"/>
  <c r="V675" i="7" s="1"/>
  <c r="L670" i="7"/>
  <c r="V670" i="7" s="1"/>
  <c r="L685" i="7"/>
  <c r="V685" i="7" s="1"/>
  <c r="L682" i="7"/>
  <c r="V682" i="7" s="1"/>
  <c r="L690" i="7"/>
  <c r="V690" i="7" s="1"/>
  <c r="L200" i="7"/>
  <c r="V200" i="7" s="1"/>
  <c r="L371" i="7"/>
  <c r="V371" i="7" s="1"/>
  <c r="L482" i="7"/>
  <c r="V482" i="7" s="1"/>
  <c r="L523" i="7"/>
  <c r="V523" i="7" s="1"/>
  <c r="L537" i="7"/>
  <c r="V537" i="7" s="1"/>
  <c r="L536" i="7"/>
  <c r="V536" i="7" s="1"/>
  <c r="P554" i="7"/>
  <c r="R554" i="7" s="1"/>
  <c r="L564" i="7"/>
  <c r="L562" i="7"/>
  <c r="P622" i="7"/>
  <c r="R622" i="7" s="1"/>
  <c r="L643" i="7"/>
  <c r="L635" i="7"/>
  <c r="L649" i="7"/>
  <c r="P651" i="7"/>
  <c r="R651" i="7" s="1"/>
  <c r="L658" i="7"/>
  <c r="L672" i="7"/>
  <c r="V672" i="7" s="1"/>
  <c r="L686" i="7"/>
  <c r="V686" i="7" s="1"/>
  <c r="L99" i="7"/>
  <c r="V99" i="7" s="1"/>
  <c r="L234" i="7"/>
  <c r="V234" i="7" s="1"/>
  <c r="P422" i="7"/>
  <c r="R422" i="7" s="1"/>
  <c r="L439" i="7"/>
  <c r="V439" i="7" s="1"/>
  <c r="L486" i="7"/>
  <c r="V486" i="7" s="1"/>
  <c r="L507" i="7"/>
  <c r="V507" i="7" s="1"/>
  <c r="P538" i="7"/>
  <c r="R538" i="7" s="1"/>
  <c r="L548" i="7"/>
  <c r="V548" i="7" s="1"/>
  <c r="P561" i="7"/>
  <c r="R561" i="7" s="1"/>
  <c r="S561" i="7" s="1"/>
  <c r="L556" i="7"/>
  <c r="P565" i="7"/>
  <c r="R565" i="7" s="1"/>
  <c r="L526" i="7"/>
  <c r="V526" i="7" s="1"/>
  <c r="P578" i="7"/>
  <c r="R578" i="7" s="1"/>
  <c r="P582" i="7"/>
  <c r="R582" i="7" s="1"/>
  <c r="P595" i="7"/>
  <c r="R595" i="7" s="1"/>
  <c r="P569" i="7"/>
  <c r="R569" i="7" s="1"/>
  <c r="L577" i="7"/>
  <c r="L616" i="7"/>
  <c r="P599" i="7"/>
  <c r="R599" i="7" s="1"/>
  <c r="S599" i="7" s="1"/>
  <c r="P605" i="7"/>
  <c r="R605" i="7" s="1"/>
  <c r="S605" i="7" s="1"/>
  <c r="P618" i="7"/>
  <c r="R618" i="7" s="1"/>
  <c r="P625" i="7"/>
  <c r="R625" i="7" s="1"/>
  <c r="L629" i="7"/>
  <c r="L640" i="7"/>
  <c r="P642" i="7"/>
  <c r="R642" i="7" s="1"/>
  <c r="P643" i="7"/>
  <c r="R643" i="7" s="1"/>
  <c r="S643" i="7" s="1"/>
  <c r="L644" i="7"/>
  <c r="P635" i="7"/>
  <c r="R635" i="7" s="1"/>
  <c r="L637" i="7"/>
  <c r="P645" i="7"/>
  <c r="R645" i="7" s="1"/>
  <c r="P654" i="7"/>
  <c r="R654" i="7" s="1"/>
  <c r="P647" i="7"/>
  <c r="R647" i="7" s="1"/>
  <c r="L654" i="7"/>
  <c r="L647" i="7"/>
  <c r="P652" i="7"/>
  <c r="R652" i="7" s="1"/>
  <c r="S652" i="7" s="1"/>
  <c r="L655" i="7"/>
  <c r="P658" i="7"/>
  <c r="R658" i="7" s="1"/>
  <c r="P657" i="7"/>
  <c r="R657" i="7" s="1"/>
  <c r="L660" i="7"/>
  <c r="V660" i="7" s="1"/>
  <c r="L664" i="7"/>
  <c r="V664" i="7" s="1"/>
  <c r="L668" i="7"/>
  <c r="V668" i="7" s="1"/>
  <c r="L681" i="7"/>
  <c r="V681" i="7" s="1"/>
  <c r="L687" i="7"/>
  <c r="V687" i="7" s="1"/>
  <c r="L684" i="7"/>
  <c r="V684" i="7" s="1"/>
  <c r="L692" i="7"/>
  <c r="V692" i="7" s="1"/>
  <c r="L362" i="7"/>
  <c r="V362" i="7" s="1"/>
  <c r="L503" i="7"/>
  <c r="V503" i="7" s="1"/>
  <c r="P469" i="7"/>
  <c r="R469" i="7" s="1"/>
  <c r="L547" i="7"/>
  <c r="V547" i="7" s="1"/>
  <c r="L518" i="7"/>
  <c r="V518" i="7" s="1"/>
  <c r="L597" i="7"/>
  <c r="L590" i="7"/>
  <c r="L615" i="7"/>
  <c r="L663" i="7"/>
  <c r="V663" i="7" s="1"/>
  <c r="L659" i="7"/>
  <c r="L689" i="7"/>
  <c r="V689" i="7" s="1"/>
  <c r="P458" i="7"/>
  <c r="R458" i="7" s="1"/>
  <c r="L397" i="7"/>
  <c r="V397" i="7" s="1"/>
  <c r="L525" i="7"/>
  <c r="V525" i="7" s="1"/>
  <c r="L559" i="7"/>
  <c r="L542" i="7"/>
  <c r="V542" i="7" s="1"/>
  <c r="L557" i="7"/>
  <c r="L572" i="7"/>
  <c r="P580" i="7"/>
  <c r="R580" i="7" s="1"/>
  <c r="S580" i="7" s="1"/>
  <c r="L591" i="7"/>
  <c r="L573" i="7"/>
  <c r="P579" i="7"/>
  <c r="R579" i="7" s="1"/>
  <c r="S579" i="7" s="1"/>
  <c r="P586" i="7"/>
  <c r="R586" i="7" s="1"/>
  <c r="P621" i="7"/>
  <c r="R621" i="7" s="1"/>
  <c r="L636" i="7"/>
  <c r="P624" i="7"/>
  <c r="R624" i="7" s="1"/>
  <c r="L632" i="7"/>
  <c r="P634" i="7"/>
  <c r="R634" i="7" s="1"/>
  <c r="L633" i="7"/>
  <c r="P639" i="7"/>
  <c r="R639" i="7" s="1"/>
  <c r="P641" i="7"/>
  <c r="R641" i="7" s="1"/>
  <c r="P646" i="7"/>
  <c r="R646" i="7" s="1"/>
  <c r="L653" i="7"/>
  <c r="L646" i="7"/>
  <c r="P655" i="7"/>
  <c r="R655" i="7" s="1"/>
  <c r="S655" i="7" s="1"/>
  <c r="P648" i="7"/>
  <c r="R648" i="7" s="1"/>
  <c r="L651" i="7"/>
  <c r="L656" i="7"/>
  <c r="L667" i="7"/>
  <c r="V667" i="7" s="1"/>
  <c r="L665" i="7"/>
  <c r="V665" i="7" s="1"/>
  <c r="L669" i="7"/>
  <c r="V669" i="7" s="1"/>
  <c r="P659" i="7"/>
  <c r="R659" i="7" s="1"/>
  <c r="S659" i="7" s="1"/>
  <c r="L677" i="7"/>
  <c r="V677" i="7" s="1"/>
  <c r="L673" i="7"/>
  <c r="V673" i="7" s="1"/>
  <c r="L678" i="7"/>
  <c r="V678" i="7" s="1"/>
  <c r="L679" i="7"/>
  <c r="V679" i="7" s="1"/>
  <c r="L680" i="7"/>
  <c r="V680" i="7" s="1"/>
  <c r="L683" i="7"/>
  <c r="V683" i="7" s="1"/>
  <c r="L691" i="7"/>
  <c r="V691" i="7" s="1"/>
  <c r="L688" i="7"/>
  <c r="V688" i="7" s="1"/>
  <c r="L193" i="7"/>
  <c r="V193" i="7" s="1"/>
  <c r="L447" i="7"/>
  <c r="V447" i="7" s="1"/>
  <c r="P545" i="7"/>
  <c r="R545" i="7" s="1"/>
  <c r="S545" i="7" s="1"/>
  <c r="L550" i="7"/>
  <c r="V550" i="7" s="1"/>
  <c r="L584" i="7"/>
  <c r="L571" i="7"/>
  <c r="L623" i="7"/>
  <c r="P632" i="7"/>
  <c r="R632" i="7" s="1"/>
  <c r="L642" i="7"/>
  <c r="P633" i="7"/>
  <c r="R633" i="7" s="1"/>
  <c r="L657" i="7"/>
  <c r="L671" i="7"/>
  <c r="V671" i="7" s="1"/>
  <c r="S509" i="7"/>
  <c r="S481" i="7" l="1"/>
  <c r="S156" i="7"/>
  <c r="S461" i="7"/>
  <c r="S334" i="7"/>
  <c r="S232" i="7"/>
  <c r="S221" i="7"/>
  <c r="S261" i="7"/>
  <c r="S241" i="7"/>
  <c r="S308" i="7"/>
  <c r="S160" i="7"/>
  <c r="S180" i="7"/>
  <c r="S222" i="7"/>
  <c r="S270" i="7"/>
  <c r="V654" i="7"/>
  <c r="AR654" i="7"/>
  <c r="V570" i="7"/>
  <c r="AR570" i="7"/>
  <c r="V612" i="7"/>
  <c r="AR612" i="7"/>
  <c r="V587" i="7"/>
  <c r="AR587" i="7"/>
  <c r="V589" i="7"/>
  <c r="AR589" i="7"/>
  <c r="V638" i="7"/>
  <c r="AR638" i="7"/>
  <c r="V595" i="7"/>
  <c r="AR595" i="7"/>
  <c r="V652" i="7"/>
  <c r="AR652" i="7"/>
  <c r="V607" i="7"/>
  <c r="AR607" i="7"/>
  <c r="V563" i="7"/>
  <c r="AR563" i="7"/>
  <c r="V581" i="7"/>
  <c r="AR581" i="7"/>
  <c r="V580" i="7"/>
  <c r="AR580" i="7"/>
  <c r="S425" i="7"/>
  <c r="V611" i="7"/>
  <c r="AR611" i="7"/>
  <c r="V571" i="7"/>
  <c r="AR571" i="7"/>
  <c r="V637" i="7"/>
  <c r="AR637" i="7"/>
  <c r="V577" i="7"/>
  <c r="AR577" i="7"/>
  <c r="V608" i="7"/>
  <c r="AR608" i="7"/>
  <c r="V613" i="7"/>
  <c r="AR613" i="7"/>
  <c r="V582" i="7"/>
  <c r="AR582" i="7"/>
  <c r="V561" i="7"/>
  <c r="AR561" i="7"/>
  <c r="V642" i="7"/>
  <c r="AR642" i="7"/>
  <c r="V584" i="7"/>
  <c r="AR584" i="7"/>
  <c r="S586" i="7"/>
  <c r="V640" i="7"/>
  <c r="AR640" i="7"/>
  <c r="V562" i="7"/>
  <c r="AR562" i="7"/>
  <c r="V575" i="7"/>
  <c r="AR575" i="7"/>
  <c r="V568" i="7"/>
  <c r="AR568" i="7"/>
  <c r="V630" i="7"/>
  <c r="AR630" i="7"/>
  <c r="V594" i="7"/>
  <c r="AR594" i="7"/>
  <c r="V596" i="7"/>
  <c r="AR596" i="7"/>
  <c r="V620" i="7"/>
  <c r="AR620" i="7"/>
  <c r="V605" i="7"/>
  <c r="AR605" i="7"/>
  <c r="V604" i="7"/>
  <c r="AR604" i="7"/>
  <c r="V576" i="7"/>
  <c r="AR576" i="7"/>
  <c r="S416" i="7"/>
  <c r="V624" i="7"/>
  <c r="AR624" i="7"/>
  <c r="V600" i="7"/>
  <c r="AR600" i="7"/>
  <c r="V656" i="7"/>
  <c r="AR656" i="7"/>
  <c r="V646" i="7"/>
  <c r="AR646" i="7"/>
  <c r="V572" i="7"/>
  <c r="AR572" i="7"/>
  <c r="V659" i="7"/>
  <c r="AR659" i="7"/>
  <c r="V597" i="7"/>
  <c r="AR597" i="7"/>
  <c r="V644" i="7"/>
  <c r="AR644" i="7"/>
  <c r="V629" i="7"/>
  <c r="AR629" i="7"/>
  <c r="S595" i="7"/>
  <c r="S538" i="7"/>
  <c r="V635" i="7"/>
  <c r="AR635" i="7"/>
  <c r="V564" i="7"/>
  <c r="AR564" i="7"/>
  <c r="V648" i="7"/>
  <c r="AR648" i="7"/>
  <c r="V641" i="7"/>
  <c r="AR641" i="7"/>
  <c r="V619" i="7"/>
  <c r="AR619" i="7"/>
  <c r="S529" i="7"/>
  <c r="V628" i="7"/>
  <c r="AR628" i="7"/>
  <c r="V626" i="7"/>
  <c r="AR626" i="7"/>
  <c r="V614" i="7"/>
  <c r="AR614" i="7"/>
  <c r="V599" i="7"/>
  <c r="AR599" i="7"/>
  <c r="V585" i="7"/>
  <c r="AR585" i="7"/>
  <c r="V554" i="7"/>
  <c r="AR554" i="7"/>
  <c r="V601" i="7"/>
  <c r="AR601" i="7"/>
  <c r="V583" i="7"/>
  <c r="AR583" i="7"/>
  <c r="V566" i="7"/>
  <c r="AR566" i="7"/>
  <c r="V560" i="7"/>
  <c r="AR560" i="7"/>
  <c r="V622" i="7"/>
  <c r="AR622" i="7"/>
  <c r="V618" i="7"/>
  <c r="AR618" i="7"/>
  <c r="V598" i="7"/>
  <c r="AR598" i="7"/>
  <c r="V579" i="7"/>
  <c r="AR579" i="7"/>
  <c r="V578" i="7"/>
  <c r="AR578" i="7"/>
  <c r="S361" i="7"/>
  <c r="S346" i="7"/>
  <c r="V610" i="7"/>
  <c r="AR610" i="7"/>
  <c r="V606" i="7"/>
  <c r="AR606" i="7"/>
  <c r="V591" i="7"/>
  <c r="AR591" i="7"/>
  <c r="V615" i="7"/>
  <c r="AR615" i="7"/>
  <c r="V609" i="7"/>
  <c r="AR609" i="7"/>
  <c r="V592" i="7"/>
  <c r="AR592" i="7"/>
  <c r="V567" i="7"/>
  <c r="AR567" i="7"/>
  <c r="V625" i="7"/>
  <c r="AR625" i="7"/>
  <c r="V586" i="7"/>
  <c r="AR586" i="7"/>
  <c r="V632" i="7"/>
  <c r="AR632" i="7"/>
  <c r="V559" i="7"/>
  <c r="AR559" i="7"/>
  <c r="V590" i="7"/>
  <c r="AR590" i="7"/>
  <c r="V655" i="7"/>
  <c r="AR655" i="7"/>
  <c r="V649" i="7"/>
  <c r="AR649" i="7"/>
  <c r="V645" i="7"/>
  <c r="AR645" i="7"/>
  <c r="V657" i="7"/>
  <c r="AR657" i="7"/>
  <c r="V623" i="7"/>
  <c r="AR623" i="7"/>
  <c r="V651" i="7"/>
  <c r="AR651" i="7"/>
  <c r="V653" i="7"/>
  <c r="AR653" i="7"/>
  <c r="V633" i="7"/>
  <c r="AR633" i="7"/>
  <c r="V636" i="7"/>
  <c r="AR636" i="7"/>
  <c r="V573" i="7"/>
  <c r="AR573" i="7"/>
  <c r="V557" i="7"/>
  <c r="AR557" i="7"/>
  <c r="V647" i="7"/>
  <c r="AR647" i="7"/>
  <c r="S625" i="7"/>
  <c r="V616" i="7"/>
  <c r="AR616" i="7"/>
  <c r="S582" i="7"/>
  <c r="V556" i="7"/>
  <c r="AR556" i="7"/>
  <c r="V658" i="7"/>
  <c r="AR658" i="7"/>
  <c r="V643" i="7"/>
  <c r="AR643" i="7"/>
  <c r="V650" i="7"/>
  <c r="AR650" i="7"/>
  <c r="V639" i="7"/>
  <c r="AR639" i="7"/>
  <c r="V634" i="7"/>
  <c r="AR634" i="7"/>
  <c r="S406" i="7"/>
  <c r="V631" i="7"/>
  <c r="AR631" i="7"/>
  <c r="V617" i="7"/>
  <c r="AR617" i="7"/>
  <c r="V574" i="7"/>
  <c r="AR574" i="7"/>
  <c r="V627" i="7"/>
  <c r="AR627" i="7"/>
  <c r="V593" i="7"/>
  <c r="AR593" i="7"/>
  <c r="V558" i="7"/>
  <c r="AR558" i="7"/>
  <c r="V621" i="7"/>
  <c r="AR621" i="7"/>
  <c r="V569" i="7"/>
  <c r="AR569" i="7"/>
  <c r="V588" i="7"/>
  <c r="AR588" i="7"/>
  <c r="V565" i="7"/>
  <c r="AR565" i="7"/>
  <c r="S446" i="7"/>
  <c r="S438" i="7"/>
  <c r="S430" i="7"/>
  <c r="V603" i="7"/>
  <c r="AR603" i="7"/>
  <c r="V602" i="7"/>
  <c r="AR602" i="7"/>
  <c r="V555" i="7"/>
  <c r="AR555" i="7"/>
  <c r="AD8" i="7"/>
  <c r="S26" i="7"/>
  <c r="S281" i="7"/>
  <c r="S249" i="7"/>
  <c r="S237" i="7"/>
  <c r="S638" i="7"/>
  <c r="S188" i="7"/>
  <c r="S51" i="7"/>
  <c r="S456" i="7"/>
  <c r="U9" i="7"/>
  <c r="D4" i="4" s="1"/>
  <c r="S485" i="7"/>
  <c r="S372" i="7"/>
  <c r="S277" i="7"/>
  <c r="S235" i="7"/>
  <c r="S301" i="7"/>
  <c r="S364" i="7"/>
  <c r="S265" i="7"/>
  <c r="S380" i="7"/>
  <c r="S304" i="7"/>
  <c r="S18" i="7"/>
  <c r="S497" i="7"/>
  <c r="S192" i="7"/>
  <c r="S348" i="7"/>
  <c r="S329" i="7"/>
  <c r="S336" i="7"/>
  <c r="S309" i="7"/>
  <c r="S469" i="7"/>
  <c r="S313" i="7"/>
  <c r="S624" i="7"/>
  <c r="S422" i="7"/>
  <c r="S148" i="7"/>
  <c r="S379" i="7"/>
  <c r="S454" i="7"/>
  <c r="S352" i="7"/>
  <c r="S513" i="7"/>
  <c r="S340" i="7"/>
  <c r="S360" i="7"/>
  <c r="S315" i="7"/>
  <c r="S224" i="7"/>
  <c r="S390" i="7"/>
  <c r="S13" i="7"/>
  <c r="S17" i="7"/>
  <c r="S62" i="7"/>
  <c r="S645" i="7"/>
  <c r="S409" i="7"/>
  <c r="S452" i="7"/>
  <c r="S385" i="7"/>
  <c r="S328" i="7"/>
  <c r="S166" i="7"/>
  <c r="S312" i="7"/>
  <c r="S327" i="7"/>
  <c r="S581" i="7"/>
  <c r="S508" i="7"/>
  <c r="S457" i="7"/>
  <c r="S444" i="7"/>
  <c r="S436" i="7"/>
  <c r="S428" i="7"/>
  <c r="S316" i="7"/>
  <c r="S493" i="7"/>
  <c r="S273" i="7"/>
  <c r="S253" i="7"/>
  <c r="S179" i="7"/>
  <c r="S39" i="7"/>
  <c r="S554" i="7"/>
  <c r="S606" i="7"/>
  <c r="S342" i="7"/>
  <c r="S365" i="7"/>
  <c r="S141" i="7"/>
  <c r="S204" i="7"/>
  <c r="S207" i="7"/>
  <c r="S140" i="7"/>
  <c r="S133" i="7"/>
  <c r="S67" i="7"/>
  <c r="S648" i="7"/>
  <c r="S458" i="7"/>
  <c r="S618" i="7"/>
  <c r="S578" i="7"/>
  <c r="S622" i="7"/>
  <c r="S173" i="7"/>
  <c r="S466" i="7"/>
  <c r="S641" i="7"/>
  <c r="S601" i="7"/>
  <c r="S450" i="7"/>
  <c r="S442" i="7"/>
  <c r="S434" i="7"/>
  <c r="S426" i="7"/>
  <c r="S288" i="7"/>
  <c r="S408" i="7"/>
  <c r="S251" i="7"/>
  <c r="S302" i="7"/>
  <c r="S12" i="7"/>
  <c r="S144" i="7"/>
  <c r="S378" i="7"/>
  <c r="S58" i="7"/>
  <c r="S632" i="7"/>
  <c r="S208" i="7"/>
  <c r="S577" i="7"/>
  <c r="S591" i="7"/>
  <c r="S562" i="7"/>
  <c r="S614" i="7"/>
  <c r="S612" i="7"/>
  <c r="S596" i="7"/>
  <c r="S553" i="7"/>
  <c r="S542" i="7"/>
  <c r="S620" i="7"/>
  <c r="S613" i="7"/>
  <c r="S576" i="7"/>
  <c r="S563" i="7"/>
  <c r="S417" i="7"/>
  <c r="S475" i="7"/>
  <c r="S449" i="7"/>
  <c r="S433" i="7"/>
  <c r="S608" i="7"/>
  <c r="S214" i="7"/>
  <c r="S343" i="7"/>
  <c r="S464" i="7"/>
  <c r="S193" i="7"/>
  <c r="S155" i="7"/>
  <c r="S139" i="7"/>
  <c r="S218" i="7"/>
  <c r="S258" i="7"/>
  <c r="S347" i="7"/>
  <c r="S382" i="7"/>
  <c r="S486" i="7"/>
  <c r="S468" i="7"/>
  <c r="S134" i="7"/>
  <c r="S74" i="7"/>
  <c r="S168" i="7"/>
  <c r="S230" i="7"/>
  <c r="S383" i="7"/>
  <c r="S501" i="7"/>
  <c r="S504" i="7"/>
  <c r="S118" i="7"/>
  <c r="S210" i="7"/>
  <c r="S250" i="7"/>
  <c r="S252" i="7"/>
  <c r="S339" i="7"/>
  <c r="S337" i="7"/>
  <c r="S460" i="7"/>
  <c r="S536" i="7"/>
  <c r="S82" i="7"/>
  <c r="S162" i="7"/>
  <c r="S137" i="7"/>
  <c r="S101" i="7"/>
  <c r="S20" i="7"/>
  <c r="S142" i="7"/>
  <c r="S189" i="7"/>
  <c r="S116" i="7"/>
  <c r="S100" i="7"/>
  <c r="S84" i="7"/>
  <c r="S123" i="7"/>
  <c r="S107" i="7"/>
  <c r="S75" i="7"/>
  <c r="S68" i="7"/>
  <c r="S47" i="7"/>
  <c r="S19" i="7"/>
  <c r="S46" i="7"/>
  <c r="S31" i="7"/>
  <c r="S60" i="7"/>
  <c r="S28" i="7"/>
  <c r="S55" i="7"/>
  <c r="S611" i="7"/>
  <c r="S231" i="7"/>
  <c r="S654" i="7"/>
  <c r="S640" i="7"/>
  <c r="S530" i="7"/>
  <c r="S592" i="7"/>
  <c r="S333" i="7"/>
  <c r="S394" i="7"/>
  <c r="S211" i="7"/>
  <c r="S657" i="7"/>
  <c r="S623" i="7"/>
  <c r="S507" i="7"/>
  <c r="S441" i="7"/>
  <c r="S177" i="7"/>
  <c r="S325" i="7"/>
  <c r="S260" i="7"/>
  <c r="S345" i="7"/>
  <c r="S190" i="7"/>
  <c r="S296" i="7"/>
  <c r="S165" i="7"/>
  <c r="S217" i="7"/>
  <c r="S223" i="7"/>
  <c r="S366" i="7"/>
  <c r="S117" i="7"/>
  <c r="S85" i="7"/>
  <c r="S14" i="7"/>
  <c r="S633" i="7"/>
  <c r="S646" i="7"/>
  <c r="S634" i="7"/>
  <c r="S621" i="7"/>
  <c r="S658" i="7"/>
  <c r="S642" i="7"/>
  <c r="S651" i="7"/>
  <c r="S650" i="7"/>
  <c r="S637" i="7"/>
  <c r="S629" i="7"/>
  <c r="S636" i="7"/>
  <c r="S619" i="7"/>
  <c r="S575" i="7"/>
  <c r="S572" i="7"/>
  <c r="S557" i="7"/>
  <c r="S568" i="7"/>
  <c r="S628" i="7"/>
  <c r="S630" i="7"/>
  <c r="S594" i="7"/>
  <c r="S537" i="7"/>
  <c r="S609" i="7"/>
  <c r="S593" i="7"/>
  <c r="S560" i="7"/>
  <c r="S550" i="7"/>
  <c r="S423" i="7"/>
  <c r="S397" i="7"/>
  <c r="S411" i="7"/>
  <c r="S354" i="7"/>
  <c r="S338" i="7"/>
  <c r="S514" i="7"/>
  <c r="S376" i="7"/>
  <c r="S415" i="7"/>
  <c r="S424" i="7"/>
  <c r="S267" i="7"/>
  <c r="S518" i="7"/>
  <c r="S487" i="7"/>
  <c r="S471" i="7"/>
  <c r="S447" i="7"/>
  <c r="S439" i="7"/>
  <c r="S431" i="7"/>
  <c r="S357" i="7"/>
  <c r="S384" i="7"/>
  <c r="S321" i="7"/>
  <c r="S272" i="7"/>
  <c r="S498" i="7"/>
  <c r="S420" i="7"/>
  <c r="S326" i="7"/>
  <c r="S175" i="7"/>
  <c r="S164" i="7"/>
  <c r="S283" i="7"/>
  <c r="S524" i="7"/>
  <c r="S78" i="7"/>
  <c r="S389" i="7"/>
  <c r="S317" i="7"/>
  <c r="S322" i="7"/>
  <c r="S216" i="7"/>
  <c r="S200" i="7"/>
  <c r="S152" i="7"/>
  <c r="S299" i="7"/>
  <c r="S341" i="7"/>
  <c r="S540" i="7"/>
  <c r="S126" i="7"/>
  <c r="S240" i="7"/>
  <c r="S255" i="7"/>
  <c r="S319" i="7"/>
  <c r="S274" i="7"/>
  <c r="S276" i="7"/>
  <c r="S375" i="7"/>
  <c r="S362" i="7"/>
  <c r="S502" i="7"/>
  <c r="S484" i="7"/>
  <c r="S519" i="7"/>
  <c r="S122" i="7"/>
  <c r="S209" i="7"/>
  <c r="S206" i="7"/>
  <c r="S291" i="7"/>
  <c r="S246" i="7"/>
  <c r="S248" i="7"/>
  <c r="S335" i="7"/>
  <c r="S474" i="7"/>
  <c r="S516" i="7"/>
  <c r="S532" i="7"/>
  <c r="S555" i="7"/>
  <c r="S102" i="7"/>
  <c r="S132" i="7"/>
  <c r="S159" i="7"/>
  <c r="S143" i="7"/>
  <c r="S247" i="7"/>
  <c r="S311" i="7"/>
  <c r="S266" i="7"/>
  <c r="S268" i="7"/>
  <c r="S355" i="7"/>
  <c r="S353" i="7"/>
  <c r="S494" i="7"/>
  <c r="S476" i="7"/>
  <c r="S552" i="7"/>
  <c r="S130" i="7"/>
  <c r="S197" i="7"/>
  <c r="S129" i="7"/>
  <c r="S113" i="7"/>
  <c r="S97" i="7"/>
  <c r="S81" i="7"/>
  <c r="S128" i="7"/>
  <c r="S112" i="7"/>
  <c r="S96" i="7"/>
  <c r="S80" i="7"/>
  <c r="S61" i="7"/>
  <c r="S138" i="7"/>
  <c r="S170" i="7"/>
  <c r="S145" i="7"/>
  <c r="S119" i="7"/>
  <c r="S103" i="7"/>
  <c r="S87" i="7"/>
  <c r="S65" i="7"/>
  <c r="S42" i="7"/>
  <c r="S41" i="7"/>
  <c r="S64" i="7"/>
  <c r="S32" i="7"/>
  <c r="S59" i="7"/>
  <c r="S53" i="7"/>
  <c r="S21" i="7"/>
  <c r="S66" i="7"/>
  <c r="S22" i="7"/>
  <c r="S556" i="7"/>
  <c r="S198" i="7"/>
  <c r="S303" i="7"/>
  <c r="S275" i="7"/>
  <c r="S294" i="7"/>
  <c r="S539" i="7"/>
  <c r="S653" i="7"/>
  <c r="S91" i="7"/>
  <c r="S647" i="7"/>
  <c r="S635" i="7"/>
  <c r="S569" i="7"/>
  <c r="S656" i="7"/>
  <c r="S644" i="7"/>
  <c r="S615" i="7"/>
  <c r="S573" i="7"/>
  <c r="S597" i="7"/>
  <c r="S570" i="7"/>
  <c r="S564" i="7"/>
  <c r="S517" i="7"/>
  <c r="S534" i="7"/>
  <c r="S414" i="7"/>
  <c r="S626" i="7"/>
  <c r="S587" i="7"/>
  <c r="S585" i="7"/>
  <c r="S503" i="7"/>
  <c r="S371" i="7"/>
  <c r="S627" i="7"/>
  <c r="S583" i="7"/>
  <c r="S589" i="7"/>
  <c r="S558" i="7"/>
  <c r="S541" i="7"/>
  <c r="S286" i="7"/>
  <c r="S350" i="7"/>
  <c r="S510" i="7"/>
  <c r="S401" i="7"/>
  <c r="S369" i="7"/>
  <c r="S398" i="7"/>
  <c r="S407" i="7"/>
  <c r="S522" i="7"/>
  <c r="S499" i="7"/>
  <c r="S483" i="7"/>
  <c r="S445" i="7"/>
  <c r="S437" i="7"/>
  <c r="S429" i="7"/>
  <c r="S402" i="7"/>
  <c r="S419" i="7"/>
  <c r="S377" i="7"/>
  <c r="S373" i="7"/>
  <c r="S531" i="7"/>
  <c r="S480" i="7"/>
  <c r="S412" i="7"/>
  <c r="S318" i="7"/>
  <c r="S167" i="7"/>
  <c r="S238" i="7"/>
  <c r="S547" i="7"/>
  <c r="S146" i="7"/>
  <c r="S306" i="7"/>
  <c r="S314" i="7"/>
  <c r="S212" i="7"/>
  <c r="S196" i="7"/>
  <c r="S239" i="7"/>
  <c r="S254" i="7"/>
  <c r="S600" i="7"/>
  <c r="S201" i="7"/>
  <c r="S147" i="7"/>
  <c r="S131" i="7"/>
  <c r="S186" i="7"/>
  <c r="S271" i="7"/>
  <c r="S290" i="7"/>
  <c r="S292" i="7"/>
  <c r="S500" i="7"/>
  <c r="S535" i="7"/>
  <c r="S150" i="7"/>
  <c r="S106" i="7"/>
  <c r="S226" i="7"/>
  <c r="S243" i="7"/>
  <c r="S307" i="7"/>
  <c r="S262" i="7"/>
  <c r="S264" i="7"/>
  <c r="S351" i="7"/>
  <c r="S349" i="7"/>
  <c r="S490" i="7"/>
  <c r="S472" i="7"/>
  <c r="S548" i="7"/>
  <c r="S604" i="7"/>
  <c r="S86" i="7"/>
  <c r="S195" i="7"/>
  <c r="S178" i="7"/>
  <c r="S263" i="7"/>
  <c r="S282" i="7"/>
  <c r="S284" i="7"/>
  <c r="S386" i="7"/>
  <c r="S492" i="7"/>
  <c r="S527" i="7"/>
  <c r="S602" i="7"/>
  <c r="S114" i="7"/>
  <c r="S153" i="7"/>
  <c r="S125" i="7"/>
  <c r="S109" i="7"/>
  <c r="S93" i="7"/>
  <c r="S77" i="7"/>
  <c r="S158" i="7"/>
  <c r="S205" i="7"/>
  <c r="S183" i="7"/>
  <c r="S149" i="7"/>
  <c r="S124" i="7"/>
  <c r="S108" i="7"/>
  <c r="S92" i="7"/>
  <c r="S76" i="7"/>
  <c r="S29" i="7"/>
  <c r="S36" i="7"/>
  <c r="S23" i="7"/>
  <c r="S213" i="7"/>
  <c r="S115" i="7"/>
  <c r="S99" i="7"/>
  <c r="S83" i="7"/>
  <c r="S33" i="7"/>
  <c r="S52" i="7"/>
  <c r="S63" i="7"/>
  <c r="S35" i="7"/>
  <c r="S15" i="7"/>
  <c r="S44" i="7"/>
  <c r="S71" i="7"/>
  <c r="M72" i="7"/>
  <c r="W72" i="7" s="1"/>
  <c r="M52" i="7"/>
  <c r="W52" i="7" s="1"/>
  <c r="M16" i="7"/>
  <c r="W16" i="7" s="1"/>
  <c r="M43" i="7"/>
  <c r="W43" i="7" s="1"/>
  <c r="M70" i="7"/>
  <c r="W70" i="7" s="1"/>
  <c r="M38" i="7"/>
  <c r="W38" i="7" s="1"/>
  <c r="M21" i="7"/>
  <c r="W21" i="7" s="1"/>
  <c r="M53" i="7"/>
  <c r="W53" i="7" s="1"/>
  <c r="M13" i="7"/>
  <c r="W13" i="7" s="1"/>
  <c r="M140" i="7"/>
  <c r="W140" i="7" s="1"/>
  <c r="M149" i="7"/>
  <c r="W149" i="7" s="1"/>
  <c r="M161" i="7"/>
  <c r="W161" i="7" s="1"/>
  <c r="M44" i="7"/>
  <c r="W44" i="7" s="1"/>
  <c r="M67" i="7"/>
  <c r="W67" i="7" s="1"/>
  <c r="M35" i="7"/>
  <c r="W35" i="7" s="1"/>
  <c r="M62" i="7"/>
  <c r="W62" i="7" s="1"/>
  <c r="M30" i="7"/>
  <c r="W30" i="7" s="1"/>
  <c r="M29" i="7"/>
  <c r="W29" i="7" s="1"/>
  <c r="M61" i="7"/>
  <c r="W61" i="7" s="1"/>
  <c r="M159" i="7"/>
  <c r="W159" i="7" s="1"/>
  <c r="M132" i="7"/>
  <c r="W132" i="7" s="1"/>
  <c r="M141" i="7"/>
  <c r="W141" i="7" s="1"/>
  <c r="M155" i="7"/>
  <c r="W155" i="7" s="1"/>
  <c r="M32" i="7"/>
  <c r="W32" i="7" s="1"/>
  <c r="M59" i="7"/>
  <c r="W59" i="7" s="1"/>
  <c r="M27" i="7"/>
  <c r="W27" i="7" s="1"/>
  <c r="M54" i="7"/>
  <c r="W54" i="7" s="1"/>
  <c r="M22" i="7"/>
  <c r="W22" i="7" s="1"/>
  <c r="M37" i="7"/>
  <c r="W37" i="7" s="1"/>
  <c r="M69" i="7"/>
  <c r="W69" i="7" s="1"/>
  <c r="M160" i="7"/>
  <c r="W160" i="7" s="1"/>
  <c r="M133" i="7"/>
  <c r="W133" i="7" s="1"/>
  <c r="M147" i="7"/>
  <c r="W147" i="7" s="1"/>
  <c r="M156" i="7"/>
  <c r="W156" i="7" s="1"/>
  <c r="M64" i="7"/>
  <c r="W64" i="7" s="1"/>
  <c r="M46" i="7"/>
  <c r="W46" i="7" s="1"/>
  <c r="M139" i="7"/>
  <c r="W139" i="7" s="1"/>
  <c r="M135" i="7"/>
  <c r="W135" i="7" s="1"/>
  <c r="M144" i="7"/>
  <c r="W144" i="7" s="1"/>
  <c r="M153" i="7"/>
  <c r="W153" i="7" s="1"/>
  <c r="M86" i="7"/>
  <c r="W86" i="7" s="1"/>
  <c r="M106" i="7"/>
  <c r="W106" i="7" s="1"/>
  <c r="M110" i="7"/>
  <c r="W110" i="7" s="1"/>
  <c r="M114" i="7"/>
  <c r="W114" i="7" s="1"/>
  <c r="M118" i="7"/>
  <c r="W118" i="7" s="1"/>
  <c r="M122" i="7"/>
  <c r="W122" i="7" s="1"/>
  <c r="M126" i="7"/>
  <c r="W126" i="7" s="1"/>
  <c r="M130" i="7"/>
  <c r="W130" i="7" s="1"/>
  <c r="M176" i="7"/>
  <c r="W176" i="7" s="1"/>
  <c r="M92" i="7"/>
  <c r="W92" i="7" s="1"/>
  <c r="M24" i="7"/>
  <c r="W24" i="7" s="1"/>
  <c r="M14" i="7"/>
  <c r="W14" i="7" s="1"/>
  <c r="M148" i="7"/>
  <c r="W148" i="7" s="1"/>
  <c r="M136" i="7"/>
  <c r="W136" i="7" s="1"/>
  <c r="M145" i="7"/>
  <c r="W145" i="7" s="1"/>
  <c r="M74" i="7"/>
  <c r="W74" i="7" s="1"/>
  <c r="M90" i="7"/>
  <c r="W90" i="7" s="1"/>
  <c r="M107" i="7"/>
  <c r="W107" i="7" s="1"/>
  <c r="M111" i="7"/>
  <c r="W111" i="7" s="1"/>
  <c r="M115" i="7"/>
  <c r="W115" i="7" s="1"/>
  <c r="M119" i="7"/>
  <c r="W119" i="7" s="1"/>
  <c r="M123" i="7"/>
  <c r="W123" i="7" s="1"/>
  <c r="M127" i="7"/>
  <c r="W127" i="7" s="1"/>
  <c r="M164" i="7"/>
  <c r="W164" i="7" s="1"/>
  <c r="M215" i="7"/>
  <c r="W215" i="7" s="1"/>
  <c r="M76" i="7"/>
  <c r="W76" i="7" s="1"/>
  <c r="M99" i="7"/>
  <c r="W99" i="7" s="1"/>
  <c r="M51" i="7"/>
  <c r="W51" i="7" s="1"/>
  <c r="M45" i="7"/>
  <c r="W45" i="7" s="1"/>
  <c r="M12" i="7"/>
  <c r="W12" i="7" s="1"/>
  <c r="M137" i="7"/>
  <c r="W137" i="7" s="1"/>
  <c r="M151" i="7"/>
  <c r="W151" i="7" s="1"/>
  <c r="M78" i="7"/>
  <c r="W78" i="7" s="1"/>
  <c r="M94" i="7"/>
  <c r="W94" i="7" s="1"/>
  <c r="M108" i="7"/>
  <c r="W108" i="7" s="1"/>
  <c r="M112" i="7"/>
  <c r="W112" i="7" s="1"/>
  <c r="M116" i="7"/>
  <c r="W116" i="7" s="1"/>
  <c r="M120" i="7"/>
  <c r="W120" i="7" s="1"/>
  <c r="M124" i="7"/>
  <c r="W124" i="7" s="1"/>
  <c r="M128" i="7"/>
  <c r="W128" i="7" s="1"/>
  <c r="M131" i="7"/>
  <c r="W131" i="7" s="1"/>
  <c r="M168" i="7"/>
  <c r="W168" i="7" s="1"/>
  <c r="M191" i="7"/>
  <c r="W191" i="7" s="1"/>
  <c r="M207" i="7"/>
  <c r="W207" i="7" s="1"/>
  <c r="M80" i="7"/>
  <c r="W80" i="7" s="1"/>
  <c r="M103" i="7"/>
  <c r="W103" i="7" s="1"/>
  <c r="M19" i="7"/>
  <c r="W19" i="7" s="1"/>
  <c r="M82" i="7"/>
  <c r="W82" i="7" s="1"/>
  <c r="M117" i="7"/>
  <c r="W117" i="7" s="1"/>
  <c r="M167" i="7"/>
  <c r="W167" i="7" s="1"/>
  <c r="M77" i="7"/>
  <c r="W77" i="7" s="1"/>
  <c r="M93" i="7"/>
  <c r="W93" i="7" s="1"/>
  <c r="M102" i="7"/>
  <c r="W102" i="7" s="1"/>
  <c r="M665" i="7"/>
  <c r="W665" i="7" s="1"/>
  <c r="M606" i="7"/>
  <c r="M587" i="7"/>
  <c r="M562" i="7"/>
  <c r="M408" i="7"/>
  <c r="W408" i="7" s="1"/>
  <c r="M371" i="7"/>
  <c r="W371" i="7" s="1"/>
  <c r="M417" i="7"/>
  <c r="W417" i="7" s="1"/>
  <c r="M401" i="7"/>
  <c r="W401" i="7" s="1"/>
  <c r="M236" i="7"/>
  <c r="W236" i="7" s="1"/>
  <c r="M162" i="7"/>
  <c r="W162" i="7" s="1"/>
  <c r="M170" i="7"/>
  <c r="W170" i="7" s="1"/>
  <c r="M195" i="7"/>
  <c r="W195" i="7" s="1"/>
  <c r="M227" i="7"/>
  <c r="W227" i="7" s="1"/>
  <c r="M83" i="7"/>
  <c r="W83" i="7" s="1"/>
  <c r="M95" i="7"/>
  <c r="W95" i="7" s="1"/>
  <c r="M134" i="7"/>
  <c r="W134" i="7" s="1"/>
  <c r="M143" i="7"/>
  <c r="W143" i="7" s="1"/>
  <c r="M105" i="7"/>
  <c r="W105" i="7" s="1"/>
  <c r="M121" i="7"/>
  <c r="W121" i="7" s="1"/>
  <c r="M88" i="7"/>
  <c r="W88" i="7" s="1"/>
  <c r="M171" i="7"/>
  <c r="W171" i="7" s="1"/>
  <c r="M196" i="7"/>
  <c r="W196" i="7" s="1"/>
  <c r="M212" i="7"/>
  <c r="W212" i="7" s="1"/>
  <c r="M81" i="7"/>
  <c r="W81" i="7" s="1"/>
  <c r="M97" i="7"/>
  <c r="W97" i="7" s="1"/>
  <c r="M655" i="7"/>
  <c r="M602" i="7"/>
  <c r="M583" i="7"/>
  <c r="M508" i="7"/>
  <c r="W508" i="7" s="1"/>
  <c r="M404" i="7"/>
  <c r="W404" i="7" s="1"/>
  <c r="M361" i="7"/>
  <c r="W361" i="7" s="1"/>
  <c r="M413" i="7"/>
  <c r="W413" i="7" s="1"/>
  <c r="M397" i="7"/>
  <c r="W397" i="7" s="1"/>
  <c r="M232" i="7"/>
  <c r="W232" i="7" s="1"/>
  <c r="M183" i="7"/>
  <c r="W183" i="7" s="1"/>
  <c r="M193" i="7"/>
  <c r="W193" i="7" s="1"/>
  <c r="M219" i="7"/>
  <c r="W219" i="7" s="1"/>
  <c r="M84" i="7"/>
  <c r="W84" i="7" s="1"/>
  <c r="M96" i="7"/>
  <c r="W96" i="7" s="1"/>
  <c r="M152" i="7"/>
  <c r="W152" i="7" s="1"/>
  <c r="M109" i="7"/>
  <c r="W109" i="7" s="1"/>
  <c r="M125" i="7"/>
  <c r="W125" i="7" s="1"/>
  <c r="M185" i="7"/>
  <c r="W185" i="7" s="1"/>
  <c r="M175" i="7"/>
  <c r="W175" i="7" s="1"/>
  <c r="M189" i="7"/>
  <c r="W189" i="7" s="1"/>
  <c r="M85" i="7"/>
  <c r="W85" i="7" s="1"/>
  <c r="M100" i="7"/>
  <c r="W100" i="7" s="1"/>
  <c r="M625" i="7"/>
  <c r="M595" i="7"/>
  <c r="M582" i="7"/>
  <c r="M391" i="7"/>
  <c r="W391" i="7" s="1"/>
  <c r="M400" i="7"/>
  <c r="W400" i="7" s="1"/>
  <c r="M424" i="7"/>
  <c r="W424" i="7" s="1"/>
  <c r="M409" i="7"/>
  <c r="W409" i="7" s="1"/>
  <c r="M418" i="7"/>
  <c r="W418" i="7" s="1"/>
  <c r="M166" i="7"/>
  <c r="W166" i="7" s="1"/>
  <c r="M174" i="7"/>
  <c r="W174" i="7" s="1"/>
  <c r="M211" i="7"/>
  <c r="W211" i="7" s="1"/>
  <c r="M75" i="7"/>
  <c r="W75" i="7" s="1"/>
  <c r="M87" i="7"/>
  <c r="W87" i="7" s="1"/>
  <c r="M98" i="7"/>
  <c r="W98" i="7" s="1"/>
  <c r="M138" i="7"/>
  <c r="W138" i="7" s="1"/>
  <c r="M157" i="7"/>
  <c r="W157" i="7" s="1"/>
  <c r="M199" i="7"/>
  <c r="W199" i="7" s="1"/>
  <c r="M375" i="7"/>
  <c r="W375" i="7" s="1"/>
  <c r="M414" i="7"/>
  <c r="W414" i="7" s="1"/>
  <c r="M79" i="7"/>
  <c r="W79" i="7" s="1"/>
  <c r="M146" i="7"/>
  <c r="W146" i="7" s="1"/>
  <c r="M154" i="7"/>
  <c r="W154" i="7" s="1"/>
  <c r="M200" i="7"/>
  <c r="W200" i="7" s="1"/>
  <c r="M216" i="7"/>
  <c r="W216" i="7" s="1"/>
  <c r="M178" i="7"/>
  <c r="W178" i="7" s="1"/>
  <c r="M186" i="7"/>
  <c r="W186" i="7" s="1"/>
  <c r="M194" i="7"/>
  <c r="W194" i="7" s="1"/>
  <c r="M198" i="7"/>
  <c r="W198" i="7" s="1"/>
  <c r="M202" i="7"/>
  <c r="W202" i="7" s="1"/>
  <c r="M206" i="7"/>
  <c r="W206" i="7" s="1"/>
  <c r="M210" i="7"/>
  <c r="W210" i="7" s="1"/>
  <c r="M214" i="7"/>
  <c r="W214" i="7" s="1"/>
  <c r="M218" i="7"/>
  <c r="W218" i="7" s="1"/>
  <c r="M268" i="7"/>
  <c r="W268" i="7" s="1"/>
  <c r="M300" i="7"/>
  <c r="W300" i="7" s="1"/>
  <c r="M328" i="7"/>
  <c r="W328" i="7" s="1"/>
  <c r="M234" i="7"/>
  <c r="W234" i="7" s="1"/>
  <c r="M256" i="7"/>
  <c r="W256" i="7" s="1"/>
  <c r="M288" i="7"/>
  <c r="W288" i="7" s="1"/>
  <c r="M276" i="7"/>
  <c r="W276" i="7" s="1"/>
  <c r="M303" i="7"/>
  <c r="W303" i="7" s="1"/>
  <c r="M321" i="7"/>
  <c r="W321" i="7" s="1"/>
  <c r="M259" i="7"/>
  <c r="W259" i="7" s="1"/>
  <c r="M291" i="7"/>
  <c r="W291" i="7" s="1"/>
  <c r="M319" i="7"/>
  <c r="W319" i="7" s="1"/>
  <c r="M338" i="7"/>
  <c r="W338" i="7" s="1"/>
  <c r="M354" i="7"/>
  <c r="W354" i="7" s="1"/>
  <c r="M342" i="7"/>
  <c r="W342" i="7" s="1"/>
  <c r="M367" i="7"/>
  <c r="W367" i="7" s="1"/>
  <c r="M345" i="7"/>
  <c r="W345" i="7" s="1"/>
  <c r="M395" i="7"/>
  <c r="W395" i="7" s="1"/>
  <c r="M369" i="7"/>
  <c r="W369" i="7" s="1"/>
  <c r="M402" i="7"/>
  <c r="W402" i="7" s="1"/>
  <c r="M410" i="7"/>
  <c r="W410" i="7" s="1"/>
  <c r="M172" i="7"/>
  <c r="W172" i="7" s="1"/>
  <c r="M179" i="7"/>
  <c r="W179" i="7" s="1"/>
  <c r="M204" i="7"/>
  <c r="W204" i="7" s="1"/>
  <c r="M624" i="7"/>
  <c r="M387" i="7"/>
  <c r="W387" i="7" s="1"/>
  <c r="M91" i="7"/>
  <c r="W91" i="7" s="1"/>
  <c r="M165" i="7"/>
  <c r="W165" i="7" s="1"/>
  <c r="M173" i="7"/>
  <c r="W173" i="7" s="1"/>
  <c r="M187" i="7"/>
  <c r="W187" i="7" s="1"/>
  <c r="M222" i="7"/>
  <c r="W222" i="7" s="1"/>
  <c r="M240" i="7"/>
  <c r="W240" i="7" s="1"/>
  <c r="M244" i="7"/>
  <c r="W244" i="7" s="1"/>
  <c r="M247" i="7"/>
  <c r="W247" i="7" s="1"/>
  <c r="M279" i="7"/>
  <c r="W279" i="7" s="1"/>
  <c r="M177" i="7"/>
  <c r="W177" i="7" s="1"/>
  <c r="M197" i="7"/>
  <c r="W197" i="7" s="1"/>
  <c r="M201" i="7"/>
  <c r="W201" i="7" s="1"/>
  <c r="M205" i="7"/>
  <c r="W205" i="7" s="1"/>
  <c r="M209" i="7"/>
  <c r="W209" i="7" s="1"/>
  <c r="M213" i="7"/>
  <c r="W213" i="7" s="1"/>
  <c r="M217" i="7"/>
  <c r="W217" i="7" s="1"/>
  <c r="M238" i="7"/>
  <c r="W238" i="7" s="1"/>
  <c r="M267" i="7"/>
  <c r="W267" i="7" s="1"/>
  <c r="M299" i="7"/>
  <c r="W299" i="7" s="1"/>
  <c r="M243" i="7"/>
  <c r="W243" i="7" s="1"/>
  <c r="M255" i="7"/>
  <c r="W255" i="7" s="1"/>
  <c r="M287" i="7"/>
  <c r="W287" i="7" s="1"/>
  <c r="M264" i="7"/>
  <c r="W264" i="7" s="1"/>
  <c r="M296" i="7"/>
  <c r="W296" i="7" s="1"/>
  <c r="M349" i="7"/>
  <c r="W349" i="7" s="1"/>
  <c r="M363" i="7"/>
  <c r="W363" i="7" s="1"/>
  <c r="M353" i="7"/>
  <c r="W353" i="7" s="1"/>
  <c r="M250" i="7"/>
  <c r="W250" i="7" s="1"/>
  <c r="M258" i="7"/>
  <c r="W258" i="7" s="1"/>
  <c r="M266" i="7"/>
  <c r="W266" i="7" s="1"/>
  <c r="M274" i="7"/>
  <c r="W274" i="7" s="1"/>
  <c r="M282" i="7"/>
  <c r="W282" i="7" s="1"/>
  <c r="M290" i="7"/>
  <c r="W290" i="7" s="1"/>
  <c r="M298" i="7"/>
  <c r="W298" i="7" s="1"/>
  <c r="M306" i="7"/>
  <c r="W306" i="7" s="1"/>
  <c r="M314" i="7"/>
  <c r="W314" i="7" s="1"/>
  <c r="M318" i="7"/>
  <c r="W318" i="7" s="1"/>
  <c r="M322" i="7"/>
  <c r="W322" i="7" s="1"/>
  <c r="M326" i="7"/>
  <c r="W326" i="7" s="1"/>
  <c r="M331" i="7"/>
  <c r="W331" i="7" s="1"/>
  <c r="M359" i="7"/>
  <c r="W359" i="7" s="1"/>
  <c r="M423" i="7"/>
  <c r="W423" i="7" s="1"/>
  <c r="M333" i="7"/>
  <c r="W333" i="7" s="1"/>
  <c r="M129" i="7"/>
  <c r="W129" i="7" s="1"/>
  <c r="M163" i="7"/>
  <c r="W163" i="7" s="1"/>
  <c r="M101" i="7"/>
  <c r="W101" i="7" s="1"/>
  <c r="M580" i="7"/>
  <c r="M405" i="7"/>
  <c r="W405" i="7" s="1"/>
  <c r="M169" i="7"/>
  <c r="W169" i="7" s="1"/>
  <c r="M226" i="7"/>
  <c r="W226" i="7" s="1"/>
  <c r="M263" i="7"/>
  <c r="W263" i="7" s="1"/>
  <c r="M295" i="7"/>
  <c r="W295" i="7" s="1"/>
  <c r="M317" i="7"/>
  <c r="W317" i="7" s="1"/>
  <c r="M230" i="7"/>
  <c r="W230" i="7" s="1"/>
  <c r="M251" i="7"/>
  <c r="W251" i="7" s="1"/>
  <c r="M283" i="7"/>
  <c r="W283" i="7" s="1"/>
  <c r="M315" i="7"/>
  <c r="W315" i="7" s="1"/>
  <c r="M323" i="7"/>
  <c r="W323" i="7" s="1"/>
  <c r="M242" i="7"/>
  <c r="W242" i="7" s="1"/>
  <c r="M271" i="7"/>
  <c r="W271" i="7" s="1"/>
  <c r="M248" i="7"/>
  <c r="W248" i="7" s="1"/>
  <c r="M280" i="7"/>
  <c r="W280" i="7" s="1"/>
  <c r="M307" i="7"/>
  <c r="W307" i="7" s="1"/>
  <c r="M379" i="7"/>
  <c r="W379" i="7" s="1"/>
  <c r="M246" i="7"/>
  <c r="W246" i="7" s="1"/>
  <c r="M254" i="7"/>
  <c r="W254" i="7" s="1"/>
  <c r="M262" i="7"/>
  <c r="W262" i="7" s="1"/>
  <c r="M270" i="7"/>
  <c r="W270" i="7" s="1"/>
  <c r="M278" i="7"/>
  <c r="W278" i="7" s="1"/>
  <c r="M286" i="7"/>
  <c r="W286" i="7" s="1"/>
  <c r="M294" i="7"/>
  <c r="W294" i="7" s="1"/>
  <c r="M302" i="7"/>
  <c r="W302" i="7" s="1"/>
  <c r="M310" i="7"/>
  <c r="W310" i="7" s="1"/>
  <c r="M341" i="7"/>
  <c r="W341" i="7" s="1"/>
  <c r="M350" i="7"/>
  <c r="W350" i="7" s="1"/>
  <c r="M392" i="7"/>
  <c r="W392" i="7" s="1"/>
  <c r="M398" i="7"/>
  <c r="W398" i="7" s="1"/>
  <c r="M113" i="7"/>
  <c r="W113" i="7" s="1"/>
  <c r="M591" i="7"/>
  <c r="M181" i="7"/>
  <c r="W181" i="7" s="1"/>
  <c r="M182" i="7"/>
  <c r="W182" i="7" s="1"/>
  <c r="M252" i="7"/>
  <c r="W252" i="7" s="1"/>
  <c r="M284" i="7"/>
  <c r="W284" i="7" s="1"/>
  <c r="M272" i="7"/>
  <c r="W272" i="7" s="1"/>
  <c r="M362" i="7"/>
  <c r="W362" i="7" s="1"/>
  <c r="M452" i="7"/>
  <c r="W452" i="7" s="1"/>
  <c r="M421" i="7"/>
  <c r="W421" i="7" s="1"/>
  <c r="M451" i="7"/>
  <c r="W451" i="7" s="1"/>
  <c r="M368" i="7"/>
  <c r="W368" i="7" s="1"/>
  <c r="M384" i="7"/>
  <c r="W384" i="7" s="1"/>
  <c r="M411" i="7"/>
  <c r="W411" i="7" s="1"/>
  <c r="M460" i="7"/>
  <c r="W460" i="7" s="1"/>
  <c r="M468" i="7"/>
  <c r="W468" i="7" s="1"/>
  <c r="M487" i="7"/>
  <c r="W487" i="7" s="1"/>
  <c r="M470" i="7"/>
  <c r="W470" i="7" s="1"/>
  <c r="M491" i="7"/>
  <c r="W491" i="7" s="1"/>
  <c r="M426" i="7"/>
  <c r="W426" i="7" s="1"/>
  <c r="M430" i="7"/>
  <c r="W430" i="7" s="1"/>
  <c r="M434" i="7"/>
  <c r="W434" i="7" s="1"/>
  <c r="M438" i="7"/>
  <c r="W438" i="7" s="1"/>
  <c r="M442" i="7"/>
  <c r="W442" i="7" s="1"/>
  <c r="M446" i="7"/>
  <c r="W446" i="7" s="1"/>
  <c r="M450" i="7"/>
  <c r="W450" i="7" s="1"/>
  <c r="M456" i="7"/>
  <c r="W456" i="7" s="1"/>
  <c r="M462" i="7"/>
  <c r="W462" i="7" s="1"/>
  <c r="M466" i="7"/>
  <c r="W466" i="7" s="1"/>
  <c r="M479" i="7"/>
  <c r="W479" i="7" s="1"/>
  <c r="M506" i="7"/>
  <c r="W506" i="7" s="1"/>
  <c r="M504" i="7"/>
  <c r="W504" i="7" s="1"/>
  <c r="M524" i="7"/>
  <c r="W524" i="7" s="1"/>
  <c r="M535" i="7"/>
  <c r="W535" i="7" s="1"/>
  <c r="M517" i="7"/>
  <c r="W517" i="7" s="1"/>
  <c r="M420" i="7"/>
  <c r="W420" i="7" s="1"/>
  <c r="M142" i="7"/>
  <c r="W142" i="7" s="1"/>
  <c r="M150" i="7"/>
  <c r="W150" i="7" s="1"/>
  <c r="M158" i="7"/>
  <c r="W158" i="7" s="1"/>
  <c r="M231" i="7"/>
  <c r="W231" i="7" s="1"/>
  <c r="M239" i="7"/>
  <c r="W239" i="7" s="1"/>
  <c r="M260" i="7"/>
  <c r="W260" i="7" s="1"/>
  <c r="M292" i="7"/>
  <c r="W292" i="7" s="1"/>
  <c r="M337" i="7"/>
  <c r="W337" i="7" s="1"/>
  <c r="M385" i="7"/>
  <c r="W385" i="7" s="1"/>
  <c r="M358" i="7"/>
  <c r="W358" i="7" s="1"/>
  <c r="M373" i="7"/>
  <c r="W373" i="7" s="1"/>
  <c r="M389" i="7"/>
  <c r="W389" i="7" s="1"/>
  <c r="M407" i="7"/>
  <c r="W407" i="7" s="1"/>
  <c r="M370" i="7"/>
  <c r="W370" i="7" s="1"/>
  <c r="M378" i="7"/>
  <c r="W378" i="7" s="1"/>
  <c r="M386" i="7"/>
  <c r="W386" i="7" s="1"/>
  <c r="M394" i="7"/>
  <c r="W394" i="7" s="1"/>
  <c r="M482" i="7"/>
  <c r="W482" i="7" s="1"/>
  <c r="M503" i="7"/>
  <c r="W503" i="7" s="1"/>
  <c r="M458" i="7"/>
  <c r="W458" i="7" s="1"/>
  <c r="M486" i="7"/>
  <c r="W486" i="7" s="1"/>
  <c r="M507" i="7"/>
  <c r="W507" i="7" s="1"/>
  <c r="M427" i="7"/>
  <c r="W427" i="7" s="1"/>
  <c r="M431" i="7"/>
  <c r="W431" i="7" s="1"/>
  <c r="M435" i="7"/>
  <c r="W435" i="7" s="1"/>
  <c r="M439" i="7"/>
  <c r="W439" i="7" s="1"/>
  <c r="M443" i="7"/>
  <c r="W443" i="7" s="1"/>
  <c r="M447" i="7"/>
  <c r="W447" i="7" s="1"/>
  <c r="M474" i="7"/>
  <c r="W474" i="7" s="1"/>
  <c r="M495" i="7"/>
  <c r="W495" i="7" s="1"/>
  <c r="M501" i="7"/>
  <c r="W501" i="7" s="1"/>
  <c r="M483" i="7"/>
  <c r="W483" i="7" s="1"/>
  <c r="M472" i="7"/>
  <c r="W472" i="7" s="1"/>
  <c r="M476" i="7"/>
  <c r="W476" i="7" s="1"/>
  <c r="M480" i="7"/>
  <c r="W480" i="7" s="1"/>
  <c r="M484" i="7"/>
  <c r="W484" i="7" s="1"/>
  <c r="M488" i="7"/>
  <c r="W488" i="7" s="1"/>
  <c r="M492" i="7"/>
  <c r="W492" i="7" s="1"/>
  <c r="M496" i="7"/>
  <c r="W496" i="7" s="1"/>
  <c r="M500" i="7"/>
  <c r="W500" i="7" s="1"/>
  <c r="M512" i="7"/>
  <c r="W512" i="7" s="1"/>
  <c r="M516" i="7"/>
  <c r="W516" i="7" s="1"/>
  <c r="M519" i="7"/>
  <c r="W519" i="7" s="1"/>
  <c r="M523" i="7"/>
  <c r="W523" i="7" s="1"/>
  <c r="M223" i="7"/>
  <c r="W223" i="7" s="1"/>
  <c r="M89" i="7"/>
  <c r="W89" i="7" s="1"/>
  <c r="M208" i="7"/>
  <c r="W208" i="7" s="1"/>
  <c r="M311" i="7"/>
  <c r="W311" i="7" s="1"/>
  <c r="M325" i="7"/>
  <c r="W325" i="7" s="1"/>
  <c r="M383" i="7"/>
  <c r="W383" i="7" s="1"/>
  <c r="M346" i="7"/>
  <c r="W346" i="7" s="1"/>
  <c r="M412" i="7"/>
  <c r="W412" i="7" s="1"/>
  <c r="M425" i="7"/>
  <c r="W425" i="7" s="1"/>
  <c r="M457" i="7"/>
  <c r="W457" i="7" s="1"/>
  <c r="M365" i="7"/>
  <c r="W365" i="7" s="1"/>
  <c r="M381" i="7"/>
  <c r="W381" i="7" s="1"/>
  <c r="M403" i="7"/>
  <c r="W403" i="7" s="1"/>
  <c r="M419" i="7"/>
  <c r="W419" i="7" s="1"/>
  <c r="M464" i="7"/>
  <c r="W464" i="7" s="1"/>
  <c r="M498" i="7"/>
  <c r="W498" i="7" s="1"/>
  <c r="M502" i="7"/>
  <c r="W502" i="7" s="1"/>
  <c r="M428" i="7"/>
  <c r="W428" i="7" s="1"/>
  <c r="M432" i="7"/>
  <c r="W432" i="7" s="1"/>
  <c r="M436" i="7"/>
  <c r="W436" i="7" s="1"/>
  <c r="M440" i="7"/>
  <c r="W440" i="7" s="1"/>
  <c r="M444" i="7"/>
  <c r="W444" i="7" s="1"/>
  <c r="M448" i="7"/>
  <c r="W448" i="7" s="1"/>
  <c r="M490" i="7"/>
  <c r="W490" i="7" s="1"/>
  <c r="M478" i="7"/>
  <c r="W478" i="7" s="1"/>
  <c r="M499" i="7"/>
  <c r="W499" i="7" s="1"/>
  <c r="M505" i="7"/>
  <c r="W505" i="7" s="1"/>
  <c r="M511" i="7"/>
  <c r="W511" i="7" s="1"/>
  <c r="M545" i="7"/>
  <c r="W545" i="7" s="1"/>
  <c r="M510" i="7"/>
  <c r="W510" i="7" s="1"/>
  <c r="M190" i="7"/>
  <c r="W190" i="7" s="1"/>
  <c r="M357" i="7"/>
  <c r="W357" i="7" s="1"/>
  <c r="M351" i="7"/>
  <c r="W351" i="7" s="1"/>
  <c r="M376" i="7"/>
  <c r="W376" i="7" s="1"/>
  <c r="M377" i="7"/>
  <c r="W377" i="7" s="1"/>
  <c r="M416" i="7"/>
  <c r="W416" i="7" s="1"/>
  <c r="M382" i="7"/>
  <c r="W382" i="7" s="1"/>
  <c r="M429" i="7"/>
  <c r="W429" i="7" s="1"/>
  <c r="M445" i="7"/>
  <c r="W445" i="7" s="1"/>
  <c r="M528" i="7"/>
  <c r="W528" i="7" s="1"/>
  <c r="M539" i="7"/>
  <c r="W539" i="7" s="1"/>
  <c r="M553" i="7"/>
  <c r="W553" i="7" s="1"/>
  <c r="M541" i="7"/>
  <c r="W541" i="7" s="1"/>
  <c r="M552" i="7"/>
  <c r="W552" i="7" s="1"/>
  <c r="M530" i="7"/>
  <c r="W530" i="7" s="1"/>
  <c r="M546" i="7"/>
  <c r="W546" i="7" s="1"/>
  <c r="M555" i="7"/>
  <c r="M577" i="7"/>
  <c r="M559" i="7"/>
  <c r="M557" i="7"/>
  <c r="M572" i="7"/>
  <c r="M576" i="7"/>
  <c r="M594" i="7"/>
  <c r="M597" i="7"/>
  <c r="M607" i="7"/>
  <c r="M585" i="7"/>
  <c r="M588" i="7"/>
  <c r="M604" i="7"/>
  <c r="M611" i="7"/>
  <c r="M612" i="7"/>
  <c r="M599" i="7"/>
  <c r="M614" i="7"/>
  <c r="M615" i="7"/>
  <c r="M619" i="7"/>
  <c r="M636" i="7"/>
  <c r="M631" i="7"/>
  <c r="M406" i="7"/>
  <c r="W406" i="7" s="1"/>
  <c r="M347" i="7"/>
  <c r="W347" i="7" s="1"/>
  <c r="M374" i="7"/>
  <c r="W374" i="7" s="1"/>
  <c r="M453" i="7"/>
  <c r="W453" i="7" s="1"/>
  <c r="M433" i="7"/>
  <c r="W433" i="7" s="1"/>
  <c r="M449" i="7"/>
  <c r="W449" i="7" s="1"/>
  <c r="M551" i="7"/>
  <c r="W551" i="7" s="1"/>
  <c r="M537" i="7"/>
  <c r="W537" i="7" s="1"/>
  <c r="M548" i="7"/>
  <c r="W548" i="7" s="1"/>
  <c r="M525" i="7"/>
  <c r="W525" i="7" s="1"/>
  <c r="M536" i="7"/>
  <c r="W536" i="7" s="1"/>
  <c r="M547" i="7"/>
  <c r="W547" i="7" s="1"/>
  <c r="M526" i="7"/>
  <c r="W526" i="7" s="1"/>
  <c r="M542" i="7"/>
  <c r="W542" i="7" s="1"/>
  <c r="M556" i="7"/>
  <c r="M561" i="7"/>
  <c r="M564" i="7"/>
  <c r="M568" i="7"/>
  <c r="M560" i="7"/>
  <c r="M565" i="7"/>
  <c r="M569" i="7"/>
  <c r="M573" i="7"/>
  <c r="M608" i="7"/>
  <c r="M589" i="7"/>
  <c r="M584" i="7"/>
  <c r="M616" i="7"/>
  <c r="M621" i="7"/>
  <c r="M610" i="7"/>
  <c r="M601" i="7"/>
  <c r="M609" i="7"/>
  <c r="M635" i="7"/>
  <c r="M638" i="7"/>
  <c r="M235" i="7"/>
  <c r="W235" i="7" s="1"/>
  <c r="M275" i="7"/>
  <c r="W275" i="7" s="1"/>
  <c r="M343" i="7"/>
  <c r="W343" i="7" s="1"/>
  <c r="M399" i="7"/>
  <c r="W399" i="7" s="1"/>
  <c r="M415" i="7"/>
  <c r="W415" i="7" s="1"/>
  <c r="M422" i="7"/>
  <c r="W422" i="7" s="1"/>
  <c r="M366" i="7"/>
  <c r="W366" i="7" s="1"/>
  <c r="M471" i="7"/>
  <c r="W471" i="7" s="1"/>
  <c r="M475" i="7"/>
  <c r="W475" i="7" s="1"/>
  <c r="M437" i="7"/>
  <c r="W437" i="7" s="1"/>
  <c r="M540" i="7"/>
  <c r="W540" i="7" s="1"/>
  <c r="M549" i="7"/>
  <c r="W549" i="7" s="1"/>
  <c r="M514" i="7"/>
  <c r="W514" i="7" s="1"/>
  <c r="M521" i="7"/>
  <c r="W521" i="7" s="1"/>
  <c r="M532" i="7"/>
  <c r="W532" i="7" s="1"/>
  <c r="M543" i="7"/>
  <c r="W543" i="7" s="1"/>
  <c r="M520" i="7"/>
  <c r="W520" i="7" s="1"/>
  <c r="M531" i="7"/>
  <c r="W531" i="7" s="1"/>
  <c r="M522" i="7"/>
  <c r="W522" i="7" s="1"/>
  <c r="M538" i="7"/>
  <c r="W538" i="7" s="1"/>
  <c r="M563" i="7"/>
  <c r="M567" i="7"/>
  <c r="M578" i="7"/>
  <c r="M570" i="7"/>
  <c r="M558" i="7"/>
  <c r="M574" i="7"/>
  <c r="M586" i="7"/>
  <c r="M593" i="7"/>
  <c r="M596" i="7"/>
  <c r="M620" i="7"/>
  <c r="M613" i="7"/>
  <c r="M622" i="7"/>
  <c r="M618" i="7"/>
  <c r="M637" i="7"/>
  <c r="M455" i="7"/>
  <c r="W455" i="7" s="1"/>
  <c r="M518" i="7"/>
  <c r="W518" i="7" s="1"/>
  <c r="M550" i="7"/>
  <c r="W550" i="7" s="1"/>
  <c r="M598" i="7"/>
  <c r="M628" i="7"/>
  <c r="M632" i="7"/>
  <c r="M641" i="7"/>
  <c r="M649" i="7"/>
  <c r="M644" i="7"/>
  <c r="M656" i="7"/>
  <c r="M657" i="7"/>
  <c r="M659" i="7"/>
  <c r="M661" i="7"/>
  <c r="W661" i="7" s="1"/>
  <c r="M672" i="7"/>
  <c r="W672" i="7" s="1"/>
  <c r="M676" i="7"/>
  <c r="W676" i="7" s="1"/>
  <c r="M678" i="7"/>
  <c r="W678" i="7" s="1"/>
  <c r="M687" i="7"/>
  <c r="W687" i="7" s="1"/>
  <c r="M680" i="7"/>
  <c r="W680" i="7" s="1"/>
  <c r="M686" i="7"/>
  <c r="W686" i="7" s="1"/>
  <c r="M104" i="7"/>
  <c r="W104" i="7" s="1"/>
  <c r="M441" i="7"/>
  <c r="W441" i="7" s="1"/>
  <c r="M590" i="7"/>
  <c r="M592" i="7"/>
  <c r="M617" i="7"/>
  <c r="M605" i="7"/>
  <c r="M668" i="7"/>
  <c r="W668" i="7" s="1"/>
  <c r="M670" i="7"/>
  <c r="W670" i="7" s="1"/>
  <c r="M683" i="7"/>
  <c r="W683" i="7" s="1"/>
  <c r="M682" i="7"/>
  <c r="W682" i="7" s="1"/>
  <c r="M339" i="7"/>
  <c r="W339" i="7" s="1"/>
  <c r="M393" i="7"/>
  <c r="W393" i="7" s="1"/>
  <c r="M390" i="7"/>
  <c r="W390" i="7" s="1"/>
  <c r="M544" i="7"/>
  <c r="W544" i="7" s="1"/>
  <c r="M527" i="7"/>
  <c r="W527" i="7" s="1"/>
  <c r="M571" i="7"/>
  <c r="M600" i="7"/>
  <c r="M603" i="7"/>
  <c r="M630" i="7"/>
  <c r="M634" i="7"/>
  <c r="M650" i="7"/>
  <c r="M645" i="7"/>
  <c r="M664" i="7"/>
  <c r="W664" i="7" s="1"/>
  <c r="M663" i="7"/>
  <c r="W663" i="7" s="1"/>
  <c r="M671" i="7"/>
  <c r="W671" i="7" s="1"/>
  <c r="M674" i="7"/>
  <c r="W674" i="7" s="1"/>
  <c r="M677" i="7"/>
  <c r="W677" i="7" s="1"/>
  <c r="M673" i="7"/>
  <c r="W673" i="7" s="1"/>
  <c r="M689" i="7"/>
  <c r="W689" i="7" s="1"/>
  <c r="M688" i="7"/>
  <c r="W688" i="7" s="1"/>
  <c r="M203" i="7"/>
  <c r="W203" i="7" s="1"/>
  <c r="M515" i="7"/>
  <c r="W515" i="7" s="1"/>
  <c r="M534" i="7"/>
  <c r="W534" i="7" s="1"/>
  <c r="M579" i="7"/>
  <c r="M627" i="7"/>
  <c r="M654" i="7"/>
  <c r="M642" i="7"/>
  <c r="M652" i="7"/>
  <c r="M662" i="7"/>
  <c r="W662" i="7" s="1"/>
  <c r="M666" i="7"/>
  <c r="W666" i="7" s="1"/>
  <c r="M690" i="7"/>
  <c r="W690" i="7" s="1"/>
  <c r="M494" i="7"/>
  <c r="W494" i="7" s="1"/>
  <c r="M529" i="7"/>
  <c r="W529" i="7" s="1"/>
  <c r="M554" i="7"/>
  <c r="M566" i="7"/>
  <c r="M626" i="7"/>
  <c r="M639" i="7"/>
  <c r="M623" i="7"/>
  <c r="M629" i="7"/>
  <c r="M648" i="7"/>
  <c r="M646" i="7"/>
  <c r="M643" i="7"/>
  <c r="M640" i="7"/>
  <c r="M653" i="7"/>
  <c r="M647" i="7"/>
  <c r="M651" i="7"/>
  <c r="M660" i="7"/>
  <c r="W660" i="7" s="1"/>
  <c r="M669" i="7"/>
  <c r="W669" i="7" s="1"/>
  <c r="M681" i="7"/>
  <c r="W681" i="7" s="1"/>
  <c r="M685" i="7"/>
  <c r="W685" i="7" s="1"/>
  <c r="M679" i="7"/>
  <c r="W679" i="7" s="1"/>
  <c r="M684" i="7"/>
  <c r="W684" i="7" s="1"/>
  <c r="M692" i="7"/>
  <c r="W692" i="7" s="1"/>
  <c r="M335" i="7"/>
  <c r="W335" i="7" s="1"/>
  <c r="M327" i="7"/>
  <c r="W327" i="7" s="1"/>
  <c r="M355" i="7"/>
  <c r="W355" i="7" s="1"/>
  <c r="M533" i="7"/>
  <c r="W533" i="7" s="1"/>
  <c r="M581" i="7"/>
  <c r="M575" i="7"/>
  <c r="M633" i="7"/>
  <c r="M658" i="7"/>
  <c r="M667" i="7"/>
  <c r="W667" i="7" s="1"/>
  <c r="M675" i="7"/>
  <c r="W675" i="7" s="1"/>
  <c r="M691" i="7"/>
  <c r="W691" i="7" s="1"/>
  <c r="M17" i="7"/>
  <c r="W17" i="7" s="1"/>
  <c r="M15" i="7"/>
  <c r="W15" i="7" s="1"/>
  <c r="M20" i="7"/>
  <c r="W20" i="7" s="1"/>
  <c r="M73" i="7"/>
  <c r="W73" i="7" s="1"/>
  <c r="M18" i="7"/>
  <c r="W18" i="7" s="1"/>
  <c r="M23" i="7"/>
  <c r="W23" i="7" s="1"/>
  <c r="M28" i="7"/>
  <c r="W28" i="7" s="1"/>
  <c r="M463" i="7"/>
  <c r="W463" i="7" s="1"/>
  <c r="M336" i="7"/>
  <c r="W336" i="7" s="1"/>
  <c r="M309" i="7"/>
  <c r="W309" i="7" s="1"/>
  <c r="M253" i="7"/>
  <c r="W253" i="7" s="1"/>
  <c r="M229" i="7"/>
  <c r="W229" i="7" s="1"/>
  <c r="M224" i="7"/>
  <c r="W224" i="7" s="1"/>
  <c r="M489" i="7"/>
  <c r="W489" i="7" s="1"/>
  <c r="M473" i="7"/>
  <c r="W473" i="7" s="1"/>
  <c r="M312" i="7"/>
  <c r="W312" i="7" s="1"/>
  <c r="M257" i="7"/>
  <c r="W257" i="7" s="1"/>
  <c r="M233" i="7"/>
  <c r="W233" i="7" s="1"/>
  <c r="M228" i="7"/>
  <c r="W228" i="7" s="1"/>
  <c r="M188" i="7"/>
  <c r="W188" i="7" s="1"/>
  <c r="M352" i="7"/>
  <c r="W352" i="7" s="1"/>
  <c r="M245" i="7"/>
  <c r="W245" i="7" s="1"/>
  <c r="M332" i="7"/>
  <c r="W332" i="7" s="1"/>
  <c r="M281" i="7"/>
  <c r="W281" i="7" s="1"/>
  <c r="M225" i="7"/>
  <c r="W225" i="7" s="1"/>
  <c r="M42" i="7"/>
  <c r="W42" i="7" s="1"/>
  <c r="M60" i="7"/>
  <c r="W60" i="7" s="1"/>
  <c r="M50" i="7"/>
  <c r="W50" i="7" s="1"/>
  <c r="M68" i="7"/>
  <c r="W68" i="7" s="1"/>
  <c r="M330" i="7"/>
  <c r="W330" i="7" s="1"/>
  <c r="M285" i="7"/>
  <c r="W285" i="7" s="1"/>
  <c r="M497" i="7"/>
  <c r="W497" i="7" s="1"/>
  <c r="M481" i="7"/>
  <c r="W481" i="7" s="1"/>
  <c r="M304" i="7"/>
  <c r="W304" i="7" s="1"/>
  <c r="M192" i="7"/>
  <c r="W192" i="7" s="1"/>
  <c r="M388" i="7"/>
  <c r="W388" i="7" s="1"/>
  <c r="M344" i="7"/>
  <c r="W344" i="7" s="1"/>
  <c r="M277" i="7"/>
  <c r="W277" i="7" s="1"/>
  <c r="M65" i="7"/>
  <c r="W65" i="7" s="1"/>
  <c r="M26" i="7"/>
  <c r="W26" i="7" s="1"/>
  <c r="M31" i="7"/>
  <c r="W31" i="7" s="1"/>
  <c r="M36" i="7"/>
  <c r="W36" i="7" s="1"/>
  <c r="M57" i="7"/>
  <c r="W57" i="7" s="1"/>
  <c r="M34" i="7"/>
  <c r="W34" i="7" s="1"/>
  <c r="M39" i="7"/>
  <c r="W39" i="7" s="1"/>
  <c r="M48" i="7"/>
  <c r="W48" i="7" s="1"/>
  <c r="M396" i="7"/>
  <c r="W396" i="7" s="1"/>
  <c r="M360" i="7"/>
  <c r="W360" i="7" s="1"/>
  <c r="M301" i="7"/>
  <c r="W301" i="7" s="1"/>
  <c r="M180" i="7"/>
  <c r="W180" i="7" s="1"/>
  <c r="M485" i="7"/>
  <c r="W485" i="7" s="1"/>
  <c r="M469" i="7"/>
  <c r="W469" i="7" s="1"/>
  <c r="M308" i="7"/>
  <c r="W308" i="7" s="1"/>
  <c r="M305" i="7"/>
  <c r="W305" i="7" s="1"/>
  <c r="M241" i="7"/>
  <c r="W241" i="7" s="1"/>
  <c r="M465" i="7"/>
  <c r="W465" i="7" s="1"/>
  <c r="M454" i="7"/>
  <c r="W454" i="7" s="1"/>
  <c r="M348" i="7"/>
  <c r="W348" i="7" s="1"/>
  <c r="M293" i="7"/>
  <c r="W293" i="7" s="1"/>
  <c r="M265" i="7"/>
  <c r="W265" i="7" s="1"/>
  <c r="M220" i="7"/>
  <c r="W220" i="7" s="1"/>
  <c r="M380" i="7"/>
  <c r="W380" i="7" s="1"/>
  <c r="M509" i="7"/>
  <c r="W509" i="7" s="1"/>
  <c r="M313" i="7"/>
  <c r="W313" i="7" s="1"/>
  <c r="M33" i="7"/>
  <c r="W33" i="7" s="1"/>
  <c r="M58" i="7"/>
  <c r="W58" i="7" s="1"/>
  <c r="M63" i="7"/>
  <c r="W63" i="7" s="1"/>
  <c r="M25" i="7"/>
  <c r="W25" i="7" s="1"/>
  <c r="M66" i="7"/>
  <c r="W66" i="7" s="1"/>
  <c r="M71" i="7"/>
  <c r="W71" i="7" s="1"/>
  <c r="M56" i="7"/>
  <c r="W56" i="7" s="1"/>
  <c r="M269" i="7"/>
  <c r="W269" i="7" s="1"/>
  <c r="M184" i="7"/>
  <c r="W184" i="7" s="1"/>
  <c r="M493" i="7"/>
  <c r="W493" i="7" s="1"/>
  <c r="M477" i="7"/>
  <c r="W477" i="7" s="1"/>
  <c r="M467" i="7"/>
  <c r="W467" i="7" s="1"/>
  <c r="M364" i="7"/>
  <c r="W364" i="7" s="1"/>
  <c r="M316" i="7"/>
  <c r="W316" i="7" s="1"/>
  <c r="M273" i="7"/>
  <c r="W273" i="7" s="1"/>
  <c r="M513" i="7"/>
  <c r="W513" i="7" s="1"/>
  <c r="M372" i="7"/>
  <c r="W372" i="7" s="1"/>
  <c r="M356" i="7"/>
  <c r="W356" i="7" s="1"/>
  <c r="M340" i="7"/>
  <c r="W340" i="7" s="1"/>
  <c r="M329" i="7"/>
  <c r="W329" i="7" s="1"/>
  <c r="M334" i="7"/>
  <c r="W334" i="7" s="1"/>
  <c r="M261" i="7"/>
  <c r="W261" i="7" s="1"/>
  <c r="M237" i="7"/>
  <c r="W237" i="7" s="1"/>
  <c r="M221" i="7"/>
  <c r="W221" i="7" s="1"/>
  <c r="M461" i="7"/>
  <c r="W461" i="7" s="1"/>
  <c r="M459" i="7"/>
  <c r="W459" i="7" s="1"/>
  <c r="M320" i="7"/>
  <c r="W320" i="7" s="1"/>
  <c r="M297" i="7"/>
  <c r="W297" i="7" s="1"/>
  <c r="M49" i="7"/>
  <c r="W49" i="7" s="1"/>
  <c r="M47" i="7"/>
  <c r="W47" i="7" s="1"/>
  <c r="M41" i="7"/>
  <c r="W41" i="7" s="1"/>
  <c r="M55" i="7"/>
  <c r="W55" i="7" s="1"/>
  <c r="M40" i="7"/>
  <c r="W40" i="7" s="1"/>
  <c r="M324" i="7"/>
  <c r="W324" i="7" s="1"/>
  <c r="M289" i="7"/>
  <c r="W289" i="7" s="1"/>
  <c r="M249" i="7"/>
  <c r="W249" i="7" s="1"/>
  <c r="S616" i="7"/>
  <c r="S617" i="7"/>
  <c r="S546" i="7"/>
  <c r="S491" i="7"/>
  <c r="S400" i="7"/>
  <c r="S227" i="7"/>
  <c r="S544" i="7"/>
  <c r="S295" i="7"/>
  <c r="S478" i="7"/>
  <c r="S639" i="7"/>
  <c r="S565" i="7"/>
  <c r="S588" i="7"/>
  <c r="S590" i="7"/>
  <c r="S571" i="7"/>
  <c r="S584" i="7"/>
  <c r="S559" i="7"/>
  <c r="S526" i="7"/>
  <c r="S631" i="7"/>
  <c r="S574" i="7"/>
  <c r="S566" i="7"/>
  <c r="S567" i="7"/>
  <c r="S525" i="7"/>
  <c r="S448" i="7"/>
  <c r="S440" i="7"/>
  <c r="S432" i="7"/>
  <c r="S413" i="7"/>
  <c r="S410" i="7"/>
  <c r="S421" i="7"/>
  <c r="S496" i="7"/>
  <c r="S495" i="7"/>
  <c r="S479" i="7"/>
  <c r="S451" i="7"/>
  <c r="S443" i="7"/>
  <c r="S435" i="7"/>
  <c r="S427" i="7"/>
  <c r="S405" i="7"/>
  <c r="S418" i="7"/>
  <c r="S403" i="7"/>
  <c r="S368" i="7"/>
  <c r="S236" i="7"/>
  <c r="S515" i="7"/>
  <c r="S404" i="7"/>
  <c r="S215" i="7"/>
  <c r="S511" i="7"/>
  <c r="S256" i="7"/>
  <c r="S482" i="7"/>
  <c r="S219" i="7"/>
  <c r="S202" i="7"/>
  <c r="S287" i="7"/>
  <c r="S242" i="7"/>
  <c r="S470" i="7"/>
  <c r="S512" i="7"/>
  <c r="S528" i="7"/>
  <c r="S551" i="7"/>
  <c r="S649" i="7"/>
  <c r="S169" i="7"/>
  <c r="S90" i="7"/>
  <c r="S176" i="7"/>
  <c r="S244" i="7"/>
  <c r="S259" i="7"/>
  <c r="S323" i="7"/>
  <c r="S278" i="7"/>
  <c r="S280" i="7"/>
  <c r="S367" i="7"/>
  <c r="S455" i="7"/>
  <c r="S506" i="7"/>
  <c r="S488" i="7"/>
  <c r="S523" i="7"/>
  <c r="S610" i="7"/>
  <c r="S151" i="7"/>
  <c r="S135" i="7"/>
  <c r="S194" i="7"/>
  <c r="S279" i="7"/>
  <c r="S234" i="7"/>
  <c r="S298" i="7"/>
  <c r="S300" i="7"/>
  <c r="S374" i="7"/>
  <c r="S505" i="7"/>
  <c r="S520" i="7"/>
  <c r="S543" i="7"/>
  <c r="S98" i="7"/>
  <c r="S121" i="7"/>
  <c r="S105" i="7"/>
  <c r="S89" i="7"/>
  <c r="S73" i="7"/>
  <c r="S45" i="7"/>
  <c r="S174" i="7"/>
  <c r="S120" i="7"/>
  <c r="S104" i="7"/>
  <c r="S88" i="7"/>
  <c r="S69" i="7"/>
  <c r="S154" i="7"/>
  <c r="S161" i="7"/>
  <c r="S127" i="7"/>
  <c r="S111" i="7"/>
  <c r="S95" i="7"/>
  <c r="S79" i="7"/>
  <c r="S50" i="7"/>
  <c r="S57" i="7"/>
  <c r="S25" i="7"/>
  <c r="S48" i="7"/>
  <c r="S16" i="7"/>
  <c r="S43" i="7"/>
  <c r="S70" i="7"/>
  <c r="S37" i="7"/>
  <c r="S27" i="7"/>
  <c r="S30" i="7"/>
  <c r="S38" i="7"/>
  <c r="V9" i="7" l="1"/>
  <c r="E4" i="4" s="1"/>
  <c r="W635" i="7"/>
  <c r="AS635" i="7"/>
  <c r="W621" i="7"/>
  <c r="AS621" i="7"/>
  <c r="W608" i="7"/>
  <c r="AS608" i="7"/>
  <c r="W560" i="7"/>
  <c r="AS560" i="7"/>
  <c r="W556" i="7"/>
  <c r="AS556" i="7"/>
  <c r="W636" i="7"/>
  <c r="AS636" i="7"/>
  <c r="W599" i="7"/>
  <c r="AS599" i="7"/>
  <c r="W588" i="7"/>
  <c r="AS588" i="7"/>
  <c r="W594" i="7"/>
  <c r="AS594" i="7"/>
  <c r="W559" i="7"/>
  <c r="AS559" i="7"/>
  <c r="W625" i="7"/>
  <c r="AS625" i="7"/>
  <c r="W583" i="7"/>
  <c r="AS583" i="7"/>
  <c r="W562" i="7"/>
  <c r="AS562" i="7"/>
  <c r="W617" i="7"/>
  <c r="AS617" i="7"/>
  <c r="W659" i="7"/>
  <c r="AS659" i="7"/>
  <c r="W649" i="7"/>
  <c r="AS649" i="7"/>
  <c r="W598" i="7"/>
  <c r="AS598" i="7"/>
  <c r="W637" i="7"/>
  <c r="AS637" i="7"/>
  <c r="W620" i="7"/>
  <c r="AS620" i="7"/>
  <c r="W574" i="7"/>
  <c r="AS574" i="7"/>
  <c r="W567" i="7"/>
  <c r="AS567" i="7"/>
  <c r="W609" i="7"/>
  <c r="AS609" i="7"/>
  <c r="W616" i="7"/>
  <c r="AS616" i="7"/>
  <c r="W573" i="7"/>
  <c r="AS573" i="7"/>
  <c r="W568" i="7"/>
  <c r="AS568" i="7"/>
  <c r="W619" i="7"/>
  <c r="AS619" i="7"/>
  <c r="W612" i="7"/>
  <c r="AS612" i="7"/>
  <c r="W585" i="7"/>
  <c r="AS585" i="7"/>
  <c r="W576" i="7"/>
  <c r="AS576" i="7"/>
  <c r="W577" i="7"/>
  <c r="AS577" i="7"/>
  <c r="W602" i="7"/>
  <c r="AS602" i="7"/>
  <c r="W587" i="7"/>
  <c r="AS587" i="7"/>
  <c r="W633" i="7"/>
  <c r="AS633" i="7"/>
  <c r="W653" i="7"/>
  <c r="AS653" i="7"/>
  <c r="W626" i="7"/>
  <c r="AS626" i="7"/>
  <c r="W652" i="7"/>
  <c r="AS652" i="7"/>
  <c r="W645" i="7"/>
  <c r="AS645" i="7"/>
  <c r="W605" i="7"/>
  <c r="AS605" i="7"/>
  <c r="W644" i="7"/>
  <c r="AS644" i="7"/>
  <c r="W586" i="7"/>
  <c r="AS586" i="7"/>
  <c r="W575" i="7"/>
  <c r="AS575" i="7"/>
  <c r="W640" i="7"/>
  <c r="AS640" i="7"/>
  <c r="W629" i="7"/>
  <c r="AS629" i="7"/>
  <c r="W566" i="7"/>
  <c r="AS566" i="7"/>
  <c r="W642" i="7"/>
  <c r="AS642" i="7"/>
  <c r="W650" i="7"/>
  <c r="AS650" i="7"/>
  <c r="W600" i="7"/>
  <c r="AS600" i="7"/>
  <c r="W581" i="7"/>
  <c r="AS581" i="7"/>
  <c r="W651" i="7"/>
  <c r="AS651" i="7"/>
  <c r="W643" i="7"/>
  <c r="AS643" i="7"/>
  <c r="W623" i="7"/>
  <c r="AS623" i="7"/>
  <c r="W554" i="7"/>
  <c r="AS554" i="7"/>
  <c r="W654" i="7"/>
  <c r="AS654" i="7"/>
  <c r="W634" i="7"/>
  <c r="AS634" i="7"/>
  <c r="W571" i="7"/>
  <c r="AS571" i="7"/>
  <c r="W592" i="7"/>
  <c r="AS592" i="7"/>
  <c r="W657" i="7"/>
  <c r="AS657" i="7"/>
  <c r="W641" i="7"/>
  <c r="AS641" i="7"/>
  <c r="W618" i="7"/>
  <c r="AS618" i="7"/>
  <c r="W596" i="7"/>
  <c r="AS596" i="7"/>
  <c r="W558" i="7"/>
  <c r="AS558" i="7"/>
  <c r="W563" i="7"/>
  <c r="AS563" i="7"/>
  <c r="W601" i="7"/>
  <c r="AS601" i="7"/>
  <c r="W584" i="7"/>
  <c r="AS584" i="7"/>
  <c r="W569" i="7"/>
  <c r="AS569" i="7"/>
  <c r="W564" i="7"/>
  <c r="AS564" i="7"/>
  <c r="W615" i="7"/>
  <c r="AS615" i="7"/>
  <c r="W611" i="7"/>
  <c r="AS611" i="7"/>
  <c r="W607" i="7"/>
  <c r="AS607" i="7"/>
  <c r="W572" i="7"/>
  <c r="AS572" i="7"/>
  <c r="W555" i="7"/>
  <c r="AS555" i="7"/>
  <c r="W582" i="7"/>
  <c r="AS582" i="7"/>
  <c r="W655" i="7"/>
  <c r="AS655" i="7"/>
  <c r="W606" i="7"/>
  <c r="AS606" i="7"/>
  <c r="W648" i="7"/>
  <c r="AS648" i="7"/>
  <c r="W579" i="7"/>
  <c r="AS579" i="7"/>
  <c r="W603" i="7"/>
  <c r="AS603" i="7"/>
  <c r="W628" i="7"/>
  <c r="AS628" i="7"/>
  <c r="W613" i="7"/>
  <c r="AS613" i="7"/>
  <c r="W578" i="7"/>
  <c r="AS578" i="7"/>
  <c r="W658" i="7"/>
  <c r="AS658" i="7"/>
  <c r="W647" i="7"/>
  <c r="AS647" i="7"/>
  <c r="W646" i="7"/>
  <c r="AS646" i="7"/>
  <c r="W639" i="7"/>
  <c r="AS639" i="7"/>
  <c r="W627" i="7"/>
  <c r="AS627" i="7"/>
  <c r="W630" i="7"/>
  <c r="AS630" i="7"/>
  <c r="W590" i="7"/>
  <c r="AS590" i="7"/>
  <c r="W656" i="7"/>
  <c r="AS656" i="7"/>
  <c r="W632" i="7"/>
  <c r="AS632" i="7"/>
  <c r="W622" i="7"/>
  <c r="AS622" i="7"/>
  <c r="W593" i="7"/>
  <c r="AS593" i="7"/>
  <c r="W570" i="7"/>
  <c r="AS570" i="7"/>
  <c r="W638" i="7"/>
  <c r="AS638" i="7"/>
  <c r="W610" i="7"/>
  <c r="AS610" i="7"/>
  <c r="W589" i="7"/>
  <c r="AS589" i="7"/>
  <c r="W565" i="7"/>
  <c r="AS565" i="7"/>
  <c r="W561" i="7"/>
  <c r="AS561" i="7"/>
  <c r="W631" i="7"/>
  <c r="AS631" i="7"/>
  <c r="W614" i="7"/>
  <c r="AS614" i="7"/>
  <c r="W604" i="7"/>
  <c r="AS604" i="7"/>
  <c r="W597" i="7"/>
  <c r="AS597" i="7"/>
  <c r="W557" i="7"/>
  <c r="AS557" i="7"/>
  <c r="W591" i="7"/>
  <c r="AS591" i="7"/>
  <c r="W580" i="7"/>
  <c r="AS580" i="7"/>
  <c r="W624" i="7"/>
  <c r="AS624" i="7"/>
  <c r="W595" i="7"/>
  <c r="AS595" i="7"/>
  <c r="U8" i="7"/>
  <c r="V8" i="7" s="1"/>
  <c r="E6" i="4"/>
  <c r="N13" i="7"/>
  <c r="X13" i="7" s="1"/>
  <c r="N18" i="7"/>
  <c r="X18" i="7" s="1"/>
  <c r="N38" i="7"/>
  <c r="X38" i="7" s="1"/>
  <c r="N70" i="7"/>
  <c r="X70" i="7" s="1"/>
  <c r="N164" i="7"/>
  <c r="X164" i="7" s="1"/>
  <c r="N15" i="7"/>
  <c r="X15" i="7" s="1"/>
  <c r="N31" i="7"/>
  <c r="X31" i="7" s="1"/>
  <c r="N43" i="7"/>
  <c r="X43" i="7" s="1"/>
  <c r="N63" i="7"/>
  <c r="X63" i="7" s="1"/>
  <c r="N185" i="7"/>
  <c r="X185" i="7" s="1"/>
  <c r="N16" i="7"/>
  <c r="X16" i="7" s="1"/>
  <c r="N36" i="7"/>
  <c r="X36" i="7" s="1"/>
  <c r="N52" i="7"/>
  <c r="X52" i="7" s="1"/>
  <c r="N60" i="7"/>
  <c r="X60" i="7" s="1"/>
  <c r="N64" i="7"/>
  <c r="X64" i="7" s="1"/>
  <c r="N68" i="7"/>
  <c r="X68" i="7" s="1"/>
  <c r="N169" i="7"/>
  <c r="X169" i="7" s="1"/>
  <c r="N25" i="7"/>
  <c r="X25" i="7" s="1"/>
  <c r="N41" i="7"/>
  <c r="X41" i="7" s="1"/>
  <c r="N53" i="7"/>
  <c r="X53" i="7" s="1"/>
  <c r="N50" i="7"/>
  <c r="X50" i="7" s="1"/>
  <c r="N19" i="7"/>
  <c r="X19" i="7" s="1"/>
  <c r="N35" i="7"/>
  <c r="X35" i="7" s="1"/>
  <c r="N39" i="7"/>
  <c r="X39" i="7" s="1"/>
  <c r="N165" i="7"/>
  <c r="X165" i="7" s="1"/>
  <c r="N20" i="7"/>
  <c r="X20" i="7" s="1"/>
  <c r="N24" i="7"/>
  <c r="X24" i="7" s="1"/>
  <c r="N32" i="7"/>
  <c r="X32" i="7" s="1"/>
  <c r="N48" i="7"/>
  <c r="X48" i="7" s="1"/>
  <c r="N56" i="7"/>
  <c r="X56" i="7" s="1"/>
  <c r="N171" i="7"/>
  <c r="X171" i="7" s="1"/>
  <c r="N29" i="7"/>
  <c r="X29" i="7" s="1"/>
  <c r="N57" i="7"/>
  <c r="X57" i="7" s="1"/>
  <c r="N61" i="7"/>
  <c r="X61" i="7" s="1"/>
  <c r="N62" i="7"/>
  <c r="X62" i="7" s="1"/>
  <c r="N66" i="7"/>
  <c r="X66" i="7" s="1"/>
  <c r="N23" i="7"/>
  <c r="X23" i="7" s="1"/>
  <c r="N47" i="7"/>
  <c r="X47" i="7" s="1"/>
  <c r="N67" i="7"/>
  <c r="X67" i="7" s="1"/>
  <c r="N71" i="7"/>
  <c r="X71" i="7" s="1"/>
  <c r="N167" i="7"/>
  <c r="X167" i="7" s="1"/>
  <c r="N163" i="7"/>
  <c r="X163" i="7" s="1"/>
  <c r="N172" i="7"/>
  <c r="X172" i="7" s="1"/>
  <c r="N181" i="7"/>
  <c r="X181" i="7" s="1"/>
  <c r="N138" i="7"/>
  <c r="X138" i="7" s="1"/>
  <c r="N154" i="7"/>
  <c r="X154" i="7" s="1"/>
  <c r="N191" i="7"/>
  <c r="X191" i="7" s="1"/>
  <c r="N199" i="7"/>
  <c r="X199" i="7" s="1"/>
  <c r="N74" i="7"/>
  <c r="X74" i="7" s="1"/>
  <c r="N80" i="7"/>
  <c r="X80" i="7" s="1"/>
  <c r="N89" i="7"/>
  <c r="X89" i="7" s="1"/>
  <c r="N128" i="7"/>
  <c r="X128" i="7" s="1"/>
  <c r="N131" i="7"/>
  <c r="X131" i="7" s="1"/>
  <c r="N147" i="7"/>
  <c r="X147" i="7" s="1"/>
  <c r="N59" i="7"/>
  <c r="X59" i="7" s="1"/>
  <c r="N28" i="7"/>
  <c r="X28" i="7" s="1"/>
  <c r="N40" i="7"/>
  <c r="X40" i="7" s="1"/>
  <c r="N37" i="7"/>
  <c r="X37" i="7" s="1"/>
  <c r="N45" i="7"/>
  <c r="X45" i="7" s="1"/>
  <c r="N73" i="7"/>
  <c r="X73" i="7" s="1"/>
  <c r="N173" i="7"/>
  <c r="X173" i="7" s="1"/>
  <c r="N142" i="7"/>
  <c r="X142" i="7" s="1"/>
  <c r="N158" i="7"/>
  <c r="X158" i="7" s="1"/>
  <c r="N81" i="7"/>
  <c r="X81" i="7" s="1"/>
  <c r="N84" i="7"/>
  <c r="X84" i="7" s="1"/>
  <c r="N98" i="7"/>
  <c r="X98" i="7" s="1"/>
  <c r="N103" i="7"/>
  <c r="X103" i="7" s="1"/>
  <c r="N107" i="7"/>
  <c r="X107" i="7" s="1"/>
  <c r="N111" i="7"/>
  <c r="X111" i="7" s="1"/>
  <c r="N115" i="7"/>
  <c r="X115" i="7" s="1"/>
  <c r="N119" i="7"/>
  <c r="X119" i="7" s="1"/>
  <c r="N123" i="7"/>
  <c r="X123" i="7" s="1"/>
  <c r="N126" i="7"/>
  <c r="X126" i="7" s="1"/>
  <c r="N129" i="7"/>
  <c r="X129" i="7" s="1"/>
  <c r="N135" i="7"/>
  <c r="X135" i="7" s="1"/>
  <c r="N151" i="7"/>
  <c r="X151" i="7" s="1"/>
  <c r="N51" i="7"/>
  <c r="X51" i="7" s="1"/>
  <c r="N17" i="7"/>
  <c r="X17" i="7" s="1"/>
  <c r="N175" i="7"/>
  <c r="X175" i="7" s="1"/>
  <c r="N146" i="7"/>
  <c r="X146" i="7" s="1"/>
  <c r="N215" i="7"/>
  <c r="X215" i="7" s="1"/>
  <c r="N78" i="7"/>
  <c r="X78" i="7" s="1"/>
  <c r="N87" i="7"/>
  <c r="X87" i="7" s="1"/>
  <c r="N95" i="7"/>
  <c r="X95" i="7" s="1"/>
  <c r="N22" i="7"/>
  <c r="X22" i="7" s="1"/>
  <c r="N27" i="7"/>
  <c r="X27" i="7" s="1"/>
  <c r="N33" i="7"/>
  <c r="X33" i="7" s="1"/>
  <c r="N65" i="7"/>
  <c r="X65" i="7" s="1"/>
  <c r="N105" i="7"/>
  <c r="X105" i="7" s="1"/>
  <c r="N121" i="7"/>
  <c r="X121" i="7" s="1"/>
  <c r="N196" i="7"/>
  <c r="X196" i="7" s="1"/>
  <c r="N212" i="7"/>
  <c r="X212" i="7" s="1"/>
  <c r="N203" i="7"/>
  <c r="X203" i="7" s="1"/>
  <c r="N75" i="7"/>
  <c r="X75" i="7" s="1"/>
  <c r="N90" i="7"/>
  <c r="X90" i="7" s="1"/>
  <c r="N99" i="7"/>
  <c r="X99" i="7" s="1"/>
  <c r="N634" i="7"/>
  <c r="N613" i="7"/>
  <c r="N610" i="7"/>
  <c r="N583" i="7"/>
  <c r="N566" i="7"/>
  <c r="N451" i="7"/>
  <c r="X451" i="7" s="1"/>
  <c r="N456" i="7"/>
  <c r="X456" i="7" s="1"/>
  <c r="N405" i="7"/>
  <c r="X405" i="7" s="1"/>
  <c r="N369" i="7"/>
  <c r="X369" i="7" s="1"/>
  <c r="N358" i="7"/>
  <c r="X358" i="7" s="1"/>
  <c r="N226" i="7"/>
  <c r="X226" i="7" s="1"/>
  <c r="N14" i="7"/>
  <c r="X14" i="7" s="1"/>
  <c r="N168" i="7"/>
  <c r="X168" i="7" s="1"/>
  <c r="N101" i="7"/>
  <c r="X101" i="7" s="1"/>
  <c r="N117" i="7"/>
  <c r="X117" i="7" s="1"/>
  <c r="N139" i="7"/>
  <c r="X139" i="7" s="1"/>
  <c r="N143" i="7"/>
  <c r="X143" i="7" s="1"/>
  <c r="N155" i="7"/>
  <c r="X155" i="7" s="1"/>
  <c r="N159" i="7"/>
  <c r="X159" i="7" s="1"/>
  <c r="N179" i="7"/>
  <c r="X179" i="7" s="1"/>
  <c r="N79" i="7"/>
  <c r="X79" i="7" s="1"/>
  <c r="N85" i="7"/>
  <c r="X85" i="7" s="1"/>
  <c r="N91" i="7"/>
  <c r="X91" i="7" s="1"/>
  <c r="N97" i="7"/>
  <c r="X97" i="7" s="1"/>
  <c r="N102" i="7"/>
  <c r="X102" i="7" s="1"/>
  <c r="N106" i="7"/>
  <c r="X106" i="7" s="1"/>
  <c r="N110" i="7"/>
  <c r="X110" i="7" s="1"/>
  <c r="N114" i="7"/>
  <c r="X114" i="7" s="1"/>
  <c r="N118" i="7"/>
  <c r="X118" i="7" s="1"/>
  <c r="N122" i="7"/>
  <c r="X122" i="7" s="1"/>
  <c r="N132" i="7"/>
  <c r="X132" i="7" s="1"/>
  <c r="N140" i="7"/>
  <c r="X140" i="7" s="1"/>
  <c r="N148" i="7"/>
  <c r="X148" i="7" s="1"/>
  <c r="N156" i="7"/>
  <c r="X156" i="7" s="1"/>
  <c r="N189" i="7"/>
  <c r="X189" i="7" s="1"/>
  <c r="N195" i="7"/>
  <c r="X195" i="7" s="1"/>
  <c r="N93" i="7"/>
  <c r="X93" i="7" s="1"/>
  <c r="N675" i="7"/>
  <c r="X675" i="7" s="1"/>
  <c r="N632" i="7"/>
  <c r="N611" i="7"/>
  <c r="N595" i="7"/>
  <c r="N588" i="7"/>
  <c r="N555" i="7"/>
  <c r="N468" i="7"/>
  <c r="X468" i="7" s="1"/>
  <c r="N389" i="7"/>
  <c r="X389" i="7" s="1"/>
  <c r="N401" i="7"/>
  <c r="X401" i="7" s="1"/>
  <c r="N418" i="7"/>
  <c r="X418" i="7" s="1"/>
  <c r="N327" i="7"/>
  <c r="X327" i="7" s="1"/>
  <c r="N222" i="7"/>
  <c r="X222" i="7" s="1"/>
  <c r="N55" i="7"/>
  <c r="X55" i="7" s="1"/>
  <c r="N72" i="7"/>
  <c r="X72" i="7" s="1"/>
  <c r="N21" i="7"/>
  <c r="X21" i="7" s="1"/>
  <c r="N49" i="7"/>
  <c r="X49" i="7" s="1"/>
  <c r="N69" i="7"/>
  <c r="X69" i="7" s="1"/>
  <c r="N207" i="7"/>
  <c r="X207" i="7" s="1"/>
  <c r="N83" i="7"/>
  <c r="X83" i="7" s="1"/>
  <c r="N113" i="7"/>
  <c r="X113" i="7" s="1"/>
  <c r="N127" i="7"/>
  <c r="X127" i="7" s="1"/>
  <c r="N204" i="7"/>
  <c r="X204" i="7" s="1"/>
  <c r="N219" i="7"/>
  <c r="X219" i="7" s="1"/>
  <c r="N77" i="7"/>
  <c r="X77" i="7" s="1"/>
  <c r="N86" i="7"/>
  <c r="X86" i="7" s="1"/>
  <c r="N96" i="7"/>
  <c r="X96" i="7" s="1"/>
  <c r="N673" i="7"/>
  <c r="X673" i="7" s="1"/>
  <c r="N628" i="7"/>
  <c r="N618" i="7"/>
  <c r="N591" i="7"/>
  <c r="N584" i="7"/>
  <c r="N514" i="7"/>
  <c r="X514" i="7" s="1"/>
  <c r="N464" i="7"/>
  <c r="X464" i="7" s="1"/>
  <c r="N373" i="7"/>
  <c r="X373" i="7" s="1"/>
  <c r="N397" i="7"/>
  <c r="X397" i="7" s="1"/>
  <c r="N414" i="7"/>
  <c r="X414" i="7" s="1"/>
  <c r="N331" i="7"/>
  <c r="X331" i="7" s="1"/>
  <c r="N150" i="7"/>
  <c r="X150" i="7" s="1"/>
  <c r="N92" i="7"/>
  <c r="X92" i="7" s="1"/>
  <c r="N88" i="7"/>
  <c r="X88" i="7" s="1"/>
  <c r="N108" i="7"/>
  <c r="X108" i="7" s="1"/>
  <c r="N124" i="7"/>
  <c r="X124" i="7" s="1"/>
  <c r="N136" i="7"/>
  <c r="X136" i="7" s="1"/>
  <c r="N183" i="7"/>
  <c r="X183" i="7" s="1"/>
  <c r="N587" i="7"/>
  <c r="N409" i="7"/>
  <c r="X409" i="7" s="1"/>
  <c r="N162" i="7"/>
  <c r="X162" i="7" s="1"/>
  <c r="N170" i="7"/>
  <c r="X170" i="7" s="1"/>
  <c r="N232" i="7"/>
  <c r="X232" i="7" s="1"/>
  <c r="N236" i="7"/>
  <c r="X236" i="7" s="1"/>
  <c r="N240" i="7"/>
  <c r="X240" i="7" s="1"/>
  <c r="N244" i="7"/>
  <c r="X244" i="7" s="1"/>
  <c r="N247" i="7"/>
  <c r="X247" i="7" s="1"/>
  <c r="N258" i="7"/>
  <c r="X258" i="7" s="1"/>
  <c r="N279" i="7"/>
  <c r="X279" i="7" s="1"/>
  <c r="N290" i="7"/>
  <c r="X290" i="7" s="1"/>
  <c r="N318" i="7"/>
  <c r="X318" i="7" s="1"/>
  <c r="N186" i="7"/>
  <c r="X186" i="7" s="1"/>
  <c r="N246" i="7"/>
  <c r="X246" i="7" s="1"/>
  <c r="N267" i="7"/>
  <c r="X267" i="7" s="1"/>
  <c r="N278" i="7"/>
  <c r="X278" i="7" s="1"/>
  <c r="N299" i="7"/>
  <c r="X299" i="7" s="1"/>
  <c r="N201" i="7"/>
  <c r="X201" i="7" s="1"/>
  <c r="N217" i="7"/>
  <c r="X217" i="7" s="1"/>
  <c r="N243" i="7"/>
  <c r="X243" i="7" s="1"/>
  <c r="N255" i="7"/>
  <c r="X255" i="7" s="1"/>
  <c r="N266" i="7"/>
  <c r="X266" i="7" s="1"/>
  <c r="N287" i="7"/>
  <c r="X287" i="7" s="1"/>
  <c r="N298" i="7"/>
  <c r="X298" i="7" s="1"/>
  <c r="N264" i="7"/>
  <c r="X264" i="7" s="1"/>
  <c r="N296" i="7"/>
  <c r="X296" i="7" s="1"/>
  <c r="N321" i="7"/>
  <c r="X321" i="7" s="1"/>
  <c r="N415" i="7"/>
  <c r="X415" i="7" s="1"/>
  <c r="N341" i="7"/>
  <c r="X341" i="7" s="1"/>
  <c r="N398" i="7"/>
  <c r="X398" i="7" s="1"/>
  <c r="N419" i="7"/>
  <c r="X419" i="7" s="1"/>
  <c r="N333" i="7"/>
  <c r="X333" i="7" s="1"/>
  <c r="N176" i="7"/>
  <c r="X176" i="7" s="1"/>
  <c r="N82" i="7"/>
  <c r="X82" i="7" s="1"/>
  <c r="N104" i="7"/>
  <c r="X104" i="7" s="1"/>
  <c r="N120" i="7"/>
  <c r="X120" i="7" s="1"/>
  <c r="N152" i="7"/>
  <c r="X152" i="7" s="1"/>
  <c r="N211" i="7"/>
  <c r="X211" i="7" s="1"/>
  <c r="N657" i="7"/>
  <c r="N563" i="7"/>
  <c r="N385" i="7"/>
  <c r="X385" i="7" s="1"/>
  <c r="N133" i="7"/>
  <c r="X133" i="7" s="1"/>
  <c r="N137" i="7"/>
  <c r="X137" i="7" s="1"/>
  <c r="N141" i="7"/>
  <c r="X141" i="7" s="1"/>
  <c r="N149" i="7"/>
  <c r="X149" i="7" s="1"/>
  <c r="N157" i="7"/>
  <c r="X157" i="7" s="1"/>
  <c r="N193" i="7"/>
  <c r="X193" i="7" s="1"/>
  <c r="N208" i="7"/>
  <c r="X208" i="7" s="1"/>
  <c r="N231" i="7"/>
  <c r="X231" i="7" s="1"/>
  <c r="N235" i="7"/>
  <c r="X235" i="7" s="1"/>
  <c r="N239" i="7"/>
  <c r="X239" i="7" s="1"/>
  <c r="N252" i="7"/>
  <c r="X252" i="7" s="1"/>
  <c r="N284" i="7"/>
  <c r="X284" i="7" s="1"/>
  <c r="N311" i="7"/>
  <c r="X311" i="7" s="1"/>
  <c r="N190" i="7"/>
  <c r="X190" i="7" s="1"/>
  <c r="N227" i="7"/>
  <c r="X227" i="7" s="1"/>
  <c r="N272" i="7"/>
  <c r="X272" i="7" s="1"/>
  <c r="N205" i="7"/>
  <c r="X205" i="7" s="1"/>
  <c r="N260" i="7"/>
  <c r="X260" i="7" s="1"/>
  <c r="N292" i="7"/>
  <c r="X292" i="7" s="1"/>
  <c r="N322" i="7"/>
  <c r="X322" i="7" s="1"/>
  <c r="N230" i="7"/>
  <c r="X230" i="7" s="1"/>
  <c r="N238" i="7"/>
  <c r="X238" i="7" s="1"/>
  <c r="N254" i="7"/>
  <c r="X254" i="7" s="1"/>
  <c r="N275" i="7"/>
  <c r="X275" i="7" s="1"/>
  <c r="N286" i="7"/>
  <c r="X286" i="7" s="1"/>
  <c r="N325" i="7"/>
  <c r="X325" i="7" s="1"/>
  <c r="N368" i="7"/>
  <c r="X368" i="7" s="1"/>
  <c r="N417" i="7"/>
  <c r="X417" i="7" s="1"/>
  <c r="N346" i="7"/>
  <c r="X346" i="7" s="1"/>
  <c r="N357" i="7"/>
  <c r="X357" i="7" s="1"/>
  <c r="N399" i="7"/>
  <c r="X399" i="7" s="1"/>
  <c r="N345" i="7"/>
  <c r="X345" i="7" s="1"/>
  <c r="N365" i="7"/>
  <c r="X365" i="7" s="1"/>
  <c r="N406" i="7"/>
  <c r="X406" i="7" s="1"/>
  <c r="N337" i="7"/>
  <c r="X337" i="7" s="1"/>
  <c r="N371" i="7"/>
  <c r="X371" i="7" s="1"/>
  <c r="N386" i="7"/>
  <c r="X386" i="7" s="1"/>
  <c r="N393" i="7"/>
  <c r="X393" i="7" s="1"/>
  <c r="N125" i="7"/>
  <c r="X125" i="7" s="1"/>
  <c r="N94" i="7"/>
  <c r="X94" i="7" s="1"/>
  <c r="N112" i="7"/>
  <c r="X112" i="7" s="1"/>
  <c r="N144" i="7"/>
  <c r="X144" i="7" s="1"/>
  <c r="N160" i="7"/>
  <c r="X160" i="7" s="1"/>
  <c r="N614" i="7"/>
  <c r="N460" i="7"/>
  <c r="X460" i="7" s="1"/>
  <c r="N242" i="7"/>
  <c r="X242" i="7" s="1"/>
  <c r="N145" i="7"/>
  <c r="X145" i="7" s="1"/>
  <c r="N153" i="7"/>
  <c r="X153" i="7" s="1"/>
  <c r="N161" i="7"/>
  <c r="X161" i="7" s="1"/>
  <c r="N177" i="7"/>
  <c r="X177" i="7" s="1"/>
  <c r="N187" i="7"/>
  <c r="X187" i="7" s="1"/>
  <c r="N200" i="7"/>
  <c r="X200" i="7" s="1"/>
  <c r="N216" i="7"/>
  <c r="X216" i="7" s="1"/>
  <c r="N268" i="7"/>
  <c r="X268" i="7" s="1"/>
  <c r="N300" i="7"/>
  <c r="X300" i="7" s="1"/>
  <c r="N326" i="7"/>
  <c r="X326" i="7" s="1"/>
  <c r="N182" i="7"/>
  <c r="X182" i="7" s="1"/>
  <c r="N223" i="7"/>
  <c r="X223" i="7" s="1"/>
  <c r="N256" i="7"/>
  <c r="X256" i="7" s="1"/>
  <c r="N288" i="7"/>
  <c r="X288" i="7" s="1"/>
  <c r="N310" i="7"/>
  <c r="X310" i="7" s="1"/>
  <c r="N197" i="7"/>
  <c r="X197" i="7" s="1"/>
  <c r="N213" i="7"/>
  <c r="X213" i="7" s="1"/>
  <c r="N276" i="7"/>
  <c r="X276" i="7" s="1"/>
  <c r="N303" i="7"/>
  <c r="X303" i="7" s="1"/>
  <c r="N234" i="7"/>
  <c r="X234" i="7" s="1"/>
  <c r="N259" i="7"/>
  <c r="X259" i="7" s="1"/>
  <c r="N270" i="7"/>
  <c r="X270" i="7" s="1"/>
  <c r="N291" i="7"/>
  <c r="X291" i="7" s="1"/>
  <c r="N302" i="7"/>
  <c r="X302" i="7" s="1"/>
  <c r="N319" i="7"/>
  <c r="X319" i="7" s="1"/>
  <c r="N317" i="7"/>
  <c r="X317" i="7" s="1"/>
  <c r="N338" i="7"/>
  <c r="X338" i="7" s="1"/>
  <c r="N354" i="7"/>
  <c r="X354" i="7" s="1"/>
  <c r="N403" i="7"/>
  <c r="X403" i="7" s="1"/>
  <c r="N342" i="7"/>
  <c r="X342" i="7" s="1"/>
  <c r="N384" i="7"/>
  <c r="X384" i="7" s="1"/>
  <c r="N411" i="7"/>
  <c r="X411" i="7" s="1"/>
  <c r="N328" i="7"/>
  <c r="X328" i="7" s="1"/>
  <c r="N413" i="7"/>
  <c r="X413" i="7" s="1"/>
  <c r="N370" i="7"/>
  <c r="X370" i="7" s="1"/>
  <c r="N387" i="7"/>
  <c r="X387" i="7" s="1"/>
  <c r="N130" i="7"/>
  <c r="X130" i="7" s="1"/>
  <c r="N362" i="7"/>
  <c r="X362" i="7" s="1"/>
  <c r="N166" i="7"/>
  <c r="X166" i="7" s="1"/>
  <c r="N174" i="7"/>
  <c r="X174" i="7" s="1"/>
  <c r="N274" i="7"/>
  <c r="X274" i="7" s="1"/>
  <c r="N306" i="7"/>
  <c r="X306" i="7" s="1"/>
  <c r="N194" i="7"/>
  <c r="X194" i="7" s="1"/>
  <c r="N202" i="7"/>
  <c r="X202" i="7" s="1"/>
  <c r="N210" i="7"/>
  <c r="X210" i="7" s="1"/>
  <c r="N218" i="7"/>
  <c r="X218" i="7" s="1"/>
  <c r="N262" i="7"/>
  <c r="X262" i="7" s="1"/>
  <c r="N294" i="7"/>
  <c r="X294" i="7" s="1"/>
  <c r="N349" i="7"/>
  <c r="X349" i="7" s="1"/>
  <c r="N392" i="7"/>
  <c r="X392" i="7" s="1"/>
  <c r="N374" i="7"/>
  <c r="X374" i="7" s="1"/>
  <c r="N390" i="7"/>
  <c r="X390" i="7" s="1"/>
  <c r="N343" i="7"/>
  <c r="X343" i="7" s="1"/>
  <c r="N359" i="7"/>
  <c r="X359" i="7" s="1"/>
  <c r="N379" i="7"/>
  <c r="X379" i="7" s="1"/>
  <c r="N395" i="7"/>
  <c r="X395" i="7" s="1"/>
  <c r="N427" i="7"/>
  <c r="X427" i="7" s="1"/>
  <c r="N431" i="7"/>
  <c r="X431" i="7" s="1"/>
  <c r="N435" i="7"/>
  <c r="X435" i="7" s="1"/>
  <c r="N439" i="7"/>
  <c r="X439" i="7" s="1"/>
  <c r="N443" i="7"/>
  <c r="X443" i="7" s="1"/>
  <c r="N447" i="7"/>
  <c r="X447" i="7" s="1"/>
  <c r="N400" i="7"/>
  <c r="X400" i="7" s="1"/>
  <c r="N416" i="7"/>
  <c r="X416" i="7" s="1"/>
  <c r="N423" i="7"/>
  <c r="X423" i="7" s="1"/>
  <c r="N482" i="7"/>
  <c r="X482" i="7" s="1"/>
  <c r="N503" i="7"/>
  <c r="X503" i="7" s="1"/>
  <c r="N486" i="7"/>
  <c r="X486" i="7" s="1"/>
  <c r="N507" i="7"/>
  <c r="X507" i="7" s="1"/>
  <c r="N474" i="7"/>
  <c r="X474" i="7" s="1"/>
  <c r="N495" i="7"/>
  <c r="X495" i="7" s="1"/>
  <c r="N457" i="7"/>
  <c r="X457" i="7" s="1"/>
  <c r="N483" i="7"/>
  <c r="X483" i="7" s="1"/>
  <c r="N512" i="7"/>
  <c r="X512" i="7" s="1"/>
  <c r="N516" i="7"/>
  <c r="X516" i="7" s="1"/>
  <c r="N551" i="7"/>
  <c r="X551" i="7" s="1"/>
  <c r="N480" i="7"/>
  <c r="X480" i="7" s="1"/>
  <c r="N496" i="7"/>
  <c r="X496" i="7" s="1"/>
  <c r="N44" i="7"/>
  <c r="X44" i="7" s="1"/>
  <c r="N109" i="7"/>
  <c r="X109" i="7" s="1"/>
  <c r="N76" i="7"/>
  <c r="X76" i="7" s="1"/>
  <c r="N209" i="7"/>
  <c r="X209" i="7" s="1"/>
  <c r="N250" i="7"/>
  <c r="X250" i="7" s="1"/>
  <c r="N282" i="7"/>
  <c r="X282" i="7" s="1"/>
  <c r="N248" i="7"/>
  <c r="X248" i="7" s="1"/>
  <c r="N280" i="7"/>
  <c r="X280" i="7" s="1"/>
  <c r="N353" i="7"/>
  <c r="X353" i="7" s="1"/>
  <c r="N350" i="7"/>
  <c r="X350" i="7" s="1"/>
  <c r="N381" i="7"/>
  <c r="X381" i="7" s="1"/>
  <c r="N407" i="7"/>
  <c r="X407" i="7" s="1"/>
  <c r="N425" i="7"/>
  <c r="X425" i="7" s="1"/>
  <c r="N347" i="7"/>
  <c r="X347" i="7" s="1"/>
  <c r="N422" i="7"/>
  <c r="X422" i="7" s="1"/>
  <c r="N428" i="7"/>
  <c r="X428" i="7" s="1"/>
  <c r="N432" i="7"/>
  <c r="X432" i="7" s="1"/>
  <c r="N436" i="7"/>
  <c r="X436" i="7" s="1"/>
  <c r="N440" i="7"/>
  <c r="X440" i="7" s="1"/>
  <c r="N444" i="7"/>
  <c r="X444" i="7" s="1"/>
  <c r="N448" i="7"/>
  <c r="X448" i="7" s="1"/>
  <c r="N361" i="7"/>
  <c r="X361" i="7" s="1"/>
  <c r="N366" i="7"/>
  <c r="X366" i="7" s="1"/>
  <c r="N382" i="7"/>
  <c r="X382" i="7" s="1"/>
  <c r="N412" i="7"/>
  <c r="X412" i="7" s="1"/>
  <c r="N498" i="7"/>
  <c r="X498" i="7" s="1"/>
  <c r="N453" i="7"/>
  <c r="X453" i="7" s="1"/>
  <c r="N502" i="7"/>
  <c r="X502" i="7" s="1"/>
  <c r="N490" i="7"/>
  <c r="X490" i="7" s="1"/>
  <c r="N478" i="7"/>
  <c r="X478" i="7" s="1"/>
  <c r="N499" i="7"/>
  <c r="X499" i="7" s="1"/>
  <c r="N535" i="7"/>
  <c r="X535" i="7" s="1"/>
  <c r="N545" i="7"/>
  <c r="X545" i="7" s="1"/>
  <c r="N484" i="7"/>
  <c r="X484" i="7" s="1"/>
  <c r="N500" i="7"/>
  <c r="X500" i="7" s="1"/>
  <c r="N100" i="7"/>
  <c r="X100" i="7" s="1"/>
  <c r="N617" i="7"/>
  <c r="N263" i="7"/>
  <c r="X263" i="7" s="1"/>
  <c r="N295" i="7"/>
  <c r="X295" i="7" s="1"/>
  <c r="N198" i="7"/>
  <c r="X198" i="7" s="1"/>
  <c r="N206" i="7"/>
  <c r="X206" i="7" s="1"/>
  <c r="N214" i="7"/>
  <c r="X214" i="7" s="1"/>
  <c r="N251" i="7"/>
  <c r="X251" i="7" s="1"/>
  <c r="N283" i="7"/>
  <c r="X283" i="7" s="1"/>
  <c r="N315" i="7"/>
  <c r="X315" i="7" s="1"/>
  <c r="N323" i="7"/>
  <c r="X323" i="7" s="1"/>
  <c r="N314" i="7"/>
  <c r="X314" i="7" s="1"/>
  <c r="N335" i="7"/>
  <c r="X335" i="7" s="1"/>
  <c r="N420" i="7"/>
  <c r="X420" i="7" s="1"/>
  <c r="N375" i="7"/>
  <c r="X375" i="7" s="1"/>
  <c r="N391" i="7"/>
  <c r="X391" i="7" s="1"/>
  <c r="N351" i="7"/>
  <c r="X351" i="7" s="1"/>
  <c r="N376" i="7"/>
  <c r="X376" i="7" s="1"/>
  <c r="N378" i="7"/>
  <c r="X378" i="7" s="1"/>
  <c r="N394" i="7"/>
  <c r="X394" i="7" s="1"/>
  <c r="N429" i="7"/>
  <c r="X429" i="7" s="1"/>
  <c r="N433" i="7"/>
  <c r="X433" i="7" s="1"/>
  <c r="N437" i="7"/>
  <c r="X437" i="7" s="1"/>
  <c r="N441" i="7"/>
  <c r="X441" i="7" s="1"/>
  <c r="N445" i="7"/>
  <c r="X445" i="7" s="1"/>
  <c r="N449" i="7"/>
  <c r="X449" i="7" s="1"/>
  <c r="N408" i="7"/>
  <c r="X408" i="7" s="1"/>
  <c r="N471" i="7"/>
  <c r="X471" i="7" s="1"/>
  <c r="N475" i="7"/>
  <c r="X475" i="7" s="1"/>
  <c r="N501" i="7"/>
  <c r="X501" i="7" s="1"/>
  <c r="N494" i="7"/>
  <c r="X494" i="7" s="1"/>
  <c r="N519" i="7"/>
  <c r="X519" i="7" s="1"/>
  <c r="N529" i="7"/>
  <c r="X529" i="7" s="1"/>
  <c r="N540" i="7"/>
  <c r="X540" i="7" s="1"/>
  <c r="N472" i="7"/>
  <c r="X472" i="7" s="1"/>
  <c r="N488" i="7"/>
  <c r="X488" i="7" s="1"/>
  <c r="N504" i="7"/>
  <c r="X504" i="7" s="1"/>
  <c r="N134" i="7"/>
  <c r="X134" i="7" s="1"/>
  <c r="N410" i="7"/>
  <c r="X410" i="7" s="1"/>
  <c r="N339" i="7"/>
  <c r="X339" i="7" s="1"/>
  <c r="N363" i="7"/>
  <c r="X363" i="7" s="1"/>
  <c r="N426" i="7"/>
  <c r="X426" i="7" s="1"/>
  <c r="N442" i="7"/>
  <c r="X442" i="7" s="1"/>
  <c r="N383" i="7"/>
  <c r="X383" i="7" s="1"/>
  <c r="N466" i="7"/>
  <c r="X466" i="7" s="1"/>
  <c r="N527" i="7"/>
  <c r="X527" i="7" s="1"/>
  <c r="N537" i="7"/>
  <c r="X537" i="7" s="1"/>
  <c r="N548" i="7"/>
  <c r="X548" i="7" s="1"/>
  <c r="N510" i="7"/>
  <c r="X510" i="7" s="1"/>
  <c r="N525" i="7"/>
  <c r="X525" i="7" s="1"/>
  <c r="N536" i="7"/>
  <c r="X536" i="7" s="1"/>
  <c r="N559" i="7"/>
  <c r="N526" i="7"/>
  <c r="X526" i="7" s="1"/>
  <c r="N542" i="7"/>
  <c r="X542" i="7" s="1"/>
  <c r="N592" i="7"/>
  <c r="N560" i="7"/>
  <c r="N597" i="7"/>
  <c r="N572" i="7"/>
  <c r="N571" i="7"/>
  <c r="N573" i="7"/>
  <c r="N575" i="7"/>
  <c r="N577" i="7"/>
  <c r="N593" i="7"/>
  <c r="N602" i="7"/>
  <c r="N603" i="7"/>
  <c r="N607" i="7"/>
  <c r="N600" i="7"/>
  <c r="N608" i="7"/>
  <c r="N623" i="7"/>
  <c r="N271" i="7"/>
  <c r="X271" i="7" s="1"/>
  <c r="N355" i="7"/>
  <c r="X355" i="7" s="1"/>
  <c r="N430" i="7"/>
  <c r="X430" i="7" s="1"/>
  <c r="N446" i="7"/>
  <c r="X446" i="7" s="1"/>
  <c r="N470" i="7"/>
  <c r="X470" i="7" s="1"/>
  <c r="N462" i="7"/>
  <c r="X462" i="7" s="1"/>
  <c r="N479" i="7"/>
  <c r="X479" i="7" s="1"/>
  <c r="N455" i="7"/>
  <c r="X455" i="7" s="1"/>
  <c r="N505" i="7"/>
  <c r="X505" i="7" s="1"/>
  <c r="N511" i="7"/>
  <c r="X511" i="7" s="1"/>
  <c r="N476" i="7"/>
  <c r="X476" i="7" s="1"/>
  <c r="N539" i="7"/>
  <c r="X539" i="7" s="1"/>
  <c r="N549" i="7"/>
  <c r="X549" i="7" s="1"/>
  <c r="N521" i="7"/>
  <c r="X521" i="7" s="1"/>
  <c r="N532" i="7"/>
  <c r="X532" i="7" s="1"/>
  <c r="N520" i="7"/>
  <c r="X520" i="7" s="1"/>
  <c r="N556" i="7"/>
  <c r="N561" i="7"/>
  <c r="N590" i="7"/>
  <c r="N530" i="7"/>
  <c r="X530" i="7" s="1"/>
  <c r="N546" i="7"/>
  <c r="X546" i="7" s="1"/>
  <c r="N594" i="7"/>
  <c r="N554" i="7"/>
  <c r="N568" i="7"/>
  <c r="N586" i="7"/>
  <c r="N578" i="7"/>
  <c r="N580" i="7"/>
  <c r="N582" i="7"/>
  <c r="N598" i="7"/>
  <c r="N615" i="7"/>
  <c r="N569" i="7"/>
  <c r="N579" i="7"/>
  <c r="N581" i="7"/>
  <c r="N589" i="7"/>
  <c r="N605" i="7"/>
  <c r="N606" i="7"/>
  <c r="N621" i="7"/>
  <c r="N616" i="7"/>
  <c r="N636" i="7"/>
  <c r="N622" i="7"/>
  <c r="N624" i="7"/>
  <c r="N625" i="7"/>
  <c r="N630" i="7"/>
  <c r="N458" i="7"/>
  <c r="X458" i="7" s="1"/>
  <c r="N178" i="7"/>
  <c r="X178" i="7" s="1"/>
  <c r="N424" i="7"/>
  <c r="X424" i="7" s="1"/>
  <c r="N452" i="7"/>
  <c r="X452" i="7" s="1"/>
  <c r="N434" i="7"/>
  <c r="X434" i="7" s="1"/>
  <c r="N450" i="7"/>
  <c r="X450" i="7" s="1"/>
  <c r="N404" i="7"/>
  <c r="X404" i="7" s="1"/>
  <c r="N524" i="7"/>
  <c r="X524" i="7" s="1"/>
  <c r="N492" i="7"/>
  <c r="X492" i="7" s="1"/>
  <c r="N523" i="7"/>
  <c r="X523" i="7" s="1"/>
  <c r="N533" i="7"/>
  <c r="X533" i="7" s="1"/>
  <c r="N544" i="7"/>
  <c r="X544" i="7" s="1"/>
  <c r="N547" i="7"/>
  <c r="X547" i="7" s="1"/>
  <c r="N557" i="7"/>
  <c r="N562" i="7"/>
  <c r="N518" i="7"/>
  <c r="X518" i="7" s="1"/>
  <c r="N534" i="7"/>
  <c r="X534" i="7" s="1"/>
  <c r="N550" i="7"/>
  <c r="X550" i="7" s="1"/>
  <c r="N596" i="7"/>
  <c r="N564" i="7"/>
  <c r="N570" i="7"/>
  <c r="N576" i="7"/>
  <c r="N599" i="7"/>
  <c r="N619" i="7"/>
  <c r="N585" i="7"/>
  <c r="N604" i="7"/>
  <c r="N620" i="7"/>
  <c r="N531" i="7"/>
  <c r="X531" i="7" s="1"/>
  <c r="N574" i="7"/>
  <c r="N633" i="7"/>
  <c r="N652" i="7"/>
  <c r="N658" i="7"/>
  <c r="N653" i="7"/>
  <c r="N663" i="7"/>
  <c r="X663" i="7" s="1"/>
  <c r="N661" i="7"/>
  <c r="X661" i="7" s="1"/>
  <c r="N666" i="7"/>
  <c r="X666" i="7" s="1"/>
  <c r="N670" i="7"/>
  <c r="X670" i="7" s="1"/>
  <c r="N674" i="7"/>
  <c r="X674" i="7" s="1"/>
  <c r="N664" i="7"/>
  <c r="X664" i="7" s="1"/>
  <c r="N677" i="7"/>
  <c r="X677" i="7" s="1"/>
  <c r="N679" i="7"/>
  <c r="X679" i="7" s="1"/>
  <c r="N689" i="7"/>
  <c r="X689" i="7" s="1"/>
  <c r="N688" i="7"/>
  <c r="X688" i="7" s="1"/>
  <c r="N367" i="7"/>
  <c r="X367" i="7" s="1"/>
  <c r="N656" i="7"/>
  <c r="N668" i="7"/>
  <c r="X668" i="7" s="1"/>
  <c r="N307" i="7"/>
  <c r="X307" i="7" s="1"/>
  <c r="N421" i="7"/>
  <c r="X421" i="7" s="1"/>
  <c r="N491" i="7"/>
  <c r="X491" i="7" s="1"/>
  <c r="N508" i="7"/>
  <c r="X508" i="7" s="1"/>
  <c r="N528" i="7"/>
  <c r="X528" i="7" s="1"/>
  <c r="N515" i="7"/>
  <c r="X515" i="7" s="1"/>
  <c r="N553" i="7"/>
  <c r="X553" i="7" s="1"/>
  <c r="N552" i="7"/>
  <c r="X552" i="7" s="1"/>
  <c r="N558" i="7"/>
  <c r="N522" i="7"/>
  <c r="X522" i="7" s="1"/>
  <c r="N631" i="7"/>
  <c r="N639" i="7"/>
  <c r="N641" i="7"/>
  <c r="N647" i="7"/>
  <c r="N654" i="7"/>
  <c r="N662" i="7"/>
  <c r="X662" i="7" s="1"/>
  <c r="N667" i="7"/>
  <c r="X667" i="7" s="1"/>
  <c r="N665" i="7"/>
  <c r="X665" i="7" s="1"/>
  <c r="N669" i="7"/>
  <c r="X669" i="7" s="1"/>
  <c r="N676" i="7"/>
  <c r="X676" i="7" s="1"/>
  <c r="N678" i="7"/>
  <c r="X678" i="7" s="1"/>
  <c r="N680" i="7"/>
  <c r="X680" i="7" s="1"/>
  <c r="N683" i="7"/>
  <c r="X683" i="7" s="1"/>
  <c r="N691" i="7"/>
  <c r="X691" i="7" s="1"/>
  <c r="N682" i="7"/>
  <c r="X682" i="7" s="1"/>
  <c r="N690" i="7"/>
  <c r="X690" i="7" s="1"/>
  <c r="N612" i="7"/>
  <c r="N638" i="7"/>
  <c r="N640" i="7"/>
  <c r="N637" i="7"/>
  <c r="N651" i="7"/>
  <c r="N650" i="7"/>
  <c r="N660" i="7"/>
  <c r="X660" i="7" s="1"/>
  <c r="N685" i="7"/>
  <c r="X685" i="7" s="1"/>
  <c r="N684" i="7"/>
  <c r="X684" i="7" s="1"/>
  <c r="N402" i="7"/>
  <c r="X402" i="7" s="1"/>
  <c r="N377" i="7"/>
  <c r="X377" i="7" s="1"/>
  <c r="N543" i="7"/>
  <c r="X543" i="7" s="1"/>
  <c r="N567" i="7"/>
  <c r="N609" i="7"/>
  <c r="N629" i="7"/>
  <c r="N626" i="7"/>
  <c r="N627" i="7"/>
  <c r="N642" i="7"/>
  <c r="N643" i="7"/>
  <c r="N644" i="7"/>
  <c r="N635" i="7"/>
  <c r="N655" i="7"/>
  <c r="N648" i="7"/>
  <c r="N671" i="7"/>
  <c r="X671" i="7" s="1"/>
  <c r="N659" i="7"/>
  <c r="N672" i="7"/>
  <c r="X672" i="7" s="1"/>
  <c r="N687" i="7"/>
  <c r="X687" i="7" s="1"/>
  <c r="N686" i="7"/>
  <c r="X686" i="7" s="1"/>
  <c r="N116" i="7"/>
  <c r="X116" i="7" s="1"/>
  <c r="N438" i="7"/>
  <c r="X438" i="7" s="1"/>
  <c r="N487" i="7"/>
  <c r="X487" i="7" s="1"/>
  <c r="N506" i="7"/>
  <c r="X506" i="7" s="1"/>
  <c r="N517" i="7"/>
  <c r="X517" i="7" s="1"/>
  <c r="N541" i="7"/>
  <c r="X541" i="7" s="1"/>
  <c r="N565" i="7"/>
  <c r="N538" i="7"/>
  <c r="X538" i="7" s="1"/>
  <c r="N601" i="7"/>
  <c r="N645" i="7"/>
  <c r="N649" i="7"/>
  <c r="N646" i="7"/>
  <c r="N681" i="7"/>
  <c r="X681" i="7" s="1"/>
  <c r="N692" i="7"/>
  <c r="X692" i="7" s="1"/>
  <c r="N46" i="7"/>
  <c r="X46" i="7" s="1"/>
  <c r="N30" i="7"/>
  <c r="X30" i="7" s="1"/>
  <c r="N396" i="7"/>
  <c r="X396" i="7" s="1"/>
  <c r="N360" i="7"/>
  <c r="X360" i="7" s="1"/>
  <c r="N330" i="7"/>
  <c r="X330" i="7" s="1"/>
  <c r="N309" i="7"/>
  <c r="X309" i="7" s="1"/>
  <c r="N253" i="7"/>
  <c r="X253" i="7" s="1"/>
  <c r="N489" i="7"/>
  <c r="X489" i="7" s="1"/>
  <c r="N473" i="7"/>
  <c r="X473" i="7" s="1"/>
  <c r="N467" i="7"/>
  <c r="X467" i="7" s="1"/>
  <c r="N308" i="7"/>
  <c r="X308" i="7" s="1"/>
  <c r="N257" i="7"/>
  <c r="X257" i="7" s="1"/>
  <c r="N241" i="7"/>
  <c r="X241" i="7" s="1"/>
  <c r="N188" i="7"/>
  <c r="X188" i="7" s="1"/>
  <c r="N513" i="7"/>
  <c r="X513" i="7" s="1"/>
  <c r="N465" i="7"/>
  <c r="X465" i="7" s="1"/>
  <c r="N348" i="7"/>
  <c r="X348" i="7" s="1"/>
  <c r="N245" i="7"/>
  <c r="X245" i="7" s="1"/>
  <c r="N459" i="7"/>
  <c r="X459" i="7" s="1"/>
  <c r="N281" i="7"/>
  <c r="X281" i="7" s="1"/>
  <c r="N220" i="7"/>
  <c r="X220" i="7" s="1"/>
  <c r="N316" i="7"/>
  <c r="X316" i="7" s="1"/>
  <c r="N289" i="7"/>
  <c r="X289" i="7" s="1"/>
  <c r="N356" i="7"/>
  <c r="X356" i="7" s="1"/>
  <c r="N320" i="7"/>
  <c r="X320" i="7" s="1"/>
  <c r="N249" i="7"/>
  <c r="X249" i="7" s="1"/>
  <c r="N42" i="7"/>
  <c r="X42" i="7" s="1"/>
  <c r="N26" i="7"/>
  <c r="X26" i="7" s="1"/>
  <c r="N463" i="7"/>
  <c r="X463" i="7" s="1"/>
  <c r="N380" i="7"/>
  <c r="X380" i="7" s="1"/>
  <c r="N301" i="7"/>
  <c r="X301" i="7" s="1"/>
  <c r="N180" i="7"/>
  <c r="X180" i="7" s="1"/>
  <c r="N485" i="7"/>
  <c r="X485" i="7" s="1"/>
  <c r="N469" i="7"/>
  <c r="X469" i="7" s="1"/>
  <c r="N324" i="7"/>
  <c r="X324" i="7" s="1"/>
  <c r="N304" i="7"/>
  <c r="X304" i="7" s="1"/>
  <c r="N305" i="7"/>
  <c r="X305" i="7" s="1"/>
  <c r="N509" i="7"/>
  <c r="X509" i="7" s="1"/>
  <c r="N454" i="7"/>
  <c r="X454" i="7" s="1"/>
  <c r="N388" i="7"/>
  <c r="X388" i="7" s="1"/>
  <c r="N344" i="7"/>
  <c r="X344" i="7" s="1"/>
  <c r="N293" i="7"/>
  <c r="X293" i="7" s="1"/>
  <c r="N265" i="7"/>
  <c r="X265" i="7" s="1"/>
  <c r="N285" i="7"/>
  <c r="X285" i="7" s="1"/>
  <c r="N497" i="7"/>
  <c r="X497" i="7" s="1"/>
  <c r="N481" i="7"/>
  <c r="X481" i="7" s="1"/>
  <c r="N364" i="7"/>
  <c r="X364" i="7" s="1"/>
  <c r="N192" i="7"/>
  <c r="X192" i="7" s="1"/>
  <c r="N340" i="7"/>
  <c r="X340" i="7" s="1"/>
  <c r="N277" i="7"/>
  <c r="X277" i="7" s="1"/>
  <c r="N221" i="7"/>
  <c r="X221" i="7" s="1"/>
  <c r="N34" i="7"/>
  <c r="X34" i="7" s="1"/>
  <c r="N54" i="7"/>
  <c r="X54" i="7" s="1"/>
  <c r="N336" i="7"/>
  <c r="X336" i="7" s="1"/>
  <c r="N269" i="7"/>
  <c r="X269" i="7" s="1"/>
  <c r="N229" i="7"/>
  <c r="X229" i="7" s="1"/>
  <c r="N224" i="7"/>
  <c r="X224" i="7" s="1"/>
  <c r="N184" i="7"/>
  <c r="X184" i="7" s="1"/>
  <c r="N493" i="7"/>
  <c r="X493" i="7" s="1"/>
  <c r="N477" i="7"/>
  <c r="X477" i="7" s="1"/>
  <c r="N312" i="7"/>
  <c r="X312" i="7" s="1"/>
  <c r="N273" i="7"/>
  <c r="X273" i="7" s="1"/>
  <c r="N233" i="7"/>
  <c r="X233" i="7" s="1"/>
  <c r="N228" i="7"/>
  <c r="X228" i="7" s="1"/>
  <c r="N352" i="7"/>
  <c r="X352" i="7" s="1"/>
  <c r="N334" i="7"/>
  <c r="X334" i="7" s="1"/>
  <c r="N261" i="7"/>
  <c r="X261" i="7" s="1"/>
  <c r="N332" i="7"/>
  <c r="X332" i="7" s="1"/>
  <c r="N297" i="7"/>
  <c r="X297" i="7" s="1"/>
  <c r="N225" i="7"/>
  <c r="X225" i="7" s="1"/>
  <c r="N58" i="7"/>
  <c r="X58" i="7" s="1"/>
  <c r="N372" i="7"/>
  <c r="X372" i="7" s="1"/>
  <c r="N329" i="7"/>
  <c r="X329" i="7" s="1"/>
  <c r="N237" i="7"/>
  <c r="X237" i="7" s="1"/>
  <c r="N461" i="7"/>
  <c r="X461" i="7" s="1"/>
  <c r="N313" i="7"/>
  <c r="X313" i="7" s="1"/>
  <c r="N12" i="7"/>
  <c r="X12" i="7" s="1"/>
  <c r="E5" i="4" l="1"/>
  <c r="W9" i="7"/>
  <c r="F4" i="4" s="1"/>
  <c r="F6" i="4" s="1"/>
  <c r="X649" i="7"/>
  <c r="AT649" i="7"/>
  <c r="X565" i="7"/>
  <c r="AT565" i="7"/>
  <c r="X648" i="7"/>
  <c r="AT648" i="7"/>
  <c r="X643" i="7"/>
  <c r="AT643" i="7"/>
  <c r="X629" i="7"/>
  <c r="AT629" i="7"/>
  <c r="X640" i="7"/>
  <c r="AT640" i="7"/>
  <c r="X641" i="7"/>
  <c r="AT641" i="7"/>
  <c r="X558" i="7"/>
  <c r="AT558" i="7"/>
  <c r="X652" i="7"/>
  <c r="AT652" i="7"/>
  <c r="X620" i="7"/>
  <c r="AT620" i="7"/>
  <c r="X599" i="7"/>
  <c r="AT599" i="7"/>
  <c r="X596" i="7"/>
  <c r="AT596" i="7"/>
  <c r="X562" i="7"/>
  <c r="AT562" i="7"/>
  <c r="X625" i="7"/>
  <c r="AT625" i="7"/>
  <c r="X616" i="7"/>
  <c r="AT616" i="7"/>
  <c r="X589" i="7"/>
  <c r="AT589" i="7"/>
  <c r="X615" i="7"/>
  <c r="AT615" i="7"/>
  <c r="X578" i="7"/>
  <c r="AT578" i="7"/>
  <c r="X594" i="7"/>
  <c r="AT594" i="7"/>
  <c r="X561" i="7"/>
  <c r="AT561" i="7"/>
  <c r="X600" i="7"/>
  <c r="AT600" i="7"/>
  <c r="X593" i="7"/>
  <c r="AT593" i="7"/>
  <c r="X571" i="7"/>
  <c r="AT571" i="7"/>
  <c r="X592" i="7"/>
  <c r="AT592" i="7"/>
  <c r="X657" i="7"/>
  <c r="AT657" i="7"/>
  <c r="X628" i="7"/>
  <c r="AT628" i="7"/>
  <c r="X595" i="7"/>
  <c r="AT595" i="7"/>
  <c r="X566" i="7"/>
  <c r="AT566" i="7"/>
  <c r="X634" i="7"/>
  <c r="AT634" i="7"/>
  <c r="X645" i="7"/>
  <c r="AT645" i="7"/>
  <c r="X655" i="7"/>
  <c r="AT655" i="7"/>
  <c r="X642" i="7"/>
  <c r="AT642" i="7"/>
  <c r="X609" i="7"/>
  <c r="AT609" i="7"/>
  <c r="X650" i="7"/>
  <c r="AT650" i="7"/>
  <c r="X638" i="7"/>
  <c r="AT638" i="7"/>
  <c r="X639" i="7"/>
  <c r="AT639" i="7"/>
  <c r="X633" i="7"/>
  <c r="AT633" i="7"/>
  <c r="X604" i="7"/>
  <c r="AT604" i="7"/>
  <c r="X576" i="7"/>
  <c r="AT576" i="7"/>
  <c r="X557" i="7"/>
  <c r="AT557" i="7"/>
  <c r="X624" i="7"/>
  <c r="AT624" i="7"/>
  <c r="X621" i="7"/>
  <c r="AT621" i="7"/>
  <c r="X581" i="7"/>
  <c r="AT581" i="7"/>
  <c r="X598" i="7"/>
  <c r="AT598" i="7"/>
  <c r="X586" i="7"/>
  <c r="AT586" i="7"/>
  <c r="X556" i="7"/>
  <c r="AT556" i="7"/>
  <c r="X607" i="7"/>
  <c r="AT607" i="7"/>
  <c r="X577" i="7"/>
  <c r="AT577" i="7"/>
  <c r="X572" i="7"/>
  <c r="AT572" i="7"/>
  <c r="X617" i="7"/>
  <c r="AT617" i="7"/>
  <c r="X584" i="7"/>
  <c r="AT584" i="7"/>
  <c r="X611" i="7"/>
  <c r="AT611" i="7"/>
  <c r="X583" i="7"/>
  <c r="AT583" i="7"/>
  <c r="X601" i="7"/>
  <c r="AT601" i="7"/>
  <c r="X659" i="7"/>
  <c r="AT659" i="7"/>
  <c r="X635" i="7"/>
  <c r="AT635" i="7"/>
  <c r="X627" i="7"/>
  <c r="AT627" i="7"/>
  <c r="X567" i="7"/>
  <c r="AT567" i="7"/>
  <c r="X651" i="7"/>
  <c r="AT651" i="7"/>
  <c r="X612" i="7"/>
  <c r="AT612" i="7"/>
  <c r="X654" i="7"/>
  <c r="AT654" i="7"/>
  <c r="X631" i="7"/>
  <c r="AT631" i="7"/>
  <c r="X656" i="7"/>
  <c r="AT656" i="7"/>
  <c r="X653" i="7"/>
  <c r="AT653" i="7"/>
  <c r="X574" i="7"/>
  <c r="AT574" i="7"/>
  <c r="X585" i="7"/>
  <c r="AT585" i="7"/>
  <c r="X570" i="7"/>
  <c r="AT570" i="7"/>
  <c r="X622" i="7"/>
  <c r="AT622" i="7"/>
  <c r="X606" i="7"/>
  <c r="AT606" i="7"/>
  <c r="X579" i="7"/>
  <c r="AT579" i="7"/>
  <c r="X582" i="7"/>
  <c r="AT582" i="7"/>
  <c r="X568" i="7"/>
  <c r="AT568" i="7"/>
  <c r="X623" i="7"/>
  <c r="AT623" i="7"/>
  <c r="X603" i="7"/>
  <c r="AT603" i="7"/>
  <c r="X575" i="7"/>
  <c r="AT575" i="7"/>
  <c r="X597" i="7"/>
  <c r="AT597" i="7"/>
  <c r="X614" i="7"/>
  <c r="AT614" i="7"/>
  <c r="X591" i="7"/>
  <c r="AT591" i="7"/>
  <c r="X555" i="7"/>
  <c r="AT555" i="7"/>
  <c r="X632" i="7"/>
  <c r="AT632" i="7"/>
  <c r="X610" i="7"/>
  <c r="AT610" i="7"/>
  <c r="X646" i="7"/>
  <c r="AT646" i="7"/>
  <c r="X644" i="7"/>
  <c r="AT644" i="7"/>
  <c r="X626" i="7"/>
  <c r="AT626" i="7"/>
  <c r="X637" i="7"/>
  <c r="AT637" i="7"/>
  <c r="X647" i="7"/>
  <c r="AT647" i="7"/>
  <c r="X658" i="7"/>
  <c r="AT658" i="7"/>
  <c r="X619" i="7"/>
  <c r="AT619" i="7"/>
  <c r="X564" i="7"/>
  <c r="AT564" i="7"/>
  <c r="X630" i="7"/>
  <c r="AT630" i="7"/>
  <c r="X636" i="7"/>
  <c r="AT636" i="7"/>
  <c r="X605" i="7"/>
  <c r="AT605" i="7"/>
  <c r="X569" i="7"/>
  <c r="AT569" i="7"/>
  <c r="X580" i="7"/>
  <c r="AT580" i="7"/>
  <c r="X554" i="7"/>
  <c r="AT554" i="7"/>
  <c r="X590" i="7"/>
  <c r="AT590" i="7"/>
  <c r="X608" i="7"/>
  <c r="AT608" i="7"/>
  <c r="X602" i="7"/>
  <c r="AT602" i="7"/>
  <c r="X573" i="7"/>
  <c r="AT573" i="7"/>
  <c r="X560" i="7"/>
  <c r="AT560" i="7"/>
  <c r="X559" i="7"/>
  <c r="AT559" i="7"/>
  <c r="X563" i="7"/>
  <c r="AT563" i="7"/>
  <c r="X587" i="7"/>
  <c r="AT587" i="7"/>
  <c r="X618" i="7"/>
  <c r="AT618" i="7"/>
  <c r="X588" i="7"/>
  <c r="AT588" i="7"/>
  <c r="X613" i="7"/>
  <c r="AT613" i="7"/>
  <c r="AD9" i="7"/>
  <c r="D5" i="4"/>
  <c r="E7" i="4" s="1"/>
  <c r="X9" i="7"/>
  <c r="G4" i="4" s="1"/>
  <c r="O380" i="7"/>
  <c r="O281" i="7"/>
  <c r="O465" i="7"/>
  <c r="O22" i="7"/>
  <c r="O19" i="7"/>
  <c r="O59" i="7"/>
  <c r="O56" i="7"/>
  <c r="O386" i="7"/>
  <c r="O310" i="7"/>
  <c r="O25" i="7"/>
  <c r="O131" i="7"/>
  <c r="O185" i="7"/>
  <c r="O147" i="7"/>
  <c r="O75" i="7"/>
  <c r="O91" i="7"/>
  <c r="O107" i="7"/>
  <c r="O123" i="7"/>
  <c r="O193" i="7"/>
  <c r="O167" i="7"/>
  <c r="O208" i="7"/>
  <c r="O284" i="7"/>
  <c r="O276" i="7"/>
  <c r="O291" i="7"/>
  <c r="O354" i="7"/>
  <c r="O335" i="7"/>
  <c r="O404" i="7"/>
  <c r="O359" i="7"/>
  <c r="O418" i="7"/>
  <c r="O432" i="7"/>
  <c r="O448" i="7"/>
  <c r="O462" i="7"/>
  <c r="O506" i="7"/>
  <c r="O516" i="7"/>
  <c r="O484" i="7"/>
  <c r="O543" i="7"/>
  <c r="O561" i="7"/>
  <c r="O584" i="7"/>
  <c r="O609" i="7"/>
  <c r="O627" i="7"/>
  <c r="O648" i="7"/>
  <c r="O659" i="7"/>
  <c r="O685" i="7"/>
  <c r="Y685" i="7" s="1"/>
  <c r="AA685" i="7" s="1"/>
  <c r="O692" i="7"/>
  <c r="Y692" i="7" s="1"/>
  <c r="AA692" i="7" s="1"/>
  <c r="O15" i="7"/>
  <c r="O36" i="7"/>
  <c r="O577" i="7"/>
  <c r="O322" i="7"/>
  <c r="O178" i="7"/>
  <c r="O150" i="7"/>
  <c r="O177" i="7"/>
  <c r="O78" i="7"/>
  <c r="O94" i="7"/>
  <c r="O110" i="7"/>
  <c r="O126" i="7"/>
  <c r="O183" i="7"/>
  <c r="O219" i="7"/>
  <c r="O201" i="7"/>
  <c r="O227" i="7"/>
  <c r="O299" i="7"/>
  <c r="O307" i="7"/>
  <c r="O302" i="7"/>
  <c r="O331" i="7"/>
  <c r="O424" i="7"/>
  <c r="O415" i="7"/>
  <c r="O414" i="7"/>
  <c r="O405" i="7"/>
  <c r="O427" i="7"/>
  <c r="O443" i="7"/>
  <c r="O470" i="7"/>
  <c r="O483" i="7"/>
  <c r="O517" i="7"/>
  <c r="O496" i="7"/>
  <c r="O563" i="7"/>
  <c r="O542" i="7"/>
  <c r="O573" i="7"/>
  <c r="O596" i="7"/>
  <c r="O595" i="7"/>
  <c r="O608" i="7"/>
  <c r="O640" i="7"/>
  <c r="O653" i="7"/>
  <c r="O669" i="7"/>
  <c r="Y669" i="7" s="1"/>
  <c r="AA669" i="7" s="1"/>
  <c r="O678" i="7"/>
  <c r="Y678" i="7" s="1"/>
  <c r="AA678" i="7" s="1"/>
  <c r="O62" i="7"/>
  <c r="O47" i="7"/>
  <c r="O48" i="7"/>
  <c r="O599" i="7"/>
  <c r="O374" i="7"/>
  <c r="O186" i="7"/>
  <c r="O53" i="7"/>
  <c r="O162" i="7"/>
  <c r="O173" i="7"/>
  <c r="O81" i="7"/>
  <c r="O97" i="7"/>
  <c r="O113" i="7"/>
  <c r="O129" i="7"/>
  <c r="O133" i="7"/>
  <c r="O232" i="7"/>
  <c r="O295" i="7"/>
  <c r="O231" i="7"/>
  <c r="O296" i="7"/>
  <c r="O298" i="7"/>
  <c r="O345" i="7"/>
  <c r="O420" i="7"/>
  <c r="O363" i="7"/>
  <c r="O430" i="7"/>
  <c r="O446" i="7"/>
  <c r="O503" i="7"/>
  <c r="O474" i="7"/>
  <c r="O523" i="7"/>
  <c r="O504" i="7"/>
  <c r="O552" i="7"/>
  <c r="O590" i="7"/>
  <c r="O617" i="7"/>
  <c r="O611" i="7"/>
  <c r="O649" i="7"/>
  <c r="O691" i="7"/>
  <c r="Y691" i="7" s="1"/>
  <c r="AA691" i="7" s="1"/>
  <c r="O13" i="7"/>
  <c r="O58" i="7"/>
  <c r="O44" i="7"/>
  <c r="O511" i="7"/>
  <c r="O314" i="7"/>
  <c r="O17" i="7"/>
  <c r="O142" i="7"/>
  <c r="O238" i="7"/>
  <c r="O179" i="7"/>
  <c r="O84" i="7"/>
  <c r="O100" i="7"/>
  <c r="O116" i="7"/>
  <c r="O140" i="7"/>
  <c r="O172" i="7"/>
  <c r="O161" i="7"/>
  <c r="O236" i="7"/>
  <c r="O288" i="7"/>
  <c r="O262" i="7"/>
  <c r="O342" i="7"/>
  <c r="O328" i="7"/>
  <c r="O371" i="7"/>
  <c r="O411" i="7"/>
  <c r="O367" i="7"/>
  <c r="O433" i="7"/>
  <c r="O449" i="7"/>
  <c r="O491" i="7"/>
  <c r="O512" i="7"/>
  <c r="O472" i="7"/>
  <c r="O536" i="7"/>
  <c r="O564" i="7"/>
  <c r="O546" i="7"/>
  <c r="O571" i="7"/>
  <c r="O572" i="7"/>
  <c r="O598" i="7"/>
  <c r="O603" i="7"/>
  <c r="O636" i="7"/>
  <c r="O632" i="7"/>
  <c r="O637" i="7"/>
  <c r="O667" i="7"/>
  <c r="Y667" i="7" s="1"/>
  <c r="AA667" i="7" s="1"/>
  <c r="O665" i="7"/>
  <c r="Y665" i="7" s="1"/>
  <c r="AA665" i="7" s="1"/>
  <c r="O332" i="7"/>
  <c r="O364" i="7"/>
  <c r="O225" i="7"/>
  <c r="O192" i="7"/>
  <c r="O233" i="7"/>
  <c r="O473" i="7"/>
  <c r="O184" i="7"/>
  <c r="O463" i="7"/>
  <c r="O289" i="7"/>
  <c r="O316" i="7"/>
  <c r="O477" i="7"/>
  <c r="O229" i="7"/>
  <c r="O51" i="7"/>
  <c r="O326" i="7"/>
  <c r="O170" i="7"/>
  <c r="O87" i="7"/>
  <c r="O152" i="7"/>
  <c r="O268" i="7"/>
  <c r="O325" i="7"/>
  <c r="O406" i="7"/>
  <c r="O498" i="7"/>
  <c r="O533" i="7"/>
  <c r="O562" i="7"/>
  <c r="O647" i="7"/>
  <c r="O688" i="7"/>
  <c r="Y688" i="7" s="1"/>
  <c r="AA688" i="7" s="1"/>
  <c r="O389" i="7"/>
  <c r="O159" i="7"/>
  <c r="O106" i="7"/>
  <c r="O352" i="7"/>
  <c r="O469" i="7"/>
  <c r="O485" i="7"/>
  <c r="O269" i="7"/>
  <c r="O360" i="7"/>
  <c r="O38" i="7"/>
  <c r="O35" i="7"/>
  <c r="O67" i="7"/>
  <c r="O72" i="7"/>
  <c r="O366" i="7"/>
  <c r="O214" i="7"/>
  <c r="O41" i="7"/>
  <c r="O138" i="7"/>
  <c r="O199" i="7"/>
  <c r="O165" i="7"/>
  <c r="O79" i="7"/>
  <c r="O95" i="7"/>
  <c r="O111" i="7"/>
  <c r="O127" i="7"/>
  <c r="O141" i="7"/>
  <c r="O171" i="7"/>
  <c r="O240" i="7"/>
  <c r="O300" i="7"/>
  <c r="O292" i="7"/>
  <c r="O258" i="7"/>
  <c r="O377" i="7"/>
  <c r="O347" i="7"/>
  <c r="O375" i="7"/>
  <c r="O384" i="7"/>
  <c r="O369" i="7"/>
  <c r="O436" i="7"/>
  <c r="O464" i="7"/>
  <c r="O479" i="7"/>
  <c r="O515" i="7"/>
  <c r="O519" i="7"/>
  <c r="O500" i="7"/>
  <c r="O548" i="7"/>
  <c r="O568" i="7"/>
  <c r="O583" i="7"/>
  <c r="O614" i="7"/>
  <c r="O641" i="7"/>
  <c r="O654" i="7"/>
  <c r="O675" i="7"/>
  <c r="Y675" i="7" s="1"/>
  <c r="AA675" i="7" s="1"/>
  <c r="O689" i="7"/>
  <c r="Y689" i="7" s="1"/>
  <c r="AA689" i="7" s="1"/>
  <c r="O34" i="7"/>
  <c r="O31" i="7"/>
  <c r="O64" i="7"/>
  <c r="O370" i="7"/>
  <c r="O306" i="7"/>
  <c r="O37" i="7"/>
  <c r="O166" i="7"/>
  <c r="O189" i="7"/>
  <c r="O82" i="7"/>
  <c r="O98" i="7"/>
  <c r="O114" i="7"/>
  <c r="O130" i="7"/>
  <c r="O195" i="7"/>
  <c r="O137" i="7"/>
  <c r="O216" i="7"/>
  <c r="O251" i="7"/>
  <c r="O323" i="7"/>
  <c r="O254" i="7"/>
  <c r="O338" i="7"/>
  <c r="O350" i="7"/>
  <c r="O337" i="7"/>
  <c r="O425" i="7"/>
  <c r="O422" i="7"/>
  <c r="O409" i="7"/>
  <c r="O431" i="7"/>
  <c r="O447" i="7"/>
  <c r="O486" i="7"/>
  <c r="O499" i="7"/>
  <c r="O539" i="7"/>
  <c r="O527" i="7"/>
  <c r="O518" i="7"/>
  <c r="O550" i="7"/>
  <c r="O585" i="7"/>
  <c r="O574" i="7"/>
  <c r="O586" i="7"/>
  <c r="O615" i="7"/>
  <c r="O635" i="7"/>
  <c r="O646" i="7"/>
  <c r="O674" i="7"/>
  <c r="Y674" i="7" s="1"/>
  <c r="AA674" i="7" s="1"/>
  <c r="O680" i="7"/>
  <c r="Y680" i="7" s="1"/>
  <c r="AA680" i="7" s="1"/>
  <c r="O66" i="7"/>
  <c r="O63" i="7"/>
  <c r="O52" i="7"/>
  <c r="O555" i="7"/>
  <c r="O318" i="7"/>
  <c r="O190" i="7"/>
  <c r="O65" i="7"/>
  <c r="O230" i="7"/>
  <c r="O196" i="7"/>
  <c r="O85" i="7"/>
  <c r="O101" i="7"/>
  <c r="O117" i="7"/>
  <c r="O144" i="7"/>
  <c r="O149" i="7"/>
  <c r="O247" i="7"/>
  <c r="O255" i="7"/>
  <c r="O248" i="7"/>
  <c r="O250" i="7"/>
  <c r="O355" i="7"/>
  <c r="O361" i="7"/>
  <c r="O333" i="7"/>
  <c r="O402" i="7"/>
  <c r="O434" i="7"/>
  <c r="O450" i="7"/>
  <c r="O510" i="7"/>
  <c r="O490" i="7"/>
  <c r="O528" i="7"/>
  <c r="O553" i="7"/>
  <c r="O556" i="7"/>
  <c r="O594" i="7"/>
  <c r="O604" i="7"/>
  <c r="O634" i="7"/>
  <c r="O672" i="7"/>
  <c r="Y672" i="7" s="1"/>
  <c r="AA672" i="7" s="1"/>
  <c r="O682" i="7"/>
  <c r="Y682" i="7" s="1"/>
  <c r="AA682" i="7" s="1"/>
  <c r="O26" i="7"/>
  <c r="O23" i="7"/>
  <c r="O60" i="7"/>
  <c r="O381" i="7"/>
  <c r="O218" i="7"/>
  <c r="O29" i="7"/>
  <c r="O158" i="7"/>
  <c r="O135" i="7"/>
  <c r="O204" i="7"/>
  <c r="O88" i="7"/>
  <c r="O104" i="7"/>
  <c r="O120" i="7"/>
  <c r="O156" i="7"/>
  <c r="O176" i="7"/>
  <c r="O200" i="7"/>
  <c r="O311" i="7"/>
  <c r="O303" i="7"/>
  <c r="O278" i="7"/>
  <c r="O353" i="7"/>
  <c r="O351" i="7"/>
  <c r="O408" i="7"/>
  <c r="O419" i="7"/>
  <c r="O383" i="7"/>
  <c r="O437" i="7"/>
  <c r="O455" i="7"/>
  <c r="O507" i="7"/>
  <c r="O535" i="7"/>
  <c r="O488" i="7"/>
  <c r="O560" i="7"/>
  <c r="O522" i="7"/>
  <c r="O565" i="7"/>
  <c r="O575" i="7"/>
  <c r="O576" i="7"/>
  <c r="O612" i="7"/>
  <c r="O624" i="7"/>
  <c r="O610" i="7"/>
  <c r="O622" i="7"/>
  <c r="O651" i="7"/>
  <c r="O663" i="7"/>
  <c r="Y663" i="7" s="1"/>
  <c r="AA663" i="7" s="1"/>
  <c r="O670" i="7"/>
  <c r="Y670" i="7" s="1"/>
  <c r="AA670" i="7" s="1"/>
  <c r="O277" i="7"/>
  <c r="O241" i="7"/>
  <c r="O305" i="7"/>
  <c r="O312" i="7"/>
  <c r="O320" i="7"/>
  <c r="O334" i="7"/>
  <c r="O356" i="7"/>
  <c r="O497" i="7"/>
  <c r="O309" i="7"/>
  <c r="O221" i="7"/>
  <c r="O293" i="7"/>
  <c r="O257" i="7"/>
  <c r="O308" i="7"/>
  <c r="O467" i="7"/>
  <c r="O330" i="7"/>
  <c r="O454" i="7"/>
  <c r="O180" i="7"/>
  <c r="O70" i="7"/>
  <c r="O579" i="7"/>
  <c r="O73" i="7"/>
  <c r="O212" i="7"/>
  <c r="O119" i="7"/>
  <c r="O187" i="7"/>
  <c r="O275" i="7"/>
  <c r="O387" i="7"/>
  <c r="O428" i="7"/>
  <c r="O501" i="7"/>
  <c r="O521" i="7"/>
  <c r="O605" i="7"/>
  <c r="O676" i="7"/>
  <c r="Y676" i="7" s="1"/>
  <c r="AA676" i="7" s="1"/>
  <c r="O16" i="7"/>
  <c r="O194" i="7"/>
  <c r="O90" i="7"/>
  <c r="O249" i="7"/>
  <c r="O313" i="7"/>
  <c r="O509" i="7"/>
  <c r="O224" i="7"/>
  <c r="O46" i="7"/>
  <c r="O39" i="7"/>
  <c r="O20" i="7"/>
  <c r="O645" i="7"/>
  <c r="O390" i="7"/>
  <c r="O198" i="7"/>
  <c r="O45" i="7"/>
  <c r="O154" i="7"/>
  <c r="O207" i="7"/>
  <c r="O197" i="7"/>
  <c r="O83" i="7"/>
  <c r="O99" i="7"/>
  <c r="O115" i="7"/>
  <c r="O136" i="7"/>
  <c r="O157" i="7"/>
  <c r="O175" i="7"/>
  <c r="O252" i="7"/>
  <c r="O315" i="7"/>
  <c r="O259" i="7"/>
  <c r="O274" i="7"/>
  <c r="O317" i="7"/>
  <c r="O357" i="7"/>
  <c r="O407" i="7"/>
  <c r="O398" i="7"/>
  <c r="O385" i="7"/>
  <c r="O440" i="7"/>
  <c r="O482" i="7"/>
  <c r="O495" i="7"/>
  <c r="O457" i="7"/>
  <c r="O524" i="7"/>
  <c r="O514" i="7"/>
  <c r="O554" i="7"/>
  <c r="O559" i="7"/>
  <c r="O601" i="7"/>
  <c r="O618" i="7"/>
  <c r="O644" i="7"/>
  <c r="O656" i="7"/>
  <c r="O668" i="7"/>
  <c r="Y668" i="7" s="1"/>
  <c r="AA668" i="7" s="1"/>
  <c r="O679" i="7"/>
  <c r="Y679" i="7" s="1"/>
  <c r="AA679" i="7" s="1"/>
  <c r="O50" i="7"/>
  <c r="O71" i="7"/>
  <c r="O681" i="7"/>
  <c r="Y681" i="7" s="1"/>
  <c r="AA681" i="7" s="1"/>
  <c r="O365" i="7"/>
  <c r="O210" i="7"/>
  <c r="O57" i="7"/>
  <c r="O143" i="7"/>
  <c r="O205" i="7"/>
  <c r="O86" i="7"/>
  <c r="O102" i="7"/>
  <c r="O118" i="7"/>
  <c r="O132" i="7"/>
  <c r="O203" i="7"/>
  <c r="O153" i="7"/>
  <c r="O244" i="7"/>
  <c r="O267" i="7"/>
  <c r="O242" i="7"/>
  <c r="O270" i="7"/>
  <c r="O349" i="7"/>
  <c r="O376" i="7"/>
  <c r="O391" i="7"/>
  <c r="O368" i="7"/>
  <c r="O397" i="7"/>
  <c r="O413" i="7"/>
  <c r="O435" i="7"/>
  <c r="O451" i="7"/>
  <c r="O502" i="7"/>
  <c r="O505" i="7"/>
  <c r="O544" i="7"/>
  <c r="O532" i="7"/>
  <c r="O526" i="7"/>
  <c r="O570" i="7"/>
  <c r="O593" i="7"/>
  <c r="O578" i="7"/>
  <c r="O616" i="7"/>
  <c r="O638" i="7"/>
  <c r="O639" i="7"/>
  <c r="O662" i="7"/>
  <c r="Y662" i="7" s="1"/>
  <c r="AA662" i="7" s="1"/>
  <c r="O664" i="7"/>
  <c r="Y664" i="7" s="1"/>
  <c r="AA664" i="7" s="1"/>
  <c r="O14" i="7"/>
  <c r="O27" i="7"/>
  <c r="O28" i="7"/>
  <c r="O68" i="7"/>
  <c r="O382" i="7"/>
  <c r="O239" i="7"/>
  <c r="O21" i="7"/>
  <c r="O69" i="7"/>
  <c r="O139" i="7"/>
  <c r="O213" i="7"/>
  <c r="O89" i="7"/>
  <c r="O105" i="7"/>
  <c r="O121" i="7"/>
  <c r="O160" i="7"/>
  <c r="O209" i="7"/>
  <c r="O263" i="7"/>
  <c r="O271" i="7"/>
  <c r="O264" i="7"/>
  <c r="O266" i="7"/>
  <c r="O321" i="7"/>
  <c r="O400" i="7"/>
  <c r="O399" i="7"/>
  <c r="O410" i="7"/>
  <c r="O438" i="7"/>
  <c r="O471" i="7"/>
  <c r="O458" i="7"/>
  <c r="O529" i="7"/>
  <c r="O476" i="7"/>
  <c r="O525" i="7"/>
  <c r="O592" i="7"/>
  <c r="O621" i="7"/>
  <c r="O619" i="7"/>
  <c r="O643" i="7"/>
  <c r="O683" i="7"/>
  <c r="Y683" i="7" s="1"/>
  <c r="AA683" i="7" s="1"/>
  <c r="O686" i="7"/>
  <c r="Y686" i="7" s="1"/>
  <c r="AA686" i="7" s="1"/>
  <c r="O30" i="7"/>
  <c r="O55" i="7"/>
  <c r="O661" i="7"/>
  <c r="Y661" i="7" s="1"/>
  <c r="AA661" i="7" s="1"/>
  <c r="O378" i="7"/>
  <c r="O202" i="7"/>
  <c r="O33" i="7"/>
  <c r="O174" i="7"/>
  <c r="O151" i="7"/>
  <c r="O76" i="7"/>
  <c r="O92" i="7"/>
  <c r="O108" i="7"/>
  <c r="O124" i="7"/>
  <c r="O164" i="7"/>
  <c r="O234" i="7"/>
  <c r="O217" i="7"/>
  <c r="O256" i="7"/>
  <c r="O319" i="7"/>
  <c r="O294" i="7"/>
  <c r="O327" i="7"/>
  <c r="O392" i="7"/>
  <c r="O358" i="7"/>
  <c r="O395" i="7"/>
  <c r="O423" i="7"/>
  <c r="O441" i="7"/>
  <c r="O468" i="7"/>
  <c r="O478" i="7"/>
  <c r="O540" i="7"/>
  <c r="O537" i="7"/>
  <c r="O567" i="7"/>
  <c r="O530" i="7"/>
  <c r="O557" i="7"/>
  <c r="O589" i="7"/>
  <c r="O580" i="7"/>
  <c r="O602" i="7"/>
  <c r="O600" i="7"/>
  <c r="O631" i="7"/>
  <c r="O629" i="7"/>
  <c r="O652" i="7"/>
  <c r="O657" i="7"/>
  <c r="O673" i="7"/>
  <c r="Y673" i="7" s="1"/>
  <c r="AA673" i="7" s="1"/>
  <c r="O461" i="7"/>
  <c r="O237" i="7"/>
  <c r="O297" i="7"/>
  <c r="O348" i="7"/>
  <c r="O489" i="7"/>
  <c r="O285" i="7"/>
  <c r="O396" i="7"/>
  <c r="O261" i="7"/>
  <c r="O388" i="7"/>
  <c r="O513" i="7"/>
  <c r="O344" i="7"/>
  <c r="O493" i="7"/>
  <c r="O301" i="7"/>
  <c r="O24" i="7"/>
  <c r="O182" i="7"/>
  <c r="O215" i="7"/>
  <c r="O103" i="7"/>
  <c r="O163" i="7"/>
  <c r="O260" i="7"/>
  <c r="O290" i="7"/>
  <c r="O452" i="7"/>
  <c r="O444" i="7"/>
  <c r="O508" i="7"/>
  <c r="O520" i="7"/>
  <c r="O623" i="7"/>
  <c r="O658" i="7"/>
  <c r="O54" i="7"/>
  <c r="O625" i="7"/>
  <c r="O134" i="7"/>
  <c r="O74" i="7"/>
  <c r="O211" i="7"/>
  <c r="O235" i="7"/>
  <c r="O403" i="7"/>
  <c r="O439" i="7"/>
  <c r="O480" i="7"/>
  <c r="O597" i="7"/>
  <c r="O642" i="7"/>
  <c r="O43" i="7"/>
  <c r="O206" i="7"/>
  <c r="O77" i="7"/>
  <c r="O243" i="7"/>
  <c r="O280" i="7"/>
  <c r="O421" i="7"/>
  <c r="O456" i="7"/>
  <c r="O591" i="7"/>
  <c r="O687" i="7"/>
  <c r="Y687" i="7" s="1"/>
  <c r="AA687" i="7" s="1"/>
  <c r="O581" i="7"/>
  <c r="O191" i="7"/>
  <c r="O112" i="7"/>
  <c r="O222" i="7"/>
  <c r="O341" i="7"/>
  <c r="O429" i="7"/>
  <c r="O549" i="7"/>
  <c r="O566" i="7"/>
  <c r="O630" i="7"/>
  <c r="O660" i="7"/>
  <c r="Y660" i="7" s="1"/>
  <c r="AA660" i="7" s="1"/>
  <c r="O273" i="7"/>
  <c r="O253" i="7"/>
  <c r="O666" i="7"/>
  <c r="Y666" i="7" s="1"/>
  <c r="AA666" i="7" s="1"/>
  <c r="O282" i="7"/>
  <c r="O551" i="7"/>
  <c r="O690" i="7"/>
  <c r="Y690" i="7" s="1"/>
  <c r="AA690" i="7" s="1"/>
  <c r="O169" i="7"/>
  <c r="O128" i="7"/>
  <c r="O393" i="7"/>
  <c r="O531" i="7"/>
  <c r="O628" i="7"/>
  <c r="O684" i="7"/>
  <c r="Y684" i="7" s="1"/>
  <c r="AA684" i="7" s="1"/>
  <c r="O324" i="7"/>
  <c r="O265" i="7"/>
  <c r="O228" i="7"/>
  <c r="O475" i="7"/>
  <c r="O481" i="7"/>
  <c r="O283" i="7"/>
  <c r="O545" i="7"/>
  <c r="O18" i="7"/>
  <c r="O155" i="7"/>
  <c r="O412" i="7"/>
  <c r="O547" i="7"/>
  <c r="O61" i="7"/>
  <c r="O339" i="7"/>
  <c r="O613" i="7"/>
  <c r="O336" i="7"/>
  <c r="O340" i="7"/>
  <c r="O181" i="7"/>
  <c r="O286" i="7"/>
  <c r="O379" i="7"/>
  <c r="O460" i="7"/>
  <c r="O541" i="7"/>
  <c r="O582" i="7"/>
  <c r="O32" i="7"/>
  <c r="O49" i="7"/>
  <c r="O93" i="7"/>
  <c r="O226" i="7"/>
  <c r="O426" i="7"/>
  <c r="O606" i="7"/>
  <c r="O373" i="7"/>
  <c r="O272" i="7"/>
  <c r="O445" i="7"/>
  <c r="O588" i="7"/>
  <c r="O372" i="7"/>
  <c r="O459" i="7"/>
  <c r="O558" i="7"/>
  <c r="O245" i="7"/>
  <c r="O329" i="7"/>
  <c r="O416" i="7"/>
  <c r="O620" i="7"/>
  <c r="O125" i="7"/>
  <c r="O487" i="7"/>
  <c r="O40" i="7"/>
  <c r="O145" i="7"/>
  <c r="O453" i="7"/>
  <c r="O538" i="7"/>
  <c r="O220" i="7"/>
  <c r="O188" i="7"/>
  <c r="O122" i="7"/>
  <c r="O223" i="7"/>
  <c r="O343" i="7"/>
  <c r="O401" i="7"/>
  <c r="O466" i="7"/>
  <c r="O534" i="7"/>
  <c r="O607" i="7"/>
  <c r="O671" i="7"/>
  <c r="Y671" i="7" s="1"/>
  <c r="AA671" i="7" s="1"/>
  <c r="O677" i="7"/>
  <c r="Y677" i="7" s="1"/>
  <c r="AA677" i="7" s="1"/>
  <c r="O146" i="7"/>
  <c r="O109" i="7"/>
  <c r="O279" i="7"/>
  <c r="O346" i="7"/>
  <c r="O442" i="7"/>
  <c r="O492" i="7"/>
  <c r="O626" i="7"/>
  <c r="O42" i="7"/>
  <c r="O12" i="7"/>
  <c r="O80" i="7"/>
  <c r="O168" i="7"/>
  <c r="O246" i="7"/>
  <c r="O362" i="7"/>
  <c r="O587" i="7"/>
  <c r="O633" i="7"/>
  <c r="O304" i="7"/>
  <c r="O148" i="7"/>
  <c r="O417" i="7"/>
  <c r="O569" i="7"/>
  <c r="O394" i="7"/>
  <c r="O287" i="7"/>
  <c r="O655" i="7"/>
  <c r="O96" i="7"/>
  <c r="O494" i="7"/>
  <c r="O650" i="7"/>
  <c r="Z685" i="7"/>
  <c r="W8" i="7"/>
  <c r="F5" i="4" s="1"/>
  <c r="V7" i="7"/>
  <c r="V6" i="7"/>
  <c r="Z690" i="7" l="1"/>
  <c r="Y655" i="7"/>
  <c r="AA655" i="7" s="1"/>
  <c r="AU655" i="7"/>
  <c r="AX655" i="7" s="1"/>
  <c r="AW655" i="7"/>
  <c r="Y417" i="7"/>
  <c r="AA417" i="7" s="1"/>
  <c r="AW417" i="7"/>
  <c r="Y587" i="7"/>
  <c r="AU587" i="7"/>
  <c r="AX587" i="7" s="1"/>
  <c r="AW587" i="7"/>
  <c r="Y80" i="7"/>
  <c r="AW80" i="7"/>
  <c r="Y492" i="7"/>
  <c r="AA492" i="7" s="1"/>
  <c r="AW492" i="7"/>
  <c r="Y109" i="7"/>
  <c r="AA109" i="7" s="1"/>
  <c r="AW109" i="7"/>
  <c r="Y607" i="7"/>
  <c r="AU607" i="7"/>
  <c r="AX607" i="7" s="1"/>
  <c r="AW607" i="7"/>
  <c r="Y343" i="7"/>
  <c r="AW343" i="7"/>
  <c r="Y220" i="7"/>
  <c r="AA220" i="7" s="1"/>
  <c r="AW220" i="7"/>
  <c r="Y40" i="7"/>
  <c r="AA40" i="7" s="1"/>
  <c r="AW40" i="7"/>
  <c r="Y416" i="7"/>
  <c r="AA416" i="7" s="1"/>
  <c r="AW416" i="7"/>
  <c r="Y459" i="7"/>
  <c r="AA459" i="7" s="1"/>
  <c r="AW459" i="7"/>
  <c r="Y272" i="7"/>
  <c r="AA272" i="7" s="1"/>
  <c r="AW272" i="7"/>
  <c r="Y226" i="7"/>
  <c r="AA226" i="7" s="1"/>
  <c r="AW226" i="7"/>
  <c r="Y582" i="7"/>
  <c r="AA582" i="7" s="1"/>
  <c r="AU582" i="7"/>
  <c r="AX582" i="7" s="1"/>
  <c r="AW582" i="7"/>
  <c r="Y286" i="7"/>
  <c r="AW286" i="7"/>
  <c r="Y613" i="7"/>
  <c r="AU613" i="7"/>
  <c r="AX613" i="7" s="1"/>
  <c r="AW613" i="7"/>
  <c r="Y412" i="7"/>
  <c r="AW412" i="7"/>
  <c r="Y283" i="7"/>
  <c r="AA283" i="7" s="1"/>
  <c r="AW283" i="7"/>
  <c r="Y265" i="7"/>
  <c r="AA265" i="7" s="1"/>
  <c r="AW265" i="7"/>
  <c r="Y531" i="7"/>
  <c r="AW531" i="7"/>
  <c r="Y253" i="7"/>
  <c r="AA253" i="7" s="1"/>
  <c r="AW253" i="7"/>
  <c r="Y566" i="7"/>
  <c r="AA566" i="7" s="1"/>
  <c r="AU566" i="7"/>
  <c r="AX566" i="7" s="1"/>
  <c r="AW566" i="7"/>
  <c r="Y222" i="7"/>
  <c r="AA222" i="7" s="1"/>
  <c r="AW222" i="7"/>
  <c r="Y280" i="7"/>
  <c r="AA280" i="7" s="1"/>
  <c r="AW280" i="7"/>
  <c r="Y43" i="7"/>
  <c r="AW43" i="7"/>
  <c r="Y439" i="7"/>
  <c r="AA439" i="7" s="1"/>
  <c r="AW439" i="7"/>
  <c r="Y74" i="7"/>
  <c r="AA74" i="7" s="1"/>
  <c r="AW74" i="7"/>
  <c r="Y658" i="7"/>
  <c r="AA658" i="7" s="1"/>
  <c r="AU658" i="7"/>
  <c r="AX658" i="7" s="1"/>
  <c r="AW658" i="7"/>
  <c r="Y444" i="7"/>
  <c r="AA444" i="7" s="1"/>
  <c r="AW444" i="7"/>
  <c r="Y163" i="7"/>
  <c r="AW163" i="7"/>
  <c r="Y24" i="7"/>
  <c r="AA24" i="7" s="1"/>
  <c r="AW24" i="7"/>
  <c r="Y513" i="7"/>
  <c r="AA513" i="7" s="1"/>
  <c r="AW513" i="7"/>
  <c r="Y285" i="7"/>
  <c r="AA285" i="7" s="1"/>
  <c r="AW285" i="7"/>
  <c r="Y237" i="7"/>
  <c r="AA237" i="7" s="1"/>
  <c r="AW237" i="7"/>
  <c r="Y652" i="7"/>
  <c r="AA652" i="7" s="1"/>
  <c r="AU652" i="7"/>
  <c r="AX652" i="7" s="1"/>
  <c r="AW652" i="7"/>
  <c r="Y602" i="7"/>
  <c r="AU602" i="7"/>
  <c r="AX602" i="7" s="1"/>
  <c r="AW602" i="7"/>
  <c r="Y530" i="7"/>
  <c r="AA530" i="7" s="1"/>
  <c r="AW530" i="7"/>
  <c r="Y478" i="7"/>
  <c r="AA478" i="7" s="1"/>
  <c r="AW478" i="7"/>
  <c r="Y395" i="7"/>
  <c r="AA395" i="7" s="1"/>
  <c r="AW395" i="7"/>
  <c r="Y294" i="7"/>
  <c r="AA294" i="7" s="1"/>
  <c r="AW294" i="7"/>
  <c r="Y234" i="7"/>
  <c r="AA234" i="7" s="1"/>
  <c r="AW234" i="7"/>
  <c r="Y92" i="7"/>
  <c r="AA92" i="7" s="1"/>
  <c r="AW92" i="7"/>
  <c r="Y33" i="7"/>
  <c r="AA33" i="7" s="1"/>
  <c r="AW33" i="7"/>
  <c r="Y55" i="7"/>
  <c r="AW55" i="7"/>
  <c r="Y643" i="7"/>
  <c r="AA643" i="7" s="1"/>
  <c r="AU643" i="7"/>
  <c r="AX643" i="7" s="1"/>
  <c r="AW643" i="7"/>
  <c r="Y525" i="7"/>
  <c r="AW525" i="7"/>
  <c r="Y471" i="7"/>
  <c r="AA471" i="7" s="1"/>
  <c r="AW471" i="7"/>
  <c r="Y400" i="7"/>
  <c r="AW400" i="7"/>
  <c r="Y271" i="7"/>
  <c r="AW271" i="7"/>
  <c r="Y121" i="7"/>
  <c r="AW121" i="7"/>
  <c r="Y139" i="7"/>
  <c r="AW139" i="7"/>
  <c r="Y382" i="7"/>
  <c r="AA382" i="7" s="1"/>
  <c r="AW382" i="7"/>
  <c r="Y14" i="7"/>
  <c r="AW14" i="7"/>
  <c r="Y638" i="7"/>
  <c r="AA638" i="7" s="1"/>
  <c r="AU638" i="7"/>
  <c r="AX638" i="7" s="1"/>
  <c r="AW638" i="7"/>
  <c r="Y570" i="7"/>
  <c r="AA570" i="7" s="1"/>
  <c r="AU570" i="7"/>
  <c r="AX570" i="7" s="1"/>
  <c r="AW570" i="7"/>
  <c r="Y505" i="7"/>
  <c r="AW505" i="7"/>
  <c r="Y413" i="7"/>
  <c r="AA413" i="7" s="1"/>
  <c r="AW413" i="7"/>
  <c r="Y376" i="7"/>
  <c r="AA376" i="7" s="1"/>
  <c r="AW376" i="7"/>
  <c r="Y267" i="7"/>
  <c r="AA267" i="7" s="1"/>
  <c r="AW267" i="7"/>
  <c r="Y132" i="7"/>
  <c r="AA132" i="7" s="1"/>
  <c r="AW132" i="7"/>
  <c r="Y205" i="7"/>
  <c r="AW205" i="7"/>
  <c r="Y365" i="7"/>
  <c r="AW365" i="7"/>
  <c r="Y618" i="7"/>
  <c r="AA618" i="7" s="1"/>
  <c r="AU618" i="7"/>
  <c r="AX618" i="7" s="1"/>
  <c r="AW618" i="7"/>
  <c r="Y514" i="7"/>
  <c r="AA514" i="7" s="1"/>
  <c r="AW514" i="7"/>
  <c r="Y482" i="7"/>
  <c r="AA482" i="7" s="1"/>
  <c r="AW482" i="7"/>
  <c r="Y407" i="7"/>
  <c r="AA407" i="7" s="1"/>
  <c r="AW407" i="7"/>
  <c r="Y259" i="7"/>
  <c r="AW259" i="7"/>
  <c r="Y157" i="7"/>
  <c r="AW157" i="7"/>
  <c r="Y83" i="7"/>
  <c r="AW83" i="7"/>
  <c r="Y45" i="7"/>
  <c r="AA45" i="7" s="1"/>
  <c r="AW45" i="7"/>
  <c r="Y20" i="7"/>
  <c r="AW20" i="7"/>
  <c r="Y509" i="7"/>
  <c r="AA509" i="7" s="1"/>
  <c r="AW509" i="7"/>
  <c r="Y194" i="7"/>
  <c r="AW194" i="7"/>
  <c r="Y521" i="7"/>
  <c r="AA521" i="7" s="1"/>
  <c r="AW521" i="7"/>
  <c r="Y275" i="7"/>
  <c r="AA275" i="7" s="1"/>
  <c r="AW275" i="7"/>
  <c r="Y73" i="7"/>
  <c r="AW73" i="7"/>
  <c r="Y454" i="7"/>
  <c r="AA454" i="7" s="1"/>
  <c r="AW454" i="7"/>
  <c r="Y257" i="7"/>
  <c r="AA257" i="7" s="1"/>
  <c r="AW257" i="7"/>
  <c r="Y497" i="7"/>
  <c r="AW497" i="7"/>
  <c r="Y312" i="7"/>
  <c r="AA312" i="7" s="1"/>
  <c r="AW312" i="7"/>
  <c r="Y610" i="7"/>
  <c r="AA610" i="7" s="1"/>
  <c r="AU610" i="7"/>
  <c r="AX610" i="7" s="1"/>
  <c r="AW610" i="7"/>
  <c r="Y575" i="7"/>
  <c r="AA575" i="7" s="1"/>
  <c r="AU575" i="7"/>
  <c r="AX575" i="7" s="1"/>
  <c r="AW575" i="7"/>
  <c r="Y488" i="7"/>
  <c r="AW488" i="7"/>
  <c r="Y437" i="7"/>
  <c r="AA437" i="7" s="1"/>
  <c r="AW437" i="7"/>
  <c r="Y351" i="7"/>
  <c r="AA351" i="7" s="1"/>
  <c r="AW351" i="7"/>
  <c r="Y311" i="7"/>
  <c r="AW311" i="7"/>
  <c r="Y120" i="7"/>
  <c r="AA120" i="7" s="1"/>
  <c r="AW120" i="7"/>
  <c r="Y135" i="7"/>
  <c r="AA135" i="7" s="1"/>
  <c r="AW135" i="7"/>
  <c r="Y381" i="7"/>
  <c r="AW381" i="7"/>
  <c r="Y594" i="7"/>
  <c r="AA594" i="7" s="1"/>
  <c r="AU594" i="7"/>
  <c r="AX594" i="7" s="1"/>
  <c r="AW594" i="7"/>
  <c r="Y490" i="7"/>
  <c r="AW490" i="7"/>
  <c r="Y402" i="7"/>
  <c r="AW402" i="7"/>
  <c r="Y250" i="7"/>
  <c r="AW250" i="7"/>
  <c r="Y149" i="7"/>
  <c r="AA149" i="7" s="1"/>
  <c r="AW149" i="7"/>
  <c r="Y85" i="7"/>
  <c r="AW85" i="7"/>
  <c r="Y190" i="7"/>
  <c r="AA190" i="7" s="1"/>
  <c r="AW190" i="7"/>
  <c r="Y63" i="7"/>
  <c r="AA63" i="7" s="1"/>
  <c r="AW63" i="7"/>
  <c r="Y646" i="7"/>
  <c r="AA646" i="7" s="1"/>
  <c r="AU646" i="7"/>
  <c r="AX646" i="7" s="1"/>
  <c r="AW646" i="7"/>
  <c r="Y574" i="7"/>
  <c r="AA574" i="7" s="1"/>
  <c r="AU574" i="7"/>
  <c r="AX574" i="7" s="1"/>
  <c r="AW574" i="7"/>
  <c r="Y527" i="7"/>
  <c r="AA527" i="7" s="1"/>
  <c r="AW527" i="7"/>
  <c r="Y447" i="7"/>
  <c r="AA447" i="7" s="1"/>
  <c r="AW447" i="7"/>
  <c r="Y425" i="7"/>
  <c r="AW425" i="7"/>
  <c r="Y254" i="7"/>
  <c r="AW254" i="7"/>
  <c r="Y137" i="7"/>
  <c r="AA137" i="7" s="1"/>
  <c r="AW137" i="7"/>
  <c r="Y98" i="7"/>
  <c r="AA98" i="7" s="1"/>
  <c r="AW98" i="7"/>
  <c r="Y37" i="7"/>
  <c r="AW37" i="7"/>
  <c r="Y31" i="7"/>
  <c r="AA31" i="7" s="1"/>
  <c r="AW31" i="7"/>
  <c r="Y654" i="7"/>
  <c r="AA654" i="7" s="1"/>
  <c r="AU654" i="7"/>
  <c r="AX654" i="7" s="1"/>
  <c r="AW654" i="7"/>
  <c r="Y568" i="7"/>
  <c r="AA568" i="7" s="1"/>
  <c r="AU568" i="7"/>
  <c r="AX568" i="7" s="1"/>
  <c r="AW568" i="7"/>
  <c r="Y515" i="7"/>
  <c r="AW515" i="7"/>
  <c r="Y369" i="7"/>
  <c r="AA369" i="7" s="1"/>
  <c r="AW369" i="7"/>
  <c r="Y377" i="7"/>
  <c r="AA377" i="7" s="1"/>
  <c r="AW377" i="7"/>
  <c r="Y240" i="7"/>
  <c r="AW240" i="7"/>
  <c r="Y111" i="7"/>
  <c r="AA111" i="7" s="1"/>
  <c r="AW111" i="7"/>
  <c r="Y199" i="7"/>
  <c r="AW199" i="7"/>
  <c r="Y366" i="7"/>
  <c r="AW366" i="7"/>
  <c r="Y38" i="7"/>
  <c r="AA38" i="7" s="1"/>
  <c r="AW38" i="7"/>
  <c r="Y469" i="7"/>
  <c r="AA469" i="7" s="1"/>
  <c r="AW469" i="7"/>
  <c r="Y389" i="7"/>
  <c r="AA389" i="7" s="1"/>
  <c r="AW389" i="7"/>
  <c r="Y533" i="7"/>
  <c r="AA533" i="7" s="1"/>
  <c r="AW533" i="7"/>
  <c r="Y268" i="7"/>
  <c r="AA268" i="7" s="1"/>
  <c r="AW268" i="7"/>
  <c r="Y326" i="7"/>
  <c r="AA326" i="7" s="1"/>
  <c r="AW326" i="7"/>
  <c r="Y316" i="7"/>
  <c r="AW316" i="7"/>
  <c r="Y473" i="7"/>
  <c r="AA473" i="7" s="1"/>
  <c r="AW473" i="7"/>
  <c r="Y364" i="7"/>
  <c r="AA364" i="7" s="1"/>
  <c r="AW364" i="7"/>
  <c r="Y637" i="7"/>
  <c r="AA637" i="7" s="1"/>
  <c r="AU637" i="7"/>
  <c r="AX637" i="7" s="1"/>
  <c r="AW637" i="7"/>
  <c r="Y598" i="7"/>
  <c r="AU598" i="7"/>
  <c r="AX598" i="7" s="1"/>
  <c r="AW598" i="7"/>
  <c r="Y564" i="7"/>
  <c r="AU564" i="7"/>
  <c r="AX564" i="7" s="1"/>
  <c r="AW564" i="7"/>
  <c r="Y491" i="7"/>
  <c r="AA491" i="7" s="1"/>
  <c r="AW491" i="7"/>
  <c r="Y411" i="7"/>
  <c r="AA411" i="7" s="1"/>
  <c r="AW411" i="7"/>
  <c r="Y262" i="7"/>
  <c r="AA262" i="7" s="1"/>
  <c r="AW262" i="7"/>
  <c r="Y172" i="7"/>
  <c r="AA172" i="7" s="1"/>
  <c r="AW172" i="7"/>
  <c r="Y84" i="7"/>
  <c r="AA84" i="7" s="1"/>
  <c r="AW84" i="7"/>
  <c r="Y17" i="7"/>
  <c r="AA17" i="7" s="1"/>
  <c r="AW17" i="7"/>
  <c r="Y58" i="7"/>
  <c r="AA58" i="7" s="1"/>
  <c r="AW58" i="7"/>
  <c r="Y611" i="7"/>
  <c r="AU611" i="7"/>
  <c r="AX611" i="7" s="1"/>
  <c r="AW611" i="7"/>
  <c r="Y504" i="7"/>
  <c r="AA504" i="7" s="1"/>
  <c r="AW504" i="7"/>
  <c r="Y446" i="7"/>
  <c r="AA446" i="7" s="1"/>
  <c r="AW446" i="7"/>
  <c r="Y345" i="7"/>
  <c r="AA345" i="7" s="1"/>
  <c r="AW345" i="7"/>
  <c r="Y295" i="7"/>
  <c r="AW295" i="7"/>
  <c r="Y113" i="7"/>
  <c r="AA113" i="7" s="1"/>
  <c r="AW113" i="7"/>
  <c r="Y162" i="7"/>
  <c r="AW162" i="7"/>
  <c r="Y599" i="7"/>
  <c r="AA599" i="7" s="1"/>
  <c r="AU599" i="7"/>
  <c r="AX599" i="7" s="1"/>
  <c r="AW599" i="7"/>
  <c r="Y608" i="7"/>
  <c r="AU608" i="7"/>
  <c r="AX608" i="7" s="1"/>
  <c r="AW608" i="7"/>
  <c r="Y542" i="7"/>
  <c r="AW542" i="7"/>
  <c r="Y483" i="7"/>
  <c r="AW483" i="7"/>
  <c r="Y405" i="7"/>
  <c r="AW405" i="7"/>
  <c r="Y331" i="7"/>
  <c r="AW331" i="7"/>
  <c r="Y227" i="7"/>
  <c r="AW227" i="7"/>
  <c r="Y126" i="7"/>
  <c r="AA126" i="7" s="1"/>
  <c r="AW126" i="7"/>
  <c r="Y177" i="7"/>
  <c r="AA177" i="7" s="1"/>
  <c r="AW177" i="7"/>
  <c r="Y577" i="7"/>
  <c r="AU577" i="7"/>
  <c r="AX577" i="7" s="1"/>
  <c r="AW577" i="7"/>
  <c r="Y609" i="7"/>
  <c r="AU609" i="7"/>
  <c r="AX609" i="7" s="1"/>
  <c r="AW609" i="7"/>
  <c r="Y484" i="7"/>
  <c r="AA484" i="7" s="1"/>
  <c r="AW484" i="7"/>
  <c r="Y448" i="7"/>
  <c r="AW448" i="7"/>
  <c r="Y404" i="7"/>
  <c r="AA404" i="7" s="1"/>
  <c r="AW404" i="7"/>
  <c r="Y276" i="7"/>
  <c r="AA276" i="7" s="1"/>
  <c r="AW276" i="7"/>
  <c r="Y193" i="7"/>
  <c r="AA193" i="7" s="1"/>
  <c r="AW193" i="7"/>
  <c r="Y75" i="7"/>
  <c r="AW75" i="7"/>
  <c r="Y25" i="7"/>
  <c r="AW25" i="7"/>
  <c r="Y59" i="7"/>
  <c r="AA59" i="7" s="1"/>
  <c r="AW59" i="7"/>
  <c r="Y281" i="7"/>
  <c r="AA281" i="7" s="1"/>
  <c r="AW281" i="7"/>
  <c r="Y650" i="7"/>
  <c r="AA650" i="7" s="1"/>
  <c r="AU650" i="7"/>
  <c r="AX650" i="7" s="1"/>
  <c r="AW650" i="7"/>
  <c r="Y287" i="7"/>
  <c r="AA287" i="7" s="1"/>
  <c r="AW287" i="7"/>
  <c r="Y148" i="7"/>
  <c r="AA148" i="7" s="1"/>
  <c r="AW148" i="7"/>
  <c r="Y362" i="7"/>
  <c r="AA362" i="7" s="1"/>
  <c r="AW362" i="7"/>
  <c r="Y12" i="7"/>
  <c r="AW12" i="7"/>
  <c r="Y442" i="7"/>
  <c r="AA442" i="7" s="1"/>
  <c r="AW442" i="7"/>
  <c r="Y146" i="7"/>
  <c r="AA146" i="7" s="1"/>
  <c r="AW146" i="7"/>
  <c r="Y534" i="7"/>
  <c r="AA534" i="7" s="1"/>
  <c r="AW534" i="7"/>
  <c r="Y223" i="7"/>
  <c r="AA223" i="7" s="1"/>
  <c r="AW223" i="7"/>
  <c r="Y538" i="7"/>
  <c r="AA538" i="7" s="1"/>
  <c r="AW538" i="7"/>
  <c r="Y487" i="7"/>
  <c r="AA487" i="7" s="1"/>
  <c r="AW487" i="7"/>
  <c r="Y329" i="7"/>
  <c r="AA329" i="7" s="1"/>
  <c r="AW329" i="7"/>
  <c r="Y372" i="7"/>
  <c r="AA372" i="7" s="1"/>
  <c r="AW372" i="7"/>
  <c r="Y373" i="7"/>
  <c r="AA373" i="7" s="1"/>
  <c r="AW373" i="7"/>
  <c r="Y93" i="7"/>
  <c r="AA93" i="7" s="1"/>
  <c r="AW93" i="7"/>
  <c r="Y541" i="7"/>
  <c r="AA541" i="7" s="1"/>
  <c r="AW541" i="7"/>
  <c r="Y181" i="7"/>
  <c r="AA181" i="7" s="1"/>
  <c r="AW181" i="7"/>
  <c r="Y339" i="7"/>
  <c r="AA339" i="7" s="1"/>
  <c r="AW339" i="7"/>
  <c r="Y155" i="7"/>
  <c r="AA155" i="7" s="1"/>
  <c r="AW155" i="7"/>
  <c r="Y481" i="7"/>
  <c r="AA481" i="7" s="1"/>
  <c r="AW481" i="7"/>
  <c r="Y324" i="7"/>
  <c r="AA324" i="7" s="1"/>
  <c r="AW324" i="7"/>
  <c r="Y393" i="7"/>
  <c r="AA393" i="7" s="1"/>
  <c r="AW393" i="7"/>
  <c r="Y551" i="7"/>
  <c r="AA551" i="7" s="1"/>
  <c r="AW551" i="7"/>
  <c r="Y273" i="7"/>
  <c r="AA273" i="7" s="1"/>
  <c r="AW273" i="7"/>
  <c r="Y549" i="7"/>
  <c r="AA549" i="7" s="1"/>
  <c r="AW549" i="7"/>
  <c r="Y112" i="7"/>
  <c r="AA112" i="7" s="1"/>
  <c r="AW112" i="7"/>
  <c r="Y591" i="7"/>
  <c r="AA591" i="7" s="1"/>
  <c r="AU591" i="7"/>
  <c r="AX591" i="7" s="1"/>
  <c r="AW591" i="7"/>
  <c r="Y243" i="7"/>
  <c r="AA243" i="7" s="1"/>
  <c r="AW243" i="7"/>
  <c r="Y642" i="7"/>
  <c r="AA642" i="7" s="1"/>
  <c r="AU642" i="7"/>
  <c r="AX642" i="7" s="1"/>
  <c r="AW642" i="7"/>
  <c r="Y403" i="7"/>
  <c r="AA403" i="7" s="1"/>
  <c r="AW403" i="7"/>
  <c r="Y134" i="7"/>
  <c r="AA134" i="7" s="1"/>
  <c r="AW134" i="7"/>
  <c r="Y623" i="7"/>
  <c r="AA623" i="7" s="1"/>
  <c r="AU623" i="7"/>
  <c r="AX623" i="7" s="1"/>
  <c r="AW623" i="7"/>
  <c r="Y452" i="7"/>
  <c r="AA452" i="7" s="1"/>
  <c r="AW452" i="7"/>
  <c r="Y103" i="7"/>
  <c r="AA103" i="7" s="1"/>
  <c r="AW103" i="7"/>
  <c r="Y301" i="7"/>
  <c r="AA301" i="7" s="1"/>
  <c r="AW301" i="7"/>
  <c r="Y388" i="7"/>
  <c r="AA388" i="7" s="1"/>
  <c r="AW388" i="7"/>
  <c r="Y489" i="7"/>
  <c r="AA489" i="7" s="1"/>
  <c r="AW489" i="7"/>
  <c r="Y461" i="7"/>
  <c r="AA461" i="7" s="1"/>
  <c r="AW461" i="7"/>
  <c r="Y629" i="7"/>
  <c r="AA629" i="7" s="1"/>
  <c r="AU629" i="7"/>
  <c r="AX629" i="7" s="1"/>
  <c r="AW629" i="7"/>
  <c r="Y580" i="7"/>
  <c r="AA580" i="7" s="1"/>
  <c r="AU580" i="7"/>
  <c r="AX580" i="7" s="1"/>
  <c r="AW580" i="7"/>
  <c r="Y567" i="7"/>
  <c r="AA567" i="7" s="1"/>
  <c r="AU567" i="7"/>
  <c r="AX567" i="7" s="1"/>
  <c r="AW567" i="7"/>
  <c r="Y468" i="7"/>
  <c r="AA468" i="7" s="1"/>
  <c r="AW468" i="7"/>
  <c r="Y358" i="7"/>
  <c r="AA358" i="7" s="1"/>
  <c r="AW358" i="7"/>
  <c r="Y319" i="7"/>
  <c r="AA319" i="7" s="1"/>
  <c r="AW319" i="7"/>
  <c r="Y164" i="7"/>
  <c r="AA164" i="7" s="1"/>
  <c r="AW164" i="7"/>
  <c r="Y76" i="7"/>
  <c r="AA76" i="7" s="1"/>
  <c r="AW76" i="7"/>
  <c r="Y202" i="7"/>
  <c r="AA202" i="7" s="1"/>
  <c r="AW202" i="7"/>
  <c r="Y30" i="7"/>
  <c r="AA30" i="7" s="1"/>
  <c r="AW30" i="7"/>
  <c r="Y619" i="7"/>
  <c r="AA619" i="7" s="1"/>
  <c r="AU619" i="7"/>
  <c r="AX619" i="7" s="1"/>
  <c r="AW619" i="7"/>
  <c r="Y476" i="7"/>
  <c r="AA476" i="7" s="1"/>
  <c r="AW476" i="7"/>
  <c r="Y438" i="7"/>
  <c r="AA438" i="7" s="1"/>
  <c r="AW438" i="7"/>
  <c r="Y321" i="7"/>
  <c r="AA321" i="7" s="1"/>
  <c r="AW321" i="7"/>
  <c r="Y263" i="7"/>
  <c r="AA263" i="7" s="1"/>
  <c r="AW263" i="7"/>
  <c r="Y105" i="7"/>
  <c r="AA105" i="7" s="1"/>
  <c r="AW105" i="7"/>
  <c r="Y69" i="7"/>
  <c r="AA69" i="7" s="1"/>
  <c r="AW69" i="7"/>
  <c r="Y68" i="7"/>
  <c r="AA68" i="7" s="1"/>
  <c r="AW68" i="7"/>
  <c r="Y616" i="7"/>
  <c r="AA616" i="7" s="1"/>
  <c r="AU616" i="7"/>
  <c r="AX616" i="7" s="1"/>
  <c r="AW616" i="7"/>
  <c r="Y526" i="7"/>
  <c r="AA526" i="7" s="1"/>
  <c r="AW526" i="7"/>
  <c r="Y502" i="7"/>
  <c r="AA502" i="7" s="1"/>
  <c r="AW502" i="7"/>
  <c r="Y397" i="7"/>
  <c r="AA397" i="7" s="1"/>
  <c r="AW397" i="7"/>
  <c r="Y349" i="7"/>
  <c r="AA349" i="7" s="1"/>
  <c r="AW349" i="7"/>
  <c r="Y244" i="7"/>
  <c r="AA244" i="7" s="1"/>
  <c r="AW244" i="7"/>
  <c r="Y118" i="7"/>
  <c r="AA118" i="7" s="1"/>
  <c r="AW118" i="7"/>
  <c r="Y143" i="7"/>
  <c r="AA143" i="7" s="1"/>
  <c r="AW143" i="7"/>
  <c r="Y601" i="7"/>
  <c r="AA601" i="7" s="1"/>
  <c r="AU601" i="7"/>
  <c r="AX601" i="7" s="1"/>
  <c r="AW601" i="7"/>
  <c r="Y524" i="7"/>
  <c r="AA524" i="7" s="1"/>
  <c r="AW524" i="7"/>
  <c r="Y440" i="7"/>
  <c r="AA440" i="7" s="1"/>
  <c r="AW440" i="7"/>
  <c r="Y357" i="7"/>
  <c r="AA357" i="7" s="1"/>
  <c r="AW357" i="7"/>
  <c r="Y315" i="7"/>
  <c r="AA315" i="7" s="1"/>
  <c r="AW315" i="7"/>
  <c r="Y136" i="7"/>
  <c r="AA136" i="7" s="1"/>
  <c r="AW136" i="7"/>
  <c r="Y197" i="7"/>
  <c r="AA197" i="7" s="1"/>
  <c r="AW197" i="7"/>
  <c r="Y198" i="7"/>
  <c r="AA198" i="7" s="1"/>
  <c r="AW198" i="7"/>
  <c r="Y39" i="7"/>
  <c r="AA39" i="7" s="1"/>
  <c r="AW39" i="7"/>
  <c r="Y313" i="7"/>
  <c r="AA313" i="7" s="1"/>
  <c r="AW313" i="7"/>
  <c r="Y16" i="7"/>
  <c r="AA16" i="7" s="1"/>
  <c r="AW16" i="7"/>
  <c r="Y501" i="7"/>
  <c r="AA501" i="7" s="1"/>
  <c r="AW501" i="7"/>
  <c r="Y187" i="7"/>
  <c r="AA187" i="7" s="1"/>
  <c r="AW187" i="7"/>
  <c r="Y579" i="7"/>
  <c r="AA579" i="7" s="1"/>
  <c r="AU579" i="7"/>
  <c r="AX579" i="7" s="1"/>
  <c r="AW579" i="7"/>
  <c r="Y330" i="7"/>
  <c r="AA330" i="7" s="1"/>
  <c r="AW330" i="7"/>
  <c r="Y293" i="7"/>
  <c r="AA293" i="7" s="1"/>
  <c r="AW293" i="7"/>
  <c r="Y356" i="7"/>
  <c r="AA356" i="7" s="1"/>
  <c r="AW356" i="7"/>
  <c r="Y305" i="7"/>
  <c r="AA305" i="7" s="1"/>
  <c r="AW305" i="7"/>
  <c r="Y624" i="7"/>
  <c r="AA624" i="7" s="1"/>
  <c r="AU624" i="7"/>
  <c r="AX624" i="7" s="1"/>
  <c r="AW624" i="7"/>
  <c r="Y565" i="7"/>
  <c r="AA565" i="7" s="1"/>
  <c r="AU565" i="7"/>
  <c r="AX565" i="7" s="1"/>
  <c r="AW565" i="7"/>
  <c r="Y535" i="7"/>
  <c r="AA535" i="7" s="1"/>
  <c r="AW535" i="7"/>
  <c r="Y383" i="7"/>
  <c r="AA383" i="7" s="1"/>
  <c r="AW383" i="7"/>
  <c r="Y353" i="7"/>
  <c r="AA353" i="7" s="1"/>
  <c r="AW353" i="7"/>
  <c r="Y200" i="7"/>
  <c r="AA200" i="7" s="1"/>
  <c r="AW200" i="7"/>
  <c r="Y104" i="7"/>
  <c r="AA104" i="7" s="1"/>
  <c r="AW104" i="7"/>
  <c r="Y158" i="7"/>
  <c r="AA158" i="7" s="1"/>
  <c r="AW158" i="7"/>
  <c r="Y60" i="7"/>
  <c r="AA60" i="7" s="1"/>
  <c r="AW60" i="7"/>
  <c r="Y556" i="7"/>
  <c r="AA556" i="7" s="1"/>
  <c r="AU556" i="7"/>
  <c r="AX556" i="7" s="1"/>
  <c r="AW556" i="7"/>
  <c r="Y510" i="7"/>
  <c r="AA510" i="7" s="1"/>
  <c r="AW510" i="7"/>
  <c r="Y333" i="7"/>
  <c r="AA333" i="7" s="1"/>
  <c r="AW333" i="7"/>
  <c r="Y248" i="7"/>
  <c r="AA248" i="7" s="1"/>
  <c r="AW248" i="7"/>
  <c r="Y144" i="7"/>
  <c r="AA144" i="7" s="1"/>
  <c r="AW144" i="7"/>
  <c r="Y196" i="7"/>
  <c r="AA196" i="7" s="1"/>
  <c r="AW196" i="7"/>
  <c r="Y318" i="7"/>
  <c r="AA318" i="7" s="1"/>
  <c r="AW318" i="7"/>
  <c r="Y66" i="7"/>
  <c r="AA66" i="7" s="1"/>
  <c r="AW66" i="7"/>
  <c r="Y635" i="7"/>
  <c r="AA635" i="7" s="1"/>
  <c r="AU635" i="7"/>
  <c r="AX635" i="7" s="1"/>
  <c r="AW635" i="7"/>
  <c r="Y585" i="7"/>
  <c r="AA585" i="7" s="1"/>
  <c r="AU585" i="7"/>
  <c r="AX585" i="7" s="1"/>
  <c r="AW585" i="7"/>
  <c r="Y539" i="7"/>
  <c r="AA539" i="7" s="1"/>
  <c r="AW539" i="7"/>
  <c r="Y431" i="7"/>
  <c r="AA431" i="7" s="1"/>
  <c r="AW431" i="7"/>
  <c r="Y337" i="7"/>
  <c r="AA337" i="7" s="1"/>
  <c r="AW337" i="7"/>
  <c r="Y323" i="7"/>
  <c r="AA323" i="7" s="1"/>
  <c r="AW323" i="7"/>
  <c r="Y195" i="7"/>
  <c r="AA195" i="7" s="1"/>
  <c r="AW195" i="7"/>
  <c r="Y82" i="7"/>
  <c r="AA82" i="7" s="1"/>
  <c r="AW82" i="7"/>
  <c r="Y306" i="7"/>
  <c r="AA306" i="7" s="1"/>
  <c r="AW306" i="7"/>
  <c r="Y34" i="7"/>
  <c r="AA34" i="7" s="1"/>
  <c r="AW34" i="7"/>
  <c r="Y641" i="7"/>
  <c r="AA641" i="7" s="1"/>
  <c r="AU641" i="7"/>
  <c r="AX641" i="7" s="1"/>
  <c r="AW641" i="7"/>
  <c r="Y548" i="7"/>
  <c r="AA548" i="7" s="1"/>
  <c r="AW548" i="7"/>
  <c r="Y479" i="7"/>
  <c r="AA479" i="7" s="1"/>
  <c r="AW479" i="7"/>
  <c r="Y384" i="7"/>
  <c r="AA384" i="7" s="1"/>
  <c r="AW384" i="7"/>
  <c r="Y258" i="7"/>
  <c r="AA258" i="7" s="1"/>
  <c r="AW258" i="7"/>
  <c r="Y171" i="7"/>
  <c r="AA171" i="7" s="1"/>
  <c r="AW171" i="7"/>
  <c r="Y95" i="7"/>
  <c r="AA95" i="7" s="1"/>
  <c r="AW95" i="7"/>
  <c r="Y138" i="7"/>
  <c r="AA138" i="7" s="1"/>
  <c r="AW138" i="7"/>
  <c r="Y72" i="7"/>
  <c r="AA72" i="7" s="1"/>
  <c r="AW72" i="7"/>
  <c r="Y360" i="7"/>
  <c r="AA360" i="7" s="1"/>
  <c r="AW360" i="7"/>
  <c r="Y352" i="7"/>
  <c r="AA352" i="7" s="1"/>
  <c r="AW352" i="7"/>
  <c r="Y498" i="7"/>
  <c r="AA498" i="7" s="1"/>
  <c r="AW498" i="7"/>
  <c r="Y152" i="7"/>
  <c r="AA152" i="7" s="1"/>
  <c r="AW152" i="7"/>
  <c r="Y51" i="7"/>
  <c r="AA51" i="7" s="1"/>
  <c r="AW51" i="7"/>
  <c r="Y289" i="7"/>
  <c r="AA289" i="7" s="1"/>
  <c r="AW289" i="7"/>
  <c r="Y233" i="7"/>
  <c r="AA233" i="7" s="1"/>
  <c r="AW233" i="7"/>
  <c r="Y332" i="7"/>
  <c r="AA332" i="7" s="1"/>
  <c r="AW332" i="7"/>
  <c r="Y632" i="7"/>
  <c r="AA632" i="7" s="1"/>
  <c r="AU632" i="7"/>
  <c r="AX632" i="7" s="1"/>
  <c r="AW632" i="7"/>
  <c r="Y572" i="7"/>
  <c r="AA572" i="7" s="1"/>
  <c r="AU572" i="7"/>
  <c r="AX572" i="7" s="1"/>
  <c r="AW572" i="7"/>
  <c r="Y536" i="7"/>
  <c r="AA536" i="7" s="1"/>
  <c r="AW536" i="7"/>
  <c r="Y449" i="7"/>
  <c r="AA449" i="7" s="1"/>
  <c r="AW449" i="7"/>
  <c r="Y371" i="7"/>
  <c r="AA371" i="7" s="1"/>
  <c r="AW371" i="7"/>
  <c r="Y288" i="7"/>
  <c r="AA288" i="7" s="1"/>
  <c r="AW288" i="7"/>
  <c r="Y140" i="7"/>
  <c r="AA140" i="7" s="1"/>
  <c r="AW140" i="7"/>
  <c r="Y179" i="7"/>
  <c r="AA179" i="7" s="1"/>
  <c r="AW179" i="7"/>
  <c r="Y314" i="7"/>
  <c r="AW314" i="7"/>
  <c r="Y13" i="7"/>
  <c r="AA13" i="7" s="1"/>
  <c r="AW13" i="7"/>
  <c r="Y617" i="7"/>
  <c r="AA617" i="7" s="1"/>
  <c r="AU617" i="7"/>
  <c r="AX617" i="7" s="1"/>
  <c r="AW617" i="7"/>
  <c r="Y523" i="7"/>
  <c r="AA523" i="7" s="1"/>
  <c r="AW523" i="7"/>
  <c r="Y430" i="7"/>
  <c r="AA430" i="7" s="1"/>
  <c r="AW430" i="7"/>
  <c r="Y298" i="7"/>
  <c r="AA298" i="7" s="1"/>
  <c r="AW298" i="7"/>
  <c r="Y232" i="7"/>
  <c r="AA232" i="7" s="1"/>
  <c r="AW232" i="7"/>
  <c r="Y97" i="7"/>
  <c r="AA97" i="7" s="1"/>
  <c r="AW97" i="7"/>
  <c r="Y53" i="7"/>
  <c r="AA53" i="7" s="1"/>
  <c r="AW53" i="7"/>
  <c r="Y48" i="7"/>
  <c r="AA48" i="7" s="1"/>
  <c r="AW48" i="7"/>
  <c r="Y595" i="7"/>
  <c r="AA595" i="7" s="1"/>
  <c r="AU595" i="7"/>
  <c r="AX595" i="7" s="1"/>
  <c r="AW595" i="7"/>
  <c r="Y563" i="7"/>
  <c r="AA563" i="7" s="1"/>
  <c r="AU563" i="7"/>
  <c r="AX563" i="7" s="1"/>
  <c r="AW563" i="7"/>
  <c r="Y470" i="7"/>
  <c r="AA470" i="7" s="1"/>
  <c r="AW470" i="7"/>
  <c r="Y414" i="7"/>
  <c r="AA414" i="7" s="1"/>
  <c r="AW414" i="7"/>
  <c r="Y302" i="7"/>
  <c r="AA302" i="7" s="1"/>
  <c r="AW302" i="7"/>
  <c r="Y201" i="7"/>
  <c r="AA201" i="7" s="1"/>
  <c r="AW201" i="7"/>
  <c r="Y110" i="7"/>
  <c r="AA110" i="7" s="1"/>
  <c r="AW110" i="7"/>
  <c r="Y150" i="7"/>
  <c r="AA150" i="7" s="1"/>
  <c r="AW150" i="7"/>
  <c r="Y36" i="7"/>
  <c r="AA36" i="7" s="1"/>
  <c r="AW36" i="7"/>
  <c r="Y659" i="7"/>
  <c r="AA659" i="7" s="1"/>
  <c r="AU659" i="7"/>
  <c r="AX659" i="7" s="1"/>
  <c r="AW659" i="7"/>
  <c r="Y584" i="7"/>
  <c r="AA584" i="7" s="1"/>
  <c r="AU584" i="7"/>
  <c r="AX584" i="7" s="1"/>
  <c r="AW584" i="7"/>
  <c r="Y516" i="7"/>
  <c r="AA516" i="7" s="1"/>
  <c r="AW516" i="7"/>
  <c r="Y432" i="7"/>
  <c r="AA432" i="7" s="1"/>
  <c r="AW432" i="7"/>
  <c r="Y335" i="7"/>
  <c r="AA335" i="7" s="1"/>
  <c r="AW335" i="7"/>
  <c r="Y284" i="7"/>
  <c r="AA284" i="7" s="1"/>
  <c r="AW284" i="7"/>
  <c r="Y123" i="7"/>
  <c r="AA123" i="7" s="1"/>
  <c r="AW123" i="7"/>
  <c r="Y147" i="7"/>
  <c r="AA147" i="7" s="1"/>
  <c r="AW147" i="7"/>
  <c r="Y310" i="7"/>
  <c r="AA310" i="7" s="1"/>
  <c r="AW310" i="7"/>
  <c r="Y19" i="7"/>
  <c r="AA19" i="7" s="1"/>
  <c r="AW19" i="7"/>
  <c r="Y380" i="7"/>
  <c r="AA380" i="7" s="1"/>
  <c r="AW380" i="7"/>
  <c r="Y96" i="7"/>
  <c r="AA96" i="7" s="1"/>
  <c r="AW96" i="7"/>
  <c r="Y494" i="7"/>
  <c r="AA494" i="7" s="1"/>
  <c r="AW494" i="7"/>
  <c r="Y394" i="7"/>
  <c r="AA394" i="7" s="1"/>
  <c r="AW394" i="7"/>
  <c r="Y304" i="7"/>
  <c r="AA304" i="7" s="1"/>
  <c r="AW304" i="7"/>
  <c r="Y246" i="7"/>
  <c r="AA246" i="7" s="1"/>
  <c r="AW246" i="7"/>
  <c r="Y42" i="7"/>
  <c r="AA42" i="7" s="1"/>
  <c r="AW42" i="7"/>
  <c r="Y346" i="7"/>
  <c r="AA346" i="7" s="1"/>
  <c r="AW346" i="7"/>
  <c r="Y466" i="7"/>
  <c r="AA466" i="7" s="1"/>
  <c r="AW466" i="7"/>
  <c r="Y122" i="7"/>
  <c r="AA122" i="7" s="1"/>
  <c r="AW122" i="7"/>
  <c r="Y453" i="7"/>
  <c r="AA453" i="7" s="1"/>
  <c r="AW453" i="7"/>
  <c r="Y125" i="7"/>
  <c r="AW125" i="7"/>
  <c r="Y245" i="7"/>
  <c r="AA245" i="7" s="1"/>
  <c r="AW245" i="7"/>
  <c r="Y588" i="7"/>
  <c r="AA588" i="7" s="1"/>
  <c r="AU588" i="7"/>
  <c r="AX588" i="7" s="1"/>
  <c r="AW588" i="7"/>
  <c r="Y606" i="7"/>
  <c r="AA606" i="7" s="1"/>
  <c r="AU606" i="7"/>
  <c r="AX606" i="7" s="1"/>
  <c r="AW606" i="7"/>
  <c r="Y49" i="7"/>
  <c r="AA49" i="7" s="1"/>
  <c r="AW49" i="7"/>
  <c r="Y460" i="7"/>
  <c r="AA460" i="7" s="1"/>
  <c r="AW460" i="7"/>
  <c r="Y340" i="7"/>
  <c r="AW340" i="7"/>
  <c r="Y61" i="7"/>
  <c r="AA61" i="7" s="1"/>
  <c r="AW61" i="7"/>
  <c r="Y18" i="7"/>
  <c r="AA18" i="7" s="1"/>
  <c r="AW18" i="7"/>
  <c r="Y475" i="7"/>
  <c r="AA475" i="7" s="1"/>
  <c r="AW475" i="7"/>
  <c r="Y128" i="7"/>
  <c r="AA128" i="7" s="1"/>
  <c r="AW128" i="7"/>
  <c r="Y282" i="7"/>
  <c r="AA282" i="7" s="1"/>
  <c r="AW282" i="7"/>
  <c r="Y429" i="7"/>
  <c r="AA429" i="7" s="1"/>
  <c r="AW429" i="7"/>
  <c r="Y191" i="7"/>
  <c r="AA191" i="7" s="1"/>
  <c r="AW191" i="7"/>
  <c r="Y456" i="7"/>
  <c r="AA456" i="7" s="1"/>
  <c r="AW456" i="7"/>
  <c r="Y77" i="7"/>
  <c r="AA77" i="7" s="1"/>
  <c r="AW77" i="7"/>
  <c r="Y597" i="7"/>
  <c r="AA597" i="7" s="1"/>
  <c r="AU597" i="7"/>
  <c r="AX597" i="7" s="1"/>
  <c r="AW597" i="7"/>
  <c r="Y235" i="7"/>
  <c r="AW235" i="7"/>
  <c r="Y625" i="7"/>
  <c r="AA625" i="7" s="1"/>
  <c r="AU625" i="7"/>
  <c r="AX625" i="7" s="1"/>
  <c r="AW625" i="7"/>
  <c r="Y520" i="7"/>
  <c r="AA520" i="7" s="1"/>
  <c r="AW520" i="7"/>
  <c r="Y290" i="7"/>
  <c r="AA290" i="7" s="1"/>
  <c r="AW290" i="7"/>
  <c r="Y215" i="7"/>
  <c r="AA215" i="7" s="1"/>
  <c r="AW215" i="7"/>
  <c r="Y493" i="7"/>
  <c r="AA493" i="7" s="1"/>
  <c r="AW493" i="7"/>
  <c r="Y261" i="7"/>
  <c r="AA261" i="7" s="1"/>
  <c r="AW261" i="7"/>
  <c r="Y348" i="7"/>
  <c r="AA348" i="7" s="1"/>
  <c r="AW348" i="7"/>
  <c r="Y631" i="7"/>
  <c r="AA631" i="7" s="1"/>
  <c r="AU631" i="7"/>
  <c r="AX631" i="7" s="1"/>
  <c r="AW631" i="7"/>
  <c r="Y589" i="7"/>
  <c r="AA589" i="7" s="1"/>
  <c r="AU589" i="7"/>
  <c r="AX589" i="7" s="1"/>
  <c r="AW589" i="7"/>
  <c r="Y537" i="7"/>
  <c r="AA537" i="7" s="1"/>
  <c r="AW537" i="7"/>
  <c r="Y441" i="7"/>
  <c r="AW441" i="7"/>
  <c r="Y392" i="7"/>
  <c r="AA392" i="7" s="1"/>
  <c r="AW392" i="7"/>
  <c r="Y256" i="7"/>
  <c r="AA256" i="7" s="1"/>
  <c r="AW256" i="7"/>
  <c r="Y124" i="7"/>
  <c r="AA124" i="7" s="1"/>
  <c r="AW124" i="7"/>
  <c r="Y151" i="7"/>
  <c r="AA151" i="7" s="1"/>
  <c r="AW151" i="7"/>
  <c r="Y378" i="7"/>
  <c r="AA378" i="7" s="1"/>
  <c r="AW378" i="7"/>
  <c r="Y621" i="7"/>
  <c r="AU621" i="7"/>
  <c r="AX621" i="7" s="1"/>
  <c r="AW621" i="7"/>
  <c r="Y529" i="7"/>
  <c r="AA529" i="7" s="1"/>
  <c r="AW529" i="7"/>
  <c r="Y410" i="7"/>
  <c r="AA410" i="7" s="1"/>
  <c r="AW410" i="7"/>
  <c r="Y266" i="7"/>
  <c r="AA266" i="7" s="1"/>
  <c r="AW266" i="7"/>
  <c r="Y209" i="7"/>
  <c r="AA209" i="7" s="1"/>
  <c r="AW209" i="7"/>
  <c r="Y89" i="7"/>
  <c r="AA89" i="7" s="1"/>
  <c r="AW89" i="7"/>
  <c r="Y21" i="7"/>
  <c r="AA21" i="7" s="1"/>
  <c r="AW21" i="7"/>
  <c r="Y28" i="7"/>
  <c r="AA28" i="7" s="1"/>
  <c r="AW28" i="7"/>
  <c r="Y578" i="7"/>
  <c r="AA578" i="7" s="1"/>
  <c r="AU578" i="7"/>
  <c r="AX578" i="7" s="1"/>
  <c r="AW578" i="7"/>
  <c r="Y532" i="7"/>
  <c r="AA532" i="7" s="1"/>
  <c r="AW532" i="7"/>
  <c r="Y451" i="7"/>
  <c r="AA451" i="7" s="1"/>
  <c r="AW451" i="7"/>
  <c r="Y368" i="7"/>
  <c r="AA368" i="7" s="1"/>
  <c r="AW368" i="7"/>
  <c r="Y270" i="7"/>
  <c r="AA270" i="7" s="1"/>
  <c r="AW270" i="7"/>
  <c r="Y153" i="7"/>
  <c r="AA153" i="7" s="1"/>
  <c r="AW153" i="7"/>
  <c r="Y102" i="7"/>
  <c r="AA102" i="7" s="1"/>
  <c r="AW102" i="7"/>
  <c r="Y57" i="7"/>
  <c r="AA57" i="7" s="1"/>
  <c r="AW57" i="7"/>
  <c r="Y71" i="7"/>
  <c r="AA71" i="7" s="1"/>
  <c r="AW71" i="7"/>
  <c r="Y656" i="7"/>
  <c r="AA656" i="7" s="1"/>
  <c r="AU656" i="7"/>
  <c r="AX656" i="7" s="1"/>
  <c r="AW656" i="7"/>
  <c r="Y559" i="7"/>
  <c r="AU559" i="7"/>
  <c r="AX559" i="7" s="1"/>
  <c r="AW559" i="7"/>
  <c r="Y457" i="7"/>
  <c r="AA457" i="7" s="1"/>
  <c r="AW457" i="7"/>
  <c r="Y385" i="7"/>
  <c r="AA385" i="7" s="1"/>
  <c r="AW385" i="7"/>
  <c r="Y317" i="7"/>
  <c r="AA317" i="7" s="1"/>
  <c r="AW317" i="7"/>
  <c r="Y252" i="7"/>
  <c r="AA252" i="7" s="1"/>
  <c r="AW252" i="7"/>
  <c r="Y115" i="7"/>
  <c r="AA115" i="7" s="1"/>
  <c r="AW115" i="7"/>
  <c r="Y207" i="7"/>
  <c r="AA207" i="7" s="1"/>
  <c r="AW207" i="7"/>
  <c r="Y390" i="7"/>
  <c r="AA390" i="7" s="1"/>
  <c r="AW390" i="7"/>
  <c r="Y46" i="7"/>
  <c r="AA46" i="7" s="1"/>
  <c r="AW46" i="7"/>
  <c r="Y249" i="7"/>
  <c r="AA249" i="7" s="1"/>
  <c r="AW249" i="7"/>
  <c r="Y428" i="7"/>
  <c r="AA428" i="7" s="1"/>
  <c r="AW428" i="7"/>
  <c r="Y119" i="7"/>
  <c r="AA119" i="7" s="1"/>
  <c r="AW119" i="7"/>
  <c r="Y70" i="7"/>
  <c r="AA70" i="7" s="1"/>
  <c r="AW70" i="7"/>
  <c r="Y467" i="7"/>
  <c r="AA467" i="7" s="1"/>
  <c r="AW467" i="7"/>
  <c r="Y221" i="7"/>
  <c r="AA221" i="7" s="1"/>
  <c r="AW221" i="7"/>
  <c r="Y334" i="7"/>
  <c r="AA334" i="7" s="1"/>
  <c r="AW334" i="7"/>
  <c r="Y241" i="7"/>
  <c r="AA241" i="7" s="1"/>
  <c r="AW241" i="7"/>
  <c r="Y651" i="7"/>
  <c r="AA651" i="7" s="1"/>
  <c r="AU651" i="7"/>
  <c r="AX651" i="7" s="1"/>
  <c r="AW651" i="7"/>
  <c r="Y612" i="7"/>
  <c r="AA612" i="7" s="1"/>
  <c r="AU612" i="7"/>
  <c r="AX612" i="7" s="1"/>
  <c r="AW612" i="7"/>
  <c r="Y522" i="7"/>
  <c r="AW522" i="7"/>
  <c r="Y507" i="7"/>
  <c r="AA507" i="7" s="1"/>
  <c r="AW507" i="7"/>
  <c r="Y419" i="7"/>
  <c r="AA419" i="7" s="1"/>
  <c r="AW419" i="7"/>
  <c r="Y278" i="7"/>
  <c r="AA278" i="7" s="1"/>
  <c r="AW278" i="7"/>
  <c r="Y176" i="7"/>
  <c r="AA176" i="7" s="1"/>
  <c r="AW176" i="7"/>
  <c r="Y88" i="7"/>
  <c r="AA88" i="7" s="1"/>
  <c r="AW88" i="7"/>
  <c r="Y29" i="7"/>
  <c r="AA29" i="7" s="1"/>
  <c r="AW29" i="7"/>
  <c r="Y23" i="7"/>
  <c r="AA23" i="7" s="1"/>
  <c r="AW23" i="7"/>
  <c r="Y634" i="7"/>
  <c r="AA634" i="7" s="1"/>
  <c r="AU634" i="7"/>
  <c r="AX634" i="7" s="1"/>
  <c r="AW634" i="7"/>
  <c r="Y553" i="7"/>
  <c r="AA553" i="7" s="1"/>
  <c r="AW553" i="7"/>
  <c r="Y450" i="7"/>
  <c r="AA450" i="7" s="1"/>
  <c r="AW450" i="7"/>
  <c r="Y361" i="7"/>
  <c r="AA361" i="7" s="1"/>
  <c r="AW361" i="7"/>
  <c r="Y255" i="7"/>
  <c r="AA255" i="7" s="1"/>
  <c r="AW255" i="7"/>
  <c r="Y117" i="7"/>
  <c r="AA117" i="7" s="1"/>
  <c r="AW117" i="7"/>
  <c r="Y230" i="7"/>
  <c r="AA230" i="7" s="1"/>
  <c r="AW230" i="7"/>
  <c r="Y555" i="7"/>
  <c r="AA555" i="7" s="1"/>
  <c r="AU555" i="7"/>
  <c r="AX555" i="7" s="1"/>
  <c r="AW555" i="7"/>
  <c r="Y615" i="7"/>
  <c r="AA615" i="7" s="1"/>
  <c r="AU615" i="7"/>
  <c r="AX615" i="7" s="1"/>
  <c r="AW615" i="7"/>
  <c r="Y550" i="7"/>
  <c r="AA550" i="7" s="1"/>
  <c r="AW550" i="7"/>
  <c r="Y499" i="7"/>
  <c r="AA499" i="7" s="1"/>
  <c r="AW499" i="7"/>
  <c r="Y409" i="7"/>
  <c r="AA409" i="7" s="1"/>
  <c r="AW409" i="7"/>
  <c r="Y350" i="7"/>
  <c r="AA350" i="7" s="1"/>
  <c r="AW350" i="7"/>
  <c r="Y251" i="7"/>
  <c r="AA251" i="7" s="1"/>
  <c r="AW251" i="7"/>
  <c r="Y130" i="7"/>
  <c r="AA130" i="7" s="1"/>
  <c r="AW130" i="7"/>
  <c r="Y189" i="7"/>
  <c r="AA189" i="7" s="1"/>
  <c r="AW189" i="7"/>
  <c r="Y370" i="7"/>
  <c r="AA370" i="7" s="1"/>
  <c r="AW370" i="7"/>
  <c r="Y614" i="7"/>
  <c r="AA614" i="7" s="1"/>
  <c r="AU614" i="7"/>
  <c r="AX614" i="7" s="1"/>
  <c r="AW614" i="7"/>
  <c r="Y500" i="7"/>
  <c r="AA500" i="7" s="1"/>
  <c r="AW500" i="7"/>
  <c r="Y464" i="7"/>
  <c r="AW464" i="7"/>
  <c r="Y375" i="7"/>
  <c r="AA375" i="7" s="1"/>
  <c r="AW375" i="7"/>
  <c r="Y292" i="7"/>
  <c r="AW292" i="7"/>
  <c r="Y141" i="7"/>
  <c r="AW141" i="7"/>
  <c r="Y79" i="7"/>
  <c r="AA79" i="7" s="1"/>
  <c r="AW79" i="7"/>
  <c r="Y41" i="7"/>
  <c r="AA41" i="7" s="1"/>
  <c r="AW41" i="7"/>
  <c r="Y67" i="7"/>
  <c r="AA67" i="7" s="1"/>
  <c r="AW67" i="7"/>
  <c r="Y269" i="7"/>
  <c r="AA269" i="7" s="1"/>
  <c r="AW269" i="7"/>
  <c r="Y106" i="7"/>
  <c r="AA106" i="7" s="1"/>
  <c r="AW106" i="7"/>
  <c r="Y647" i="7"/>
  <c r="AA647" i="7" s="1"/>
  <c r="AU647" i="7"/>
  <c r="AX647" i="7" s="1"/>
  <c r="AW647" i="7"/>
  <c r="Y406" i="7"/>
  <c r="AA406" i="7" s="1"/>
  <c r="AW406" i="7"/>
  <c r="Y87" i="7"/>
  <c r="AA87" i="7" s="1"/>
  <c r="AW87" i="7"/>
  <c r="Y229" i="7"/>
  <c r="AA229" i="7" s="1"/>
  <c r="AW229" i="7"/>
  <c r="Y463" i="7"/>
  <c r="AA463" i="7" s="1"/>
  <c r="AW463" i="7"/>
  <c r="Y192" i="7"/>
  <c r="AA192" i="7" s="1"/>
  <c r="AW192" i="7"/>
  <c r="Y636" i="7"/>
  <c r="AA636" i="7" s="1"/>
  <c r="AU636" i="7"/>
  <c r="AX636" i="7" s="1"/>
  <c r="AW636" i="7"/>
  <c r="Y571" i="7"/>
  <c r="AA571" i="7" s="1"/>
  <c r="AU571" i="7"/>
  <c r="AX571" i="7" s="1"/>
  <c r="AW571" i="7"/>
  <c r="Y472" i="7"/>
  <c r="AA472" i="7" s="1"/>
  <c r="AW472" i="7"/>
  <c r="Y433" i="7"/>
  <c r="AA433" i="7" s="1"/>
  <c r="AW433" i="7"/>
  <c r="Y328" i="7"/>
  <c r="AW328" i="7"/>
  <c r="Y236" i="7"/>
  <c r="AA236" i="7" s="1"/>
  <c r="AW236" i="7"/>
  <c r="Y116" i="7"/>
  <c r="AA116" i="7" s="1"/>
  <c r="AW116" i="7"/>
  <c r="Y238" i="7"/>
  <c r="AA238" i="7" s="1"/>
  <c r="AW238" i="7"/>
  <c r="Y511" i="7"/>
  <c r="AA511" i="7" s="1"/>
  <c r="AW511" i="7"/>
  <c r="Y590" i="7"/>
  <c r="AA590" i="7" s="1"/>
  <c r="AU590" i="7"/>
  <c r="AX590" i="7" s="1"/>
  <c r="AW590" i="7"/>
  <c r="Y474" i="7"/>
  <c r="AA474" i="7" s="1"/>
  <c r="AW474" i="7"/>
  <c r="Y363" i="7"/>
  <c r="AA363" i="7" s="1"/>
  <c r="AW363" i="7"/>
  <c r="Y296" i="7"/>
  <c r="AA296" i="7" s="1"/>
  <c r="AW296" i="7"/>
  <c r="Y133" i="7"/>
  <c r="AA133" i="7" s="1"/>
  <c r="AW133" i="7"/>
  <c r="Y81" i="7"/>
  <c r="AA81" i="7" s="1"/>
  <c r="AW81" i="7"/>
  <c r="Y186" i="7"/>
  <c r="AA186" i="7" s="1"/>
  <c r="AW186" i="7"/>
  <c r="Y47" i="7"/>
  <c r="AA47" i="7" s="1"/>
  <c r="AW47" i="7"/>
  <c r="Y653" i="7"/>
  <c r="AA653" i="7" s="1"/>
  <c r="AU653" i="7"/>
  <c r="AX653" i="7" s="1"/>
  <c r="AW653" i="7"/>
  <c r="Y596" i="7"/>
  <c r="AA596" i="7" s="1"/>
  <c r="AU596" i="7"/>
  <c r="AX596" i="7" s="1"/>
  <c r="AW596" i="7"/>
  <c r="Y496" i="7"/>
  <c r="AA496" i="7" s="1"/>
  <c r="AW496" i="7"/>
  <c r="Y443" i="7"/>
  <c r="AA443" i="7" s="1"/>
  <c r="AW443" i="7"/>
  <c r="Y415" i="7"/>
  <c r="AA415" i="7" s="1"/>
  <c r="AW415" i="7"/>
  <c r="Y307" i="7"/>
  <c r="AA307" i="7" s="1"/>
  <c r="AW307" i="7"/>
  <c r="Y219" i="7"/>
  <c r="AA219" i="7" s="1"/>
  <c r="AW219" i="7"/>
  <c r="Y94" i="7"/>
  <c r="AA94" i="7" s="1"/>
  <c r="AW94" i="7"/>
  <c r="Y178" i="7"/>
  <c r="AA178" i="7" s="1"/>
  <c r="AW178" i="7"/>
  <c r="Y15" i="7"/>
  <c r="AW15" i="7"/>
  <c r="Y648" i="7"/>
  <c r="AA648" i="7" s="1"/>
  <c r="AU648" i="7"/>
  <c r="AX648" i="7" s="1"/>
  <c r="AW648" i="7"/>
  <c r="Y561" i="7"/>
  <c r="AA561" i="7" s="1"/>
  <c r="AU561" i="7"/>
  <c r="AX561" i="7" s="1"/>
  <c r="AW561" i="7"/>
  <c r="Y506" i="7"/>
  <c r="AW506" i="7"/>
  <c r="Y418" i="7"/>
  <c r="AA418" i="7" s="1"/>
  <c r="AW418" i="7"/>
  <c r="Y354" i="7"/>
  <c r="AA354" i="7" s="1"/>
  <c r="AW354" i="7"/>
  <c r="Y208" i="7"/>
  <c r="AA208" i="7" s="1"/>
  <c r="AW208" i="7"/>
  <c r="Y107" i="7"/>
  <c r="AA107" i="7" s="1"/>
  <c r="AW107" i="7"/>
  <c r="Y185" i="7"/>
  <c r="AA185" i="7" s="1"/>
  <c r="AW185" i="7"/>
  <c r="Y386" i="7"/>
  <c r="AA386" i="7" s="1"/>
  <c r="AW386" i="7"/>
  <c r="Y22" i="7"/>
  <c r="AA22" i="7" s="1"/>
  <c r="AW22" i="7"/>
  <c r="Y569" i="7"/>
  <c r="AA569" i="7" s="1"/>
  <c r="AU569" i="7"/>
  <c r="AX569" i="7" s="1"/>
  <c r="AW569" i="7"/>
  <c r="Y633" i="7"/>
  <c r="AA633" i="7" s="1"/>
  <c r="AU633" i="7"/>
  <c r="AX633" i="7" s="1"/>
  <c r="AW633" i="7"/>
  <c r="Y168" i="7"/>
  <c r="AA168" i="7" s="1"/>
  <c r="AW168" i="7"/>
  <c r="Y626" i="7"/>
  <c r="AA626" i="7" s="1"/>
  <c r="AU626" i="7"/>
  <c r="AX626" i="7" s="1"/>
  <c r="AW626" i="7"/>
  <c r="Y279" i="7"/>
  <c r="AA279" i="7" s="1"/>
  <c r="AW279" i="7"/>
  <c r="Y401" i="7"/>
  <c r="AA401" i="7" s="1"/>
  <c r="AW401" i="7"/>
  <c r="Y188" i="7"/>
  <c r="AA188" i="7" s="1"/>
  <c r="AW188" i="7"/>
  <c r="Y145" i="7"/>
  <c r="AA145" i="7" s="1"/>
  <c r="AW145" i="7"/>
  <c r="Y620" i="7"/>
  <c r="AA620" i="7" s="1"/>
  <c r="AU620" i="7"/>
  <c r="AX620" i="7" s="1"/>
  <c r="AW620" i="7"/>
  <c r="Y558" i="7"/>
  <c r="AA558" i="7" s="1"/>
  <c r="AU558" i="7"/>
  <c r="AX558" i="7" s="1"/>
  <c r="AW558" i="7"/>
  <c r="Y445" i="7"/>
  <c r="AA445" i="7" s="1"/>
  <c r="AW445" i="7"/>
  <c r="Y426" i="7"/>
  <c r="AA426" i="7" s="1"/>
  <c r="AW426" i="7"/>
  <c r="Y32" i="7"/>
  <c r="AA32" i="7" s="1"/>
  <c r="AW32" i="7"/>
  <c r="Y379" i="7"/>
  <c r="AA379" i="7" s="1"/>
  <c r="AW379" i="7"/>
  <c r="Y336" i="7"/>
  <c r="AA336" i="7" s="1"/>
  <c r="AW336" i="7"/>
  <c r="Y547" i="7"/>
  <c r="AA547" i="7" s="1"/>
  <c r="AW547" i="7"/>
  <c r="Y545" i="7"/>
  <c r="AA545" i="7" s="1"/>
  <c r="AW545" i="7"/>
  <c r="Y228" i="7"/>
  <c r="AA228" i="7" s="1"/>
  <c r="AW228" i="7"/>
  <c r="Y628" i="7"/>
  <c r="AA628" i="7" s="1"/>
  <c r="AU628" i="7"/>
  <c r="AX628" i="7" s="1"/>
  <c r="AW628" i="7"/>
  <c r="Y169" i="7"/>
  <c r="AA169" i="7" s="1"/>
  <c r="AW169" i="7"/>
  <c r="Y630" i="7"/>
  <c r="AA630" i="7" s="1"/>
  <c r="AU630" i="7"/>
  <c r="AX630" i="7" s="1"/>
  <c r="AW630" i="7"/>
  <c r="Y341" i="7"/>
  <c r="AA341" i="7" s="1"/>
  <c r="AW341" i="7"/>
  <c r="Y581" i="7"/>
  <c r="AA581" i="7" s="1"/>
  <c r="AU581" i="7"/>
  <c r="AX581" i="7" s="1"/>
  <c r="AW581" i="7"/>
  <c r="Y421" i="7"/>
  <c r="AA421" i="7" s="1"/>
  <c r="AW421" i="7"/>
  <c r="Y206" i="7"/>
  <c r="AA206" i="7" s="1"/>
  <c r="AW206" i="7"/>
  <c r="Y480" i="7"/>
  <c r="AA480" i="7" s="1"/>
  <c r="AW480" i="7"/>
  <c r="Y211" i="7"/>
  <c r="AA211" i="7" s="1"/>
  <c r="AW211" i="7"/>
  <c r="Y54" i="7"/>
  <c r="AA54" i="7" s="1"/>
  <c r="AW54" i="7"/>
  <c r="Y508" i="7"/>
  <c r="AA508" i="7" s="1"/>
  <c r="AW508" i="7"/>
  <c r="Y260" i="7"/>
  <c r="AA260" i="7" s="1"/>
  <c r="AW260" i="7"/>
  <c r="Y182" i="7"/>
  <c r="AA182" i="7" s="1"/>
  <c r="AW182" i="7"/>
  <c r="Y344" i="7"/>
  <c r="AA344" i="7" s="1"/>
  <c r="AW344" i="7"/>
  <c r="Y396" i="7"/>
  <c r="AA396" i="7" s="1"/>
  <c r="AW396" i="7"/>
  <c r="Y297" i="7"/>
  <c r="AA297" i="7" s="1"/>
  <c r="AW297" i="7"/>
  <c r="Y657" i="7"/>
  <c r="AA657" i="7" s="1"/>
  <c r="AU657" i="7"/>
  <c r="AX657" i="7" s="1"/>
  <c r="AW657" i="7"/>
  <c r="Y600" i="7"/>
  <c r="AA600" i="7" s="1"/>
  <c r="AU600" i="7"/>
  <c r="AX600" i="7" s="1"/>
  <c r="AW600" i="7"/>
  <c r="Y557" i="7"/>
  <c r="AA557" i="7" s="1"/>
  <c r="AU557" i="7"/>
  <c r="AX557" i="7" s="1"/>
  <c r="AW557" i="7"/>
  <c r="Y540" i="7"/>
  <c r="AA540" i="7" s="1"/>
  <c r="AW540" i="7"/>
  <c r="Y423" i="7"/>
  <c r="AA423" i="7" s="1"/>
  <c r="AW423" i="7"/>
  <c r="Y327" i="7"/>
  <c r="AA327" i="7" s="1"/>
  <c r="AW327" i="7"/>
  <c r="Y217" i="7"/>
  <c r="AA217" i="7" s="1"/>
  <c r="AW217" i="7"/>
  <c r="Y108" i="7"/>
  <c r="AA108" i="7" s="1"/>
  <c r="AW108" i="7"/>
  <c r="Y174" i="7"/>
  <c r="AA174" i="7" s="1"/>
  <c r="AW174" i="7"/>
  <c r="Y592" i="7"/>
  <c r="AA592" i="7" s="1"/>
  <c r="AU592" i="7"/>
  <c r="AX592" i="7" s="1"/>
  <c r="AW592" i="7"/>
  <c r="Y458" i="7"/>
  <c r="AA458" i="7" s="1"/>
  <c r="AW458" i="7"/>
  <c r="Y399" i="7"/>
  <c r="AA399" i="7" s="1"/>
  <c r="AW399" i="7"/>
  <c r="Y264" i="7"/>
  <c r="AA264" i="7" s="1"/>
  <c r="AW264" i="7"/>
  <c r="Y160" i="7"/>
  <c r="AA160" i="7" s="1"/>
  <c r="AW160" i="7"/>
  <c r="Y213" i="7"/>
  <c r="AA213" i="7" s="1"/>
  <c r="AW213" i="7"/>
  <c r="Y239" i="7"/>
  <c r="AA239" i="7" s="1"/>
  <c r="AW239" i="7"/>
  <c r="Y27" i="7"/>
  <c r="AA27" i="7" s="1"/>
  <c r="AW27" i="7"/>
  <c r="Y639" i="7"/>
  <c r="AA639" i="7" s="1"/>
  <c r="AU639" i="7"/>
  <c r="AX639" i="7" s="1"/>
  <c r="AW639" i="7"/>
  <c r="Y593" i="7"/>
  <c r="AA593" i="7" s="1"/>
  <c r="AU593" i="7"/>
  <c r="AX593" i="7" s="1"/>
  <c r="AW593" i="7"/>
  <c r="Y544" i="7"/>
  <c r="AA544" i="7" s="1"/>
  <c r="AW544" i="7"/>
  <c r="Y435" i="7"/>
  <c r="AA435" i="7" s="1"/>
  <c r="AW435" i="7"/>
  <c r="Y391" i="7"/>
  <c r="AA391" i="7" s="1"/>
  <c r="AW391" i="7"/>
  <c r="Y242" i="7"/>
  <c r="AA242" i="7" s="1"/>
  <c r="AW242" i="7"/>
  <c r="Y203" i="7"/>
  <c r="AA203" i="7" s="1"/>
  <c r="AW203" i="7"/>
  <c r="Y86" i="7"/>
  <c r="AA86" i="7" s="1"/>
  <c r="AW86" i="7"/>
  <c r="Y210" i="7"/>
  <c r="AA210" i="7" s="1"/>
  <c r="AW210" i="7"/>
  <c r="Y50" i="7"/>
  <c r="AA50" i="7" s="1"/>
  <c r="AW50" i="7"/>
  <c r="Y644" i="7"/>
  <c r="AA644" i="7" s="1"/>
  <c r="AU644" i="7"/>
  <c r="AX644" i="7" s="1"/>
  <c r="AW644" i="7"/>
  <c r="Y554" i="7"/>
  <c r="AA554" i="7" s="1"/>
  <c r="AU554" i="7"/>
  <c r="AX554" i="7" s="1"/>
  <c r="AW554" i="7"/>
  <c r="Y495" i="7"/>
  <c r="AA495" i="7" s="1"/>
  <c r="AW495" i="7"/>
  <c r="Y398" i="7"/>
  <c r="AA398" i="7" s="1"/>
  <c r="AW398" i="7"/>
  <c r="Y274" i="7"/>
  <c r="AA274" i="7" s="1"/>
  <c r="AW274" i="7"/>
  <c r="Y175" i="7"/>
  <c r="AA175" i="7" s="1"/>
  <c r="AW175" i="7"/>
  <c r="Y99" i="7"/>
  <c r="AA99" i="7" s="1"/>
  <c r="AW99" i="7"/>
  <c r="Y154" i="7"/>
  <c r="AA154" i="7" s="1"/>
  <c r="AW154" i="7"/>
  <c r="Y645" i="7"/>
  <c r="AA645" i="7" s="1"/>
  <c r="AU645" i="7"/>
  <c r="AX645" i="7" s="1"/>
  <c r="AW645" i="7"/>
  <c r="Y224" i="7"/>
  <c r="AA224" i="7" s="1"/>
  <c r="AW224" i="7"/>
  <c r="Y90" i="7"/>
  <c r="AA90" i="7" s="1"/>
  <c r="AW90" i="7"/>
  <c r="Y605" i="7"/>
  <c r="AA605" i="7" s="1"/>
  <c r="AU605" i="7"/>
  <c r="AX605" i="7" s="1"/>
  <c r="AW605" i="7"/>
  <c r="Y387" i="7"/>
  <c r="AA387" i="7" s="1"/>
  <c r="AW387" i="7"/>
  <c r="Y212" i="7"/>
  <c r="AA212" i="7" s="1"/>
  <c r="AW212" i="7"/>
  <c r="Y180" i="7"/>
  <c r="AA180" i="7" s="1"/>
  <c r="AW180" i="7"/>
  <c r="Y308" i="7"/>
  <c r="AA308" i="7" s="1"/>
  <c r="AW308" i="7"/>
  <c r="Y309" i="7"/>
  <c r="AA309" i="7" s="1"/>
  <c r="AW309" i="7"/>
  <c r="Y320" i="7"/>
  <c r="AA320" i="7" s="1"/>
  <c r="AW320" i="7"/>
  <c r="Y277" i="7"/>
  <c r="AA277" i="7" s="1"/>
  <c r="AW277" i="7"/>
  <c r="Y622" i="7"/>
  <c r="AA622" i="7" s="1"/>
  <c r="AU622" i="7"/>
  <c r="AX622" i="7" s="1"/>
  <c r="AW622" i="7"/>
  <c r="Y576" i="7"/>
  <c r="AA576" i="7" s="1"/>
  <c r="AU576" i="7"/>
  <c r="AX576" i="7" s="1"/>
  <c r="AW576" i="7"/>
  <c r="Y560" i="7"/>
  <c r="AA560" i="7" s="1"/>
  <c r="AU560" i="7"/>
  <c r="AX560" i="7" s="1"/>
  <c r="AW560" i="7"/>
  <c r="Y455" i="7"/>
  <c r="AA455" i="7" s="1"/>
  <c r="AW455" i="7"/>
  <c r="Y408" i="7"/>
  <c r="AA408" i="7" s="1"/>
  <c r="AW408" i="7"/>
  <c r="Y303" i="7"/>
  <c r="AA303" i="7" s="1"/>
  <c r="AW303" i="7"/>
  <c r="Y156" i="7"/>
  <c r="AA156" i="7" s="1"/>
  <c r="AW156" i="7"/>
  <c r="Y204" i="7"/>
  <c r="AA204" i="7" s="1"/>
  <c r="AW204" i="7"/>
  <c r="Y218" i="7"/>
  <c r="AA218" i="7" s="1"/>
  <c r="AW218" i="7"/>
  <c r="Y26" i="7"/>
  <c r="AA26" i="7" s="1"/>
  <c r="AW26" i="7"/>
  <c r="Y604" i="7"/>
  <c r="AA604" i="7" s="1"/>
  <c r="AU604" i="7"/>
  <c r="AX604" i="7" s="1"/>
  <c r="AW604" i="7"/>
  <c r="Y528" i="7"/>
  <c r="AA528" i="7" s="1"/>
  <c r="AW528" i="7"/>
  <c r="Y434" i="7"/>
  <c r="AA434" i="7" s="1"/>
  <c r="AW434" i="7"/>
  <c r="Y355" i="7"/>
  <c r="AA355" i="7" s="1"/>
  <c r="AW355" i="7"/>
  <c r="Y247" i="7"/>
  <c r="AA247" i="7" s="1"/>
  <c r="AW247" i="7"/>
  <c r="Y101" i="7"/>
  <c r="AA101" i="7" s="1"/>
  <c r="AW101" i="7"/>
  <c r="Y65" i="7"/>
  <c r="AA65" i="7" s="1"/>
  <c r="AW65" i="7"/>
  <c r="Y52" i="7"/>
  <c r="AA52" i="7" s="1"/>
  <c r="AW52" i="7"/>
  <c r="Y586" i="7"/>
  <c r="AA586" i="7" s="1"/>
  <c r="AU586" i="7"/>
  <c r="AX586" i="7" s="1"/>
  <c r="AW586" i="7"/>
  <c r="Y518" i="7"/>
  <c r="AA518" i="7" s="1"/>
  <c r="AW518" i="7"/>
  <c r="Y486" i="7"/>
  <c r="AA486" i="7" s="1"/>
  <c r="AW486" i="7"/>
  <c r="Y422" i="7"/>
  <c r="AA422" i="7" s="1"/>
  <c r="AW422" i="7"/>
  <c r="Y338" i="7"/>
  <c r="AA338" i="7" s="1"/>
  <c r="AW338" i="7"/>
  <c r="Y216" i="7"/>
  <c r="AA216" i="7" s="1"/>
  <c r="AW216" i="7"/>
  <c r="Y114" i="7"/>
  <c r="AA114" i="7" s="1"/>
  <c r="AW114" i="7"/>
  <c r="Y166" i="7"/>
  <c r="AA166" i="7" s="1"/>
  <c r="AW166" i="7"/>
  <c r="Y64" i="7"/>
  <c r="AA64" i="7" s="1"/>
  <c r="AW64" i="7"/>
  <c r="Y583" i="7"/>
  <c r="AA583" i="7" s="1"/>
  <c r="AU583" i="7"/>
  <c r="AX583" i="7" s="1"/>
  <c r="AW583" i="7"/>
  <c r="Y519" i="7"/>
  <c r="AA519" i="7" s="1"/>
  <c r="AW519" i="7"/>
  <c r="Y436" i="7"/>
  <c r="AA436" i="7" s="1"/>
  <c r="AW436" i="7"/>
  <c r="Y347" i="7"/>
  <c r="AA347" i="7" s="1"/>
  <c r="AW347" i="7"/>
  <c r="Y300" i="7"/>
  <c r="AA300" i="7" s="1"/>
  <c r="AW300" i="7"/>
  <c r="Y127" i="7"/>
  <c r="AA127" i="7" s="1"/>
  <c r="AW127" i="7"/>
  <c r="Y165" i="7"/>
  <c r="AA165" i="7" s="1"/>
  <c r="AW165" i="7"/>
  <c r="Y214" i="7"/>
  <c r="AA214" i="7" s="1"/>
  <c r="AW214" i="7"/>
  <c r="Y35" i="7"/>
  <c r="AA35" i="7" s="1"/>
  <c r="AW35" i="7"/>
  <c r="Y485" i="7"/>
  <c r="AA485" i="7" s="1"/>
  <c r="AW485" i="7"/>
  <c r="Y159" i="7"/>
  <c r="AA159" i="7" s="1"/>
  <c r="AW159" i="7"/>
  <c r="Y562" i="7"/>
  <c r="AA562" i="7" s="1"/>
  <c r="AU562" i="7"/>
  <c r="AX562" i="7" s="1"/>
  <c r="AW562" i="7"/>
  <c r="Y325" i="7"/>
  <c r="AA325" i="7" s="1"/>
  <c r="AW325" i="7"/>
  <c r="Y170" i="7"/>
  <c r="AA170" i="7" s="1"/>
  <c r="AW170" i="7"/>
  <c r="Y477" i="7"/>
  <c r="AA477" i="7" s="1"/>
  <c r="AW477" i="7"/>
  <c r="Y184" i="7"/>
  <c r="AA184" i="7" s="1"/>
  <c r="AW184" i="7"/>
  <c r="Y225" i="7"/>
  <c r="AA225" i="7" s="1"/>
  <c r="AW225" i="7"/>
  <c r="Y603" i="7"/>
  <c r="AA603" i="7" s="1"/>
  <c r="AU603" i="7"/>
  <c r="AX603" i="7" s="1"/>
  <c r="AW603" i="7"/>
  <c r="Y546" i="7"/>
  <c r="AA546" i="7" s="1"/>
  <c r="AW546" i="7"/>
  <c r="Y512" i="7"/>
  <c r="AA512" i="7" s="1"/>
  <c r="AW512" i="7"/>
  <c r="Y367" i="7"/>
  <c r="AA367" i="7" s="1"/>
  <c r="AW367" i="7"/>
  <c r="Y342" i="7"/>
  <c r="AA342" i="7" s="1"/>
  <c r="AW342" i="7"/>
  <c r="Y161" i="7"/>
  <c r="AA161" i="7" s="1"/>
  <c r="AW161" i="7"/>
  <c r="Y100" i="7"/>
  <c r="AA100" i="7" s="1"/>
  <c r="AW100" i="7"/>
  <c r="Y142" i="7"/>
  <c r="AA142" i="7" s="1"/>
  <c r="AW142" i="7"/>
  <c r="Y44" i="7"/>
  <c r="AA44" i="7" s="1"/>
  <c r="AW44" i="7"/>
  <c r="Y649" i="7"/>
  <c r="AA649" i="7" s="1"/>
  <c r="AU649" i="7"/>
  <c r="AX649" i="7" s="1"/>
  <c r="AW649" i="7"/>
  <c r="Y552" i="7"/>
  <c r="AA552" i="7" s="1"/>
  <c r="AW552" i="7"/>
  <c r="Y503" i="7"/>
  <c r="AA503" i="7" s="1"/>
  <c r="AW503" i="7"/>
  <c r="Y420" i="7"/>
  <c r="AA420" i="7" s="1"/>
  <c r="AW420" i="7"/>
  <c r="Y231" i="7"/>
  <c r="AA231" i="7" s="1"/>
  <c r="AW231" i="7"/>
  <c r="Y129" i="7"/>
  <c r="AA129" i="7" s="1"/>
  <c r="AW129" i="7"/>
  <c r="Y173" i="7"/>
  <c r="AA173" i="7" s="1"/>
  <c r="AW173" i="7"/>
  <c r="Y374" i="7"/>
  <c r="AA374" i="7" s="1"/>
  <c r="AW374" i="7"/>
  <c r="Y62" i="7"/>
  <c r="AA62" i="7" s="1"/>
  <c r="AW62" i="7"/>
  <c r="Y640" i="7"/>
  <c r="AA640" i="7" s="1"/>
  <c r="AU640" i="7"/>
  <c r="AX640" i="7" s="1"/>
  <c r="AW640" i="7"/>
  <c r="Y573" i="7"/>
  <c r="AA573" i="7" s="1"/>
  <c r="AU573" i="7"/>
  <c r="AX573" i="7" s="1"/>
  <c r="AW573" i="7"/>
  <c r="Y517" i="7"/>
  <c r="AA517" i="7" s="1"/>
  <c r="AW517" i="7"/>
  <c r="Y427" i="7"/>
  <c r="AA427" i="7" s="1"/>
  <c r="AW427" i="7"/>
  <c r="Y424" i="7"/>
  <c r="AA424" i="7" s="1"/>
  <c r="AW424" i="7"/>
  <c r="Y299" i="7"/>
  <c r="AA299" i="7" s="1"/>
  <c r="AW299" i="7"/>
  <c r="Y183" i="7"/>
  <c r="AA183" i="7" s="1"/>
  <c r="AW183" i="7"/>
  <c r="Y78" i="7"/>
  <c r="AA78" i="7" s="1"/>
  <c r="AW78" i="7"/>
  <c r="Y322" i="7"/>
  <c r="AA322" i="7" s="1"/>
  <c r="AW322" i="7"/>
  <c r="Y627" i="7"/>
  <c r="AA627" i="7" s="1"/>
  <c r="AU627" i="7"/>
  <c r="AX627" i="7" s="1"/>
  <c r="AW627" i="7"/>
  <c r="Y543" i="7"/>
  <c r="AA543" i="7" s="1"/>
  <c r="AW543" i="7"/>
  <c r="Y462" i="7"/>
  <c r="AA462" i="7" s="1"/>
  <c r="AW462" i="7"/>
  <c r="Y359" i="7"/>
  <c r="AA359" i="7" s="1"/>
  <c r="AW359" i="7"/>
  <c r="Y291" i="7"/>
  <c r="AA291" i="7" s="1"/>
  <c r="AW291" i="7"/>
  <c r="Y167" i="7"/>
  <c r="AA167" i="7" s="1"/>
  <c r="AW167" i="7"/>
  <c r="Y91" i="7"/>
  <c r="AA91" i="7" s="1"/>
  <c r="AW91" i="7"/>
  <c r="Y131" i="7"/>
  <c r="AA131" i="7" s="1"/>
  <c r="AW131" i="7"/>
  <c r="Y56" i="7"/>
  <c r="AA56" i="7" s="1"/>
  <c r="AW56" i="7"/>
  <c r="Y465" i="7"/>
  <c r="AA465" i="7" s="1"/>
  <c r="AW465" i="7"/>
  <c r="Z524" i="7"/>
  <c r="Z19" i="7"/>
  <c r="Z187" i="7"/>
  <c r="Z315" i="7"/>
  <c r="Z349" i="7"/>
  <c r="Z60" i="7"/>
  <c r="Z319" i="7"/>
  <c r="Z329" i="7"/>
  <c r="Z584" i="7"/>
  <c r="Z501" i="7"/>
  <c r="Z663" i="7"/>
  <c r="Z318" i="7"/>
  <c r="Z548" i="7"/>
  <c r="Z293" i="7"/>
  <c r="Z432" i="7"/>
  <c r="Z545" i="7"/>
  <c r="Z356" i="7"/>
  <c r="Z563" i="7"/>
  <c r="Z440" i="7"/>
  <c r="Z30" i="7"/>
  <c r="Z53" i="7"/>
  <c r="Z95" i="7"/>
  <c r="Z179" i="7"/>
  <c r="Z310" i="7"/>
  <c r="Z449" i="7"/>
  <c r="Z572" i="7"/>
  <c r="Z438" i="7"/>
  <c r="Z337" i="7"/>
  <c r="Z619" i="7"/>
  <c r="Z181" i="7"/>
  <c r="Z140" i="7"/>
  <c r="Z82" i="7"/>
  <c r="Z384" i="7"/>
  <c r="Z556" i="7"/>
  <c r="F7" i="4"/>
  <c r="AA12" i="7"/>
  <c r="Z243" i="7"/>
  <c r="Z468" i="7"/>
  <c r="Z112" i="7"/>
  <c r="Z134" i="7"/>
  <c r="Z146" i="7"/>
  <c r="Z541" i="7"/>
  <c r="Z388" i="7"/>
  <c r="Z367" i="7"/>
  <c r="Z674" i="7"/>
  <c r="Z655" i="7"/>
  <c r="Z675" i="7"/>
  <c r="Z300" i="7"/>
  <c r="Z398" i="7"/>
  <c r="Z586" i="7"/>
  <c r="Z644" i="7"/>
  <c r="Z247" i="7"/>
  <c r="Z666" i="7"/>
  <c r="Z671" i="7"/>
  <c r="Z211" i="7"/>
  <c r="Z208" i="7"/>
  <c r="Z665" i="7"/>
  <c r="Z70" i="7"/>
  <c r="Z219" i="7"/>
  <c r="Z266" i="7"/>
  <c r="Z346" i="7"/>
  <c r="Z178" i="7"/>
  <c r="Z676" i="7"/>
  <c r="Z115" i="7"/>
  <c r="Z130" i="7"/>
  <c r="Z532" i="7"/>
  <c r="Z252" i="7"/>
  <c r="Z443" i="7"/>
  <c r="Z128" i="7"/>
  <c r="Z673" i="7"/>
  <c r="Z133" i="7"/>
  <c r="Z691" i="7"/>
  <c r="Z47" i="7"/>
  <c r="Z588" i="7"/>
  <c r="Z500" i="7"/>
  <c r="Z686" i="7"/>
  <c r="Z71" i="7"/>
  <c r="Z246" i="7"/>
  <c r="Z230" i="7"/>
  <c r="Z386" i="7"/>
  <c r="Z550" i="7"/>
  <c r="Z689" i="7"/>
  <c r="Z410" i="7"/>
  <c r="Z241" i="7"/>
  <c r="Z680" i="7"/>
  <c r="Z221" i="7"/>
  <c r="Z13" i="7"/>
  <c r="Z169" i="7"/>
  <c r="Z131" i="7"/>
  <c r="Z51" i="7"/>
  <c r="Z118" i="7"/>
  <c r="Z514" i="7"/>
  <c r="Z287" i="7"/>
  <c r="Z193" i="7"/>
  <c r="Z302" i="7"/>
  <c r="Z551" i="7"/>
  <c r="Z361" i="7"/>
  <c r="Z494" i="7"/>
  <c r="Z594" i="7"/>
  <c r="Z625" i="7"/>
  <c r="Z661" i="7"/>
  <c r="Z558" i="7"/>
  <c r="Z643" i="7"/>
  <c r="Z34" i="7"/>
  <c r="Z358" i="7"/>
  <c r="Z471" i="7"/>
  <c r="Z421" i="7"/>
  <c r="Z591" i="7"/>
  <c r="Z152" i="7"/>
  <c r="Z371" i="7"/>
  <c r="Z392" i="7"/>
  <c r="Z283" i="7"/>
  <c r="Z534" i="7"/>
  <c r="Z683" i="7"/>
  <c r="Z396" i="7"/>
  <c r="Z59" i="7"/>
  <c r="Z33" i="7"/>
  <c r="Z632" i="7"/>
  <c r="Z124" i="7"/>
  <c r="Z614" i="7"/>
  <c r="Z447" i="7"/>
  <c r="Z475" i="7"/>
  <c r="Z601" i="7"/>
  <c r="Z39" i="7"/>
  <c r="Z21" i="7"/>
  <c r="Z353" i="7"/>
  <c r="Z662" i="7"/>
  <c r="Z566" i="7"/>
  <c r="Z350" i="7"/>
  <c r="Z305" i="7"/>
  <c r="Z606" i="7"/>
  <c r="Z491" i="7"/>
  <c r="Z116" i="7"/>
  <c r="Z284" i="7"/>
  <c r="Z459" i="7"/>
  <c r="Z213" i="7"/>
  <c r="Z180" i="7"/>
  <c r="Z692" i="7"/>
  <c r="Z167" i="7"/>
  <c r="Z233" i="7"/>
  <c r="Z164" i="7"/>
  <c r="Z23" i="7"/>
  <c r="Z84" i="7"/>
  <c r="Z215" i="7"/>
  <c r="Z148" i="7"/>
  <c r="Z414" i="7"/>
  <c r="Z104" i="7"/>
  <c r="Z357" i="7"/>
  <c r="Z354" i="7"/>
  <c r="Z395" i="7"/>
  <c r="Z282" i="7"/>
  <c r="Z498" i="7"/>
  <c r="Z323" i="7"/>
  <c r="Z511" i="7"/>
  <c r="Z578" i="7"/>
  <c r="Z688" i="7"/>
  <c r="Z667" i="7"/>
  <c r="Z660" i="7"/>
  <c r="Z46" i="7"/>
  <c r="Z154" i="7"/>
  <c r="Z155" i="7"/>
  <c r="Z333" i="7"/>
  <c r="Z339" i="7"/>
  <c r="Z312" i="7"/>
  <c r="Z149" i="7"/>
  <c r="Z317" i="7"/>
  <c r="Z428" i="7"/>
  <c r="Z351" i="7"/>
  <c r="Z510" i="7"/>
  <c r="Z530" i="7"/>
  <c r="Z574" i="7"/>
  <c r="Z684" i="7"/>
  <c r="Z513" i="7"/>
  <c r="Z41" i="7"/>
  <c r="Z172" i="7"/>
  <c r="Z45" i="7"/>
  <c r="Z135" i="7"/>
  <c r="Z196" i="7"/>
  <c r="Z226" i="7"/>
  <c r="Z110" i="7"/>
  <c r="Z204" i="7"/>
  <c r="Z272" i="7"/>
  <c r="Z200" i="7"/>
  <c r="Z362" i="7"/>
  <c r="Z535" i="7"/>
  <c r="Z504" i="7"/>
  <c r="Z492" i="7"/>
  <c r="Z669" i="7"/>
  <c r="Z253" i="7"/>
  <c r="Z273" i="7"/>
  <c r="Z66" i="7"/>
  <c r="Z397" i="7"/>
  <c r="Z370" i="7"/>
  <c r="Z617" i="7"/>
  <c r="Z470" i="7"/>
  <c r="Z668" i="7"/>
  <c r="Z281" i="7"/>
  <c r="Z168" i="7"/>
  <c r="Z244" i="7"/>
  <c r="Z242" i="7"/>
  <c r="Z294" i="7"/>
  <c r="Z263" i="7"/>
  <c r="Z589" i="7"/>
  <c r="Z620" i="7"/>
  <c r="Z597" i="7"/>
  <c r="Z35" i="7"/>
  <c r="Z482" i="7"/>
  <c r="Z681" i="7"/>
  <c r="Z237" i="7"/>
  <c r="Z109" i="7"/>
  <c r="Z220" i="7"/>
  <c r="Z40" i="7"/>
  <c r="Z257" i="7"/>
  <c r="Z98" i="7"/>
  <c r="Z268" i="7"/>
  <c r="Z262" i="7"/>
  <c r="Z63" i="7"/>
  <c r="Z138" i="7"/>
  <c r="Z111" i="7"/>
  <c r="Z79" i="7"/>
  <c r="Z93" i="7"/>
  <c r="Z113" i="7"/>
  <c r="Z267" i="7"/>
  <c r="Z190" i="7"/>
  <c r="Z223" i="7"/>
  <c r="Z387" i="7"/>
  <c r="Z416" i="7"/>
  <c r="Z347" i="7"/>
  <c r="Z478" i="7"/>
  <c r="Z378" i="7"/>
  <c r="Z521" i="7"/>
  <c r="Z615" i="7"/>
  <c r="Z596" i="7"/>
  <c r="Z307" i="7"/>
  <c r="Z678" i="7"/>
  <c r="Z377" i="7"/>
  <c r="Z687" i="7"/>
  <c r="Z330" i="7"/>
  <c r="Z285" i="7"/>
  <c r="Z332" i="7"/>
  <c r="Z17" i="7"/>
  <c r="Z106" i="7"/>
  <c r="Z120" i="7"/>
  <c r="Z380" i="7"/>
  <c r="Z352" i="7"/>
  <c r="Z264" i="7"/>
  <c r="Z413" i="7"/>
  <c r="Z502" i="7"/>
  <c r="Z679" i="7"/>
  <c r="Z31" i="7"/>
  <c r="Z24" i="7"/>
  <c r="Z191" i="7"/>
  <c r="Z158" i="7"/>
  <c r="Z175" i="7"/>
  <c r="Z90" i="7"/>
  <c r="Z117" i="7"/>
  <c r="Z418" i="7"/>
  <c r="Z341" i="7"/>
  <c r="Z275" i="7"/>
  <c r="Z288" i="7"/>
  <c r="Z209" i="7"/>
  <c r="Z198" i="7"/>
  <c r="Z520" i="7"/>
  <c r="Z570" i="7"/>
  <c r="Z651" i="7"/>
  <c r="Z289" i="7"/>
  <c r="Z123" i="7"/>
  <c r="Z92" i="7"/>
  <c r="Z495" i="7"/>
  <c r="Z508" i="7"/>
  <c r="Z672" i="7"/>
  <c r="Z304" i="7"/>
  <c r="Z143" i="7"/>
  <c r="Z321" i="7"/>
  <c r="Z439" i="7"/>
  <c r="Z585" i="7"/>
  <c r="Z612" i="7"/>
  <c r="Z42" i="7"/>
  <c r="Z171" i="7"/>
  <c r="Z444" i="7"/>
  <c r="Z481" i="7"/>
  <c r="Z631" i="7"/>
  <c r="G6" i="4"/>
  <c r="Z549" i="7"/>
  <c r="Z580" i="7"/>
  <c r="Z76" i="7"/>
  <c r="Z476" i="7"/>
  <c r="Z664" i="7"/>
  <c r="Z624" i="7"/>
  <c r="Z565" i="7"/>
  <c r="Z383" i="7"/>
  <c r="Z641" i="7"/>
  <c r="Z58" i="7"/>
  <c r="Z52" i="7"/>
  <c r="Z74" i="7"/>
  <c r="Z105" i="7"/>
  <c r="Z595" i="7"/>
  <c r="Z183" i="7"/>
  <c r="Z238" i="7"/>
  <c r="Z393" i="7"/>
  <c r="Z234" i="7"/>
  <c r="Z202" i="7"/>
  <c r="Z436" i="7"/>
  <c r="Z437" i="7"/>
  <c r="Z536" i="7"/>
  <c r="Z355" i="7"/>
  <c r="Z652" i="7"/>
  <c r="Z682" i="7"/>
  <c r="Z487" i="7"/>
  <c r="Z18" i="7"/>
  <c r="Z251" i="7"/>
  <c r="Z479" i="7"/>
  <c r="Z677" i="7"/>
  <c r="Z538" i="7"/>
  <c r="Z509" i="7"/>
  <c r="Z12" i="7"/>
  <c r="Z176" i="7"/>
  <c r="Z417" i="7"/>
  <c r="Z326" i="7"/>
  <c r="Z496" i="7"/>
  <c r="Z529" i="7"/>
  <c r="Z623" i="7"/>
  <c r="Z458" i="7"/>
  <c r="Z553" i="7"/>
  <c r="Z517" i="7"/>
  <c r="Z265" i="7"/>
  <c r="Z16" i="7"/>
  <c r="Z89" i="7"/>
  <c r="Z103" i="7"/>
  <c r="Z87" i="7"/>
  <c r="Z610" i="7"/>
  <c r="Z189" i="7"/>
  <c r="Z72" i="7"/>
  <c r="Z373" i="7"/>
  <c r="Z258" i="7"/>
  <c r="Z345" i="7"/>
  <c r="Z407" i="7"/>
  <c r="Z526" i="7"/>
  <c r="Z582" i="7"/>
  <c r="Z653" i="7"/>
  <c r="Z324" i="7"/>
  <c r="Z68" i="7"/>
  <c r="Z136" i="7"/>
  <c r="Z376" i="7"/>
  <c r="Z360" i="7"/>
  <c r="Z203" i="7"/>
  <c r="Z419" i="7"/>
  <c r="Z411" i="7"/>
  <c r="Z457" i="7"/>
  <c r="Z372" i="7"/>
  <c r="Z568" i="7"/>
  <c r="Z670" i="7"/>
  <c r="Z429" i="7"/>
  <c r="Z454" i="7"/>
  <c r="X8" i="7"/>
  <c r="W6" i="7"/>
  <c r="W7" i="7"/>
  <c r="Z156" i="7" l="1"/>
  <c r="Z477" i="7"/>
  <c r="Z640" i="7"/>
  <c r="Z150" i="7"/>
  <c r="Z533" i="7"/>
  <c r="Z49" i="7"/>
  <c r="Z364" i="7"/>
  <c r="Z557" i="7"/>
  <c r="Z516" i="7"/>
  <c r="Z97" i="7"/>
  <c r="Z335" i="7"/>
  <c r="Z270" i="7"/>
  <c r="Z385" i="7"/>
  <c r="Z100" i="7"/>
  <c r="Z306" i="7"/>
  <c r="Z256" i="7"/>
  <c r="Z27" i="7"/>
  <c r="Z473" i="7"/>
  <c r="Z629" i="7"/>
  <c r="Z528" i="7"/>
  <c r="Z616" i="7"/>
  <c r="Z484" i="7"/>
  <c r="Z137" i="7"/>
  <c r="Z77" i="7"/>
  <c r="Z102" i="7"/>
  <c r="Z126" i="7"/>
  <c r="Z48" i="7"/>
  <c r="Z69" i="7"/>
  <c r="Z461" i="7"/>
  <c r="Z539" i="7"/>
  <c r="Z375" i="7"/>
  <c r="Z197" i="7"/>
  <c r="Z206" i="7"/>
  <c r="Z466" i="7"/>
  <c r="Z96" i="7"/>
  <c r="Z132" i="7"/>
  <c r="Z301" i="7"/>
  <c r="Z575" i="7"/>
  <c r="Z474" i="7"/>
  <c r="Z153" i="7"/>
  <c r="Z657" i="7"/>
  <c r="Z88" i="7"/>
  <c r="Z22" i="7"/>
  <c r="Z261" i="7"/>
  <c r="Z637" i="7"/>
  <c r="Z469" i="7"/>
  <c r="Z308" i="7"/>
  <c r="Z344" i="7"/>
  <c r="Z493" i="7"/>
  <c r="Z446" i="7"/>
  <c r="Z38" i="7"/>
  <c r="Z431" i="7"/>
  <c r="Z94" i="7"/>
  <c r="Z186" i="7"/>
  <c r="Z245" i="7"/>
  <c r="Z453" i="7"/>
  <c r="Z320" i="7"/>
  <c r="Z648" i="7"/>
  <c r="Z404" i="7"/>
  <c r="Z177" i="7"/>
  <c r="Z239" i="7"/>
  <c r="Z290" i="7"/>
  <c r="Z222" i="7"/>
  <c r="Z369" i="7"/>
  <c r="Z50" i="7"/>
  <c r="Z274" i="7"/>
  <c r="Z399" i="7"/>
  <c r="Z434" i="7"/>
  <c r="Z334" i="7"/>
  <c r="Z313" i="7"/>
  <c r="Z537" i="7"/>
  <c r="Z260" i="7"/>
  <c r="Z269" i="7"/>
  <c r="Z527" i="7"/>
  <c r="Z277" i="7"/>
  <c r="Z622" i="7"/>
  <c r="Z382" i="7"/>
  <c r="Z207" i="7"/>
  <c r="Z456" i="7"/>
  <c r="Z119" i="7"/>
  <c r="Z67" i="7"/>
  <c r="Z363" i="7"/>
  <c r="Z280" i="7"/>
  <c r="Z276" i="7"/>
  <c r="Z646" i="7"/>
  <c r="Z630" i="7"/>
  <c r="Z507" i="7"/>
  <c r="Z61" i="7"/>
  <c r="Z348" i="7"/>
  <c r="Z390" i="7"/>
  <c r="Z144" i="7"/>
  <c r="Z389" i="7"/>
  <c r="Z57" i="7"/>
  <c r="Z249" i="7"/>
  <c r="Z122" i="7"/>
  <c r="Z151" i="7"/>
  <c r="Z467" i="7"/>
  <c r="Z394" i="7"/>
  <c r="Z278" i="7"/>
  <c r="Z451" i="7"/>
  <c r="Z296" i="7"/>
  <c r="Z107" i="7"/>
  <c r="Z29" i="7"/>
  <c r="Z368" i="7"/>
  <c r="Z415" i="7"/>
  <c r="Z460" i="7"/>
  <c r="Z81" i="7"/>
  <c r="Z185" i="7"/>
  <c r="Z544" i="7"/>
  <c r="Z435" i="7"/>
  <c r="Z210" i="7"/>
  <c r="Z182" i="7"/>
  <c r="Z65" i="7"/>
  <c r="Z54" i="7"/>
  <c r="Z642" i="7"/>
  <c r="Z452" i="7"/>
  <c r="Z489" i="7"/>
  <c r="Z232" i="7"/>
  <c r="Z523" i="7"/>
  <c r="Z201" i="7"/>
  <c r="Z195" i="7"/>
  <c r="Z430" i="7"/>
  <c r="Z248" i="7"/>
  <c r="Z298" i="7"/>
  <c r="Z147" i="7"/>
  <c r="Z36" i="7"/>
  <c r="Z424" i="7"/>
  <c r="Z636" i="7"/>
  <c r="Z540" i="7"/>
  <c r="Z336" i="7"/>
  <c r="Z192" i="7"/>
  <c r="Z561" i="7"/>
  <c r="Z463" i="7"/>
  <c r="Z236" i="7"/>
  <c r="Z322" i="7"/>
  <c r="Z499" i="7"/>
  <c r="Z406" i="7"/>
  <c r="Z255" i="7"/>
  <c r="Z555" i="7"/>
  <c r="Z228" i="7"/>
  <c r="Z472" i="7"/>
  <c r="Z174" i="7"/>
  <c r="Z628" i="7"/>
  <c r="Z338" i="7"/>
  <c r="Z64" i="7"/>
  <c r="Z224" i="7"/>
  <c r="Z28" i="7"/>
  <c r="Z581" i="7"/>
  <c r="Z32" i="7"/>
  <c r="Z605" i="7"/>
  <c r="Z567" i="7"/>
  <c r="Z639" i="7"/>
  <c r="Z659" i="7"/>
  <c r="Z635" i="7"/>
  <c r="Z579" i="7"/>
  <c r="Z658" i="7"/>
  <c r="Z654" i="7"/>
  <c r="Z638" i="7"/>
  <c r="Z647" i="7"/>
  <c r="Z571" i="7"/>
  <c r="Z562" i="7"/>
  <c r="Z599" i="7"/>
  <c r="Z656" i="7"/>
  <c r="Z618" i="7"/>
  <c r="Z634" i="7"/>
  <c r="Z569" i="7"/>
  <c r="Z560" i="7"/>
  <c r="Z645" i="7"/>
  <c r="Z626" i="7"/>
  <c r="Z650" i="7"/>
  <c r="Z408" i="7"/>
  <c r="Z450" i="7"/>
  <c r="Z442" i="7"/>
  <c r="Z409" i="7"/>
  <c r="Z422" i="7"/>
  <c r="Z403" i="7"/>
  <c r="Z173" i="7"/>
  <c r="Z325" i="7"/>
  <c r="Z374" i="7"/>
  <c r="Z216" i="7"/>
  <c r="Z503" i="7"/>
  <c r="Z627" i="7"/>
  <c r="Z62" i="7"/>
  <c r="Z486" i="7"/>
  <c r="Z217" i="7"/>
  <c r="Z225" i="7"/>
  <c r="Z218" i="7"/>
  <c r="Z445" i="7"/>
  <c r="Z600" i="7"/>
  <c r="Z547" i="7"/>
  <c r="Z593" i="7"/>
  <c r="Z231" i="7"/>
  <c r="Z592" i="7"/>
  <c r="Z229" i="7"/>
  <c r="Z633" i="7"/>
  <c r="Z433" i="7"/>
  <c r="Z590" i="7"/>
  <c r="Z426" i="7"/>
  <c r="Z279" i="7"/>
  <c r="Z188" i="7"/>
  <c r="Z145" i="7"/>
  <c r="Z576" i="7"/>
  <c r="Z327" i="7"/>
  <c r="Z554" i="7"/>
  <c r="Z423" i="7"/>
  <c r="Z401" i="7"/>
  <c r="Z379" i="7"/>
  <c r="Z583" i="7"/>
  <c r="Z518" i="7"/>
  <c r="Z604" i="7"/>
  <c r="Z603" i="7"/>
  <c r="Z299" i="7"/>
  <c r="Z184" i="7"/>
  <c r="Z455" i="7"/>
  <c r="Z170" i="7"/>
  <c r="Z303" i="7"/>
  <c r="Z78" i="7"/>
  <c r="Z420" i="7"/>
  <c r="Z166" i="7"/>
  <c r="Z129" i="7"/>
  <c r="Z552" i="7"/>
  <c r="Z114" i="7"/>
  <c r="Z26" i="7"/>
  <c r="Z108" i="7"/>
  <c r="AY636" i="7"/>
  <c r="AY614" i="7"/>
  <c r="AY612" i="7"/>
  <c r="AY578" i="7"/>
  <c r="AY625" i="7"/>
  <c r="AY606" i="7"/>
  <c r="AY584" i="7"/>
  <c r="AY563" i="7"/>
  <c r="AY617" i="7"/>
  <c r="AY585" i="7"/>
  <c r="AY556" i="7"/>
  <c r="AY624" i="7"/>
  <c r="Z427" i="7"/>
  <c r="AY627" i="7"/>
  <c r="AY640" i="7"/>
  <c r="AY603" i="7"/>
  <c r="AY583" i="7"/>
  <c r="AY604" i="7"/>
  <c r="AY576" i="7"/>
  <c r="AY605" i="7"/>
  <c r="AY554" i="7"/>
  <c r="AY600" i="7"/>
  <c r="AY581" i="7"/>
  <c r="AY620" i="7"/>
  <c r="AY633" i="7"/>
  <c r="AY596" i="7"/>
  <c r="AY590" i="7"/>
  <c r="AY619" i="7"/>
  <c r="AY580" i="7"/>
  <c r="AY609" i="7"/>
  <c r="AY608" i="7"/>
  <c r="AY568" i="7"/>
  <c r="Z649" i="7"/>
  <c r="Z99" i="7"/>
  <c r="Z212" i="7"/>
  <c r="Z160" i="7"/>
  <c r="Z297" i="7"/>
  <c r="Z86" i="7"/>
  <c r="Z480" i="7"/>
  <c r="Z391" i="7"/>
  <c r="Z485" i="7"/>
  <c r="Z359" i="7"/>
  <c r="Z159" i="7"/>
  <c r="Z543" i="7"/>
  <c r="Z573" i="7"/>
  <c r="Z165" i="7"/>
  <c r="Z512" i="7"/>
  <c r="Z465" i="7"/>
  <c r="Z342" i="7"/>
  <c r="Z214" i="7"/>
  <c r="Z161" i="7"/>
  <c r="Z44" i="7"/>
  <c r="AY657" i="7"/>
  <c r="AY626" i="7"/>
  <c r="AY569" i="7"/>
  <c r="AY653" i="7"/>
  <c r="AY615" i="7"/>
  <c r="AY651" i="7"/>
  <c r="AY588" i="7"/>
  <c r="AY659" i="7"/>
  <c r="AY595" i="7"/>
  <c r="AY572" i="7"/>
  <c r="AY635" i="7"/>
  <c r="AY579" i="7"/>
  <c r="AY616" i="7"/>
  <c r="AY629" i="7"/>
  <c r="AY650" i="7"/>
  <c r="AY577" i="7"/>
  <c r="AY599" i="7"/>
  <c r="AY564" i="7"/>
  <c r="AY654" i="7"/>
  <c r="AY575" i="7"/>
  <c r="AY618" i="7"/>
  <c r="AY638" i="7"/>
  <c r="AY602" i="7"/>
  <c r="AY658" i="7"/>
  <c r="AY613" i="7"/>
  <c r="AY607" i="7"/>
  <c r="Z91" i="7"/>
  <c r="Z101" i="7"/>
  <c r="Z309" i="7"/>
  <c r="Z519" i="7"/>
  <c r="Z291" i="7"/>
  <c r="AY649" i="7"/>
  <c r="AY562" i="7"/>
  <c r="AY560" i="7"/>
  <c r="AY644" i="7"/>
  <c r="AA328" i="7"/>
  <c r="Z328" i="7"/>
  <c r="AA559" i="7"/>
  <c r="Z559" i="7"/>
  <c r="AA235" i="7"/>
  <c r="Z235" i="7"/>
  <c r="AA611" i="7"/>
  <c r="Z611" i="7"/>
  <c r="AA598" i="7"/>
  <c r="Z598" i="7"/>
  <c r="AA311" i="7"/>
  <c r="Z311" i="7"/>
  <c r="AA497" i="7"/>
  <c r="Z497" i="7"/>
  <c r="AA194" i="7"/>
  <c r="Z194" i="7"/>
  <c r="AA20" i="7"/>
  <c r="Z20" i="7"/>
  <c r="AA83" i="7"/>
  <c r="Z83" i="7"/>
  <c r="AA259" i="7"/>
  <c r="Z259" i="7"/>
  <c r="AA163" i="7"/>
  <c r="Z163" i="7"/>
  <c r="AA412" i="7"/>
  <c r="Z412" i="7"/>
  <c r="AA506" i="7"/>
  <c r="Z506" i="7"/>
  <c r="AA15" i="7"/>
  <c r="Z15" i="7"/>
  <c r="AA292" i="7"/>
  <c r="Z292" i="7"/>
  <c r="AA464" i="7"/>
  <c r="Z464" i="7"/>
  <c r="AA125" i="7"/>
  <c r="Z125" i="7"/>
  <c r="AA75" i="7"/>
  <c r="Z75" i="7"/>
  <c r="AA448" i="7"/>
  <c r="Z448" i="7"/>
  <c r="AA577" i="7"/>
  <c r="Z577" i="7"/>
  <c r="AA331" i="7"/>
  <c r="Z331" i="7"/>
  <c r="AA483" i="7"/>
  <c r="Z483" i="7"/>
  <c r="AA564" i="7"/>
  <c r="Z564" i="7"/>
  <c r="AA316" i="7"/>
  <c r="Z316" i="7"/>
  <c r="AA199" i="7"/>
  <c r="Z199" i="7"/>
  <c r="AA240" i="7"/>
  <c r="Z240" i="7"/>
  <c r="AA37" i="7"/>
  <c r="Z37" i="7"/>
  <c r="AA425" i="7"/>
  <c r="Z425" i="7"/>
  <c r="AA85" i="7"/>
  <c r="Z85" i="7"/>
  <c r="AA250" i="7"/>
  <c r="Z250" i="7"/>
  <c r="AA490" i="7"/>
  <c r="Z490" i="7"/>
  <c r="AA205" i="7"/>
  <c r="Z205" i="7"/>
  <c r="AY570" i="7"/>
  <c r="AA121" i="7"/>
  <c r="Z121" i="7"/>
  <c r="AA400" i="7"/>
  <c r="Z400" i="7"/>
  <c r="AA525" i="7"/>
  <c r="Z525" i="7"/>
  <c r="AY652" i="7"/>
  <c r="AY566" i="7"/>
  <c r="AA286" i="7"/>
  <c r="Z286" i="7"/>
  <c r="AA607" i="7"/>
  <c r="Z607" i="7"/>
  <c r="AY587" i="7"/>
  <c r="Z462" i="7"/>
  <c r="Z142" i="7"/>
  <c r="Z56" i="7"/>
  <c r="Z546" i="7"/>
  <c r="Z127" i="7"/>
  <c r="Y9" i="7"/>
  <c r="H4" i="4" s="1"/>
  <c r="AY573" i="7"/>
  <c r="AY586" i="7"/>
  <c r="AY622" i="7"/>
  <c r="AY645" i="7"/>
  <c r="AY639" i="7"/>
  <c r="AY557" i="7"/>
  <c r="AY630" i="7"/>
  <c r="AY558" i="7"/>
  <c r="AY648" i="7"/>
  <c r="AY571" i="7"/>
  <c r="AY647" i="7"/>
  <c r="AY634" i="7"/>
  <c r="AY656" i="7"/>
  <c r="AY621" i="7"/>
  <c r="AY631" i="7"/>
  <c r="AY597" i="7"/>
  <c r="AA314" i="7"/>
  <c r="Z314" i="7"/>
  <c r="AY641" i="7"/>
  <c r="AY565" i="7"/>
  <c r="AY567" i="7"/>
  <c r="AY642" i="7"/>
  <c r="AA609" i="7"/>
  <c r="Z609" i="7"/>
  <c r="AA608" i="7"/>
  <c r="Z608" i="7"/>
  <c r="AY637" i="7"/>
  <c r="AY646" i="7"/>
  <c r="AA381" i="7"/>
  <c r="Z381" i="7"/>
  <c r="AA488" i="7"/>
  <c r="Z488" i="7"/>
  <c r="AA73" i="7"/>
  <c r="Z73" i="7"/>
  <c r="AA157" i="7"/>
  <c r="Z157" i="7"/>
  <c r="AA55" i="7"/>
  <c r="Z55" i="7"/>
  <c r="AA531" i="7"/>
  <c r="Z531" i="7"/>
  <c r="AA343" i="7"/>
  <c r="Z343" i="7"/>
  <c r="AA587" i="7"/>
  <c r="Z587" i="7"/>
  <c r="AY655" i="7"/>
  <c r="AY593" i="7"/>
  <c r="AY592" i="7"/>
  <c r="AY628" i="7"/>
  <c r="AY561" i="7"/>
  <c r="AA141" i="7"/>
  <c r="Z141" i="7"/>
  <c r="AY555" i="7"/>
  <c r="AA522" i="7"/>
  <c r="Z522" i="7"/>
  <c r="AY559" i="7"/>
  <c r="AA621" i="7"/>
  <c r="Z621" i="7"/>
  <c r="AA441" i="7"/>
  <c r="AB441" i="7" s="1"/>
  <c r="AE441" i="7" s="1"/>
  <c r="AF441" i="7" s="1"/>
  <c r="Z441" i="7"/>
  <c r="AY589" i="7"/>
  <c r="AA340" i="7"/>
  <c r="Z340" i="7"/>
  <c r="AY632" i="7"/>
  <c r="AY601" i="7"/>
  <c r="AY623" i="7"/>
  <c r="AY591" i="7"/>
  <c r="AA25" i="7"/>
  <c r="Z25" i="7"/>
  <c r="AA227" i="7"/>
  <c r="Z227" i="7"/>
  <c r="AA405" i="7"/>
  <c r="Z405" i="7"/>
  <c r="AA542" i="7"/>
  <c r="Z542" i="7"/>
  <c r="AA162" i="7"/>
  <c r="Z162" i="7"/>
  <c r="AA295" i="7"/>
  <c r="Z295" i="7"/>
  <c r="AY611" i="7"/>
  <c r="AY598" i="7"/>
  <c r="AA366" i="7"/>
  <c r="Z366" i="7"/>
  <c r="AA515" i="7"/>
  <c r="Z515" i="7"/>
  <c r="AA254" i="7"/>
  <c r="Z254" i="7"/>
  <c r="AY574" i="7"/>
  <c r="AA402" i="7"/>
  <c r="AB402" i="7" s="1"/>
  <c r="AE402" i="7" s="1"/>
  <c r="AF402" i="7" s="1"/>
  <c r="Z402" i="7"/>
  <c r="AY594" i="7"/>
  <c r="AY610" i="7"/>
  <c r="AA365" i="7"/>
  <c r="AB365" i="7" s="1"/>
  <c r="AE365" i="7" s="1"/>
  <c r="AF365" i="7" s="1"/>
  <c r="Z365" i="7"/>
  <c r="AA505" i="7"/>
  <c r="Z505" i="7"/>
  <c r="AA14" i="7"/>
  <c r="AB14" i="7" s="1"/>
  <c r="AE14" i="7" s="1"/>
  <c r="AF14" i="7" s="1"/>
  <c r="Z14" i="7"/>
  <c r="AA139" i="7"/>
  <c r="AB139" i="7" s="1"/>
  <c r="AE139" i="7" s="1"/>
  <c r="AF139" i="7" s="1"/>
  <c r="Z139" i="7"/>
  <c r="AA271" i="7"/>
  <c r="Z271" i="7"/>
  <c r="AY643" i="7"/>
  <c r="AA602" i="7"/>
  <c r="Z602" i="7"/>
  <c r="AA43" i="7"/>
  <c r="Z43" i="7"/>
  <c r="AA613" i="7"/>
  <c r="Z613" i="7"/>
  <c r="AY582" i="7"/>
  <c r="AA80" i="7"/>
  <c r="AB80" i="7" s="1"/>
  <c r="AE80" i="7" s="1"/>
  <c r="AF80" i="7" s="1"/>
  <c r="Z80" i="7"/>
  <c r="G5" i="4"/>
  <c r="AB589" i="7"/>
  <c r="AE589" i="7" s="1"/>
  <c r="AF589" i="7" s="1"/>
  <c r="AB50" i="7"/>
  <c r="AE50" i="7" s="1"/>
  <c r="AF50" i="7" s="1"/>
  <c r="AB105" i="7"/>
  <c r="AE105" i="7" s="1"/>
  <c r="AF105" i="7" s="1"/>
  <c r="AB391" i="7"/>
  <c r="AE391" i="7" s="1"/>
  <c r="AF391" i="7" s="1"/>
  <c r="AB207" i="7"/>
  <c r="AE207" i="7" s="1"/>
  <c r="AF207" i="7" s="1"/>
  <c r="AB493" i="7"/>
  <c r="AE493" i="7" s="1"/>
  <c r="AF493" i="7" s="1"/>
  <c r="AB304" i="7"/>
  <c r="AE304" i="7" s="1"/>
  <c r="AF304" i="7" s="1"/>
  <c r="AB13" i="7"/>
  <c r="AE13" i="7" s="1"/>
  <c r="AF13" i="7" s="1"/>
  <c r="AB323" i="7"/>
  <c r="AE323" i="7" s="1"/>
  <c r="AF323" i="7" s="1"/>
  <c r="AB16" i="7"/>
  <c r="AE16" i="7" s="1"/>
  <c r="AF16" i="7" s="1"/>
  <c r="AB549" i="7"/>
  <c r="AE549" i="7" s="1"/>
  <c r="AF549" i="7" s="1"/>
  <c r="AB505" i="7"/>
  <c r="AE505" i="7" s="1"/>
  <c r="AF505" i="7" s="1"/>
  <c r="AB453" i="7"/>
  <c r="AE453" i="7" s="1"/>
  <c r="AF453" i="7" s="1"/>
  <c r="AB53" i="7"/>
  <c r="AE53" i="7" s="1"/>
  <c r="AF53" i="7" s="1"/>
  <c r="AB479" i="7"/>
  <c r="AE479" i="7" s="1"/>
  <c r="AF479" i="7" s="1"/>
  <c r="AB305" i="7"/>
  <c r="AE305" i="7" s="1"/>
  <c r="AF305" i="7" s="1"/>
  <c r="AB76" i="7"/>
  <c r="AE76" i="7" s="1"/>
  <c r="AF76" i="7" s="1"/>
  <c r="AB575" i="7"/>
  <c r="AE575" i="7" s="1"/>
  <c r="AF575" i="7" s="1"/>
  <c r="AB348" i="7"/>
  <c r="AE348" i="7" s="1"/>
  <c r="AF348" i="7" s="1"/>
  <c r="AB122" i="7"/>
  <c r="AE122" i="7" s="1"/>
  <c r="AF122" i="7" s="1"/>
  <c r="AB432" i="7"/>
  <c r="AE432" i="7" s="1"/>
  <c r="AF432" i="7" s="1"/>
  <c r="AB97" i="7"/>
  <c r="AE97" i="7" s="1"/>
  <c r="AF97" i="7" s="1"/>
  <c r="AB332" i="7"/>
  <c r="AE332" i="7" s="1"/>
  <c r="AF332" i="7" s="1"/>
  <c r="AB548" i="7"/>
  <c r="AE548" i="7" s="1"/>
  <c r="AF548" i="7" s="1"/>
  <c r="AB248" i="7"/>
  <c r="AE248" i="7" s="1"/>
  <c r="AF248" i="7" s="1"/>
  <c r="AB356" i="7"/>
  <c r="AE356" i="7" s="1"/>
  <c r="AF356" i="7" s="1"/>
  <c r="AB681" i="7"/>
  <c r="AE681" i="7" s="1"/>
  <c r="AF681" i="7" s="1"/>
  <c r="AB164" i="7"/>
  <c r="AE164" i="7" s="1"/>
  <c r="AF164" i="7" s="1"/>
  <c r="AB113" i="7"/>
  <c r="AE113" i="7" s="1"/>
  <c r="AF113" i="7" s="1"/>
  <c r="AB400" i="7"/>
  <c r="AE400" i="7" s="1"/>
  <c r="AF400" i="7" s="1"/>
  <c r="AB379" i="7"/>
  <c r="AE379" i="7" s="1"/>
  <c r="AF379" i="7" s="1"/>
  <c r="AB243" i="7"/>
  <c r="AE243" i="7" s="1"/>
  <c r="AF243" i="7" s="1"/>
  <c r="AB329" i="7"/>
  <c r="AE329" i="7" s="1"/>
  <c r="AF329" i="7" s="1"/>
  <c r="AB177" i="7"/>
  <c r="AE177" i="7" s="1"/>
  <c r="AF177" i="7" s="1"/>
  <c r="AB172" i="7"/>
  <c r="AE172" i="7" s="1"/>
  <c r="AF172" i="7" s="1"/>
  <c r="AB377" i="7"/>
  <c r="AE377" i="7" s="1"/>
  <c r="AF377" i="7" s="1"/>
  <c r="AB190" i="7"/>
  <c r="AE190" i="7" s="1"/>
  <c r="AF190" i="7" s="1"/>
  <c r="AB521" i="7"/>
  <c r="AE521" i="7" s="1"/>
  <c r="AF521" i="7" s="1"/>
  <c r="AB267" i="7"/>
  <c r="AE267" i="7" s="1"/>
  <c r="AF267" i="7" s="1"/>
  <c r="AB33" i="7"/>
  <c r="AE33" i="7" s="1"/>
  <c r="AF33" i="7" s="1"/>
  <c r="AB652" i="7"/>
  <c r="AE652" i="7" s="1"/>
  <c r="AF652" i="7" s="1"/>
  <c r="AB74" i="7"/>
  <c r="AE74" i="7" s="1"/>
  <c r="AF74" i="7" s="1"/>
  <c r="AB690" i="7"/>
  <c r="AE690" i="7" s="1"/>
  <c r="AF690" i="7" s="1"/>
  <c r="AB226" i="7"/>
  <c r="AE226" i="7" s="1"/>
  <c r="AF226" i="7" s="1"/>
  <c r="AB109" i="7"/>
  <c r="AE109" i="7" s="1"/>
  <c r="AF109" i="7" s="1"/>
  <c r="AB421" i="7"/>
  <c r="AE421" i="7" s="1"/>
  <c r="AF421" i="7" s="1"/>
  <c r="AB545" i="7"/>
  <c r="AE545" i="7" s="1"/>
  <c r="AF545" i="7" s="1"/>
  <c r="AB401" i="7"/>
  <c r="AE401" i="7" s="1"/>
  <c r="AF401" i="7" s="1"/>
  <c r="AB146" i="7"/>
  <c r="AE146" i="7" s="1"/>
  <c r="AF146" i="7" s="1"/>
  <c r="AB188" i="7"/>
  <c r="AE188" i="7" s="1"/>
  <c r="AF188" i="7" s="1"/>
  <c r="AB668" i="7"/>
  <c r="AE668" i="7" s="1"/>
  <c r="AF668" i="7" s="1"/>
  <c r="AB526" i="7"/>
  <c r="AE526" i="7" s="1"/>
  <c r="AF526" i="7" s="1"/>
  <c r="AB438" i="7"/>
  <c r="AE438" i="7" s="1"/>
  <c r="AF438" i="7" s="1"/>
  <c r="AB358" i="7"/>
  <c r="AE358" i="7" s="1"/>
  <c r="AF358" i="7" s="1"/>
  <c r="AB301" i="7"/>
  <c r="AE301" i="7" s="1"/>
  <c r="AF301" i="7" s="1"/>
  <c r="AB591" i="7"/>
  <c r="AE591" i="7" s="1"/>
  <c r="AF591" i="7" s="1"/>
  <c r="AB155" i="7"/>
  <c r="AE155" i="7" s="1"/>
  <c r="AF155" i="7" s="1"/>
  <c r="AB487" i="7"/>
  <c r="AE487" i="7" s="1"/>
  <c r="AF487" i="7" s="1"/>
  <c r="AB276" i="7"/>
  <c r="AE276" i="7" s="1"/>
  <c r="AF276" i="7" s="1"/>
  <c r="AB126" i="7"/>
  <c r="AE126" i="7" s="1"/>
  <c r="AF126" i="7" s="1"/>
  <c r="AB599" i="7"/>
  <c r="AE599" i="7" s="1"/>
  <c r="AF599" i="7" s="1"/>
  <c r="AB58" i="7"/>
  <c r="AE58" i="7" s="1"/>
  <c r="AF58" i="7" s="1"/>
  <c r="AB389" i="7"/>
  <c r="AE389" i="7" s="1"/>
  <c r="AF389" i="7" s="1"/>
  <c r="AB31" i="7"/>
  <c r="AE31" i="7" s="1"/>
  <c r="AF31" i="7" s="1"/>
  <c r="AB574" i="7"/>
  <c r="AE574" i="7" s="1"/>
  <c r="AF574" i="7" s="1"/>
  <c r="AB135" i="7"/>
  <c r="AE135" i="7" s="1"/>
  <c r="AF135" i="7" s="1"/>
  <c r="AB670" i="7"/>
  <c r="AE670" i="7" s="1"/>
  <c r="AF670" i="7" s="1"/>
  <c r="AB194" i="7"/>
  <c r="AE194" i="7" s="1"/>
  <c r="AF194" i="7" s="1"/>
  <c r="AB638" i="7"/>
  <c r="AE638" i="7" s="1"/>
  <c r="AF638" i="7" s="1"/>
  <c r="AB525" i="7"/>
  <c r="AE525" i="7" s="1"/>
  <c r="AF525" i="7" s="1"/>
  <c r="AB478" i="7"/>
  <c r="AE478" i="7" s="1"/>
  <c r="AF478" i="7" s="1"/>
  <c r="AB237" i="7"/>
  <c r="AE237" i="7" s="1"/>
  <c r="AF237" i="7" s="1"/>
  <c r="AB439" i="7"/>
  <c r="AE439" i="7" s="1"/>
  <c r="AF439" i="7" s="1"/>
  <c r="AB222" i="7"/>
  <c r="AE222" i="7" s="1"/>
  <c r="AF222" i="7" s="1"/>
  <c r="AB531" i="7"/>
  <c r="AE531" i="7" s="1"/>
  <c r="AF531" i="7" s="1"/>
  <c r="AB272" i="7"/>
  <c r="AE272" i="7" s="1"/>
  <c r="AF272" i="7" s="1"/>
  <c r="AB220" i="7"/>
  <c r="AE220" i="7" s="1"/>
  <c r="AF220" i="7" s="1"/>
  <c r="AB492" i="7"/>
  <c r="AE492" i="7" s="1"/>
  <c r="AF492" i="7" s="1"/>
  <c r="AB655" i="7"/>
  <c r="AE655" i="7" s="1"/>
  <c r="AF655" i="7" s="1"/>
  <c r="AB581" i="7"/>
  <c r="AE581" i="7" s="1"/>
  <c r="AF581" i="7" s="1"/>
  <c r="AB169" i="7"/>
  <c r="AE169" i="7" s="1"/>
  <c r="AF169" i="7" s="1"/>
  <c r="AB547" i="7"/>
  <c r="AE547" i="7" s="1"/>
  <c r="AF547" i="7" s="1"/>
  <c r="AB426" i="7"/>
  <c r="AE426" i="7" s="1"/>
  <c r="AF426" i="7" s="1"/>
  <c r="AB671" i="7"/>
  <c r="AE671" i="7" s="1"/>
  <c r="AF671" i="7" s="1"/>
  <c r="AB279" i="7"/>
  <c r="AE279" i="7" s="1"/>
  <c r="AF279" i="7" s="1"/>
  <c r="AB442" i="7"/>
  <c r="AE442" i="7" s="1"/>
  <c r="AF442" i="7" s="1"/>
  <c r="AB148" i="7"/>
  <c r="AE148" i="7" s="1"/>
  <c r="AF148" i="7" s="1"/>
  <c r="AB168" i="7"/>
  <c r="AE168" i="7" s="1"/>
  <c r="AF168" i="7" s="1"/>
  <c r="AB468" i="7"/>
  <c r="AE468" i="7" s="1"/>
  <c r="AF468" i="7" s="1"/>
  <c r="AB461" i="7"/>
  <c r="AE461" i="7" s="1"/>
  <c r="AF461" i="7" s="1"/>
  <c r="AB103" i="7"/>
  <c r="AE103" i="7" s="1"/>
  <c r="AF103" i="7" s="1"/>
  <c r="AB403" i="7"/>
  <c r="AE403" i="7" s="1"/>
  <c r="AF403" i="7" s="1"/>
  <c r="AB112" i="7"/>
  <c r="AE112" i="7" s="1"/>
  <c r="AF112" i="7" s="1"/>
  <c r="AB393" i="7"/>
  <c r="AE393" i="7" s="1"/>
  <c r="AF393" i="7" s="1"/>
  <c r="AB339" i="7"/>
  <c r="AE339" i="7" s="1"/>
  <c r="AF339" i="7" s="1"/>
  <c r="AB373" i="7"/>
  <c r="AE373" i="7" s="1"/>
  <c r="AF373" i="7" s="1"/>
  <c r="AB538" i="7"/>
  <c r="AE538" i="7" s="1"/>
  <c r="AF538" i="7" s="1"/>
  <c r="AB25" i="7"/>
  <c r="AE25" i="7" s="1"/>
  <c r="AF25" i="7" s="1"/>
  <c r="AB404" i="7"/>
  <c r="AE404" i="7" s="1"/>
  <c r="AF404" i="7" s="1"/>
  <c r="AB685" i="7"/>
  <c r="AE685" i="7" s="1"/>
  <c r="AF685" i="7" s="1"/>
  <c r="AB542" i="7"/>
  <c r="AE542" i="7" s="1"/>
  <c r="AF542" i="7" s="1"/>
  <c r="AB446" i="7"/>
  <c r="AE446" i="7" s="1"/>
  <c r="AF446" i="7" s="1"/>
  <c r="AB17" i="7"/>
  <c r="AE17" i="7" s="1"/>
  <c r="AF17" i="7" s="1"/>
  <c r="AB411" i="7"/>
  <c r="AE411" i="7" s="1"/>
  <c r="AF411" i="7" s="1"/>
  <c r="AB637" i="7"/>
  <c r="AE637" i="7" s="1"/>
  <c r="AF637" i="7" s="1"/>
  <c r="AB326" i="7"/>
  <c r="AE326" i="7" s="1"/>
  <c r="AF326" i="7" s="1"/>
  <c r="AB469" i="7"/>
  <c r="AE469" i="7" s="1"/>
  <c r="AF469" i="7" s="1"/>
  <c r="AB111" i="7"/>
  <c r="AE111" i="7" s="1"/>
  <c r="AF111" i="7" s="1"/>
  <c r="AB37" i="7"/>
  <c r="AE37" i="7" s="1"/>
  <c r="AF37" i="7" s="1"/>
  <c r="AB646" i="7"/>
  <c r="AE646" i="7" s="1"/>
  <c r="AF646" i="7" s="1"/>
  <c r="AB149" i="7"/>
  <c r="AE149" i="7" s="1"/>
  <c r="AF149" i="7" s="1"/>
  <c r="AB594" i="7"/>
  <c r="AE594" i="7" s="1"/>
  <c r="AF594" i="7" s="1"/>
  <c r="AB120" i="7"/>
  <c r="AE120" i="7" s="1"/>
  <c r="AF120" i="7" s="1"/>
  <c r="AB488" i="7"/>
  <c r="AE488" i="7" s="1"/>
  <c r="AF488" i="7" s="1"/>
  <c r="AB312" i="7"/>
  <c r="AE312" i="7" s="1"/>
  <c r="AF312" i="7" s="1"/>
  <c r="AB73" i="7"/>
  <c r="AE73" i="7" s="1"/>
  <c r="AF73" i="7" s="1"/>
  <c r="AB509" i="7"/>
  <c r="AE509" i="7" s="1"/>
  <c r="AF509" i="7" s="1"/>
  <c r="AB157" i="7"/>
  <c r="AE157" i="7" s="1"/>
  <c r="AF157" i="7" s="1"/>
  <c r="AB514" i="7"/>
  <c r="AE514" i="7" s="1"/>
  <c r="AF514" i="7" s="1"/>
  <c r="AB205" i="7"/>
  <c r="AE205" i="7" s="1"/>
  <c r="AF205" i="7" s="1"/>
  <c r="AB413" i="7"/>
  <c r="AE413" i="7" s="1"/>
  <c r="AF413" i="7" s="1"/>
  <c r="AB271" i="7"/>
  <c r="AE271" i="7" s="1"/>
  <c r="AF271" i="7" s="1"/>
  <c r="AB643" i="7"/>
  <c r="AE643" i="7" s="1"/>
  <c r="AF643" i="7" s="1"/>
  <c r="AB234" i="7"/>
  <c r="AE234" i="7" s="1"/>
  <c r="AF234" i="7" s="1"/>
  <c r="AB530" i="7"/>
  <c r="AE530" i="7" s="1"/>
  <c r="AF530" i="7" s="1"/>
  <c r="AB285" i="7"/>
  <c r="AE285" i="7" s="1"/>
  <c r="AF285" i="7" s="1"/>
  <c r="AB444" i="7"/>
  <c r="AE444" i="7" s="1"/>
  <c r="AF444" i="7" s="1"/>
  <c r="AB566" i="7"/>
  <c r="AE566" i="7" s="1"/>
  <c r="AF566" i="7" s="1"/>
  <c r="AB265" i="7"/>
  <c r="AE265" i="7" s="1"/>
  <c r="AF265" i="7" s="1"/>
  <c r="AB286" i="7"/>
  <c r="AE286" i="7" s="1"/>
  <c r="AF286" i="7" s="1"/>
  <c r="AB459" i="7"/>
  <c r="AE459" i="7" s="1"/>
  <c r="AF459" i="7" s="1"/>
  <c r="AB343" i="7"/>
  <c r="AE343" i="7" s="1"/>
  <c r="AF343" i="7" s="1"/>
  <c r="AB480" i="7"/>
  <c r="AE480" i="7" s="1"/>
  <c r="AF480" i="7" s="1"/>
  <c r="AB341" i="7"/>
  <c r="AE341" i="7" s="1"/>
  <c r="AF341" i="7" s="1"/>
  <c r="AB628" i="7"/>
  <c r="AE628" i="7" s="1"/>
  <c r="AF628" i="7" s="1"/>
  <c r="AB336" i="7"/>
  <c r="AE336" i="7" s="1"/>
  <c r="AF336" i="7" s="1"/>
  <c r="AB445" i="7"/>
  <c r="AE445" i="7" s="1"/>
  <c r="AF445" i="7" s="1"/>
  <c r="AB626" i="7"/>
  <c r="AE626" i="7" s="1"/>
  <c r="AF626" i="7" s="1"/>
  <c r="AB633" i="7"/>
  <c r="AE633" i="7" s="1"/>
  <c r="AF633" i="7" s="1"/>
  <c r="AB12" i="7"/>
  <c r="AE12" i="7" s="1"/>
  <c r="AB287" i="7"/>
  <c r="AE287" i="7" s="1"/>
  <c r="AF287" i="7" s="1"/>
  <c r="AB96" i="7"/>
  <c r="AE96" i="7" s="1"/>
  <c r="AF96" i="7" s="1"/>
  <c r="AB650" i="7"/>
  <c r="AE650" i="7" s="1"/>
  <c r="AF650" i="7" s="1"/>
  <c r="AK623" i="7"/>
  <c r="AK572" i="7"/>
  <c r="AK681" i="7"/>
  <c r="AR681" i="7" s="1"/>
  <c r="AK584" i="7"/>
  <c r="AK688" i="7"/>
  <c r="AR688" i="7" s="1"/>
  <c r="Y8" i="7"/>
  <c r="X6" i="7"/>
  <c r="X7" i="7"/>
  <c r="AB92" i="7" l="1"/>
  <c r="AE92" i="7" s="1"/>
  <c r="AF92" i="7" s="1"/>
  <c r="AB121" i="7"/>
  <c r="AE121" i="7" s="1"/>
  <c r="AF121" i="7" s="1"/>
  <c r="AB376" i="7"/>
  <c r="AE376" i="7" s="1"/>
  <c r="AF376" i="7" s="1"/>
  <c r="AB482" i="7"/>
  <c r="AE482" i="7" s="1"/>
  <c r="AF482" i="7" s="1"/>
  <c r="AB454" i="7"/>
  <c r="AE454" i="7" s="1"/>
  <c r="AF454" i="7" s="1"/>
  <c r="AB437" i="7"/>
  <c r="AE437" i="7" s="1"/>
  <c r="AF437" i="7" s="1"/>
  <c r="AB85" i="7"/>
  <c r="AE85" i="7" s="1"/>
  <c r="AF85" i="7" s="1"/>
  <c r="AB254" i="7"/>
  <c r="AE254" i="7" s="1"/>
  <c r="AF254" i="7" s="1"/>
  <c r="AB369" i="7"/>
  <c r="AE369" i="7" s="1"/>
  <c r="AF369" i="7" s="1"/>
  <c r="AB262" i="7"/>
  <c r="AE262" i="7" s="1"/>
  <c r="AF262" i="7" s="1"/>
  <c r="AB345" i="7"/>
  <c r="AE345" i="7" s="1"/>
  <c r="AF345" i="7" s="1"/>
  <c r="AB483" i="7"/>
  <c r="AE483" i="7" s="1"/>
  <c r="AF483" i="7" s="1"/>
  <c r="AB609" i="7"/>
  <c r="AE609" i="7" s="1"/>
  <c r="AF609" i="7" s="1"/>
  <c r="AB59" i="7"/>
  <c r="AE59" i="7" s="1"/>
  <c r="AF59" i="7" s="1"/>
  <c r="AB93" i="7"/>
  <c r="AE93" i="7" s="1"/>
  <c r="AF93" i="7" s="1"/>
  <c r="AB551" i="7"/>
  <c r="AE551" i="7" s="1"/>
  <c r="AF551" i="7" s="1"/>
  <c r="AB134" i="7"/>
  <c r="AE134" i="7" s="1"/>
  <c r="AF134" i="7" s="1"/>
  <c r="AB629" i="7"/>
  <c r="AE629" i="7" s="1"/>
  <c r="AF629" i="7" s="1"/>
  <c r="AB202" i="7"/>
  <c r="AE202" i="7" s="1"/>
  <c r="AF202" i="7" s="1"/>
  <c r="AB69" i="7"/>
  <c r="AE69" i="7" s="1"/>
  <c r="AF69" i="7" s="1"/>
  <c r="AB244" i="7"/>
  <c r="AE244" i="7" s="1"/>
  <c r="AF244" i="7" s="1"/>
  <c r="AB357" i="7"/>
  <c r="AE357" i="7" s="1"/>
  <c r="AF357" i="7" s="1"/>
  <c r="AB362" i="7"/>
  <c r="AE362" i="7" s="1"/>
  <c r="AF362" i="7" s="1"/>
  <c r="AB145" i="7"/>
  <c r="AE145" i="7" s="1"/>
  <c r="AF145" i="7" s="1"/>
  <c r="AB32" i="7"/>
  <c r="AE32" i="7" s="1"/>
  <c r="AF32" i="7" s="1"/>
  <c r="AB666" i="7"/>
  <c r="AE666" i="7" s="1"/>
  <c r="AF666" i="7" s="1"/>
  <c r="AB417" i="7"/>
  <c r="AE417" i="7" s="1"/>
  <c r="AF417" i="7" s="1"/>
  <c r="AB40" i="7"/>
  <c r="AE40" i="7" s="1"/>
  <c r="AF40" i="7" s="1"/>
  <c r="AB412" i="7"/>
  <c r="AE412" i="7" s="1"/>
  <c r="AF412" i="7" s="1"/>
  <c r="AB687" i="7"/>
  <c r="AE687" i="7" s="1"/>
  <c r="AF687" i="7" s="1"/>
  <c r="AB24" i="7"/>
  <c r="AE24" i="7" s="1"/>
  <c r="AF24" i="7" s="1"/>
  <c r="AB395" i="7"/>
  <c r="AE395" i="7" s="1"/>
  <c r="AF395" i="7" s="1"/>
  <c r="AB407" i="7"/>
  <c r="AE407" i="7" s="1"/>
  <c r="AF407" i="7" s="1"/>
  <c r="AB610" i="7"/>
  <c r="AE610" i="7" s="1"/>
  <c r="AF610" i="7" s="1"/>
  <c r="AB137" i="7"/>
  <c r="AE137" i="7" s="1"/>
  <c r="AF137" i="7" s="1"/>
  <c r="AB533" i="7"/>
  <c r="AE533" i="7" s="1"/>
  <c r="AF533" i="7" s="1"/>
  <c r="AB678" i="7"/>
  <c r="AE678" i="7" s="1"/>
  <c r="AF678" i="7" s="1"/>
  <c r="AB193" i="7"/>
  <c r="AE193" i="7" s="1"/>
  <c r="AF193" i="7" s="1"/>
  <c r="AB481" i="7"/>
  <c r="AE481" i="7" s="1"/>
  <c r="AF481" i="7" s="1"/>
  <c r="AB388" i="7"/>
  <c r="AE388" i="7" s="1"/>
  <c r="AF388" i="7" s="1"/>
  <c r="AB283" i="7"/>
  <c r="AE283" i="7" s="1"/>
  <c r="AF283" i="7" s="1"/>
  <c r="AB568" i="7"/>
  <c r="AE568" i="7" s="1"/>
  <c r="AF568" i="7" s="1"/>
  <c r="AB181" i="7"/>
  <c r="AE181" i="7" s="1"/>
  <c r="AF181" i="7" s="1"/>
  <c r="AB68" i="7"/>
  <c r="AE68" i="7" s="1"/>
  <c r="AF68" i="7" s="1"/>
  <c r="AB39" i="7"/>
  <c r="AE39" i="7" s="1"/>
  <c r="AF39" i="7" s="1"/>
  <c r="AB200" i="7"/>
  <c r="AE200" i="7" s="1"/>
  <c r="AF200" i="7" s="1"/>
  <c r="AB431" i="7"/>
  <c r="AE431" i="7" s="1"/>
  <c r="AF431" i="7" s="1"/>
  <c r="AB360" i="7"/>
  <c r="AE360" i="7" s="1"/>
  <c r="AF360" i="7" s="1"/>
  <c r="AB179" i="7"/>
  <c r="AE179" i="7" s="1"/>
  <c r="AF179" i="7" s="1"/>
  <c r="AB302" i="7"/>
  <c r="AE302" i="7" s="1"/>
  <c r="AF302" i="7" s="1"/>
  <c r="AB494" i="7"/>
  <c r="AE494" i="7" s="1"/>
  <c r="AF494" i="7" s="1"/>
  <c r="AB684" i="7"/>
  <c r="AE684" i="7" s="1"/>
  <c r="AF684" i="7" s="1"/>
  <c r="AB253" i="7"/>
  <c r="AE253" i="7" s="1"/>
  <c r="AF253" i="7" s="1"/>
  <c r="AB608" i="7"/>
  <c r="AE608" i="7" s="1"/>
  <c r="AF608" i="7" s="1"/>
  <c r="AB601" i="7"/>
  <c r="AE601" i="7" s="1"/>
  <c r="AF601" i="7" s="1"/>
  <c r="AB144" i="7"/>
  <c r="AE144" i="7" s="1"/>
  <c r="AF144" i="7" s="1"/>
  <c r="AB632" i="7"/>
  <c r="AE632" i="7" s="1"/>
  <c r="AF632" i="7" s="1"/>
  <c r="AB335" i="7"/>
  <c r="AE335" i="7" s="1"/>
  <c r="AF335" i="7" s="1"/>
  <c r="AB630" i="7"/>
  <c r="AE630" i="7" s="1"/>
  <c r="AF630" i="7" s="1"/>
  <c r="AB38" i="7"/>
  <c r="AE38" i="7" s="1"/>
  <c r="AF38" i="7" s="1"/>
  <c r="AB616" i="7"/>
  <c r="AE616" i="7" s="1"/>
  <c r="AF616" i="7" s="1"/>
  <c r="AB158" i="7"/>
  <c r="AE158" i="7" s="1"/>
  <c r="AF158" i="7" s="1"/>
  <c r="AB688" i="7"/>
  <c r="AE688" i="7" s="1"/>
  <c r="AF688" i="7" s="1"/>
  <c r="AB110" i="7"/>
  <c r="AE110" i="7" s="1"/>
  <c r="AF110" i="7" s="1"/>
  <c r="AB18" i="7"/>
  <c r="AE18" i="7" s="1"/>
  <c r="AF18" i="7" s="1"/>
  <c r="AB318" i="7"/>
  <c r="AE318" i="7" s="1"/>
  <c r="AF318" i="7" s="1"/>
  <c r="AB236" i="7"/>
  <c r="AE236" i="7" s="1"/>
  <c r="AF236" i="7" s="1"/>
  <c r="AB159" i="7"/>
  <c r="AE159" i="7" s="1"/>
  <c r="AF159" i="7" s="1"/>
  <c r="AB428" i="7"/>
  <c r="AE428" i="7" s="1"/>
  <c r="AF428" i="7" s="1"/>
  <c r="AB293" i="7"/>
  <c r="AE293" i="7" s="1"/>
  <c r="AF293" i="7" s="1"/>
  <c r="AB640" i="7"/>
  <c r="AE640" i="7" s="1"/>
  <c r="AF640" i="7" s="1"/>
  <c r="AB613" i="7"/>
  <c r="AE613" i="7" s="1"/>
  <c r="AF613" i="7" s="1"/>
  <c r="AB43" i="7"/>
  <c r="AE43" i="7" s="1"/>
  <c r="AF43" i="7" s="1"/>
  <c r="AB515" i="7"/>
  <c r="AE515" i="7" s="1"/>
  <c r="AF515" i="7" s="1"/>
  <c r="AB162" i="7"/>
  <c r="AE162" i="7" s="1"/>
  <c r="AF162" i="7" s="1"/>
  <c r="AB227" i="7"/>
  <c r="AE227" i="7" s="1"/>
  <c r="AF227" i="7" s="1"/>
  <c r="AB381" i="7"/>
  <c r="AE381" i="7" s="1"/>
  <c r="AF381" i="7" s="1"/>
  <c r="AB490" i="7"/>
  <c r="AE490" i="7" s="1"/>
  <c r="AF490" i="7" s="1"/>
  <c r="AB425" i="7"/>
  <c r="AE425" i="7" s="1"/>
  <c r="AF425" i="7" s="1"/>
  <c r="AB199" i="7"/>
  <c r="AE199" i="7" s="1"/>
  <c r="AF199" i="7" s="1"/>
  <c r="AB316" i="7"/>
  <c r="AE316" i="7" s="1"/>
  <c r="AF316" i="7" s="1"/>
  <c r="AB163" i="7"/>
  <c r="AE163" i="7" s="1"/>
  <c r="AF163" i="7" s="1"/>
  <c r="AB83" i="7"/>
  <c r="AE83" i="7" s="1"/>
  <c r="AF83" i="7" s="1"/>
  <c r="AB497" i="7"/>
  <c r="AE497" i="7" s="1"/>
  <c r="AF497" i="7" s="1"/>
  <c r="AB471" i="7"/>
  <c r="AE471" i="7" s="1"/>
  <c r="AF471" i="7" s="1"/>
  <c r="AB570" i="7"/>
  <c r="AE570" i="7" s="1"/>
  <c r="AF570" i="7" s="1"/>
  <c r="AG570" i="7" s="1"/>
  <c r="AB679" i="7"/>
  <c r="AE679" i="7" s="1"/>
  <c r="AF679" i="7" s="1"/>
  <c r="AB45" i="7"/>
  <c r="AE45" i="7" s="1"/>
  <c r="AF45" i="7" s="1"/>
  <c r="AG45" i="7" s="1"/>
  <c r="AB257" i="7"/>
  <c r="AE257" i="7" s="1"/>
  <c r="AF257" i="7" s="1"/>
  <c r="AB351" i="7"/>
  <c r="AE351" i="7" s="1"/>
  <c r="AF351" i="7" s="1"/>
  <c r="AB527" i="7"/>
  <c r="AE527" i="7" s="1"/>
  <c r="AF527" i="7" s="1"/>
  <c r="AB654" i="7"/>
  <c r="AE654" i="7" s="1"/>
  <c r="AF654" i="7" s="1"/>
  <c r="AG654" i="7" s="1"/>
  <c r="AB366" i="7"/>
  <c r="AE366" i="7" s="1"/>
  <c r="AF366" i="7" s="1"/>
  <c r="AB473" i="7"/>
  <c r="AE473" i="7" s="1"/>
  <c r="AF473" i="7" s="1"/>
  <c r="AB295" i="7"/>
  <c r="AE295" i="7" s="1"/>
  <c r="AF295" i="7" s="1"/>
  <c r="AB405" i="7"/>
  <c r="AE405" i="7" s="1"/>
  <c r="AF405" i="7" s="1"/>
  <c r="AB484" i="7"/>
  <c r="AE484" i="7" s="1"/>
  <c r="AF484" i="7" s="1"/>
  <c r="AB281" i="7"/>
  <c r="AE281" i="7" s="1"/>
  <c r="AF281" i="7" s="1"/>
  <c r="AG281" i="7" s="1"/>
  <c r="AB541" i="7"/>
  <c r="AE541" i="7" s="1"/>
  <c r="AF541" i="7" s="1"/>
  <c r="AB273" i="7"/>
  <c r="AE273" i="7" s="1"/>
  <c r="AF273" i="7" s="1"/>
  <c r="AG273" i="7" s="1"/>
  <c r="AB623" i="7"/>
  <c r="AE623" i="7" s="1"/>
  <c r="AF623" i="7" s="1"/>
  <c r="AB580" i="7"/>
  <c r="AE580" i="7" s="1"/>
  <c r="AF580" i="7" s="1"/>
  <c r="AG580" i="7" s="1"/>
  <c r="AB587" i="7"/>
  <c r="AE587" i="7" s="1"/>
  <c r="AF587" i="7" s="1"/>
  <c r="AB513" i="7"/>
  <c r="AE513" i="7" s="1"/>
  <c r="AF513" i="7" s="1"/>
  <c r="AG513" i="7" s="1"/>
  <c r="AB618" i="7"/>
  <c r="AE618" i="7" s="1"/>
  <c r="AF618" i="7" s="1"/>
  <c r="AB250" i="7"/>
  <c r="AE250" i="7" s="1"/>
  <c r="AF250" i="7" s="1"/>
  <c r="AG250" i="7" s="1"/>
  <c r="AB364" i="7"/>
  <c r="AE364" i="7" s="1"/>
  <c r="AF364" i="7" s="1"/>
  <c r="AB448" i="7"/>
  <c r="AE448" i="7" s="1"/>
  <c r="AF448" i="7" s="1"/>
  <c r="AB452" i="7"/>
  <c r="AE452" i="7" s="1"/>
  <c r="AF452" i="7" s="1"/>
  <c r="AB476" i="7"/>
  <c r="AE476" i="7" s="1"/>
  <c r="AF476" i="7" s="1"/>
  <c r="AG476" i="7" s="1"/>
  <c r="AB397" i="7"/>
  <c r="AE397" i="7" s="1"/>
  <c r="AF397" i="7" s="1"/>
  <c r="AB315" i="7"/>
  <c r="AE315" i="7" s="1"/>
  <c r="AF315" i="7" s="1"/>
  <c r="AG315" i="7" s="1"/>
  <c r="AB187" i="7"/>
  <c r="AE187" i="7" s="1"/>
  <c r="AF187" i="7" s="1"/>
  <c r="AB565" i="7"/>
  <c r="AE565" i="7" s="1"/>
  <c r="AF565" i="7" s="1"/>
  <c r="AG565" i="7" s="1"/>
  <c r="AB672" i="7"/>
  <c r="AE672" i="7" s="1"/>
  <c r="AF672" i="7" s="1"/>
  <c r="AB66" i="7"/>
  <c r="AE66" i="7" s="1"/>
  <c r="AF66" i="7" s="1"/>
  <c r="AB82" i="7"/>
  <c r="AE82" i="7" s="1"/>
  <c r="AF82" i="7" s="1"/>
  <c r="AB171" i="7"/>
  <c r="AE171" i="7" s="1"/>
  <c r="AF171" i="7" s="1"/>
  <c r="AG171" i="7" s="1"/>
  <c r="AB152" i="7"/>
  <c r="AE152" i="7" s="1"/>
  <c r="AF152" i="7" s="1"/>
  <c r="AB449" i="7"/>
  <c r="AE449" i="7" s="1"/>
  <c r="AF449" i="7" s="1"/>
  <c r="AG449" i="7" s="1"/>
  <c r="AB523" i="7"/>
  <c r="AE523" i="7" s="1"/>
  <c r="AF523" i="7" s="1"/>
  <c r="AB595" i="7"/>
  <c r="AE595" i="7" s="1"/>
  <c r="AF595" i="7" s="1"/>
  <c r="AG595" i="7" s="1"/>
  <c r="AB36" i="7"/>
  <c r="AE36" i="7" s="1"/>
  <c r="AF36" i="7" s="1"/>
  <c r="AB147" i="7"/>
  <c r="AE147" i="7" s="1"/>
  <c r="AF147" i="7" s="1"/>
  <c r="AB42" i="7"/>
  <c r="AE42" i="7" s="1"/>
  <c r="AF42" i="7" s="1"/>
  <c r="AB588" i="7"/>
  <c r="AE588" i="7" s="1"/>
  <c r="AF588" i="7" s="1"/>
  <c r="AG588" i="7" s="1"/>
  <c r="AB597" i="7"/>
  <c r="AE597" i="7" s="1"/>
  <c r="AF597" i="7" s="1"/>
  <c r="AB228" i="7"/>
  <c r="AE228" i="7" s="1"/>
  <c r="AF228" i="7" s="1"/>
  <c r="AG228" i="7" s="1"/>
  <c r="AB382" i="7"/>
  <c r="AE382" i="7" s="1"/>
  <c r="AF382" i="7" s="1"/>
  <c r="AB240" i="7"/>
  <c r="AE240" i="7" s="1"/>
  <c r="AF240" i="7" s="1"/>
  <c r="AG240" i="7" s="1"/>
  <c r="AB324" i="7"/>
  <c r="AE324" i="7" s="1"/>
  <c r="AF324" i="7" s="1"/>
  <c r="AB664" i="7"/>
  <c r="AE664" i="7" s="1"/>
  <c r="AF664" i="7" s="1"/>
  <c r="AG664" i="7" s="1"/>
  <c r="AB313" i="7"/>
  <c r="AE313" i="7" s="1"/>
  <c r="AF313" i="7" s="1"/>
  <c r="AB104" i="7"/>
  <c r="AE104" i="7" s="1"/>
  <c r="AF104" i="7" s="1"/>
  <c r="AG104" i="7" s="1"/>
  <c r="AB337" i="7"/>
  <c r="AE337" i="7" s="1"/>
  <c r="AF337" i="7" s="1"/>
  <c r="AB352" i="7"/>
  <c r="AE352" i="7" s="1"/>
  <c r="AF352" i="7" s="1"/>
  <c r="AG352" i="7" s="1"/>
  <c r="AB314" i="7"/>
  <c r="AE314" i="7" s="1"/>
  <c r="AF314" i="7" s="1"/>
  <c r="AB201" i="7"/>
  <c r="AE201" i="7" s="1"/>
  <c r="AF201" i="7" s="1"/>
  <c r="AG201" i="7" s="1"/>
  <c r="AB394" i="7"/>
  <c r="AE394" i="7" s="1"/>
  <c r="AF394" i="7" s="1"/>
  <c r="AB280" i="7"/>
  <c r="AE280" i="7" s="1"/>
  <c r="AF280" i="7" s="1"/>
  <c r="AB311" i="7"/>
  <c r="AE311" i="7" s="1"/>
  <c r="AF311" i="7" s="1"/>
  <c r="AB331" i="7"/>
  <c r="AE331" i="7" s="1"/>
  <c r="AF331" i="7" s="1"/>
  <c r="AB30" i="7"/>
  <c r="AE30" i="7" s="1"/>
  <c r="AF30" i="7" s="1"/>
  <c r="AB524" i="7"/>
  <c r="AE524" i="7" s="1"/>
  <c r="AF524" i="7" s="1"/>
  <c r="AB663" i="7"/>
  <c r="AE663" i="7" s="1"/>
  <c r="AF663" i="7" s="1"/>
  <c r="AB196" i="7"/>
  <c r="AE196" i="7" s="1"/>
  <c r="AF196" i="7" s="1"/>
  <c r="AB384" i="7"/>
  <c r="AE384" i="7" s="1"/>
  <c r="AF384" i="7" s="1"/>
  <c r="AB572" i="7"/>
  <c r="AE572" i="7" s="1"/>
  <c r="AF572" i="7" s="1"/>
  <c r="AB48" i="7"/>
  <c r="AE48" i="7" s="1"/>
  <c r="AF48" i="7" s="1"/>
  <c r="AB284" i="7"/>
  <c r="AE284" i="7" s="1"/>
  <c r="AB125" i="7"/>
  <c r="AE125" i="7" s="1"/>
  <c r="AF125" i="7" s="1"/>
  <c r="AB456" i="7"/>
  <c r="AE456" i="7" s="1"/>
  <c r="AF456" i="7" s="1"/>
  <c r="AB577" i="7"/>
  <c r="AE577" i="7" s="1"/>
  <c r="AF577" i="7" s="1"/>
  <c r="AB123" i="7"/>
  <c r="AE123" i="7" s="1"/>
  <c r="AF123" i="7" s="1"/>
  <c r="AG123" i="7" s="1"/>
  <c r="AB550" i="7"/>
  <c r="AE550" i="7" s="1"/>
  <c r="AF550" i="7" s="1"/>
  <c r="AB22" i="7"/>
  <c r="AE22" i="7" s="1"/>
  <c r="AF22" i="7" s="1"/>
  <c r="AB204" i="7"/>
  <c r="AE204" i="7" s="1"/>
  <c r="AF204" i="7" s="1"/>
  <c r="AB183" i="7"/>
  <c r="AE183" i="7" s="1"/>
  <c r="AF183" i="7" s="1"/>
  <c r="AB460" i="7"/>
  <c r="AE460" i="7" s="1"/>
  <c r="AF460" i="7" s="1"/>
  <c r="AB590" i="7"/>
  <c r="AE590" i="7" s="1"/>
  <c r="AF590" i="7" s="1"/>
  <c r="AB184" i="7"/>
  <c r="AE184" i="7" s="1"/>
  <c r="AF184" i="7" s="1"/>
  <c r="AB457" i="7"/>
  <c r="AE457" i="7" s="1"/>
  <c r="AF457" i="7" s="1"/>
  <c r="AG457" i="7" s="1"/>
  <c r="AB418" i="7"/>
  <c r="AE418" i="7" s="1"/>
  <c r="AF418" i="7" s="1"/>
  <c r="AB166" i="7"/>
  <c r="AE166" i="7" s="1"/>
  <c r="AF166" i="7" s="1"/>
  <c r="AG166" i="7" s="1"/>
  <c r="AB564" i="7"/>
  <c r="AE564" i="7" s="1"/>
  <c r="AF564" i="7" s="1"/>
  <c r="AB598" i="7"/>
  <c r="AE598" i="7" s="1"/>
  <c r="AF598" i="7" s="1"/>
  <c r="AB611" i="7"/>
  <c r="AE611" i="7" s="1"/>
  <c r="AF611" i="7" s="1"/>
  <c r="AB340" i="7"/>
  <c r="AE340" i="7" s="1"/>
  <c r="AF340" i="7" s="1"/>
  <c r="AB429" i="7"/>
  <c r="AE429" i="7" s="1"/>
  <c r="AF429" i="7" s="1"/>
  <c r="AG429" i="7" s="1"/>
  <c r="AB290" i="7"/>
  <c r="AE290" i="7" s="1"/>
  <c r="AF290" i="7" s="1"/>
  <c r="AG290" i="7" s="1"/>
  <c r="AB534" i="7"/>
  <c r="AE534" i="7" s="1"/>
  <c r="AF534" i="7" s="1"/>
  <c r="AG534" i="7" s="1"/>
  <c r="AB607" i="7"/>
  <c r="AE607" i="7" s="1"/>
  <c r="AF607" i="7" s="1"/>
  <c r="AB602" i="7"/>
  <c r="AE602" i="7" s="1"/>
  <c r="AF602" i="7" s="1"/>
  <c r="AG602" i="7" s="1"/>
  <c r="AB259" i="7"/>
  <c r="AE259" i="7" s="1"/>
  <c r="AF259" i="7" s="1"/>
  <c r="AG259" i="7" s="1"/>
  <c r="AB63" i="7"/>
  <c r="AE63" i="7" s="1"/>
  <c r="AF63" i="7" s="1"/>
  <c r="AG63" i="7" s="1"/>
  <c r="AB491" i="7"/>
  <c r="AE491" i="7" s="1"/>
  <c r="AF491" i="7" s="1"/>
  <c r="AG491" i="7" s="1"/>
  <c r="AB75" i="7"/>
  <c r="AE75" i="7" s="1"/>
  <c r="AF75" i="7" s="1"/>
  <c r="AB489" i="7"/>
  <c r="AE489" i="7" s="1"/>
  <c r="AF489" i="7" s="1"/>
  <c r="AG489" i="7" s="1"/>
  <c r="AB321" i="7"/>
  <c r="AE321" i="7" s="1"/>
  <c r="AF321" i="7" s="1"/>
  <c r="AG321" i="7" s="1"/>
  <c r="AB349" i="7"/>
  <c r="AE349" i="7" s="1"/>
  <c r="AF349" i="7" s="1"/>
  <c r="AB136" i="7"/>
  <c r="AE136" i="7" s="1"/>
  <c r="AF136" i="7" s="1"/>
  <c r="AG136" i="7" s="1"/>
  <c r="AB579" i="7"/>
  <c r="AE579" i="7" s="1"/>
  <c r="AF579" i="7" s="1"/>
  <c r="AG579" i="7" s="1"/>
  <c r="AB535" i="7"/>
  <c r="AE535" i="7" s="1"/>
  <c r="AF535" i="7" s="1"/>
  <c r="AG535" i="7" s="1"/>
  <c r="AB556" i="7"/>
  <c r="AE556" i="7" s="1"/>
  <c r="AF556" i="7" s="1"/>
  <c r="AG556" i="7" s="1"/>
  <c r="AB635" i="7"/>
  <c r="AE635" i="7" s="1"/>
  <c r="AF635" i="7" s="1"/>
  <c r="AB306" i="7"/>
  <c r="AE306" i="7" s="1"/>
  <c r="AF306" i="7" s="1"/>
  <c r="AG306" i="7" s="1"/>
  <c r="AB95" i="7"/>
  <c r="AE95" i="7" s="1"/>
  <c r="AF95" i="7" s="1"/>
  <c r="AG95" i="7" s="1"/>
  <c r="AB51" i="7"/>
  <c r="AE51" i="7" s="1"/>
  <c r="AF51" i="7" s="1"/>
  <c r="AB371" i="7"/>
  <c r="AE371" i="7" s="1"/>
  <c r="AF371" i="7" s="1"/>
  <c r="AG371" i="7" s="1"/>
  <c r="AB430" i="7"/>
  <c r="AE430" i="7" s="1"/>
  <c r="AF430" i="7" s="1"/>
  <c r="AG430" i="7" s="1"/>
  <c r="AB563" i="7"/>
  <c r="AE563" i="7" s="1"/>
  <c r="AF563" i="7" s="1"/>
  <c r="AG563" i="7" s="1"/>
  <c r="AB659" i="7"/>
  <c r="AE659" i="7" s="1"/>
  <c r="AF659" i="7" s="1"/>
  <c r="AG659" i="7" s="1"/>
  <c r="AB310" i="7"/>
  <c r="AE310" i="7" s="1"/>
  <c r="AF310" i="7" s="1"/>
  <c r="AB346" i="7"/>
  <c r="AE346" i="7" s="1"/>
  <c r="AF346" i="7" s="1"/>
  <c r="AG346" i="7" s="1"/>
  <c r="AB606" i="7"/>
  <c r="AE606" i="7" s="1"/>
  <c r="AF606" i="7" s="1"/>
  <c r="AG606" i="7" s="1"/>
  <c r="AB569" i="7"/>
  <c r="AE569" i="7" s="1"/>
  <c r="AF569" i="7" s="1"/>
  <c r="AG569" i="7" s="1"/>
  <c r="AB416" i="7"/>
  <c r="AE416" i="7" s="1"/>
  <c r="AF416" i="7" s="1"/>
  <c r="AG416" i="7" s="1"/>
  <c r="AB294" i="7"/>
  <c r="AE294" i="7" s="1"/>
  <c r="AF294" i="7" s="1"/>
  <c r="AG294" i="7" s="1"/>
  <c r="AM294" i="7" s="1"/>
  <c r="AB20" i="7"/>
  <c r="AE20" i="7" s="1"/>
  <c r="AF20" i="7" s="1"/>
  <c r="AB447" i="7"/>
  <c r="AE447" i="7" s="1"/>
  <c r="AF447" i="7" s="1"/>
  <c r="AG447" i="7" s="1"/>
  <c r="AB84" i="7"/>
  <c r="AE84" i="7" s="1"/>
  <c r="AF84" i="7" s="1"/>
  <c r="AG84" i="7" s="1"/>
  <c r="AB223" i="7"/>
  <c r="AE223" i="7" s="1"/>
  <c r="AF223" i="7" s="1"/>
  <c r="AB567" i="7"/>
  <c r="AE567" i="7" s="1"/>
  <c r="AF567" i="7" s="1"/>
  <c r="AB263" i="7"/>
  <c r="AE263" i="7" s="1"/>
  <c r="AF263" i="7" s="1"/>
  <c r="AG263" i="7" s="1"/>
  <c r="AB118" i="7"/>
  <c r="AE118" i="7" s="1"/>
  <c r="AF118" i="7" s="1"/>
  <c r="AG118" i="7" s="1"/>
  <c r="AB197" i="7"/>
  <c r="AE197" i="7" s="1"/>
  <c r="AF197" i="7" s="1"/>
  <c r="AG197" i="7" s="1"/>
  <c r="AB330" i="7"/>
  <c r="AE330" i="7" s="1"/>
  <c r="AB383" i="7"/>
  <c r="AE383" i="7" s="1"/>
  <c r="AF383" i="7" s="1"/>
  <c r="AG383" i="7" s="1"/>
  <c r="AB510" i="7"/>
  <c r="AE510" i="7" s="1"/>
  <c r="AF510" i="7" s="1"/>
  <c r="AB585" i="7"/>
  <c r="AE585" i="7" s="1"/>
  <c r="AF585" i="7" s="1"/>
  <c r="AB34" i="7"/>
  <c r="AE34" i="7" s="1"/>
  <c r="AF34" i="7" s="1"/>
  <c r="AG34" i="7" s="1"/>
  <c r="AB138" i="7"/>
  <c r="AE138" i="7" s="1"/>
  <c r="AF138" i="7" s="1"/>
  <c r="AG138" i="7" s="1"/>
  <c r="AB289" i="7"/>
  <c r="AE289" i="7" s="1"/>
  <c r="AF289" i="7" s="1"/>
  <c r="AB288" i="7"/>
  <c r="AE288" i="7" s="1"/>
  <c r="AF288" i="7" s="1"/>
  <c r="AG288" i="7" s="1"/>
  <c r="AB298" i="7"/>
  <c r="AE298" i="7" s="1"/>
  <c r="AF298" i="7" s="1"/>
  <c r="AG298" i="7" s="1"/>
  <c r="AB470" i="7"/>
  <c r="AE470" i="7" s="1"/>
  <c r="AF470" i="7" s="1"/>
  <c r="AG470" i="7" s="1"/>
  <c r="AM470" i="7" s="1"/>
  <c r="AB584" i="7"/>
  <c r="AE584" i="7" s="1"/>
  <c r="AF584" i="7" s="1"/>
  <c r="AB19" i="7"/>
  <c r="AE19" i="7" s="1"/>
  <c r="AF19" i="7" s="1"/>
  <c r="AB677" i="7"/>
  <c r="AE677" i="7" s="1"/>
  <c r="AF677" i="7" s="1"/>
  <c r="AG677" i="7" s="1"/>
  <c r="AB49" i="7"/>
  <c r="AE49" i="7" s="1"/>
  <c r="AF49" i="7" s="1"/>
  <c r="AG49" i="7" s="1"/>
  <c r="AB282" i="7"/>
  <c r="AE282" i="7" s="1"/>
  <c r="AF282" i="7" s="1"/>
  <c r="AB625" i="7"/>
  <c r="AE625" i="7" s="1"/>
  <c r="AF625" i="7" s="1"/>
  <c r="AG625" i="7" s="1"/>
  <c r="AB658" i="7"/>
  <c r="AE658" i="7" s="1"/>
  <c r="AF658" i="7" s="1"/>
  <c r="AG658" i="7" s="1"/>
  <c r="AB440" i="7"/>
  <c r="AE440" i="7" s="1"/>
  <c r="AF440" i="7" s="1"/>
  <c r="AG440" i="7" s="1"/>
  <c r="AB536" i="7"/>
  <c r="AE536" i="7" s="1"/>
  <c r="AF536" i="7" s="1"/>
  <c r="AG536" i="7" s="1"/>
  <c r="AB128" i="7"/>
  <c r="AE128" i="7" s="1"/>
  <c r="AF128" i="7" s="1"/>
  <c r="AB578" i="7"/>
  <c r="AE578" i="7" s="1"/>
  <c r="AF578" i="7" s="1"/>
  <c r="AG578" i="7" s="1"/>
  <c r="AB419" i="7"/>
  <c r="AE419" i="7" s="1"/>
  <c r="AF419" i="7" s="1"/>
  <c r="AG419" i="7" s="1"/>
  <c r="AB41" i="7"/>
  <c r="AE41" i="7" s="1"/>
  <c r="AF41" i="7" s="1"/>
  <c r="AB443" i="7"/>
  <c r="AE443" i="7" s="1"/>
  <c r="AF443" i="7" s="1"/>
  <c r="AG443" i="7" s="1"/>
  <c r="AB108" i="7"/>
  <c r="AE108" i="7" s="1"/>
  <c r="AF108" i="7" s="1"/>
  <c r="AB90" i="7"/>
  <c r="AE90" i="7" s="1"/>
  <c r="AF90" i="7" s="1"/>
  <c r="AG90" i="7" s="1"/>
  <c r="AB338" i="7"/>
  <c r="AE338" i="7" s="1"/>
  <c r="AF338" i="7" s="1"/>
  <c r="AB44" i="7"/>
  <c r="AE44" i="7" s="1"/>
  <c r="AF44" i="7" s="1"/>
  <c r="AG44" i="7" s="1"/>
  <c r="AB620" i="7"/>
  <c r="AE620" i="7" s="1"/>
  <c r="AF620" i="7" s="1"/>
  <c r="AB72" i="7"/>
  <c r="AE72" i="7" s="1"/>
  <c r="AF72" i="7" s="1"/>
  <c r="AG72" i="7" s="1"/>
  <c r="AB378" i="7"/>
  <c r="AE378" i="7" s="1"/>
  <c r="AF378" i="7" s="1"/>
  <c r="AB130" i="7"/>
  <c r="AE130" i="7" s="1"/>
  <c r="AF130" i="7" s="1"/>
  <c r="AG130" i="7" s="1"/>
  <c r="AB182" i="7"/>
  <c r="AE182" i="7" s="1"/>
  <c r="AF182" i="7" s="1"/>
  <c r="AB434" i="7"/>
  <c r="AE434" i="7" s="1"/>
  <c r="AF434" i="7" s="1"/>
  <c r="AG434" i="7" s="1"/>
  <c r="AB543" i="7"/>
  <c r="AE543" i="7" s="1"/>
  <c r="AF543" i="7" s="1"/>
  <c r="AB77" i="7"/>
  <c r="AE77" i="7" s="1"/>
  <c r="AF77" i="7" s="1"/>
  <c r="AB60" i="7"/>
  <c r="AE60" i="7" s="1"/>
  <c r="AF60" i="7" s="1"/>
  <c r="AB255" i="7"/>
  <c r="AE255" i="7" s="1"/>
  <c r="AF255" i="7" s="1"/>
  <c r="AG255" i="7" s="1"/>
  <c r="AB576" i="7"/>
  <c r="AE576" i="7" s="1"/>
  <c r="AF576" i="7" s="1"/>
  <c r="AG576" i="7" s="1"/>
  <c r="AB156" i="7"/>
  <c r="AE156" i="7" s="1"/>
  <c r="AF156" i="7" s="1"/>
  <c r="AG156" i="7" s="1"/>
  <c r="AM156" i="7" s="1"/>
  <c r="AB648" i="7"/>
  <c r="AE648" i="7" s="1"/>
  <c r="AF648" i="7" s="1"/>
  <c r="AB682" i="7"/>
  <c r="AE682" i="7" s="1"/>
  <c r="AF682" i="7" s="1"/>
  <c r="AG682" i="7" s="1"/>
  <c r="AB619" i="7"/>
  <c r="AE619" i="7" s="1"/>
  <c r="AF619" i="7" s="1"/>
  <c r="AG619" i="7" s="1"/>
  <c r="AB624" i="7"/>
  <c r="AE624" i="7" s="1"/>
  <c r="AF624" i="7" s="1"/>
  <c r="AG624" i="7" s="1"/>
  <c r="AB258" i="7"/>
  <c r="AE258" i="7" s="1"/>
  <c r="AF258" i="7" s="1"/>
  <c r="AG258" i="7" s="1"/>
  <c r="AB669" i="7"/>
  <c r="AE669" i="7" s="1"/>
  <c r="AF669" i="7" s="1"/>
  <c r="AG669" i="7" s="1"/>
  <c r="AB245" i="7"/>
  <c r="AE245" i="7" s="1"/>
  <c r="AF245" i="7" s="1"/>
  <c r="AG245" i="7" s="1"/>
  <c r="AB235" i="7"/>
  <c r="AE235" i="7" s="1"/>
  <c r="AF235" i="7" s="1"/>
  <c r="AG235" i="7" s="1"/>
  <c r="AB529" i="7"/>
  <c r="AE529" i="7" s="1"/>
  <c r="AF529" i="7" s="1"/>
  <c r="AG529" i="7" s="1"/>
  <c r="AB71" i="7"/>
  <c r="AE71" i="7" s="1"/>
  <c r="AF71" i="7" s="1"/>
  <c r="AG71" i="7" s="1"/>
  <c r="AB467" i="7"/>
  <c r="AE467" i="7" s="1"/>
  <c r="AF467" i="7" s="1"/>
  <c r="AG467" i="7" s="1"/>
  <c r="AB450" i="7"/>
  <c r="AE450" i="7" s="1"/>
  <c r="AF450" i="7" s="1"/>
  <c r="AG450" i="7" s="1"/>
  <c r="AB689" i="7"/>
  <c r="AE689" i="7" s="1"/>
  <c r="AF689" i="7" s="1"/>
  <c r="AG689" i="7" s="1"/>
  <c r="AB463" i="7"/>
  <c r="AE463" i="7" s="1"/>
  <c r="AF463" i="7" s="1"/>
  <c r="AG463" i="7" s="1"/>
  <c r="AB296" i="7"/>
  <c r="AE296" i="7" s="1"/>
  <c r="AF296" i="7" s="1"/>
  <c r="AG296" i="7" s="1"/>
  <c r="AB561" i="7"/>
  <c r="AE561" i="7" s="1"/>
  <c r="AF561" i="7" s="1"/>
  <c r="AG561" i="7" s="1"/>
  <c r="AB297" i="7"/>
  <c r="AE297" i="7" s="1"/>
  <c r="AF297" i="7" s="1"/>
  <c r="AG297" i="7" s="1"/>
  <c r="AB160" i="7"/>
  <c r="AE160" i="7" s="1"/>
  <c r="AF160" i="7" s="1"/>
  <c r="AB495" i="7"/>
  <c r="AE495" i="7" s="1"/>
  <c r="AF495" i="7" s="1"/>
  <c r="AG495" i="7" s="1"/>
  <c r="AB277" i="7"/>
  <c r="AE277" i="7" s="1"/>
  <c r="AF277" i="7" s="1"/>
  <c r="AG277" i="7" s="1"/>
  <c r="AB101" i="7"/>
  <c r="AE101" i="7" s="1"/>
  <c r="AF101" i="7" s="1"/>
  <c r="AG101" i="7" s="1"/>
  <c r="AB436" i="7"/>
  <c r="AE436" i="7" s="1"/>
  <c r="AF436" i="7" s="1"/>
  <c r="AG436" i="7" s="1"/>
  <c r="AB603" i="7"/>
  <c r="AE603" i="7" s="1"/>
  <c r="AF603" i="7" s="1"/>
  <c r="AG603" i="7" s="1"/>
  <c r="AB374" i="7"/>
  <c r="AE374" i="7" s="1"/>
  <c r="AF374" i="7" s="1"/>
  <c r="AG374" i="7" s="1"/>
  <c r="AB291" i="7"/>
  <c r="AE291" i="7" s="1"/>
  <c r="AF291" i="7" s="1"/>
  <c r="AG291" i="7" s="1"/>
  <c r="AB98" i="7"/>
  <c r="AE98" i="7" s="1"/>
  <c r="AF98" i="7" s="1"/>
  <c r="AG98" i="7" s="1"/>
  <c r="AB353" i="7"/>
  <c r="AE353" i="7" s="1"/>
  <c r="AB414" i="7"/>
  <c r="AE414" i="7" s="1"/>
  <c r="AF414" i="7" s="1"/>
  <c r="AG414" i="7" s="1"/>
  <c r="AB520" i="7"/>
  <c r="AE520" i="7" s="1"/>
  <c r="AF520" i="7" s="1"/>
  <c r="AG520" i="7" s="1"/>
  <c r="AB153" i="7"/>
  <c r="AE153" i="7" s="1"/>
  <c r="AF153" i="7" s="1"/>
  <c r="AG153" i="7" s="1"/>
  <c r="AB23" i="7"/>
  <c r="AE23" i="7" s="1"/>
  <c r="AF23" i="7" s="1"/>
  <c r="AG23" i="7" s="1"/>
  <c r="AB406" i="7"/>
  <c r="AE406" i="7" s="1"/>
  <c r="AF406" i="7" s="1"/>
  <c r="AG406" i="7" s="1"/>
  <c r="AB178" i="7"/>
  <c r="AE178" i="7" s="1"/>
  <c r="AF178" i="7" s="1"/>
  <c r="AG178" i="7" s="1"/>
  <c r="AB458" i="7"/>
  <c r="AE458" i="7" s="1"/>
  <c r="AF458" i="7" s="1"/>
  <c r="AG458" i="7" s="1"/>
  <c r="AB308" i="7"/>
  <c r="AE308" i="7" s="1"/>
  <c r="AF308" i="7" s="1"/>
  <c r="AG308" i="7" s="1"/>
  <c r="AB675" i="7"/>
  <c r="AE675" i="7" s="1"/>
  <c r="AF675" i="7" s="1"/>
  <c r="AG675" i="7" s="1"/>
  <c r="AB231" i="7"/>
  <c r="AE231" i="7" s="1"/>
  <c r="AF231" i="7" s="1"/>
  <c r="AG231" i="7" s="1"/>
  <c r="AB275" i="7"/>
  <c r="AE275" i="7" s="1"/>
  <c r="AF275" i="7" s="1"/>
  <c r="AG275" i="7" s="1"/>
  <c r="AB232" i="7"/>
  <c r="AE232" i="7" s="1"/>
  <c r="AF232" i="7" s="1"/>
  <c r="AG232" i="7" s="1"/>
  <c r="AB621" i="7"/>
  <c r="AE621" i="7" s="1"/>
  <c r="AF621" i="7" s="1"/>
  <c r="AG621" i="7" s="1"/>
  <c r="AB268" i="7"/>
  <c r="AE268" i="7" s="1"/>
  <c r="AF268" i="7" s="1"/>
  <c r="AG268" i="7" s="1"/>
  <c r="AB150" i="7"/>
  <c r="AE150" i="7" s="1"/>
  <c r="AF150" i="7" s="1"/>
  <c r="AG150" i="7" s="1"/>
  <c r="AB559" i="7"/>
  <c r="AE559" i="7" s="1"/>
  <c r="AF559" i="7" s="1"/>
  <c r="AG559" i="7" s="1"/>
  <c r="AB665" i="7"/>
  <c r="AE665" i="7" s="1"/>
  <c r="AF665" i="7" s="1"/>
  <c r="AG665" i="7" s="1"/>
  <c r="AB239" i="7"/>
  <c r="AE239" i="7" s="1"/>
  <c r="AF239" i="7" s="1"/>
  <c r="AG239" i="7" s="1"/>
  <c r="AB300" i="7"/>
  <c r="AE300" i="7" s="1"/>
  <c r="AF300" i="7" s="1"/>
  <c r="AB615" i="7"/>
  <c r="AE615" i="7" s="1"/>
  <c r="AF615" i="7" s="1"/>
  <c r="AB106" i="7"/>
  <c r="AE106" i="7" s="1"/>
  <c r="AF106" i="7" s="1"/>
  <c r="AG106" i="7" s="1"/>
  <c r="AB674" i="7"/>
  <c r="AE674" i="7" s="1"/>
  <c r="AF674" i="7" s="1"/>
  <c r="AG674" i="7" s="1"/>
  <c r="AB173" i="7"/>
  <c r="AE173" i="7" s="1"/>
  <c r="AF173" i="7" s="1"/>
  <c r="AG173" i="7" s="1"/>
  <c r="AB673" i="7"/>
  <c r="AE673" i="7" s="1"/>
  <c r="AF673" i="7" s="1"/>
  <c r="AG673" i="7" s="1"/>
  <c r="AB151" i="7"/>
  <c r="AE151" i="7" s="1"/>
  <c r="AF151" i="7" s="1"/>
  <c r="AB89" i="7"/>
  <c r="AE89" i="7" s="1"/>
  <c r="AF89" i="7" s="1"/>
  <c r="AG89" i="7" s="1"/>
  <c r="AB270" i="7"/>
  <c r="AE270" i="7" s="1"/>
  <c r="AF270" i="7" s="1"/>
  <c r="AG270" i="7" s="1"/>
  <c r="AB385" i="7"/>
  <c r="AE385" i="7" s="1"/>
  <c r="AF385" i="7" s="1"/>
  <c r="AG385" i="7" s="1"/>
  <c r="AB676" i="7"/>
  <c r="AE676" i="7" s="1"/>
  <c r="AF676" i="7" s="1"/>
  <c r="AG676" i="7" s="1"/>
  <c r="AB651" i="7"/>
  <c r="AE651" i="7" s="1"/>
  <c r="AF651" i="7" s="1"/>
  <c r="AG651" i="7" s="1"/>
  <c r="AB29" i="7"/>
  <c r="AE29" i="7" s="1"/>
  <c r="AF29" i="7" s="1"/>
  <c r="AG29" i="7" s="1"/>
  <c r="AB230" i="7"/>
  <c r="AE230" i="7" s="1"/>
  <c r="AF230" i="7" s="1"/>
  <c r="AG230" i="7" s="1"/>
  <c r="AB251" i="7"/>
  <c r="AE251" i="7" s="1"/>
  <c r="AF251" i="7" s="1"/>
  <c r="AG251" i="7" s="1"/>
  <c r="AB375" i="7"/>
  <c r="AE375" i="7" s="1"/>
  <c r="AF375" i="7" s="1"/>
  <c r="AG375" i="7" s="1"/>
  <c r="AB647" i="7"/>
  <c r="AE647" i="7" s="1"/>
  <c r="AF647" i="7" s="1"/>
  <c r="AG647" i="7" s="1"/>
  <c r="AB571" i="7"/>
  <c r="AE571" i="7" s="1"/>
  <c r="AF571" i="7" s="1"/>
  <c r="AG571" i="7" s="1"/>
  <c r="AB691" i="7"/>
  <c r="AE691" i="7" s="1"/>
  <c r="AF691" i="7" s="1"/>
  <c r="AG691" i="7" s="1"/>
  <c r="AB47" i="7"/>
  <c r="AE47" i="7" s="1"/>
  <c r="AF47" i="7" s="1"/>
  <c r="AG47" i="7" s="1"/>
  <c r="AB94" i="7"/>
  <c r="AE94" i="7" s="1"/>
  <c r="AF94" i="7" s="1"/>
  <c r="AG94" i="7" s="1"/>
  <c r="AB208" i="7"/>
  <c r="AE208" i="7" s="1"/>
  <c r="AF208" i="7" s="1"/>
  <c r="AG208" i="7" s="1"/>
  <c r="AB260" i="7"/>
  <c r="AE260" i="7" s="1"/>
  <c r="AF260" i="7" s="1"/>
  <c r="AB540" i="7"/>
  <c r="AE540" i="7" s="1"/>
  <c r="AF540" i="7" s="1"/>
  <c r="AG540" i="7" s="1"/>
  <c r="AB592" i="7"/>
  <c r="AE592" i="7" s="1"/>
  <c r="AF592" i="7" s="1"/>
  <c r="AG592" i="7" s="1"/>
  <c r="AB639" i="7"/>
  <c r="AE639" i="7" s="1"/>
  <c r="AF639" i="7" s="1"/>
  <c r="AG639" i="7" s="1"/>
  <c r="AB210" i="7"/>
  <c r="AE210" i="7" s="1"/>
  <c r="AF210" i="7" s="1"/>
  <c r="AG210" i="7" s="1"/>
  <c r="AB99" i="7"/>
  <c r="AE99" i="7" s="1"/>
  <c r="AF99" i="7" s="1"/>
  <c r="AB180" i="7"/>
  <c r="AE180" i="7" s="1"/>
  <c r="AF180" i="7" s="1"/>
  <c r="AG180" i="7" s="1"/>
  <c r="AB455" i="7"/>
  <c r="AE455" i="7" s="1"/>
  <c r="AF455" i="7" s="1"/>
  <c r="AG455" i="7" s="1"/>
  <c r="AB528" i="7"/>
  <c r="AE528" i="7" s="1"/>
  <c r="AF528" i="7" s="1"/>
  <c r="AG528" i="7" s="1"/>
  <c r="AM528" i="7" s="1"/>
  <c r="AB586" i="7"/>
  <c r="AE586" i="7" s="1"/>
  <c r="AF586" i="7" s="1"/>
  <c r="AG586" i="7" s="1"/>
  <c r="AB64" i="7"/>
  <c r="AE64" i="7" s="1"/>
  <c r="AF64" i="7" s="1"/>
  <c r="AG64" i="7" s="1"/>
  <c r="AB165" i="7"/>
  <c r="AE165" i="7" s="1"/>
  <c r="AF165" i="7" s="1"/>
  <c r="AG165" i="7" s="1"/>
  <c r="AB477" i="7"/>
  <c r="AE477" i="7" s="1"/>
  <c r="AF477" i="7" s="1"/>
  <c r="AG477" i="7" s="1"/>
  <c r="AB342" i="7"/>
  <c r="AE342" i="7" s="1"/>
  <c r="AF342" i="7" s="1"/>
  <c r="AG342" i="7" s="1"/>
  <c r="AB420" i="7"/>
  <c r="AE420" i="7" s="1"/>
  <c r="AF420" i="7" s="1"/>
  <c r="AG420" i="7" s="1"/>
  <c r="AB517" i="7"/>
  <c r="AE517" i="7" s="1"/>
  <c r="AF517" i="7" s="1"/>
  <c r="AG517" i="7" s="1"/>
  <c r="AB627" i="7"/>
  <c r="AE627" i="7" s="1"/>
  <c r="AF627" i="7" s="1"/>
  <c r="AB56" i="7"/>
  <c r="AE56" i="7" s="1"/>
  <c r="AF56" i="7" s="1"/>
  <c r="AG56" i="7" s="1"/>
  <c r="AB55" i="7"/>
  <c r="AE55" i="7" s="1"/>
  <c r="AF55" i="7" s="1"/>
  <c r="AG55" i="7" s="1"/>
  <c r="AB372" i="7"/>
  <c r="AE372" i="7" s="1"/>
  <c r="AF372" i="7" s="1"/>
  <c r="AG372" i="7" s="1"/>
  <c r="AM372" i="7" s="1"/>
  <c r="AB198" i="7"/>
  <c r="AE198" i="7" s="1"/>
  <c r="AF198" i="7" s="1"/>
  <c r="AG198" i="7" s="1"/>
  <c r="AB539" i="7"/>
  <c r="AE539" i="7" s="1"/>
  <c r="AB140" i="7"/>
  <c r="AE140" i="7" s="1"/>
  <c r="AF140" i="7" s="1"/>
  <c r="AG140" i="7" s="1"/>
  <c r="AB380" i="7"/>
  <c r="AE380" i="7" s="1"/>
  <c r="AF380" i="7" s="1"/>
  <c r="AG380" i="7" s="1"/>
  <c r="AB660" i="7"/>
  <c r="AE660" i="7" s="1"/>
  <c r="AF660" i="7" s="1"/>
  <c r="AG660" i="7" s="1"/>
  <c r="AB631" i="7"/>
  <c r="AE631" i="7" s="1"/>
  <c r="AF631" i="7" s="1"/>
  <c r="AG631" i="7" s="1"/>
  <c r="AB21" i="7"/>
  <c r="AE21" i="7" s="1"/>
  <c r="AF21" i="7" s="1"/>
  <c r="AG21" i="7" s="1"/>
  <c r="AB317" i="7"/>
  <c r="AE317" i="7" s="1"/>
  <c r="AF317" i="7" s="1"/>
  <c r="AG317" i="7" s="1"/>
  <c r="AB612" i="7"/>
  <c r="AE612" i="7" s="1"/>
  <c r="AF612" i="7" s="1"/>
  <c r="AB555" i="7"/>
  <c r="AE555" i="7" s="1"/>
  <c r="AF555" i="7" s="1"/>
  <c r="AG555" i="7" s="1"/>
  <c r="AB292" i="7"/>
  <c r="AE292" i="7" s="1"/>
  <c r="AF292" i="7" s="1"/>
  <c r="AG292" i="7" s="1"/>
  <c r="AB472" i="7"/>
  <c r="AE472" i="7" s="1"/>
  <c r="AF472" i="7" s="1"/>
  <c r="AG472" i="7" s="1"/>
  <c r="AB653" i="7"/>
  <c r="AE653" i="7" s="1"/>
  <c r="AF653" i="7" s="1"/>
  <c r="AG653" i="7" s="1"/>
  <c r="AB107" i="7"/>
  <c r="AE107" i="7" s="1"/>
  <c r="AF107" i="7" s="1"/>
  <c r="AG107" i="7" s="1"/>
  <c r="AB423" i="7"/>
  <c r="AE423" i="7" s="1"/>
  <c r="AF423" i="7" s="1"/>
  <c r="AG423" i="7" s="1"/>
  <c r="AB593" i="7"/>
  <c r="AE593" i="7" s="1"/>
  <c r="AF593" i="7" s="1"/>
  <c r="AG593" i="7" s="1"/>
  <c r="AB154" i="7"/>
  <c r="AE154" i="7" s="1"/>
  <c r="AF154" i="7" s="1"/>
  <c r="AB408" i="7"/>
  <c r="AE408" i="7" s="1"/>
  <c r="AF408" i="7" s="1"/>
  <c r="AG408" i="7" s="1"/>
  <c r="AB518" i="7"/>
  <c r="AE518" i="7" s="1"/>
  <c r="AF518" i="7" s="1"/>
  <c r="AG518" i="7" s="1"/>
  <c r="AB214" i="7"/>
  <c r="AE214" i="7" s="1"/>
  <c r="AF214" i="7" s="1"/>
  <c r="AG214" i="7" s="1"/>
  <c r="AB161" i="7"/>
  <c r="AE161" i="7" s="1"/>
  <c r="AF161" i="7" s="1"/>
  <c r="AG161" i="7" s="1"/>
  <c r="AB427" i="7"/>
  <c r="AE427" i="7" s="1"/>
  <c r="AF427" i="7" s="1"/>
  <c r="AG427" i="7" s="1"/>
  <c r="AB465" i="7"/>
  <c r="AE465" i="7" s="1"/>
  <c r="AF465" i="7" s="1"/>
  <c r="AG465" i="7" s="1"/>
  <c r="AB319" i="7"/>
  <c r="AE319" i="7" s="1"/>
  <c r="AF319" i="7" s="1"/>
  <c r="AG319" i="7" s="1"/>
  <c r="AB641" i="7"/>
  <c r="AE641" i="7" s="1"/>
  <c r="AF641" i="7" s="1"/>
  <c r="AG641" i="7" s="1"/>
  <c r="AB466" i="7"/>
  <c r="AE466" i="7" s="1"/>
  <c r="AF466" i="7" s="1"/>
  <c r="AG466" i="7" s="1"/>
  <c r="AB537" i="7"/>
  <c r="AE537" i="7" s="1"/>
  <c r="AF537" i="7" s="1"/>
  <c r="AG537" i="7" s="1"/>
  <c r="AB662" i="7"/>
  <c r="AE662" i="7" s="1"/>
  <c r="AF662" i="7" s="1"/>
  <c r="AG662" i="7" s="1"/>
  <c r="AB206" i="7"/>
  <c r="AE206" i="7" s="1"/>
  <c r="AF206" i="7" s="1"/>
  <c r="AB502" i="7"/>
  <c r="AE502" i="7" s="1"/>
  <c r="AF502" i="7" s="1"/>
  <c r="AB498" i="7"/>
  <c r="AE498" i="7" s="1"/>
  <c r="AF498" i="7" s="1"/>
  <c r="AG498" i="7" s="1"/>
  <c r="AB61" i="7"/>
  <c r="AE61" i="7" s="1"/>
  <c r="AF61" i="7" s="1"/>
  <c r="AG61" i="7" s="1"/>
  <c r="AB266" i="7"/>
  <c r="AE266" i="7" s="1"/>
  <c r="AF266" i="7" s="1"/>
  <c r="AG266" i="7" s="1"/>
  <c r="AB334" i="7"/>
  <c r="AE334" i="7" s="1"/>
  <c r="AF334" i="7" s="1"/>
  <c r="AB500" i="7"/>
  <c r="AE500" i="7" s="1"/>
  <c r="AF500" i="7" s="1"/>
  <c r="AG500" i="7" s="1"/>
  <c r="AB81" i="7"/>
  <c r="AE81" i="7" s="1"/>
  <c r="AF81" i="7" s="1"/>
  <c r="AB600" i="7"/>
  <c r="AE600" i="7" s="1"/>
  <c r="AF600" i="7" s="1"/>
  <c r="AG600" i="7" s="1"/>
  <c r="AB274" i="7"/>
  <c r="AE274" i="7" s="1"/>
  <c r="AF274" i="7" s="1"/>
  <c r="AG274" i="7" s="1"/>
  <c r="AB52" i="7"/>
  <c r="AE52" i="7" s="1"/>
  <c r="AF52" i="7" s="1"/>
  <c r="AG52" i="7" s="1"/>
  <c r="AB512" i="7"/>
  <c r="AE512" i="7" s="1"/>
  <c r="AF512" i="7" s="1"/>
  <c r="AB91" i="7"/>
  <c r="AE91" i="7" s="1"/>
  <c r="AF91" i="7" s="1"/>
  <c r="AG91" i="7" s="1"/>
  <c r="AB386" i="7"/>
  <c r="AE386" i="7" s="1"/>
  <c r="AF386" i="7" s="1"/>
  <c r="AG386" i="7" s="1"/>
  <c r="AB299" i="7"/>
  <c r="AE299" i="7" s="1"/>
  <c r="AF299" i="7" s="1"/>
  <c r="AG299" i="7" s="1"/>
  <c r="AB683" i="7"/>
  <c r="AE683" i="7" s="1"/>
  <c r="AF683" i="7" s="1"/>
  <c r="AB117" i="7"/>
  <c r="AE117" i="7" s="1"/>
  <c r="AF117" i="7" s="1"/>
  <c r="AG117" i="7" s="1"/>
  <c r="AB553" i="7"/>
  <c r="AE553" i="7" s="1"/>
  <c r="AF553" i="7" s="1"/>
  <c r="AG553" i="7" s="1"/>
  <c r="AB320" i="7"/>
  <c r="AE320" i="7" s="1"/>
  <c r="AF320" i="7" s="1"/>
  <c r="AG320" i="7" s="1"/>
  <c r="AB636" i="7"/>
  <c r="AE636" i="7" s="1"/>
  <c r="AF636" i="7" s="1"/>
  <c r="AG636" i="7" s="1"/>
  <c r="AB392" i="7"/>
  <c r="AE392" i="7" s="1"/>
  <c r="AF392" i="7" s="1"/>
  <c r="AG392" i="7" s="1"/>
  <c r="AB410" i="7"/>
  <c r="AE410" i="7" s="1"/>
  <c r="AF410" i="7" s="1"/>
  <c r="AG410" i="7" s="1"/>
  <c r="AB532" i="7"/>
  <c r="AE532" i="7" s="1"/>
  <c r="AF532" i="7" s="1"/>
  <c r="AG532" i="7" s="1"/>
  <c r="AB656" i="7"/>
  <c r="AE656" i="7" s="1"/>
  <c r="AF656" i="7" s="1"/>
  <c r="AG656" i="7" s="1"/>
  <c r="AB390" i="7"/>
  <c r="AE390" i="7" s="1"/>
  <c r="AF390" i="7" s="1"/>
  <c r="AG390" i="7" s="1"/>
  <c r="AB221" i="7"/>
  <c r="AE221" i="7" s="1"/>
  <c r="AF221" i="7" s="1"/>
  <c r="AG221" i="7" s="1"/>
  <c r="AB278" i="7"/>
  <c r="AE278" i="7" s="1"/>
  <c r="AF278" i="7" s="1"/>
  <c r="AB361" i="7"/>
  <c r="AE361" i="7" s="1"/>
  <c r="AF361" i="7" s="1"/>
  <c r="AG361" i="7" s="1"/>
  <c r="AB499" i="7"/>
  <c r="AE499" i="7" s="1"/>
  <c r="AF499" i="7" s="1"/>
  <c r="AG499" i="7" s="1"/>
  <c r="AB614" i="7"/>
  <c r="AE614" i="7" s="1"/>
  <c r="AF614" i="7" s="1"/>
  <c r="AG614" i="7" s="1"/>
  <c r="AB67" i="7"/>
  <c r="AE67" i="7" s="1"/>
  <c r="AF67" i="7" s="1"/>
  <c r="AG67" i="7" s="1"/>
  <c r="AB192" i="7"/>
  <c r="AE192" i="7" s="1"/>
  <c r="AF192" i="7" s="1"/>
  <c r="AG192" i="7" s="1"/>
  <c r="AB116" i="7"/>
  <c r="AE116" i="7" s="1"/>
  <c r="AF116" i="7" s="1"/>
  <c r="AG116" i="7" s="1"/>
  <c r="AB133" i="7"/>
  <c r="AE133" i="7" s="1"/>
  <c r="AF133" i="7" s="1"/>
  <c r="AG133" i="7" s="1"/>
  <c r="AB415" i="7"/>
  <c r="AE415" i="7" s="1"/>
  <c r="AF415" i="7" s="1"/>
  <c r="AG415" i="7" s="1"/>
  <c r="AB506" i="7"/>
  <c r="AE506" i="7" s="1"/>
  <c r="AF506" i="7" s="1"/>
  <c r="AG506" i="7" s="1"/>
  <c r="AB211" i="7"/>
  <c r="AE211" i="7" s="1"/>
  <c r="AF211" i="7" s="1"/>
  <c r="AG211" i="7" s="1"/>
  <c r="AB657" i="7"/>
  <c r="AE657" i="7" s="1"/>
  <c r="AF657" i="7" s="1"/>
  <c r="AG657" i="7" s="1"/>
  <c r="AB174" i="7"/>
  <c r="AE174" i="7" s="1"/>
  <c r="AF174" i="7" s="1"/>
  <c r="AG174" i="7" s="1"/>
  <c r="AB213" i="7"/>
  <c r="AE213" i="7" s="1"/>
  <c r="AF213" i="7" s="1"/>
  <c r="AG213" i="7" s="1"/>
  <c r="AB242" i="7"/>
  <c r="AE242" i="7" s="1"/>
  <c r="AF242" i="7" s="1"/>
  <c r="AG242" i="7" s="1"/>
  <c r="AB398" i="7"/>
  <c r="AE398" i="7" s="1"/>
  <c r="AF398" i="7" s="1"/>
  <c r="AG398" i="7" s="1"/>
  <c r="AB605" i="7"/>
  <c r="AE605" i="7" s="1"/>
  <c r="AF605" i="7" s="1"/>
  <c r="AB622" i="7"/>
  <c r="AE622" i="7" s="1"/>
  <c r="AF622" i="7" s="1"/>
  <c r="AG622" i="7" s="1"/>
  <c r="AB218" i="7"/>
  <c r="AE218" i="7" s="1"/>
  <c r="AF218" i="7" s="1"/>
  <c r="AG218" i="7" s="1"/>
  <c r="AB65" i="7"/>
  <c r="AE65" i="7" s="1"/>
  <c r="AF65" i="7" s="1"/>
  <c r="AG65" i="7" s="1"/>
  <c r="AB216" i="7"/>
  <c r="AE216" i="7" s="1"/>
  <c r="AF216" i="7" s="1"/>
  <c r="AG216" i="7" s="1"/>
  <c r="AB347" i="7"/>
  <c r="AE347" i="7" s="1"/>
  <c r="AF347" i="7" s="1"/>
  <c r="AG347" i="7" s="1"/>
  <c r="AB562" i="7"/>
  <c r="AE562" i="7" s="1"/>
  <c r="AF562" i="7" s="1"/>
  <c r="AG562" i="7" s="1"/>
  <c r="AB546" i="7"/>
  <c r="AE546" i="7" s="1"/>
  <c r="AF546" i="7" s="1"/>
  <c r="AB649" i="7"/>
  <c r="AE649" i="7" s="1"/>
  <c r="AF649" i="7" s="1"/>
  <c r="AG649" i="7" s="1"/>
  <c r="AB62" i="7"/>
  <c r="AE62" i="7" s="1"/>
  <c r="AF62" i="7" s="1"/>
  <c r="AG62" i="7" s="1"/>
  <c r="AB78" i="7"/>
  <c r="AE78" i="7" s="1"/>
  <c r="AF78" i="7" s="1"/>
  <c r="AG78" i="7" s="1"/>
  <c r="AB167" i="7"/>
  <c r="AE167" i="7" s="1"/>
  <c r="AF167" i="7" s="1"/>
  <c r="AG167" i="7" s="1"/>
  <c r="AB582" i="7"/>
  <c r="AE582" i="7" s="1"/>
  <c r="AF582" i="7" s="1"/>
  <c r="AG582" i="7" s="1"/>
  <c r="AB504" i="7"/>
  <c r="AE504" i="7" s="1"/>
  <c r="AF504" i="7" s="1"/>
  <c r="AG504" i="7" s="1"/>
  <c r="AB143" i="7"/>
  <c r="AE143" i="7" s="1"/>
  <c r="AF143" i="7" s="1"/>
  <c r="AG143" i="7" s="1"/>
  <c r="AB333" i="7"/>
  <c r="AE333" i="7" s="1"/>
  <c r="AF333" i="7" s="1"/>
  <c r="AG333" i="7" s="1"/>
  <c r="AB233" i="7"/>
  <c r="AE233" i="7" s="1"/>
  <c r="AF233" i="7" s="1"/>
  <c r="AG233" i="7" s="1"/>
  <c r="AB516" i="7"/>
  <c r="AE516" i="7" s="1"/>
  <c r="AF516" i="7" s="1"/>
  <c r="AG516" i="7" s="1"/>
  <c r="AB475" i="7"/>
  <c r="AE475" i="7" s="1"/>
  <c r="AF475" i="7" s="1"/>
  <c r="AG475" i="7" s="1"/>
  <c r="AB261" i="7"/>
  <c r="AE261" i="7" s="1"/>
  <c r="AF261" i="7" s="1"/>
  <c r="AG261" i="7" s="1"/>
  <c r="AB124" i="7"/>
  <c r="AE124" i="7" s="1"/>
  <c r="AF124" i="7" s="1"/>
  <c r="AG124" i="7" s="1"/>
  <c r="AB209" i="7"/>
  <c r="AE209" i="7" s="1"/>
  <c r="AF209" i="7" s="1"/>
  <c r="AG209" i="7" s="1"/>
  <c r="AB57" i="7"/>
  <c r="AE57" i="7" s="1"/>
  <c r="AF57" i="7" s="1"/>
  <c r="AG57" i="7" s="1"/>
  <c r="AB115" i="7"/>
  <c r="AE115" i="7" s="1"/>
  <c r="AF115" i="7" s="1"/>
  <c r="AG115" i="7" s="1"/>
  <c r="AB132" i="7"/>
  <c r="AE132" i="7" s="1"/>
  <c r="AF132" i="7" s="1"/>
  <c r="AG132" i="7" s="1"/>
  <c r="AB642" i="7"/>
  <c r="AE642" i="7" s="1"/>
  <c r="AF642" i="7" s="1"/>
  <c r="AG642" i="7" s="1"/>
  <c r="AB501" i="7"/>
  <c r="AE501" i="7" s="1"/>
  <c r="AF501" i="7" s="1"/>
  <c r="AG501" i="7" s="1"/>
  <c r="AB195" i="7"/>
  <c r="AE195" i="7" s="1"/>
  <c r="AF195" i="7" s="1"/>
  <c r="AG195" i="7" s="1"/>
  <c r="AB617" i="7"/>
  <c r="AE617" i="7" s="1"/>
  <c r="AF617" i="7" s="1"/>
  <c r="AG617" i="7" s="1"/>
  <c r="AB246" i="7"/>
  <c r="AE246" i="7" s="1"/>
  <c r="AF246" i="7" s="1"/>
  <c r="AG246" i="7" s="1"/>
  <c r="AB215" i="7"/>
  <c r="AE215" i="7" s="1"/>
  <c r="AF215" i="7" s="1"/>
  <c r="AG215" i="7" s="1"/>
  <c r="AB256" i="7"/>
  <c r="AE256" i="7" s="1"/>
  <c r="AF256" i="7" s="1"/>
  <c r="AG256" i="7" s="1"/>
  <c r="AB451" i="7"/>
  <c r="AE451" i="7" s="1"/>
  <c r="AF451" i="7" s="1"/>
  <c r="AG451" i="7" s="1"/>
  <c r="AB46" i="7"/>
  <c r="AE46" i="7" s="1"/>
  <c r="AF46" i="7" s="1"/>
  <c r="AG46" i="7" s="1"/>
  <c r="AB176" i="7"/>
  <c r="AE176" i="7" s="1"/>
  <c r="AF176" i="7" s="1"/>
  <c r="AG176" i="7" s="1"/>
  <c r="AB409" i="7"/>
  <c r="AE409" i="7" s="1"/>
  <c r="AF409" i="7" s="1"/>
  <c r="AG409" i="7" s="1"/>
  <c r="AB269" i="7"/>
  <c r="AE269" i="7" s="1"/>
  <c r="AF269" i="7" s="1"/>
  <c r="AG269" i="7" s="1"/>
  <c r="AB238" i="7"/>
  <c r="AE238" i="7" s="1"/>
  <c r="AF238" i="7" s="1"/>
  <c r="AG238" i="7" s="1"/>
  <c r="AB307" i="7"/>
  <c r="AE307" i="7" s="1"/>
  <c r="AF307" i="7" s="1"/>
  <c r="AG307" i="7" s="1"/>
  <c r="AB54" i="7"/>
  <c r="AE54" i="7" s="1"/>
  <c r="AF54" i="7" s="1"/>
  <c r="AG54" i="7" s="1"/>
  <c r="AB661" i="7"/>
  <c r="AE661" i="7" s="1"/>
  <c r="AF661" i="7" s="1"/>
  <c r="AG661" i="7" s="1"/>
  <c r="AB203" i="7"/>
  <c r="AE203" i="7" s="1"/>
  <c r="AF203" i="7" s="1"/>
  <c r="AG203" i="7" s="1"/>
  <c r="AB387" i="7"/>
  <c r="AE387" i="7" s="1"/>
  <c r="AF387" i="7" s="1"/>
  <c r="AG387" i="7" s="1"/>
  <c r="AB26" i="7"/>
  <c r="AE26" i="7" s="1"/>
  <c r="AF26" i="7" s="1"/>
  <c r="AG26" i="7" s="1"/>
  <c r="AB114" i="7"/>
  <c r="AE114" i="7" s="1"/>
  <c r="AF114" i="7" s="1"/>
  <c r="AG114" i="7" s="1"/>
  <c r="AB325" i="7"/>
  <c r="AE325" i="7" s="1"/>
  <c r="AF325" i="7" s="1"/>
  <c r="AG325" i="7" s="1"/>
  <c r="AB552" i="7"/>
  <c r="AE552" i="7" s="1"/>
  <c r="AF552" i="7" s="1"/>
  <c r="AG552" i="7" s="1"/>
  <c r="AB322" i="7"/>
  <c r="AE322" i="7" s="1"/>
  <c r="AF322" i="7" s="1"/>
  <c r="AG322" i="7" s="1"/>
  <c r="AB368" i="7"/>
  <c r="AE368" i="7" s="1"/>
  <c r="AF368" i="7" s="1"/>
  <c r="AG368" i="7" s="1"/>
  <c r="AB328" i="7"/>
  <c r="AE328" i="7" s="1"/>
  <c r="AF328" i="7" s="1"/>
  <c r="AG328" i="7" s="1"/>
  <c r="AB435" i="7"/>
  <c r="AE435" i="7" s="1"/>
  <c r="AF435" i="7" s="1"/>
  <c r="AG435" i="7" s="1"/>
  <c r="AB485" i="7"/>
  <c r="AE485" i="7" s="1"/>
  <c r="AF485" i="7" s="1"/>
  <c r="AG485" i="7" s="1"/>
  <c r="AB88" i="7"/>
  <c r="AE88" i="7" s="1"/>
  <c r="AF88" i="7" s="1"/>
  <c r="AG88" i="7" s="1"/>
  <c r="AB219" i="7"/>
  <c r="AE219" i="7" s="1"/>
  <c r="AF219" i="7" s="1"/>
  <c r="AG219" i="7" s="1"/>
  <c r="AB212" i="7"/>
  <c r="AE212" i="7" s="1"/>
  <c r="AF212" i="7" s="1"/>
  <c r="AB503" i="7"/>
  <c r="AE503" i="7" s="1"/>
  <c r="AF503" i="7" s="1"/>
  <c r="AG503" i="7" s="1"/>
  <c r="AB557" i="7"/>
  <c r="AE557" i="7" s="1"/>
  <c r="AF557" i="7" s="1"/>
  <c r="AG557" i="7" s="1"/>
  <c r="AB573" i="7"/>
  <c r="AE573" i="7" s="1"/>
  <c r="AF573" i="7" s="1"/>
  <c r="AG573" i="7" s="1"/>
  <c r="AB229" i="7"/>
  <c r="AE229" i="7" s="1"/>
  <c r="AF229" i="7" s="1"/>
  <c r="AG229" i="7" s="1"/>
  <c r="AB264" i="7"/>
  <c r="AE264" i="7" s="1"/>
  <c r="AF264" i="7" s="1"/>
  <c r="AG264" i="7" s="1"/>
  <c r="AB519" i="7"/>
  <c r="AE519" i="7" s="1"/>
  <c r="AF519" i="7" s="1"/>
  <c r="AG519" i="7" s="1"/>
  <c r="AB241" i="7"/>
  <c r="AE241" i="7" s="1"/>
  <c r="AF241" i="7" s="1"/>
  <c r="AG241" i="7" s="1"/>
  <c r="AB127" i="7"/>
  <c r="AE127" i="7" s="1"/>
  <c r="AF127" i="7" s="1"/>
  <c r="AG127" i="7" s="1"/>
  <c r="I4" i="4"/>
  <c r="H6" i="4"/>
  <c r="AB191" i="7"/>
  <c r="AE191" i="7" s="1"/>
  <c r="AF191" i="7" s="1"/>
  <c r="AG191" i="7" s="1"/>
  <c r="AB686" i="7"/>
  <c r="AE686" i="7" s="1"/>
  <c r="AF686" i="7" s="1"/>
  <c r="AG686" i="7" s="1"/>
  <c r="AB102" i="7"/>
  <c r="AE102" i="7" s="1"/>
  <c r="AF102" i="7" s="1"/>
  <c r="AG102" i="7" s="1"/>
  <c r="AB119" i="7"/>
  <c r="AE119" i="7" s="1"/>
  <c r="AF119" i="7" s="1"/>
  <c r="AG119" i="7" s="1"/>
  <c r="AB634" i="7"/>
  <c r="AE634" i="7" s="1"/>
  <c r="AF634" i="7" s="1"/>
  <c r="AG634" i="7" s="1"/>
  <c r="AB189" i="7"/>
  <c r="AE189" i="7" s="1"/>
  <c r="AF189" i="7" s="1"/>
  <c r="AG189" i="7" s="1"/>
  <c r="AB87" i="7"/>
  <c r="AE87" i="7" s="1"/>
  <c r="AF87" i="7" s="1"/>
  <c r="AG87" i="7" s="1"/>
  <c r="AB474" i="7"/>
  <c r="AE474" i="7" s="1"/>
  <c r="AF474" i="7" s="1"/>
  <c r="AG474" i="7" s="1"/>
  <c r="AB15" i="7"/>
  <c r="AE15" i="7" s="1"/>
  <c r="AF15" i="7" s="1"/>
  <c r="AG15" i="7" s="1"/>
  <c r="AB344" i="7"/>
  <c r="AE344" i="7" s="1"/>
  <c r="AF344" i="7" s="1"/>
  <c r="AG344" i="7" s="1"/>
  <c r="AB399" i="7"/>
  <c r="AE399" i="7" s="1"/>
  <c r="AF399" i="7" s="1"/>
  <c r="AG399" i="7" s="1"/>
  <c r="AB644" i="7"/>
  <c r="AE644" i="7" s="1"/>
  <c r="AF644" i="7" s="1"/>
  <c r="AG644" i="7" s="1"/>
  <c r="AB309" i="7"/>
  <c r="AE309" i="7" s="1"/>
  <c r="AF309" i="7" s="1"/>
  <c r="AG309" i="7" s="1"/>
  <c r="AB355" i="7"/>
  <c r="AE355" i="7" s="1"/>
  <c r="AF355" i="7" s="1"/>
  <c r="AG355" i="7" s="1"/>
  <c r="AB583" i="7"/>
  <c r="AE583" i="7" s="1"/>
  <c r="AF583" i="7" s="1"/>
  <c r="AG583" i="7" s="1"/>
  <c r="AB225" i="7"/>
  <c r="AE225" i="7" s="1"/>
  <c r="AF225" i="7" s="1"/>
  <c r="AG225" i="7" s="1"/>
  <c r="AB129" i="7"/>
  <c r="AE129" i="7" s="1"/>
  <c r="AF129" i="7" s="1"/>
  <c r="AG129" i="7" s="1"/>
  <c r="AB462" i="7"/>
  <c r="AE462" i="7" s="1"/>
  <c r="AF462" i="7" s="1"/>
  <c r="AG462" i="7" s="1"/>
  <c r="AB507" i="7"/>
  <c r="AE507" i="7" s="1"/>
  <c r="AF507" i="7" s="1"/>
  <c r="AG507" i="7" s="1"/>
  <c r="AB496" i="7"/>
  <c r="AE496" i="7" s="1"/>
  <c r="AF496" i="7" s="1"/>
  <c r="AG496" i="7" s="1"/>
  <c r="AB224" i="7"/>
  <c r="AE224" i="7" s="1"/>
  <c r="AF224" i="7" s="1"/>
  <c r="AG224" i="7" s="1"/>
  <c r="AB142" i="7"/>
  <c r="AE142" i="7" s="1"/>
  <c r="AF142" i="7" s="1"/>
  <c r="AG142" i="7" s="1"/>
  <c r="AB350" i="7"/>
  <c r="AE350" i="7" s="1"/>
  <c r="AF350" i="7" s="1"/>
  <c r="AB508" i="7"/>
  <c r="AE508" i="7" s="1"/>
  <c r="AF508" i="7" s="1"/>
  <c r="AG508" i="7" s="1"/>
  <c r="AB604" i="7"/>
  <c r="AE604" i="7" s="1"/>
  <c r="AF604" i="7" s="1"/>
  <c r="AG604" i="7" s="1"/>
  <c r="AB692" i="7"/>
  <c r="AE692" i="7" s="1"/>
  <c r="AF692" i="7" s="1"/>
  <c r="AG692" i="7" s="1"/>
  <c r="AB175" i="7"/>
  <c r="AE175" i="7" s="1"/>
  <c r="AF175" i="7" s="1"/>
  <c r="AG175" i="7" s="1"/>
  <c r="AB70" i="7"/>
  <c r="AE70" i="7" s="1"/>
  <c r="AF70" i="7" s="1"/>
  <c r="AG70" i="7" s="1"/>
  <c r="AB363" i="7"/>
  <c r="AE363" i="7" s="1"/>
  <c r="AF363" i="7" s="1"/>
  <c r="AG363" i="7" s="1"/>
  <c r="AB554" i="7"/>
  <c r="AE554" i="7" s="1"/>
  <c r="AF554" i="7" s="1"/>
  <c r="AG554" i="7" s="1"/>
  <c r="AB667" i="7"/>
  <c r="AE667" i="7" s="1"/>
  <c r="AF667" i="7" s="1"/>
  <c r="AG667" i="7" s="1"/>
  <c r="AB464" i="7"/>
  <c r="AE464" i="7" s="1"/>
  <c r="AF464" i="7" s="1"/>
  <c r="AG464" i="7" s="1"/>
  <c r="AB560" i="7"/>
  <c r="AE560" i="7" s="1"/>
  <c r="AF560" i="7" s="1"/>
  <c r="AG560" i="7" s="1"/>
  <c r="AB558" i="7"/>
  <c r="AE558" i="7" s="1"/>
  <c r="AF558" i="7" s="1"/>
  <c r="AG558" i="7" s="1"/>
  <c r="AB28" i="7"/>
  <c r="AE28" i="7" s="1"/>
  <c r="AF28" i="7" s="1"/>
  <c r="AG28" i="7" s="1"/>
  <c r="AB252" i="7"/>
  <c r="AE252" i="7" s="1"/>
  <c r="AF252" i="7" s="1"/>
  <c r="AG252" i="7" s="1"/>
  <c r="AB522" i="7"/>
  <c r="AE522" i="7" s="1"/>
  <c r="AF522" i="7" s="1"/>
  <c r="AG522" i="7" s="1"/>
  <c r="AB680" i="7"/>
  <c r="AE680" i="7" s="1"/>
  <c r="AF680" i="7" s="1"/>
  <c r="AG680" i="7" s="1"/>
  <c r="AB141" i="7"/>
  <c r="AE141" i="7" s="1"/>
  <c r="AF141" i="7" s="1"/>
  <c r="AG141" i="7" s="1"/>
  <c r="AB433" i="7"/>
  <c r="AE433" i="7" s="1"/>
  <c r="AF433" i="7" s="1"/>
  <c r="AG433" i="7" s="1"/>
  <c r="AB596" i="7"/>
  <c r="AE596" i="7" s="1"/>
  <c r="AF596" i="7" s="1"/>
  <c r="AG596" i="7" s="1"/>
  <c r="AB185" i="7"/>
  <c r="AE185" i="7" s="1"/>
  <c r="AF185" i="7" s="1"/>
  <c r="AG185" i="7" s="1"/>
  <c r="AB327" i="7"/>
  <c r="AE327" i="7" s="1"/>
  <c r="AF327" i="7" s="1"/>
  <c r="AG327" i="7" s="1"/>
  <c r="AB544" i="7"/>
  <c r="AE544" i="7" s="1"/>
  <c r="AF544" i="7" s="1"/>
  <c r="AG544" i="7" s="1"/>
  <c r="AB645" i="7"/>
  <c r="AE645" i="7" s="1"/>
  <c r="AF645" i="7" s="1"/>
  <c r="AG645" i="7" s="1"/>
  <c r="AB303" i="7"/>
  <c r="AE303" i="7" s="1"/>
  <c r="AF303" i="7" s="1"/>
  <c r="AG303" i="7" s="1"/>
  <c r="AB486" i="7"/>
  <c r="AE486" i="7" s="1"/>
  <c r="AF486" i="7" s="1"/>
  <c r="AG486" i="7" s="1"/>
  <c r="AB35" i="7"/>
  <c r="AE35" i="7" s="1"/>
  <c r="AF35" i="7" s="1"/>
  <c r="AG35" i="7" s="1"/>
  <c r="AB100" i="7"/>
  <c r="AE100" i="7" s="1"/>
  <c r="AF100" i="7" s="1"/>
  <c r="AG100" i="7" s="1"/>
  <c r="AB424" i="7"/>
  <c r="AE424" i="7" s="1"/>
  <c r="AF424" i="7" s="1"/>
  <c r="AG424" i="7" s="1"/>
  <c r="Z9" i="7"/>
  <c r="Z10" i="7" s="1"/>
  <c r="AB79" i="7"/>
  <c r="AE79" i="7" s="1"/>
  <c r="AF79" i="7" s="1"/>
  <c r="AG79" i="7" s="1"/>
  <c r="AB217" i="7"/>
  <c r="AE217" i="7" s="1"/>
  <c r="AF217" i="7" s="1"/>
  <c r="AG217" i="7" s="1"/>
  <c r="AB422" i="7"/>
  <c r="AE422" i="7" s="1"/>
  <c r="AF422" i="7" s="1"/>
  <c r="AB249" i="7"/>
  <c r="AE249" i="7" s="1"/>
  <c r="AF249" i="7" s="1"/>
  <c r="AG249" i="7" s="1"/>
  <c r="AM249" i="7" s="1"/>
  <c r="AB511" i="7"/>
  <c r="AE511" i="7" s="1"/>
  <c r="AF511" i="7" s="1"/>
  <c r="AG511" i="7" s="1"/>
  <c r="AB86" i="7"/>
  <c r="AE86" i="7" s="1"/>
  <c r="AF86" i="7" s="1"/>
  <c r="AG86" i="7" s="1"/>
  <c r="AB170" i="7"/>
  <c r="AE170" i="7" s="1"/>
  <c r="AF170" i="7" s="1"/>
  <c r="AG170" i="7" s="1"/>
  <c r="AB186" i="7"/>
  <c r="AE186" i="7" s="1"/>
  <c r="AF186" i="7" s="1"/>
  <c r="AG186" i="7" s="1"/>
  <c r="AB367" i="7"/>
  <c r="AE367" i="7" s="1"/>
  <c r="AF367" i="7" s="1"/>
  <c r="AG367" i="7" s="1"/>
  <c r="AB370" i="7"/>
  <c r="AE370" i="7" s="1"/>
  <c r="AF370" i="7" s="1"/>
  <c r="AG370" i="7" s="1"/>
  <c r="AB396" i="7"/>
  <c r="AE396" i="7" s="1"/>
  <c r="AF396" i="7" s="1"/>
  <c r="AG396" i="7" s="1"/>
  <c r="AB247" i="7"/>
  <c r="AE247" i="7" s="1"/>
  <c r="AF247" i="7" s="1"/>
  <c r="AG247" i="7" s="1"/>
  <c r="AB359" i="7"/>
  <c r="AE359" i="7" s="1"/>
  <c r="AF359" i="7" s="1"/>
  <c r="AG359" i="7" s="1"/>
  <c r="AB354" i="7"/>
  <c r="AE354" i="7" s="1"/>
  <c r="AF354" i="7" s="1"/>
  <c r="AG354" i="7" s="1"/>
  <c r="AB131" i="7"/>
  <c r="AE131" i="7" s="1"/>
  <c r="AF131" i="7" s="1"/>
  <c r="AG131" i="7" s="1"/>
  <c r="AB27" i="7"/>
  <c r="AE27" i="7" s="1"/>
  <c r="AF27" i="7" s="1"/>
  <c r="AG27" i="7" s="1"/>
  <c r="H5" i="4"/>
  <c r="H7" i="4" s="1"/>
  <c r="G7" i="4"/>
  <c r="AL623" i="7"/>
  <c r="AL384" i="7"/>
  <c r="AL572" i="7"/>
  <c r="AG287" i="7"/>
  <c r="AG445" i="7"/>
  <c r="AG480" i="7"/>
  <c r="AK48" i="7"/>
  <c r="AR48" i="7" s="1"/>
  <c r="AK384" i="7"/>
  <c r="AR384" i="7" s="1"/>
  <c r="AS384" i="7" s="1"/>
  <c r="AL48" i="7"/>
  <c r="AG650" i="7"/>
  <c r="AG633" i="7"/>
  <c r="AG628" i="7"/>
  <c r="AG96" i="7"/>
  <c r="AG626" i="7"/>
  <c r="AG341" i="7"/>
  <c r="AG459" i="7"/>
  <c r="AG43" i="7"/>
  <c r="AM43" i="7" s="1"/>
  <c r="AG234" i="7"/>
  <c r="AG413" i="7"/>
  <c r="AG509" i="7"/>
  <c r="AG120" i="7"/>
  <c r="AG425" i="7"/>
  <c r="AG469" i="7"/>
  <c r="AG17" i="7"/>
  <c r="AG227" i="7"/>
  <c r="AM227" i="7" s="1"/>
  <c r="AG538" i="7"/>
  <c r="AG112" i="7"/>
  <c r="AG468" i="7"/>
  <c r="AG279" i="7"/>
  <c r="AG169" i="7"/>
  <c r="AG220" i="7"/>
  <c r="AG222" i="7"/>
  <c r="AG478" i="7"/>
  <c r="AG638" i="7"/>
  <c r="AG83" i="7"/>
  <c r="AG437" i="7"/>
  <c r="AG574" i="7"/>
  <c r="AG199" i="7"/>
  <c r="AG262" i="7"/>
  <c r="AG483" i="7"/>
  <c r="AG59" i="7"/>
  <c r="AG551" i="7"/>
  <c r="AG629" i="7"/>
  <c r="AG69" i="7"/>
  <c r="AM69" i="7" s="1"/>
  <c r="AG357" i="7"/>
  <c r="AG145" i="7"/>
  <c r="AG666" i="7"/>
  <c r="AG40" i="7"/>
  <c r="AG687" i="7"/>
  <c r="AG395" i="7"/>
  <c r="AG351" i="7"/>
  <c r="AG527" i="7"/>
  <c r="AG366" i="7"/>
  <c r="AG172" i="7"/>
  <c r="AG405" i="7"/>
  <c r="AG293" i="7"/>
  <c r="AG589" i="7"/>
  <c r="AG379" i="7"/>
  <c r="AG400" i="7"/>
  <c r="AG568" i="7"/>
  <c r="AG181" i="7"/>
  <c r="AG68" i="7"/>
  <c r="AG39" i="7"/>
  <c r="AG200" i="7"/>
  <c r="AG431" i="7"/>
  <c r="AG360" i="7"/>
  <c r="AG179" i="7"/>
  <c r="AG302" i="7"/>
  <c r="AG494" i="7"/>
  <c r="AG340" i="7"/>
  <c r="AG648" i="7"/>
  <c r="AG607" i="7"/>
  <c r="AG349" i="7"/>
  <c r="AG51" i="7"/>
  <c r="AG128" i="7"/>
  <c r="AG99" i="7"/>
  <c r="AG280" i="7"/>
  <c r="AG311" i="7"/>
  <c r="AG331" i="7"/>
  <c r="AG30" i="7"/>
  <c r="AG524" i="7"/>
  <c r="AG663" i="7"/>
  <c r="AG196" i="7"/>
  <c r="AG384" i="7"/>
  <c r="AM384" i="7" s="1"/>
  <c r="AG572" i="7"/>
  <c r="AG48" i="7"/>
  <c r="AM48" i="7" s="1"/>
  <c r="AG125" i="7"/>
  <c r="AG456" i="7"/>
  <c r="AG278" i="7"/>
  <c r="AG605" i="7"/>
  <c r="AG286" i="7"/>
  <c r="AG444" i="7"/>
  <c r="AG643" i="7"/>
  <c r="AG205" i="7"/>
  <c r="AG73" i="7"/>
  <c r="AG594" i="7"/>
  <c r="AG37" i="7"/>
  <c r="AG326" i="7"/>
  <c r="AG446" i="7"/>
  <c r="AG685" i="7"/>
  <c r="AG373" i="7"/>
  <c r="AG403" i="7"/>
  <c r="AG168" i="7"/>
  <c r="AG671" i="7"/>
  <c r="AG581" i="7"/>
  <c r="AG272" i="7"/>
  <c r="AG439" i="7"/>
  <c r="AG92" i="7"/>
  <c r="AG376" i="7"/>
  <c r="AG194" i="7"/>
  <c r="AG135" i="7"/>
  <c r="AG254" i="7"/>
  <c r="AG389" i="7"/>
  <c r="AG58" i="7"/>
  <c r="AG126" i="7"/>
  <c r="AG487" i="7"/>
  <c r="AG591" i="7"/>
  <c r="AG358" i="7"/>
  <c r="AG526" i="7"/>
  <c r="AG188" i="7"/>
  <c r="AG401" i="7"/>
  <c r="AG421" i="7"/>
  <c r="AG226" i="7"/>
  <c r="AG74" i="7"/>
  <c r="AG33" i="7"/>
  <c r="AG267" i="7"/>
  <c r="AG521" i="7"/>
  <c r="AG381" i="7"/>
  <c r="AG137" i="7"/>
  <c r="AM137" i="7" s="1"/>
  <c r="AG533" i="7"/>
  <c r="AG611" i="7"/>
  <c r="AG177" i="7"/>
  <c r="AG329" i="7"/>
  <c r="AG243" i="7"/>
  <c r="AG577" i="7"/>
  <c r="AG318" i="7"/>
  <c r="AG77" i="7"/>
  <c r="AG587" i="7"/>
  <c r="AG618" i="7"/>
  <c r="AG364" i="7"/>
  <c r="AG452" i="7"/>
  <c r="AG397" i="7"/>
  <c r="AG187" i="7"/>
  <c r="AG672" i="7"/>
  <c r="AG82" i="7"/>
  <c r="AG152" i="7"/>
  <c r="AG523" i="7"/>
  <c r="AG36" i="7"/>
  <c r="AG42" i="7"/>
  <c r="AG684" i="7"/>
  <c r="AG348" i="7"/>
  <c r="AG253" i="7"/>
  <c r="AG575" i="7"/>
  <c r="AG608" i="7"/>
  <c r="AG76" i="7"/>
  <c r="AG601" i="7"/>
  <c r="AG305" i="7"/>
  <c r="AG144" i="7"/>
  <c r="AG479" i="7"/>
  <c r="AG632" i="7"/>
  <c r="AG53" i="7"/>
  <c r="AG335" i="7"/>
  <c r="AG453" i="7"/>
  <c r="AG441" i="7"/>
  <c r="AG207" i="7"/>
  <c r="AG550" i="7"/>
  <c r="AM550" i="7" s="1"/>
  <c r="AG41" i="7"/>
  <c r="AG236" i="7"/>
  <c r="AG22" i="7"/>
  <c r="AG108" i="7"/>
  <c r="AG391" i="7"/>
  <c r="AG204" i="7"/>
  <c r="AG338" i="7"/>
  <c r="AG159" i="7"/>
  <c r="AG183" i="7"/>
  <c r="AG223" i="7"/>
  <c r="AG585" i="7"/>
  <c r="AG19" i="7"/>
  <c r="AG378" i="7"/>
  <c r="AG428" i="7"/>
  <c r="AG590" i="7"/>
  <c r="AG182" i="7"/>
  <c r="AG50" i="7"/>
  <c r="AG184" i="7"/>
  <c r="AG543" i="7"/>
  <c r="AF12" i="7"/>
  <c r="AG336" i="7"/>
  <c r="AG80" i="7"/>
  <c r="AG265" i="7"/>
  <c r="AG285" i="7"/>
  <c r="AG271" i="7"/>
  <c r="AG514" i="7"/>
  <c r="AG312" i="7"/>
  <c r="AG149" i="7"/>
  <c r="AG515" i="7"/>
  <c r="AG637" i="7"/>
  <c r="AG162" i="7"/>
  <c r="AG404" i="7"/>
  <c r="AG339" i="7"/>
  <c r="AG103" i="7"/>
  <c r="AG148" i="7"/>
  <c r="AG426" i="7"/>
  <c r="AG655" i="7"/>
  <c r="AG613" i="7"/>
  <c r="AG163" i="7"/>
  <c r="AG525" i="7"/>
  <c r="AG365" i="7"/>
  <c r="AG454" i="7"/>
  <c r="AG490" i="7"/>
  <c r="AG31" i="7"/>
  <c r="AG316" i="7"/>
  <c r="AG345" i="7"/>
  <c r="AG609" i="7"/>
  <c r="AG93" i="7"/>
  <c r="AG134" i="7"/>
  <c r="AG202" i="7"/>
  <c r="AG244" i="7"/>
  <c r="AG362" i="7"/>
  <c r="AG32" i="7"/>
  <c r="AG417" i="7"/>
  <c r="AG412" i="7"/>
  <c r="AG24" i="7"/>
  <c r="AG471" i="7"/>
  <c r="AG679" i="7"/>
  <c r="AG257" i="7"/>
  <c r="AG402" i="7"/>
  <c r="AG473" i="7"/>
  <c r="AG295" i="7"/>
  <c r="AG484" i="7"/>
  <c r="AG541" i="7"/>
  <c r="AG623" i="7"/>
  <c r="AG620" i="7"/>
  <c r="AG105" i="7"/>
  <c r="AG460" i="7"/>
  <c r="AG283" i="7"/>
  <c r="AG497" i="7"/>
  <c r="AG113" i="7"/>
  <c r="AM113" i="7" s="1"/>
  <c r="AG164" i="7"/>
  <c r="AG681" i="7"/>
  <c r="AG356" i="7"/>
  <c r="AG248" i="7"/>
  <c r="AG548" i="7"/>
  <c r="AG332" i="7"/>
  <c r="AG97" i="7"/>
  <c r="AG432" i="7"/>
  <c r="AG122" i="7"/>
  <c r="AG615" i="7"/>
  <c r="AG422" i="7"/>
  <c r="AG75" i="7"/>
  <c r="AG635" i="7"/>
  <c r="AG310" i="7"/>
  <c r="AG151" i="7"/>
  <c r="AG260" i="7"/>
  <c r="AG627" i="7"/>
  <c r="AG630" i="7"/>
  <c r="AG505" i="7"/>
  <c r="AG38" i="7"/>
  <c r="AG549" i="7"/>
  <c r="AG616" i="7"/>
  <c r="AG16" i="7"/>
  <c r="AG158" i="7"/>
  <c r="AG323" i="7"/>
  <c r="AG688" i="7"/>
  <c r="AG13" i="7"/>
  <c r="AG110" i="7"/>
  <c r="AG304" i="7"/>
  <c r="AG18" i="7"/>
  <c r="AG493" i="7"/>
  <c r="AG546" i="7"/>
  <c r="AG343" i="7"/>
  <c r="AG566" i="7"/>
  <c r="AG530" i="7"/>
  <c r="AG14" i="7"/>
  <c r="AG157" i="7"/>
  <c r="AG488" i="7"/>
  <c r="AG646" i="7"/>
  <c r="AG111" i="7"/>
  <c r="AG411" i="7"/>
  <c r="AG542" i="7"/>
  <c r="AG25" i="7"/>
  <c r="AG393" i="7"/>
  <c r="AG461" i="7"/>
  <c r="AG442" i="7"/>
  <c r="AG547" i="7"/>
  <c r="AM547" i="7" s="1"/>
  <c r="AG492" i="7"/>
  <c r="AG531" i="7"/>
  <c r="AG237" i="7"/>
  <c r="AG121" i="7"/>
  <c r="AG482" i="7"/>
  <c r="AG670" i="7"/>
  <c r="AG85" i="7"/>
  <c r="AG369" i="7"/>
  <c r="AG598" i="7"/>
  <c r="AG599" i="7"/>
  <c r="AG276" i="7"/>
  <c r="AG155" i="7"/>
  <c r="AG301" i="7"/>
  <c r="AG438" i="7"/>
  <c r="AG668" i="7"/>
  <c r="AG146" i="7"/>
  <c r="AM146" i="7" s="1"/>
  <c r="AG545" i="7"/>
  <c r="AG109" i="7"/>
  <c r="AG690" i="7"/>
  <c r="AG652" i="7"/>
  <c r="AG139" i="7"/>
  <c r="AG407" i="7"/>
  <c r="AG610" i="7"/>
  <c r="AG190" i="7"/>
  <c r="AG377" i="7"/>
  <c r="AG564" i="7"/>
  <c r="AG678" i="7"/>
  <c r="AG193" i="7"/>
  <c r="AG481" i="7"/>
  <c r="AG388" i="7"/>
  <c r="AG206" i="7"/>
  <c r="AG502" i="7"/>
  <c r="AG60" i="7"/>
  <c r="AG334" i="7"/>
  <c r="AG81" i="7"/>
  <c r="AG418" i="7"/>
  <c r="AG300" i="7"/>
  <c r="AG512" i="7"/>
  <c r="AG640" i="7"/>
  <c r="AG448" i="7"/>
  <c r="AG66" i="7"/>
  <c r="AG147" i="7"/>
  <c r="AG597" i="7"/>
  <c r="AG350" i="7"/>
  <c r="AG683" i="7"/>
  <c r="AG212" i="7"/>
  <c r="AG382" i="7"/>
  <c r="AG324" i="7"/>
  <c r="AG313" i="7"/>
  <c r="AG337" i="7"/>
  <c r="AG314" i="7"/>
  <c r="AG394" i="7"/>
  <c r="AG160" i="7"/>
  <c r="AG20" i="7"/>
  <c r="AG567" i="7"/>
  <c r="AG510" i="7"/>
  <c r="AG289" i="7"/>
  <c r="AG584" i="7"/>
  <c r="AG282" i="7"/>
  <c r="AG612" i="7"/>
  <c r="AG154" i="7"/>
  <c r="AL688" i="7"/>
  <c r="AS688" i="7" s="1"/>
  <c r="Z8" i="7"/>
  <c r="AK330" i="7"/>
  <c r="AR330" i="7" s="1"/>
  <c r="AL681" i="7"/>
  <c r="AS681" i="7" s="1"/>
  <c r="AK629" i="7"/>
  <c r="AK288" i="7"/>
  <c r="AR288" i="7" s="1"/>
  <c r="AK353" i="7"/>
  <c r="AR353" i="7" s="1"/>
  <c r="AK619" i="7"/>
  <c r="AK641" i="7"/>
  <c r="AK333" i="7"/>
  <c r="AR333" i="7" s="1"/>
  <c r="AL318" i="7"/>
  <c r="AK616" i="7"/>
  <c r="AK663" i="7"/>
  <c r="AR663" i="7" s="1"/>
  <c r="AL547" i="7"/>
  <c r="AL43" i="7"/>
  <c r="AL311" i="7"/>
  <c r="AK567" i="7"/>
  <c r="AK565" i="7"/>
  <c r="AK563" i="7"/>
  <c r="AK282" i="7"/>
  <c r="AR282" i="7" s="1"/>
  <c r="AK613" i="7"/>
  <c r="AL365" i="7"/>
  <c r="AK568" i="7"/>
  <c r="AK448" i="7"/>
  <c r="AR448" i="7" s="1"/>
  <c r="AK557" i="7"/>
  <c r="AK649" i="7"/>
  <c r="AK412" i="7"/>
  <c r="AR412" i="7" s="1"/>
  <c r="AK679" i="7"/>
  <c r="AR679" i="7" s="1"/>
  <c r="AL37" i="7"/>
  <c r="AL227" i="7"/>
  <c r="AK489" i="7"/>
  <c r="AR489" i="7" s="1"/>
  <c r="AK588" i="7"/>
  <c r="AK615" i="7"/>
  <c r="AL156" i="7"/>
  <c r="AL294" i="7"/>
  <c r="AL137" i="7"/>
  <c r="AK599" i="7"/>
  <c r="AL146" i="7"/>
  <c r="AK595" i="7"/>
  <c r="AK547" i="7"/>
  <c r="AR547" i="7" s="1"/>
  <c r="AK227" i="7"/>
  <c r="AR227" i="7" s="1"/>
  <c r="AK408" i="7"/>
  <c r="AR408" i="7" s="1"/>
  <c r="AK122" i="7"/>
  <c r="AR122" i="7" s="1"/>
  <c r="AK662" i="7"/>
  <c r="AR662" i="7" s="1"/>
  <c r="AK612" i="7"/>
  <c r="AK555" i="7"/>
  <c r="AK587" i="7"/>
  <c r="AK566" i="7"/>
  <c r="AK575" i="7"/>
  <c r="AK637" i="7"/>
  <c r="AK632" i="7"/>
  <c r="AK614" i="7"/>
  <c r="AK561" i="7"/>
  <c r="AK671" i="7"/>
  <c r="AR671" i="7" s="1"/>
  <c r="AK666" i="7"/>
  <c r="AR666" i="7" s="1"/>
  <c r="AK600" i="7"/>
  <c r="AK554" i="7"/>
  <c r="AK622" i="7"/>
  <c r="AK603" i="7"/>
  <c r="AK577" i="7"/>
  <c r="AK593" i="7"/>
  <c r="AK576" i="7"/>
  <c r="AK617" i="7"/>
  <c r="AK651" i="7"/>
  <c r="AK665" i="7"/>
  <c r="AR665" i="7" s="1"/>
  <c r="AK560" i="7"/>
  <c r="AK674" i="7"/>
  <c r="AR674" i="7" s="1"/>
  <c r="AK640" i="7"/>
  <c r="AK602" i="7"/>
  <c r="AK609" i="7"/>
  <c r="AK601" i="7"/>
  <c r="AL41" i="7"/>
  <c r="AK569" i="7"/>
  <c r="AK692" i="7"/>
  <c r="AR692" i="7" s="1"/>
  <c r="AL509" i="7"/>
  <c r="AK193" i="7"/>
  <c r="AR193" i="7" s="1"/>
  <c r="AL69" i="7"/>
  <c r="AK585" i="7"/>
  <c r="AK466" i="7"/>
  <c r="AR466" i="7" s="1"/>
  <c r="AK680" i="7"/>
  <c r="AR680" i="7" s="1"/>
  <c r="AK571" i="7"/>
  <c r="AK645" i="7"/>
  <c r="AK80" i="7"/>
  <c r="AR80" i="7" s="1"/>
  <c r="AL525" i="7"/>
  <c r="AK454" i="7"/>
  <c r="AR454" i="7" s="1"/>
  <c r="AK324" i="7"/>
  <c r="AR324" i="7" s="1"/>
  <c r="AL324" i="7"/>
  <c r="AK589" i="7"/>
  <c r="AL401" i="7"/>
  <c r="AL391" i="7"/>
  <c r="AK78" i="7"/>
  <c r="AR78" i="7" s="1"/>
  <c r="AL24" i="7"/>
  <c r="AK257" i="7"/>
  <c r="AR257" i="7" s="1"/>
  <c r="AL148" i="7"/>
  <c r="AK263" i="7"/>
  <c r="AR263" i="7" s="1"/>
  <c r="AK672" i="7"/>
  <c r="AR672" i="7" s="1"/>
  <c r="AK597" i="7"/>
  <c r="AK596" i="7"/>
  <c r="AK445" i="7"/>
  <c r="AR445" i="7" s="1"/>
  <c r="AK56" i="7"/>
  <c r="AR56" i="7" s="1"/>
  <c r="AK280" i="7"/>
  <c r="AR280" i="7" s="1"/>
  <c r="AK276" i="7"/>
  <c r="AR276" i="7" s="1"/>
  <c r="AL551" i="7"/>
  <c r="AK461" i="7"/>
  <c r="AR461" i="7" s="1"/>
  <c r="AK664" i="7"/>
  <c r="AR664" i="7" s="1"/>
  <c r="AK635" i="7"/>
  <c r="AL171" i="7"/>
  <c r="AK156" i="7"/>
  <c r="AR156" i="7" s="1"/>
  <c r="AK364" i="7"/>
  <c r="AR364" i="7" s="1"/>
  <c r="AK419" i="7"/>
  <c r="AR419" i="7" s="1"/>
  <c r="AK647" i="7"/>
  <c r="AK648" i="7"/>
  <c r="AK657" i="7"/>
  <c r="AK644" i="7"/>
  <c r="AK667" i="7"/>
  <c r="AR667" i="7" s="1"/>
  <c r="AK643" i="7"/>
  <c r="AK682" i="7"/>
  <c r="AR682" i="7" s="1"/>
  <c r="AK591" i="7"/>
  <c r="AK578" i="7"/>
  <c r="AK661" i="7"/>
  <c r="AR661" i="7" s="1"/>
  <c r="AK562" i="7"/>
  <c r="AK607" i="7"/>
  <c r="AL312" i="7"/>
  <c r="AK608" i="7"/>
  <c r="AK676" i="7"/>
  <c r="AR676" i="7" s="1"/>
  <c r="AK558" i="7"/>
  <c r="AK627" i="7"/>
  <c r="AK690" i="7"/>
  <c r="AR690" i="7" s="1"/>
  <c r="AK652" i="7"/>
  <c r="AK670" i="7"/>
  <c r="AR670" i="7" s="1"/>
  <c r="AK685" i="7"/>
  <c r="AR685" i="7" s="1"/>
  <c r="AK580" i="7"/>
  <c r="AK624" i="7"/>
  <c r="AK669" i="7"/>
  <c r="AR669" i="7" s="1"/>
  <c r="AK621" i="7"/>
  <c r="AK592" i="7"/>
  <c r="AK604" i="7"/>
  <c r="AK582" i="7"/>
  <c r="AK658" i="7"/>
  <c r="AK564" i="7"/>
  <c r="AK606" i="7"/>
  <c r="AL368" i="7"/>
  <c r="AK605" i="7"/>
  <c r="AK678" i="7"/>
  <c r="AR678" i="7" s="1"/>
  <c r="AL136" i="7"/>
  <c r="AK310" i="7"/>
  <c r="AR310" i="7" s="1"/>
  <c r="AK631" i="7"/>
  <c r="AK620" i="7"/>
  <c r="AK639" i="7"/>
  <c r="AL517" i="7"/>
  <c r="AK594" i="7"/>
  <c r="AL113" i="7"/>
  <c r="AK660" i="7"/>
  <c r="AR660" i="7" s="1"/>
  <c r="AL390" i="7"/>
  <c r="AK590" i="7"/>
  <c r="AK630" i="7"/>
  <c r="AK655" i="7"/>
  <c r="AL490" i="7"/>
  <c r="AK17" i="7"/>
  <c r="AR17" i="7" s="1"/>
  <c r="AL339" i="7"/>
  <c r="AK668" i="7"/>
  <c r="AR668" i="7" s="1"/>
  <c r="AK82" i="7"/>
  <c r="AR82" i="7" s="1"/>
  <c r="AK505" i="7"/>
  <c r="AR505" i="7" s="1"/>
  <c r="AK43" i="7"/>
  <c r="AR43" i="7" s="1"/>
  <c r="AK383" i="7"/>
  <c r="AR383" i="7" s="1"/>
  <c r="AK146" i="7"/>
  <c r="AR146" i="7" s="1"/>
  <c r="AK528" i="7"/>
  <c r="AR528" i="7" s="1"/>
  <c r="AK137" i="7"/>
  <c r="AR137" i="7" s="1"/>
  <c r="AK294" i="7"/>
  <c r="AR294" i="7" s="1"/>
  <c r="AK69" i="7"/>
  <c r="AR69" i="7" s="1"/>
  <c r="AK677" i="7"/>
  <c r="AR677" i="7" s="1"/>
  <c r="AK673" i="7"/>
  <c r="AR673" i="7" s="1"/>
  <c r="AK689" i="7"/>
  <c r="AR689" i="7" s="1"/>
  <c r="AK636" i="7"/>
  <c r="AK581" i="7"/>
  <c r="AK586" i="7"/>
  <c r="AK573" i="7"/>
  <c r="AK654" i="7"/>
  <c r="AK611" i="7"/>
  <c r="AK650" i="7"/>
  <c r="AK579" i="7"/>
  <c r="AK659" i="7"/>
  <c r="AK625" i="7"/>
  <c r="AK634" i="7"/>
  <c r="AK691" i="7"/>
  <c r="AR691" i="7" s="1"/>
  <c r="AK633" i="7"/>
  <c r="AK675" i="7"/>
  <c r="AR675" i="7" s="1"/>
  <c r="AK638" i="7"/>
  <c r="AK646" i="7"/>
  <c r="AK686" i="7"/>
  <c r="AR686" i="7" s="1"/>
  <c r="AK656" i="7"/>
  <c r="AK653" i="7"/>
  <c r="AK683" i="7"/>
  <c r="AR683" i="7" s="1"/>
  <c r="AK583" i="7"/>
  <c r="AK687" i="7"/>
  <c r="AR687" i="7" s="1"/>
  <c r="AK570" i="7"/>
  <c r="AK574" i="7"/>
  <c r="AK598" i="7"/>
  <c r="AK642" i="7"/>
  <c r="AK684" i="7"/>
  <c r="AR684" i="7" s="1"/>
  <c r="AK559" i="7"/>
  <c r="AK626" i="7"/>
  <c r="AK628" i="7"/>
  <c r="AK618" i="7"/>
  <c r="AK610" i="7"/>
  <c r="AK556" i="7"/>
  <c r="Y6" i="7"/>
  <c r="Y7" i="7"/>
  <c r="AM681" i="7"/>
  <c r="AM623" i="7"/>
  <c r="AM688" i="7"/>
  <c r="AS156" i="7" l="1"/>
  <c r="AL486" i="7"/>
  <c r="AL203" i="7"/>
  <c r="AK485" i="7"/>
  <c r="AR485" i="7" s="1"/>
  <c r="AL419" i="7"/>
  <c r="AK451" i="7"/>
  <c r="AR451" i="7" s="1"/>
  <c r="AL90" i="7"/>
  <c r="AK292" i="7"/>
  <c r="AR292" i="7" s="1"/>
  <c r="AK235" i="7"/>
  <c r="AR235" i="7" s="1"/>
  <c r="AS294" i="7"/>
  <c r="AT294" i="7" s="1"/>
  <c r="AK433" i="7"/>
  <c r="AR433" i="7" s="1"/>
  <c r="AL185" i="7"/>
  <c r="AL303" i="7"/>
  <c r="AS137" i="7"/>
  <c r="AT137" i="7" s="1"/>
  <c r="AS419" i="7"/>
  <c r="AF284" i="7"/>
  <c r="AG284" i="7" s="1"/>
  <c r="AM284" i="7" s="1"/>
  <c r="AM288" i="7"/>
  <c r="AK424" i="7"/>
  <c r="AR424" i="7" s="1"/>
  <c r="AL35" i="7"/>
  <c r="AK147" i="7"/>
  <c r="AR147" i="7" s="1"/>
  <c r="AL79" i="7"/>
  <c r="AK64" i="7"/>
  <c r="AR64" i="7" s="1"/>
  <c r="AK151" i="7"/>
  <c r="AR151" i="7" s="1"/>
  <c r="AK242" i="7"/>
  <c r="AR242" i="7" s="1"/>
  <c r="AL124" i="7"/>
  <c r="AK233" i="7"/>
  <c r="AR233" i="7" s="1"/>
  <c r="AL528" i="7"/>
  <c r="AS528" i="7" s="1"/>
  <c r="AT528" i="7" s="1"/>
  <c r="AK511" i="7"/>
  <c r="AR511" i="7" s="1"/>
  <c r="AL288" i="7"/>
  <c r="AK284" i="7"/>
  <c r="AR284" i="7" s="1"/>
  <c r="AS43" i="7"/>
  <c r="AT43" i="7" s="1"/>
  <c r="AK327" i="7"/>
  <c r="AR327" i="7" s="1"/>
  <c r="AS69" i="7"/>
  <c r="AK380" i="7"/>
  <c r="AR380" i="7" s="1"/>
  <c r="AK108" i="7"/>
  <c r="AR108" i="7" s="1"/>
  <c r="AK516" i="7"/>
  <c r="AR516" i="7" s="1"/>
  <c r="AK224" i="7"/>
  <c r="AR224" i="7" s="1"/>
  <c r="AL95" i="7"/>
  <c r="AK100" i="7"/>
  <c r="AR100" i="7" s="1"/>
  <c r="AK232" i="7"/>
  <c r="AR232" i="7" s="1"/>
  <c r="AL214" i="7"/>
  <c r="AL89" i="7"/>
  <c r="AK371" i="7"/>
  <c r="AR371" i="7" s="1"/>
  <c r="AL249" i="7"/>
  <c r="AL178" i="7"/>
  <c r="AK372" i="7"/>
  <c r="AR372" i="7" s="1"/>
  <c r="AL372" i="7"/>
  <c r="AA9" i="7"/>
  <c r="AF330" i="7"/>
  <c r="AG330" i="7" s="1"/>
  <c r="AH330" i="7" s="1"/>
  <c r="AE8" i="7"/>
  <c r="AE9" i="7" s="1"/>
  <c r="AF353" i="7"/>
  <c r="AL353" i="7" s="1"/>
  <c r="AS353" i="7" s="1"/>
  <c r="I5" i="4"/>
  <c r="AK539" i="7"/>
  <c r="AR539" i="7" s="1"/>
  <c r="AF539" i="7"/>
  <c r="AT69" i="7"/>
  <c r="AS146" i="7"/>
  <c r="AT146" i="7" s="1"/>
  <c r="AS324" i="7"/>
  <c r="AS227" i="7"/>
  <c r="AT227" i="7" s="1"/>
  <c r="AS288" i="7"/>
  <c r="AT288" i="7" s="1"/>
  <c r="AT681" i="7"/>
  <c r="AT688" i="7"/>
  <c r="AS48" i="7"/>
  <c r="AT48" i="7" s="1"/>
  <c r="AT156" i="7"/>
  <c r="AS547" i="7"/>
  <c r="AT547" i="7" s="1"/>
  <c r="AT384" i="7"/>
  <c r="AH465" i="7"/>
  <c r="AH518" i="7"/>
  <c r="AH423" i="7"/>
  <c r="AH292" i="7"/>
  <c r="AH21" i="7"/>
  <c r="AH584" i="7"/>
  <c r="AH510" i="7"/>
  <c r="AH84" i="7"/>
  <c r="AH374" i="7"/>
  <c r="AH277" i="7"/>
  <c r="AH561" i="7"/>
  <c r="AH450" i="7"/>
  <c r="AH215" i="7"/>
  <c r="AH314" i="7"/>
  <c r="AN314" i="7" s="1"/>
  <c r="AH313" i="7"/>
  <c r="AH382" i="7"/>
  <c r="AH170" i="7"/>
  <c r="AH86" i="7"/>
  <c r="AH511" i="7"/>
  <c r="AN511" i="7" s="1"/>
  <c r="AH249" i="7"/>
  <c r="AN249" i="7" s="1"/>
  <c r="AH588" i="7"/>
  <c r="AH171" i="7"/>
  <c r="AH476" i="7"/>
  <c r="AH91" i="7"/>
  <c r="AH52" i="7"/>
  <c r="AH600" i="7"/>
  <c r="AH500" i="7"/>
  <c r="AH266" i="7"/>
  <c r="AH150" i="7"/>
  <c r="AH60" i="7"/>
  <c r="AH268" i="7"/>
  <c r="AH481" i="7"/>
  <c r="AN481" i="7" s="1"/>
  <c r="AH377" i="7"/>
  <c r="AH139" i="7"/>
  <c r="AH427" i="7"/>
  <c r="AH633" i="7"/>
  <c r="AH480" i="7"/>
  <c r="AH445" i="7"/>
  <c r="AH650" i="7"/>
  <c r="AH628" i="7"/>
  <c r="AH287" i="7"/>
  <c r="AN287" i="7" s="1"/>
  <c r="AH161" i="7"/>
  <c r="AH154" i="7"/>
  <c r="AH653" i="7"/>
  <c r="AH612" i="7"/>
  <c r="AH282" i="7"/>
  <c r="AH289" i="7"/>
  <c r="AH118" i="7"/>
  <c r="AH416" i="7"/>
  <c r="AH436" i="7"/>
  <c r="AH160" i="7"/>
  <c r="AH463" i="7"/>
  <c r="AH71" i="7"/>
  <c r="AH394" i="7"/>
  <c r="AH337" i="7"/>
  <c r="AH324" i="7"/>
  <c r="AH692" i="7"/>
  <c r="AH604" i="7"/>
  <c r="AH508" i="7"/>
  <c r="AN508" i="7" s="1"/>
  <c r="AH350" i="7"/>
  <c r="AH124" i="7"/>
  <c r="AH595" i="7"/>
  <c r="AH565" i="7"/>
  <c r="AH250" i="7"/>
  <c r="AH512" i="7"/>
  <c r="AH274" i="7"/>
  <c r="AH81" i="7"/>
  <c r="AH334" i="7"/>
  <c r="AH475" i="7"/>
  <c r="AH498" i="7"/>
  <c r="AH502" i="7"/>
  <c r="AH206" i="7"/>
  <c r="AH678" i="7"/>
  <c r="AH610" i="7"/>
  <c r="AH690" i="7"/>
  <c r="AH668" i="7"/>
  <c r="AH276" i="7"/>
  <c r="AH85" i="7"/>
  <c r="AH237" i="7"/>
  <c r="AH442" i="7"/>
  <c r="AH542" i="7"/>
  <c r="AH488" i="7"/>
  <c r="AH566" i="7"/>
  <c r="AH167" i="7"/>
  <c r="AH65" i="7"/>
  <c r="AH657" i="7"/>
  <c r="AH614" i="7"/>
  <c r="AH410" i="7"/>
  <c r="AH110" i="7"/>
  <c r="AH158" i="7"/>
  <c r="AH38" i="7"/>
  <c r="AH420" i="7"/>
  <c r="AH180" i="7"/>
  <c r="AH94" i="7"/>
  <c r="AH29" i="7"/>
  <c r="AH235" i="7"/>
  <c r="AH371" i="7"/>
  <c r="AN371" i="7" s="1"/>
  <c r="AH136" i="7"/>
  <c r="AN136" i="7" s="1"/>
  <c r="AH602" i="7"/>
  <c r="AH485" i="7"/>
  <c r="AH435" i="7"/>
  <c r="AN435" i="7" s="1"/>
  <c r="AH328" i="7"/>
  <c r="AH115" i="7"/>
  <c r="AH122" i="7"/>
  <c r="AH548" i="7"/>
  <c r="AH164" i="7"/>
  <c r="AH462" i="7"/>
  <c r="AH355" i="7"/>
  <c r="AH344" i="7"/>
  <c r="AH189" i="7"/>
  <c r="AH686" i="7"/>
  <c r="AH414" i="7"/>
  <c r="AH98" i="7"/>
  <c r="AH541" i="7"/>
  <c r="AH654" i="7"/>
  <c r="AH471" i="7"/>
  <c r="AI471" i="7" s="1"/>
  <c r="AH32" i="7"/>
  <c r="AH134" i="7"/>
  <c r="AH316" i="7"/>
  <c r="AH365" i="7"/>
  <c r="AH655" i="7"/>
  <c r="AH339" i="7"/>
  <c r="AN339" i="7" s="1"/>
  <c r="AH515" i="7"/>
  <c r="AH271" i="7"/>
  <c r="AH336" i="7"/>
  <c r="AH543" i="7"/>
  <c r="AN543" i="7" s="1"/>
  <c r="AH434" i="7"/>
  <c r="AH182" i="7"/>
  <c r="AH130" i="7"/>
  <c r="AH378" i="7"/>
  <c r="AH470" i="7"/>
  <c r="AN470" i="7" s="1"/>
  <c r="AH383" i="7"/>
  <c r="AH447" i="7"/>
  <c r="AI447" i="7" s="1"/>
  <c r="AH44" i="7"/>
  <c r="AH90" i="7"/>
  <c r="AH443" i="7"/>
  <c r="AN443" i="7" s="1"/>
  <c r="AH419" i="7"/>
  <c r="AN419" i="7" s="1"/>
  <c r="AH191" i="7"/>
  <c r="AH632" i="7"/>
  <c r="AH601" i="7"/>
  <c r="AH253" i="7"/>
  <c r="AH127" i="7"/>
  <c r="AH27" i="7"/>
  <c r="AH636" i="7"/>
  <c r="AH457" i="7"/>
  <c r="AH42" i="7"/>
  <c r="AH82" i="7"/>
  <c r="AH452" i="7"/>
  <c r="AH322" i="7"/>
  <c r="AH26" i="7"/>
  <c r="AH54" i="7"/>
  <c r="AH409" i="7"/>
  <c r="AH256" i="7"/>
  <c r="AH669" i="7"/>
  <c r="AH624" i="7"/>
  <c r="AH682" i="7"/>
  <c r="AH329" i="7"/>
  <c r="AH137" i="7"/>
  <c r="AN137" i="7" s="1"/>
  <c r="AU137" i="7" s="1"/>
  <c r="AX137" i="7" s="1"/>
  <c r="AY137" i="7" s="1"/>
  <c r="AH33" i="7"/>
  <c r="AH401" i="7"/>
  <c r="AH591" i="7"/>
  <c r="AH389" i="7"/>
  <c r="AH376" i="7"/>
  <c r="AH581" i="7"/>
  <c r="AH373" i="7"/>
  <c r="AH37" i="7"/>
  <c r="AH643" i="7"/>
  <c r="AH216" i="7"/>
  <c r="AH174" i="7"/>
  <c r="AN174" i="7" s="1"/>
  <c r="AH67" i="7"/>
  <c r="AH532" i="7"/>
  <c r="AH196" i="7"/>
  <c r="AH331" i="7"/>
  <c r="AH517" i="7"/>
  <c r="AH455" i="7"/>
  <c r="AN455" i="7" s="1"/>
  <c r="AH208" i="7"/>
  <c r="AH230" i="7"/>
  <c r="AH673" i="7"/>
  <c r="AH430" i="7"/>
  <c r="AH579" i="7"/>
  <c r="AH259" i="7"/>
  <c r="AH667" i="7"/>
  <c r="AH554" i="7"/>
  <c r="AH363" i="7"/>
  <c r="AH70" i="7"/>
  <c r="AI70" i="7" s="1"/>
  <c r="AH340" i="7"/>
  <c r="AH360" i="7"/>
  <c r="AH68" i="7"/>
  <c r="AH379" i="7"/>
  <c r="AH486" i="7"/>
  <c r="AH327" i="7"/>
  <c r="AH141" i="7"/>
  <c r="AH28" i="7"/>
  <c r="AH516" i="7"/>
  <c r="AH333" i="7"/>
  <c r="AH504" i="7"/>
  <c r="AH273" i="7"/>
  <c r="AH366" i="7"/>
  <c r="AH570" i="7"/>
  <c r="AH666" i="7"/>
  <c r="AH629" i="7"/>
  <c r="AH262" i="7"/>
  <c r="AH83" i="7"/>
  <c r="AH220" i="7"/>
  <c r="AH112" i="7"/>
  <c r="AI112" i="7" s="1"/>
  <c r="AH469" i="7"/>
  <c r="AH413" i="7"/>
  <c r="AI413" i="7" s="1"/>
  <c r="AH341" i="7"/>
  <c r="AH214" i="7"/>
  <c r="AH593" i="7"/>
  <c r="AH472" i="7"/>
  <c r="AH317" i="7"/>
  <c r="AN317" i="7" s="1"/>
  <c r="AH677" i="7"/>
  <c r="AH34" i="7"/>
  <c r="AH567" i="7"/>
  <c r="AH291" i="7"/>
  <c r="AN291" i="7" s="1"/>
  <c r="AH101" i="7"/>
  <c r="AH297" i="7"/>
  <c r="AH689" i="7"/>
  <c r="AH529" i="7"/>
  <c r="AH201" i="7"/>
  <c r="AH104" i="7"/>
  <c r="AH240" i="7"/>
  <c r="AI240" i="7" s="1"/>
  <c r="AH503" i="7"/>
  <c r="AH212" i="7"/>
  <c r="AH219" i="7"/>
  <c r="AH88" i="7"/>
  <c r="AH597" i="7"/>
  <c r="AH449" i="7"/>
  <c r="AH315" i="7"/>
  <c r="AH513" i="7"/>
  <c r="AH300" i="7"/>
  <c r="AH239" i="7"/>
  <c r="AH665" i="7"/>
  <c r="AH559" i="7"/>
  <c r="AH246" i="7"/>
  <c r="AH195" i="7"/>
  <c r="AH642" i="7"/>
  <c r="AH388" i="7"/>
  <c r="AH564" i="7"/>
  <c r="AH407" i="7"/>
  <c r="AI407" i="7" s="1"/>
  <c r="AH109" i="7"/>
  <c r="AH438" i="7"/>
  <c r="AH599" i="7"/>
  <c r="AH670" i="7"/>
  <c r="AH531" i="7"/>
  <c r="AH461" i="7"/>
  <c r="AH411" i="7"/>
  <c r="AN411" i="7" s="1"/>
  <c r="AH157" i="7"/>
  <c r="AH343" i="7"/>
  <c r="AH62" i="7"/>
  <c r="AH622" i="7"/>
  <c r="AH506" i="7"/>
  <c r="AH361" i="7"/>
  <c r="AH493" i="7"/>
  <c r="AH13" i="7"/>
  <c r="AH16" i="7"/>
  <c r="AH505" i="7"/>
  <c r="AI505" i="7" s="1"/>
  <c r="AH477" i="7"/>
  <c r="AN477" i="7" s="1"/>
  <c r="AH210" i="7"/>
  <c r="AH691" i="7"/>
  <c r="AH676" i="7"/>
  <c r="AH606" i="7"/>
  <c r="AH95" i="7"/>
  <c r="AH321" i="7"/>
  <c r="AH534" i="7"/>
  <c r="AH422" i="7"/>
  <c r="AH217" i="7"/>
  <c r="AH79" i="7"/>
  <c r="AH662" i="7"/>
  <c r="AH432" i="7"/>
  <c r="AH248" i="7"/>
  <c r="AH113" i="7"/>
  <c r="AN113" i="7" s="1"/>
  <c r="AH129" i="7"/>
  <c r="AH309" i="7"/>
  <c r="AH15" i="7"/>
  <c r="AH634" i="7"/>
  <c r="AH520" i="7"/>
  <c r="AH140" i="7"/>
  <c r="AH198" i="7"/>
  <c r="AH55" i="7"/>
  <c r="AH484" i="7"/>
  <c r="AH402" i="7"/>
  <c r="AH24" i="7"/>
  <c r="AN24" i="7" s="1"/>
  <c r="AH362" i="7"/>
  <c r="AH93" i="7"/>
  <c r="AH31" i="7"/>
  <c r="AN31" i="7" s="1"/>
  <c r="AH525" i="7"/>
  <c r="AI525" i="7" s="1"/>
  <c r="AH426" i="7"/>
  <c r="AH404" i="7"/>
  <c r="AH149" i="7"/>
  <c r="AH285" i="7"/>
  <c r="AG12" i="7"/>
  <c r="AH231" i="7"/>
  <c r="AH308" i="7"/>
  <c r="AH178" i="7"/>
  <c r="AN178" i="7" s="1"/>
  <c r="AH23" i="7"/>
  <c r="AH625" i="7"/>
  <c r="AH288" i="7"/>
  <c r="AI288" i="7" s="1"/>
  <c r="AH197" i="7"/>
  <c r="AH294" i="7"/>
  <c r="AN294" i="7" s="1"/>
  <c r="AH159" i="7"/>
  <c r="AH391" i="7"/>
  <c r="AH236" i="7"/>
  <c r="AH207" i="7"/>
  <c r="AH453" i="7"/>
  <c r="AH479" i="7"/>
  <c r="AH76" i="7"/>
  <c r="AH131" i="7"/>
  <c r="AH674" i="7"/>
  <c r="AH557" i="7"/>
  <c r="AH464" i="7"/>
  <c r="AH209" i="7"/>
  <c r="AH36" i="7"/>
  <c r="AH672" i="7"/>
  <c r="AH364" i="7"/>
  <c r="AH552" i="7"/>
  <c r="AN552" i="7" s="1"/>
  <c r="AH387" i="7"/>
  <c r="AH307" i="7"/>
  <c r="AH176" i="7"/>
  <c r="AH77" i="7"/>
  <c r="AH536" i="7"/>
  <c r="AH440" i="7"/>
  <c r="AH658" i="7"/>
  <c r="AH177" i="7"/>
  <c r="AI177" i="7" s="1"/>
  <c r="AH381" i="7"/>
  <c r="AH74" i="7"/>
  <c r="AH188" i="7"/>
  <c r="AH487" i="7"/>
  <c r="AN487" i="7" s="1"/>
  <c r="AH254" i="7"/>
  <c r="AH92" i="7"/>
  <c r="AH671" i="7"/>
  <c r="AH685" i="7"/>
  <c r="AH594" i="7"/>
  <c r="AH444" i="7"/>
  <c r="AH78" i="7"/>
  <c r="AH218" i="7"/>
  <c r="AH211" i="7"/>
  <c r="AH499" i="7"/>
  <c r="AH392" i="7"/>
  <c r="AH48" i="7"/>
  <c r="AH663" i="7"/>
  <c r="AH311" i="7"/>
  <c r="AN311" i="7" s="1"/>
  <c r="AH342" i="7"/>
  <c r="AH99" i="7"/>
  <c r="AH47" i="7"/>
  <c r="AH651" i="7"/>
  <c r="AH128" i="7"/>
  <c r="AH51" i="7"/>
  <c r="AH349" i="7"/>
  <c r="AH607" i="7"/>
  <c r="AH519" i="7"/>
  <c r="AH264" i="7"/>
  <c r="AH229" i="7"/>
  <c r="AH57" i="7"/>
  <c r="AH494" i="7"/>
  <c r="AH431" i="7"/>
  <c r="AH181" i="7"/>
  <c r="AH424" i="7"/>
  <c r="AH303" i="7"/>
  <c r="AI303" i="7" s="1"/>
  <c r="AH185" i="7"/>
  <c r="AN185" i="7" s="1"/>
  <c r="AH680" i="7"/>
  <c r="AH589" i="7"/>
  <c r="AH232" i="7"/>
  <c r="AH293" i="7"/>
  <c r="AH275" i="7"/>
  <c r="AH281" i="7"/>
  <c r="AH527" i="7"/>
  <c r="AH395" i="7"/>
  <c r="AH145" i="7"/>
  <c r="AH551" i="7"/>
  <c r="AN551" i="7" s="1"/>
  <c r="AH199" i="7"/>
  <c r="AH638" i="7"/>
  <c r="AH169" i="7"/>
  <c r="AH538" i="7"/>
  <c r="AH425" i="7"/>
  <c r="AH234" i="7"/>
  <c r="AH626" i="7"/>
  <c r="AH545" i="7"/>
  <c r="AH301" i="7"/>
  <c r="AH598" i="7"/>
  <c r="AH482" i="7"/>
  <c r="AH492" i="7"/>
  <c r="AH393" i="7"/>
  <c r="AH111" i="7"/>
  <c r="AH14" i="7"/>
  <c r="AH546" i="7"/>
  <c r="AH398" i="7"/>
  <c r="AH133" i="7"/>
  <c r="AH221" i="7"/>
  <c r="AH18" i="7"/>
  <c r="AH688" i="7"/>
  <c r="AI688" i="7" s="1"/>
  <c r="AH616" i="7"/>
  <c r="AH630" i="7"/>
  <c r="AH64" i="7"/>
  <c r="AN64" i="7" s="1"/>
  <c r="AH592" i="7"/>
  <c r="AH647" i="7"/>
  <c r="AH270" i="7"/>
  <c r="AH310" i="7"/>
  <c r="AI310" i="7" s="1"/>
  <c r="AH635" i="7"/>
  <c r="AH75" i="7"/>
  <c r="AH299" i="7"/>
  <c r="AH156" i="7"/>
  <c r="AI156" i="7" s="1"/>
  <c r="AH386" i="7"/>
  <c r="AH615" i="7"/>
  <c r="AH537" i="7"/>
  <c r="AN537" i="7" s="1"/>
  <c r="AH97" i="7"/>
  <c r="AH356" i="7"/>
  <c r="AH497" i="7"/>
  <c r="AH225" i="7"/>
  <c r="AH644" i="7"/>
  <c r="AH474" i="7"/>
  <c r="AH119" i="7"/>
  <c r="AH460" i="7"/>
  <c r="AH72" i="7"/>
  <c r="AH105" i="7"/>
  <c r="AH620" i="7"/>
  <c r="AH295" i="7"/>
  <c r="AH257" i="7"/>
  <c r="AH412" i="7"/>
  <c r="AH244" i="7"/>
  <c r="AH609" i="7"/>
  <c r="AH490" i="7"/>
  <c r="AN490" i="7" s="1"/>
  <c r="AH163" i="7"/>
  <c r="AH148" i="7"/>
  <c r="AH162" i="7"/>
  <c r="AH312" i="7"/>
  <c r="AI312" i="7" s="1"/>
  <c r="AH265" i="7"/>
  <c r="AH184" i="7"/>
  <c r="AH50" i="7"/>
  <c r="AH590" i="7"/>
  <c r="AH428" i="7"/>
  <c r="AH49" i="7"/>
  <c r="AH138" i="7"/>
  <c r="AH263" i="7"/>
  <c r="AH569" i="7"/>
  <c r="AH338" i="7"/>
  <c r="AH108" i="7"/>
  <c r="AN108" i="7" s="1"/>
  <c r="AH41" i="7"/>
  <c r="AH578" i="7"/>
  <c r="AH335" i="7"/>
  <c r="AH144" i="7"/>
  <c r="AH608" i="7"/>
  <c r="AH573" i="7"/>
  <c r="AH560" i="7"/>
  <c r="AH354" i="7"/>
  <c r="AH117" i="7"/>
  <c r="AH348" i="7"/>
  <c r="AN348" i="7" s="1"/>
  <c r="AH523" i="7"/>
  <c r="AH187" i="7"/>
  <c r="AH618" i="7"/>
  <c r="AH325" i="7"/>
  <c r="AH203" i="7"/>
  <c r="AH238" i="7"/>
  <c r="AH46" i="7"/>
  <c r="AH245" i="7"/>
  <c r="AH258" i="7"/>
  <c r="AH619" i="7"/>
  <c r="AH558" i="7"/>
  <c r="AH611" i="7"/>
  <c r="AH521" i="7"/>
  <c r="AH226" i="7"/>
  <c r="AH526" i="7"/>
  <c r="AH126" i="7"/>
  <c r="AN126" i="7" s="1"/>
  <c r="AH135" i="7"/>
  <c r="AH439" i="7"/>
  <c r="AH168" i="7"/>
  <c r="AH446" i="7"/>
  <c r="AH73" i="7"/>
  <c r="AH286" i="7"/>
  <c r="AH649" i="7"/>
  <c r="AH605" i="7"/>
  <c r="AH415" i="7"/>
  <c r="AH278" i="7"/>
  <c r="AH456" i="7"/>
  <c r="AH572" i="7"/>
  <c r="AI572" i="7" s="1"/>
  <c r="AH524" i="7"/>
  <c r="AH280" i="7"/>
  <c r="AH165" i="7"/>
  <c r="AH639" i="7"/>
  <c r="AH571" i="7"/>
  <c r="AH385" i="7"/>
  <c r="AH346" i="7"/>
  <c r="AH306" i="7"/>
  <c r="AH489" i="7"/>
  <c r="AH359" i="7"/>
  <c r="AH247" i="7"/>
  <c r="AH396" i="7"/>
  <c r="AN396" i="7" s="1"/>
  <c r="AH370" i="7"/>
  <c r="AH621" i="7"/>
  <c r="AH302" i="7"/>
  <c r="AH200" i="7"/>
  <c r="AH568" i="7"/>
  <c r="AH100" i="7"/>
  <c r="AH645" i="7"/>
  <c r="AH596" i="7"/>
  <c r="AH522" i="7"/>
  <c r="AH660" i="7"/>
  <c r="AH233" i="7"/>
  <c r="AH143" i="7"/>
  <c r="AH582" i="7"/>
  <c r="AH405" i="7"/>
  <c r="AH351" i="7"/>
  <c r="AH687" i="7"/>
  <c r="AH357" i="7"/>
  <c r="AH59" i="7"/>
  <c r="AH574" i="7"/>
  <c r="AH478" i="7"/>
  <c r="AH279" i="7"/>
  <c r="AH227" i="7"/>
  <c r="AI227" i="7" s="1"/>
  <c r="AH120" i="7"/>
  <c r="AN120" i="7" s="1"/>
  <c r="AH43" i="7"/>
  <c r="AN43" i="7" s="1"/>
  <c r="AH96" i="7"/>
  <c r="AH408" i="7"/>
  <c r="AH107" i="7"/>
  <c r="AH555" i="7"/>
  <c r="AH631" i="7"/>
  <c r="AH298" i="7"/>
  <c r="AH20" i="7"/>
  <c r="AH603" i="7"/>
  <c r="AH495" i="7"/>
  <c r="AH296" i="7"/>
  <c r="AH467" i="7"/>
  <c r="AI467" i="7" s="1"/>
  <c r="AH61" i="7"/>
  <c r="AH352" i="7"/>
  <c r="AH664" i="7"/>
  <c r="AH228" i="7"/>
  <c r="AH166" i="7"/>
  <c r="AH683" i="7"/>
  <c r="AH106" i="7"/>
  <c r="AH368" i="7"/>
  <c r="AN368" i="7" s="1"/>
  <c r="AH147" i="7"/>
  <c r="AH66" i="7"/>
  <c r="AH448" i="7"/>
  <c r="AH640" i="7"/>
  <c r="AH576" i="7"/>
  <c r="AH418" i="7"/>
  <c r="AH255" i="7"/>
  <c r="AH261" i="7"/>
  <c r="AN261" i="7" s="1"/>
  <c r="AH617" i="7"/>
  <c r="AH501" i="7"/>
  <c r="AH132" i="7"/>
  <c r="AH193" i="7"/>
  <c r="AN193" i="7" s="1"/>
  <c r="AH190" i="7"/>
  <c r="AH652" i="7"/>
  <c r="AH146" i="7"/>
  <c r="AI146" i="7" s="1"/>
  <c r="AH155" i="7"/>
  <c r="AH369" i="7"/>
  <c r="AH121" i="7"/>
  <c r="AH547" i="7"/>
  <c r="AI547" i="7" s="1"/>
  <c r="AH25" i="7"/>
  <c r="AH646" i="7"/>
  <c r="AH530" i="7"/>
  <c r="AH347" i="7"/>
  <c r="AH213" i="7"/>
  <c r="AH192" i="7"/>
  <c r="AH656" i="7"/>
  <c r="AH304" i="7"/>
  <c r="AH323" i="7"/>
  <c r="AH549" i="7"/>
  <c r="AH627" i="7"/>
  <c r="AH528" i="7"/>
  <c r="AI528" i="7" s="1"/>
  <c r="AH260" i="7"/>
  <c r="AH251" i="7"/>
  <c r="AI251" i="7" s="1"/>
  <c r="AH151" i="7"/>
  <c r="AH563" i="7"/>
  <c r="AH535" i="7"/>
  <c r="AN535" i="7" s="1"/>
  <c r="AH63" i="7"/>
  <c r="AH142" i="7"/>
  <c r="AH224" i="7"/>
  <c r="AH496" i="7"/>
  <c r="AH507" i="7"/>
  <c r="AN507" i="7" s="1"/>
  <c r="AH429" i="7"/>
  <c r="AN429" i="7" s="1"/>
  <c r="AH332" i="7"/>
  <c r="AH681" i="7"/>
  <c r="AI681" i="7" s="1"/>
  <c r="AH283" i="7"/>
  <c r="AH583" i="7"/>
  <c r="AH399" i="7"/>
  <c r="AH87" i="7"/>
  <c r="AH102" i="7"/>
  <c r="AH380" i="7"/>
  <c r="AH372" i="7"/>
  <c r="AI372" i="7" s="1"/>
  <c r="AH623" i="7"/>
  <c r="AI623" i="7" s="1"/>
  <c r="AH473" i="7"/>
  <c r="AH679" i="7"/>
  <c r="AH417" i="7"/>
  <c r="AH202" i="7"/>
  <c r="AH345" i="7"/>
  <c r="AH454" i="7"/>
  <c r="AH613" i="7"/>
  <c r="AH103" i="7"/>
  <c r="AH637" i="7"/>
  <c r="AH514" i="7"/>
  <c r="AH80" i="7"/>
  <c r="AH675" i="7"/>
  <c r="AH458" i="7"/>
  <c r="AH406" i="7"/>
  <c r="AH153" i="7"/>
  <c r="AH19" i="7"/>
  <c r="AH585" i="7"/>
  <c r="AH223" i="7"/>
  <c r="AH183" i="7"/>
  <c r="AH204" i="7"/>
  <c r="AH22" i="7"/>
  <c r="AH550" i="7"/>
  <c r="AI550" i="7" s="1"/>
  <c r="AH441" i="7"/>
  <c r="AH53" i="7"/>
  <c r="AH305" i="7"/>
  <c r="AH575" i="7"/>
  <c r="AH367" i="7"/>
  <c r="AN367" i="7" s="1"/>
  <c r="AH175" i="7"/>
  <c r="AH186" i="7"/>
  <c r="AH241" i="7"/>
  <c r="AH684" i="7"/>
  <c r="AH152" i="7"/>
  <c r="AH397" i="7"/>
  <c r="AH587" i="7"/>
  <c r="AH114" i="7"/>
  <c r="AH661" i="7"/>
  <c r="AH269" i="7"/>
  <c r="AH451" i="7"/>
  <c r="AH123" i="7"/>
  <c r="AI123" i="7" s="1"/>
  <c r="AH318" i="7"/>
  <c r="AH577" i="7"/>
  <c r="AH243" i="7"/>
  <c r="AH533" i="7"/>
  <c r="AH267" i="7"/>
  <c r="AH421" i="7"/>
  <c r="AN421" i="7" s="1"/>
  <c r="AH358" i="7"/>
  <c r="AH58" i="7"/>
  <c r="AH194" i="7"/>
  <c r="AH272" i="7"/>
  <c r="AH403" i="7"/>
  <c r="AH326" i="7"/>
  <c r="AI326" i="7" s="1"/>
  <c r="AH205" i="7"/>
  <c r="AH562" i="7"/>
  <c r="AH242" i="7"/>
  <c r="AH116" i="7"/>
  <c r="AH390" i="7"/>
  <c r="AN390" i="7" s="1"/>
  <c r="AH125" i="7"/>
  <c r="AH384" i="7"/>
  <c r="AH30" i="7"/>
  <c r="AH56" i="7"/>
  <c r="AH586" i="7"/>
  <c r="AH540" i="7"/>
  <c r="AH375" i="7"/>
  <c r="AH89" i="7"/>
  <c r="AH659" i="7"/>
  <c r="AH556" i="7"/>
  <c r="AH491" i="7"/>
  <c r="AH173" i="7"/>
  <c r="AH320" i="7"/>
  <c r="AH648" i="7"/>
  <c r="AH553" i="7"/>
  <c r="AH290" i="7"/>
  <c r="AH179" i="7"/>
  <c r="AH39" i="7"/>
  <c r="AN39" i="7" s="1"/>
  <c r="AH400" i="7"/>
  <c r="AH35" i="7"/>
  <c r="AH544" i="7"/>
  <c r="AH433" i="7"/>
  <c r="AH252" i="7"/>
  <c r="AH466" i="7"/>
  <c r="AH641" i="7"/>
  <c r="AH319" i="7"/>
  <c r="AH580" i="7"/>
  <c r="AH172" i="7"/>
  <c r="AH45" i="7"/>
  <c r="AH40" i="7"/>
  <c r="AH69" i="7"/>
  <c r="AN69" i="7" s="1"/>
  <c r="AH483" i="7"/>
  <c r="AH437" i="7"/>
  <c r="AN437" i="7" s="1"/>
  <c r="AH222" i="7"/>
  <c r="AH468" i="7"/>
  <c r="AH17" i="7"/>
  <c r="AH509" i="7"/>
  <c r="AH459" i="7"/>
  <c r="AM312" i="7"/>
  <c r="AM24" i="7"/>
  <c r="AL584" i="7"/>
  <c r="AM185" i="7"/>
  <c r="AK303" i="7"/>
  <c r="AR303" i="7" s="1"/>
  <c r="AM37" i="7"/>
  <c r="AM339" i="7"/>
  <c r="AM517" i="7"/>
  <c r="AL629" i="7"/>
  <c r="AM368" i="7"/>
  <c r="AL421" i="7"/>
  <c r="AM95" i="7"/>
  <c r="AM572" i="7"/>
  <c r="AL550" i="7"/>
  <c r="AM89" i="7"/>
  <c r="AM365" i="7"/>
  <c r="AK89" i="7"/>
  <c r="AR89" i="7" s="1"/>
  <c r="AS89" i="7" s="1"/>
  <c r="AT89" i="7" s="1"/>
  <c r="AK113" i="7"/>
  <c r="AR113" i="7" s="1"/>
  <c r="AS113" i="7" s="1"/>
  <c r="AT113" i="7" s="1"/>
  <c r="AU113" i="7" s="1"/>
  <c r="AX113" i="7" s="1"/>
  <c r="AY113" i="7" s="1"/>
  <c r="AK312" i="7"/>
  <c r="AR312" i="7" s="1"/>
  <c r="AS312" i="7" s="1"/>
  <c r="AK185" i="7"/>
  <c r="AR185" i="7" s="1"/>
  <c r="AK24" i="7"/>
  <c r="AR24" i="7" s="1"/>
  <c r="AS24" i="7" s="1"/>
  <c r="AK76" i="7"/>
  <c r="AR76" i="7" s="1"/>
  <c r="AM171" i="7"/>
  <c r="AM311" i="7"/>
  <c r="AM486" i="7"/>
  <c r="AM324" i="7"/>
  <c r="AL532" i="7"/>
  <c r="AK486" i="7"/>
  <c r="AR486" i="7" s="1"/>
  <c r="AS486" i="7" s="1"/>
  <c r="AK365" i="7"/>
  <c r="AR365" i="7" s="1"/>
  <c r="AS365" i="7" s="1"/>
  <c r="AK551" i="7"/>
  <c r="AR551" i="7" s="1"/>
  <c r="AS551" i="7" s="1"/>
  <c r="AK532" i="7"/>
  <c r="AR532" i="7" s="1"/>
  <c r="AS532" i="7" s="1"/>
  <c r="AK178" i="7"/>
  <c r="AR178" i="7" s="1"/>
  <c r="AM136" i="7"/>
  <c r="AM303" i="7"/>
  <c r="AM401" i="7"/>
  <c r="AM124" i="7"/>
  <c r="AM35" i="7"/>
  <c r="AM390" i="7"/>
  <c r="AK124" i="7"/>
  <c r="AR124" i="7" s="1"/>
  <c r="AK249" i="7"/>
  <c r="AR249" i="7" s="1"/>
  <c r="AK37" i="7"/>
  <c r="AR37" i="7" s="1"/>
  <c r="AS37" i="7" s="1"/>
  <c r="AK311" i="7"/>
  <c r="AR311" i="7" s="1"/>
  <c r="AS311" i="7" s="1"/>
  <c r="AK16" i="7"/>
  <c r="AR16" i="7" s="1"/>
  <c r="AL663" i="7"/>
  <c r="AS663" i="7" s="1"/>
  <c r="AK298" i="7"/>
  <c r="AR298" i="7" s="1"/>
  <c r="AL616" i="7"/>
  <c r="AK440" i="7"/>
  <c r="AR440" i="7" s="1"/>
  <c r="AK110" i="7"/>
  <c r="AR110" i="7" s="1"/>
  <c r="AK60" i="7"/>
  <c r="AR60" i="7" s="1"/>
  <c r="AK243" i="7"/>
  <c r="AR243" i="7" s="1"/>
  <c r="AM203" i="7"/>
  <c r="AM391" i="7"/>
  <c r="AM214" i="7"/>
  <c r="AK421" i="7"/>
  <c r="AR421" i="7" s="1"/>
  <c r="AK390" i="7"/>
  <c r="AR390" i="7" s="1"/>
  <c r="AS390" i="7" s="1"/>
  <c r="AL470" i="7"/>
  <c r="AK203" i="7"/>
  <c r="AR203" i="7" s="1"/>
  <c r="AS203" i="7" s="1"/>
  <c r="AT203" i="7" s="1"/>
  <c r="AK13" i="7"/>
  <c r="AR13" i="7" s="1"/>
  <c r="AM13" i="7"/>
  <c r="AL468" i="7"/>
  <c r="AK468" i="7"/>
  <c r="AR468" i="7" s="1"/>
  <c r="AM195" i="7"/>
  <c r="AK195" i="7"/>
  <c r="AR195" i="7" s="1"/>
  <c r="AM318" i="7"/>
  <c r="AK41" i="7"/>
  <c r="AR41" i="7" s="1"/>
  <c r="AS41" i="7" s="1"/>
  <c r="AK517" i="7"/>
  <c r="AR517" i="7" s="1"/>
  <c r="AS517" i="7" s="1"/>
  <c r="AT517" i="7" s="1"/>
  <c r="AK401" i="7"/>
  <c r="AR401" i="7" s="1"/>
  <c r="AS401" i="7" s="1"/>
  <c r="AK181" i="7"/>
  <c r="AR181" i="7" s="1"/>
  <c r="AK197" i="7"/>
  <c r="AR197" i="7" s="1"/>
  <c r="AK549" i="7"/>
  <c r="AR549" i="7" s="1"/>
  <c r="AK388" i="7"/>
  <c r="AR388" i="7" s="1"/>
  <c r="AK349" i="7"/>
  <c r="AR349" i="7" s="1"/>
  <c r="AM138" i="7"/>
  <c r="AK138" i="7"/>
  <c r="AR138" i="7" s="1"/>
  <c r="AK223" i="7"/>
  <c r="AR223" i="7" s="1"/>
  <c r="AK318" i="7"/>
  <c r="AR318" i="7" s="1"/>
  <c r="AS318" i="7" s="1"/>
  <c r="AT318" i="7" s="1"/>
  <c r="AL333" i="7"/>
  <c r="AS333" i="7" s="1"/>
  <c r="AK289" i="7"/>
  <c r="AR289" i="7" s="1"/>
  <c r="AM289" i="7"/>
  <c r="AL641" i="7"/>
  <c r="AK19" i="7"/>
  <c r="AR19" i="7" s="1"/>
  <c r="AK321" i="7"/>
  <c r="AR321" i="7" s="1"/>
  <c r="AL619" i="7"/>
  <c r="AM509" i="7"/>
  <c r="AM421" i="7"/>
  <c r="AK509" i="7"/>
  <c r="AR509" i="7" s="1"/>
  <c r="AS509" i="7" s="1"/>
  <c r="AT509" i="7" s="1"/>
  <c r="AK470" i="7"/>
  <c r="AR470" i="7" s="1"/>
  <c r="AK95" i="7"/>
  <c r="AR95" i="7" s="1"/>
  <c r="AK535" i="7"/>
  <c r="AR535" i="7" s="1"/>
  <c r="AL642" i="7"/>
  <c r="AK45" i="7"/>
  <c r="AR45" i="7" s="1"/>
  <c r="AM45" i="7"/>
  <c r="AL62" i="7"/>
  <c r="AK62" i="7"/>
  <c r="AR62" i="7" s="1"/>
  <c r="AL683" i="7"/>
  <c r="AS683" i="7" s="1"/>
  <c r="AK141" i="7"/>
  <c r="AR141" i="7" s="1"/>
  <c r="AK460" i="7"/>
  <c r="AR460" i="7" s="1"/>
  <c r="AL646" i="7"/>
  <c r="AK40" i="7"/>
  <c r="AR40" i="7" s="1"/>
  <c r="AM308" i="7"/>
  <c r="AK308" i="7"/>
  <c r="AR308" i="7" s="1"/>
  <c r="AK94" i="7"/>
  <c r="AR94" i="7" s="1"/>
  <c r="AN94" i="7"/>
  <c r="AK270" i="7"/>
  <c r="AR270" i="7" s="1"/>
  <c r="AK51" i="7"/>
  <c r="AR51" i="7" s="1"/>
  <c r="AL51" i="7"/>
  <c r="AK134" i="7"/>
  <c r="AR134" i="7" s="1"/>
  <c r="AL654" i="7"/>
  <c r="AK271" i="7"/>
  <c r="AR271" i="7" s="1"/>
  <c r="AK165" i="7"/>
  <c r="AR165" i="7" s="1"/>
  <c r="AL581" i="7"/>
  <c r="AL457" i="7"/>
  <c r="AK457" i="7"/>
  <c r="AR457" i="7" s="1"/>
  <c r="AK183" i="7"/>
  <c r="AR183" i="7" s="1"/>
  <c r="AM183" i="7"/>
  <c r="AK54" i="7"/>
  <c r="AR54" i="7" s="1"/>
  <c r="AM236" i="7"/>
  <c r="AK236" i="7"/>
  <c r="AR236" i="7" s="1"/>
  <c r="AM125" i="7"/>
  <c r="AK125" i="7"/>
  <c r="AR125" i="7" s="1"/>
  <c r="AK313" i="7"/>
  <c r="AR313" i="7" s="1"/>
  <c r="AK405" i="7"/>
  <c r="AR405" i="7" s="1"/>
  <c r="AM205" i="7"/>
  <c r="AK205" i="7"/>
  <c r="AR205" i="7" s="1"/>
  <c r="AL667" i="7"/>
  <c r="AS667" i="7" s="1"/>
  <c r="AL644" i="7"/>
  <c r="AK363" i="7"/>
  <c r="AR363" i="7" s="1"/>
  <c r="AK119" i="7"/>
  <c r="AR119" i="7" s="1"/>
  <c r="AM315" i="7"/>
  <c r="AK381" i="7"/>
  <c r="AR381" i="7" s="1"/>
  <c r="AL87" i="7"/>
  <c r="AK432" i="7"/>
  <c r="AR432" i="7" s="1"/>
  <c r="AK144" i="7"/>
  <c r="AR144" i="7" s="1"/>
  <c r="AM144" i="7"/>
  <c r="AM362" i="7"/>
  <c r="AK362" i="7"/>
  <c r="AR362" i="7" s="1"/>
  <c r="AK527" i="7"/>
  <c r="AR527" i="7" s="1"/>
  <c r="AM527" i="7"/>
  <c r="AL602" i="7"/>
  <c r="AL640" i="7"/>
  <c r="AL560" i="7"/>
  <c r="AM341" i="7"/>
  <c r="AK341" i="7"/>
  <c r="AR341" i="7" s="1"/>
  <c r="AL665" i="7"/>
  <c r="AS665" i="7" s="1"/>
  <c r="AK252" i="7"/>
  <c r="AR252" i="7" s="1"/>
  <c r="AM252" i="7"/>
  <c r="AL617" i="7"/>
  <c r="AM501" i="7"/>
  <c r="AK501" i="7"/>
  <c r="AR501" i="7" s="1"/>
  <c r="AK373" i="7"/>
  <c r="AR373" i="7" s="1"/>
  <c r="AL542" i="7"/>
  <c r="AK542" i="7"/>
  <c r="AR542" i="7" s="1"/>
  <c r="AM135" i="7"/>
  <c r="AK135" i="7"/>
  <c r="AR135" i="7" s="1"/>
  <c r="AK74" i="7"/>
  <c r="AR74" i="7" s="1"/>
  <c r="AK52" i="7"/>
  <c r="AR52" i="7" s="1"/>
  <c r="AK396" i="7"/>
  <c r="AR396" i="7" s="1"/>
  <c r="AM396" i="7"/>
  <c r="AM116" i="7"/>
  <c r="AK116" i="7"/>
  <c r="AR116" i="7" s="1"/>
  <c r="AM317" i="7"/>
  <c r="AK317" i="7"/>
  <c r="AR317" i="7" s="1"/>
  <c r="AK42" i="7"/>
  <c r="AR42" i="7" s="1"/>
  <c r="AL425" i="7"/>
  <c r="AK425" i="7"/>
  <c r="AR425" i="7" s="1"/>
  <c r="AK92" i="7"/>
  <c r="AR92" i="7" s="1"/>
  <c r="AK374" i="7"/>
  <c r="AR374" i="7" s="1"/>
  <c r="AL622" i="7"/>
  <c r="AK213" i="7"/>
  <c r="AR213" i="7" s="1"/>
  <c r="AL561" i="7"/>
  <c r="AK255" i="7"/>
  <c r="AR255" i="7" s="1"/>
  <c r="AL255" i="7"/>
  <c r="AK493" i="7"/>
  <c r="AR493" i="7" s="1"/>
  <c r="AK53" i="7"/>
  <c r="AR53" i="7" s="1"/>
  <c r="AK438" i="7"/>
  <c r="AR438" i="7" s="1"/>
  <c r="AK295" i="7"/>
  <c r="AR295" i="7" s="1"/>
  <c r="AM295" i="7"/>
  <c r="AK377" i="7"/>
  <c r="AR377" i="7" s="1"/>
  <c r="AK14" i="7"/>
  <c r="AR14" i="7" s="1"/>
  <c r="AK159" i="7"/>
  <c r="AR159" i="7" s="1"/>
  <c r="AK544" i="7"/>
  <c r="AR544" i="7" s="1"/>
  <c r="AK386" i="7"/>
  <c r="AR386" i="7" s="1"/>
  <c r="AL555" i="7"/>
  <c r="AK441" i="7"/>
  <c r="AR441" i="7" s="1"/>
  <c r="AM441" i="7"/>
  <c r="AM490" i="7"/>
  <c r="AK523" i="7"/>
  <c r="AR523" i="7" s="1"/>
  <c r="AK306" i="7"/>
  <c r="AR306" i="7" s="1"/>
  <c r="AM306" i="7"/>
  <c r="AL187" i="7"/>
  <c r="AK187" i="7"/>
  <c r="AR187" i="7" s="1"/>
  <c r="AK202" i="7"/>
  <c r="AR202" i="7" s="1"/>
  <c r="AK93" i="7"/>
  <c r="AR93" i="7" s="1"/>
  <c r="AL93" i="7"/>
  <c r="AL58" i="7"/>
  <c r="AK58" i="7"/>
  <c r="AR58" i="7" s="1"/>
  <c r="AL190" i="7"/>
  <c r="AK190" i="7"/>
  <c r="AR190" i="7" s="1"/>
  <c r="AL618" i="7"/>
  <c r="AL513" i="7"/>
  <c r="AK513" i="7"/>
  <c r="AR513" i="7" s="1"/>
  <c r="AK109" i="7"/>
  <c r="AR109" i="7" s="1"/>
  <c r="AM109" i="7"/>
  <c r="AK129" i="7"/>
  <c r="AR129" i="7" s="1"/>
  <c r="AK519" i="7"/>
  <c r="AR519" i="7" s="1"/>
  <c r="AL320" i="7"/>
  <c r="AK320" i="7"/>
  <c r="AR320" i="7" s="1"/>
  <c r="AK264" i="7"/>
  <c r="AR264" i="7" s="1"/>
  <c r="AL264" i="7"/>
  <c r="AL628" i="7"/>
  <c r="AN15" i="7"/>
  <c r="AK15" i="7"/>
  <c r="AR15" i="7" s="1"/>
  <c r="AK229" i="7"/>
  <c r="AR229" i="7" s="1"/>
  <c r="AM229" i="7"/>
  <c r="AK450" i="7"/>
  <c r="AR450" i="7" s="1"/>
  <c r="AL559" i="7"/>
  <c r="AK348" i="7"/>
  <c r="AR348" i="7" s="1"/>
  <c r="AM348" i="7"/>
  <c r="AL394" i="7"/>
  <c r="AK394" i="7"/>
  <c r="AR394" i="7" s="1"/>
  <c r="AM516" i="7"/>
  <c r="AL668" i="7"/>
  <c r="AS668" i="7" s="1"/>
  <c r="AM17" i="7"/>
  <c r="AL630" i="7"/>
  <c r="AL163" i="7"/>
  <c r="AK518" i="7"/>
  <c r="AR518" i="7" s="1"/>
  <c r="AL620" i="7"/>
  <c r="AL522" i="7"/>
  <c r="AK522" i="7"/>
  <c r="AR522" i="7" s="1"/>
  <c r="AM310" i="7"/>
  <c r="AL678" i="7"/>
  <c r="AS678" i="7" s="1"/>
  <c r="AK413" i="7"/>
  <c r="AR413" i="7" s="1"/>
  <c r="AM170" i="7"/>
  <c r="AK170" i="7"/>
  <c r="AR170" i="7" s="1"/>
  <c r="AK182" i="7"/>
  <c r="AR182" i="7" s="1"/>
  <c r="AL606" i="7"/>
  <c r="AK179" i="7"/>
  <c r="AR179" i="7" s="1"/>
  <c r="AK337" i="7"/>
  <c r="AR337" i="7" s="1"/>
  <c r="AM39" i="7"/>
  <c r="AK39" i="7"/>
  <c r="AR39" i="7" s="1"/>
  <c r="AL319" i="7"/>
  <c r="AK319" i="7"/>
  <c r="AR319" i="7" s="1"/>
  <c r="AK487" i="7"/>
  <c r="AR487" i="7" s="1"/>
  <c r="AK483" i="7"/>
  <c r="AR483" i="7" s="1"/>
  <c r="AM31" i="7"/>
  <c r="AK31" i="7"/>
  <c r="AR31" i="7" s="1"/>
  <c r="AK275" i="7"/>
  <c r="AR275" i="7" s="1"/>
  <c r="AK55" i="7"/>
  <c r="AR55" i="7" s="1"/>
  <c r="AL55" i="7"/>
  <c r="AL582" i="7"/>
  <c r="AK322" i="7"/>
  <c r="AR322" i="7" s="1"/>
  <c r="AK325" i="7"/>
  <c r="AR325" i="7" s="1"/>
  <c r="AL604" i="7"/>
  <c r="AK50" i="7"/>
  <c r="AR50" i="7" s="1"/>
  <c r="AK260" i="7"/>
  <c r="AR260" i="7" s="1"/>
  <c r="AK96" i="7"/>
  <c r="AR96" i="7" s="1"/>
  <c r="AK238" i="7"/>
  <c r="AR238" i="7" s="1"/>
  <c r="AM238" i="7"/>
  <c r="AK350" i="7"/>
  <c r="AR350" i="7" s="1"/>
  <c r="AK428" i="7"/>
  <c r="AR428" i="7" s="1"/>
  <c r="AL428" i="7"/>
  <c r="AL621" i="7"/>
  <c r="AK340" i="7"/>
  <c r="AR340" i="7" s="1"/>
  <c r="AL669" i="7"/>
  <c r="AS669" i="7" s="1"/>
  <c r="AL258" i="7"/>
  <c r="AK258" i="7"/>
  <c r="AR258" i="7" s="1"/>
  <c r="AL624" i="7"/>
  <c r="AM68" i="7"/>
  <c r="AK68" i="7"/>
  <c r="AR68" i="7" s="1"/>
  <c r="AK393" i="7"/>
  <c r="AR393" i="7" s="1"/>
  <c r="AL685" i="7"/>
  <c r="AS685" i="7" s="1"/>
  <c r="AK473" i="7"/>
  <c r="AR473" i="7" s="1"/>
  <c r="AK85" i="7"/>
  <c r="AR85" i="7" s="1"/>
  <c r="AK407" i="7"/>
  <c r="AR407" i="7" s="1"/>
  <c r="AL652" i="7"/>
  <c r="AM492" i="7"/>
  <c r="AK492" i="7"/>
  <c r="AR492" i="7" s="1"/>
  <c r="AL231" i="7"/>
  <c r="AK231" i="7"/>
  <c r="AR231" i="7" s="1"/>
  <c r="AK114" i="7"/>
  <c r="AR114" i="7" s="1"/>
  <c r="AL114" i="7"/>
  <c r="AK212" i="7"/>
  <c r="AR212" i="7" s="1"/>
  <c r="AK217" i="7"/>
  <c r="AR217" i="7" s="1"/>
  <c r="AL217" i="7"/>
  <c r="AL558" i="7"/>
  <c r="AL133" i="7"/>
  <c r="AK133" i="7"/>
  <c r="AR133" i="7" s="1"/>
  <c r="AM500" i="7"/>
  <c r="AK500" i="7"/>
  <c r="AR500" i="7" s="1"/>
  <c r="AL676" i="7"/>
  <c r="AS676" i="7" s="1"/>
  <c r="AM256" i="7"/>
  <c r="AK256" i="7"/>
  <c r="AR256" i="7" s="1"/>
  <c r="AL245" i="7"/>
  <c r="AK245" i="7"/>
  <c r="AR245" i="7" s="1"/>
  <c r="AL608" i="7"/>
  <c r="AK240" i="7"/>
  <c r="AR240" i="7" s="1"/>
  <c r="AM240" i="7"/>
  <c r="AK148" i="7"/>
  <c r="AR148" i="7" s="1"/>
  <c r="AS148" i="7" s="1"/>
  <c r="AN454" i="7"/>
  <c r="AM80" i="7"/>
  <c r="AL645" i="7"/>
  <c r="AL571" i="7"/>
  <c r="AM371" i="7"/>
  <c r="AK366" i="7"/>
  <c r="AR366" i="7" s="1"/>
  <c r="AL234" i="7"/>
  <c r="AL569" i="7"/>
  <c r="AM424" i="7"/>
  <c r="AL480" i="7"/>
  <c r="AK480" i="7"/>
  <c r="AR480" i="7" s="1"/>
  <c r="AL588" i="7"/>
  <c r="AL293" i="7"/>
  <c r="AK293" i="7"/>
  <c r="AR293" i="7" s="1"/>
  <c r="AL679" i="7"/>
  <c r="AS679" i="7" s="1"/>
  <c r="AL649" i="7"/>
  <c r="AL557" i="7"/>
  <c r="AK189" i="7"/>
  <c r="AR189" i="7" s="1"/>
  <c r="AL122" i="7"/>
  <c r="AS122" i="7" s="1"/>
  <c r="AL568" i="7"/>
  <c r="AL613" i="7"/>
  <c r="AL408" i="7"/>
  <c r="AS408" i="7" s="1"/>
  <c r="AM208" i="7"/>
  <c r="AK208" i="7"/>
  <c r="AR208" i="7" s="1"/>
  <c r="AK385" i="7"/>
  <c r="AR385" i="7" s="1"/>
  <c r="AL563" i="7"/>
  <c r="AL567" i="7"/>
  <c r="AK491" i="7"/>
  <c r="AR491" i="7" s="1"/>
  <c r="AK278" i="7"/>
  <c r="AR278" i="7" s="1"/>
  <c r="AL278" i="7"/>
  <c r="AK163" i="7"/>
  <c r="AR163" i="7" s="1"/>
  <c r="AK234" i="7"/>
  <c r="AR234" i="7" s="1"/>
  <c r="AK72" i="7"/>
  <c r="AR72" i="7" s="1"/>
  <c r="AK404" i="7"/>
  <c r="AR404" i="7" s="1"/>
  <c r="AM404" i="7"/>
  <c r="AL574" i="7"/>
  <c r="AK343" i="7"/>
  <c r="AR343" i="7" s="1"/>
  <c r="AK309" i="7"/>
  <c r="AR309" i="7" s="1"/>
  <c r="AL653" i="7"/>
  <c r="AL686" i="7"/>
  <c r="AS686" i="7" s="1"/>
  <c r="AL84" i="7"/>
  <c r="AK84" i="7"/>
  <c r="AR84" i="7" s="1"/>
  <c r="AM478" i="7"/>
  <c r="AK478" i="7"/>
  <c r="AR478" i="7" s="1"/>
  <c r="AL675" i="7"/>
  <c r="AS675" i="7" s="1"/>
  <c r="AK545" i="7"/>
  <c r="AR545" i="7" s="1"/>
  <c r="AL634" i="7"/>
  <c r="AL659" i="7"/>
  <c r="AK143" i="7"/>
  <c r="AR143" i="7" s="1"/>
  <c r="AL611" i="7"/>
  <c r="AK265" i="7"/>
  <c r="AR265" i="7" s="1"/>
  <c r="AK455" i="7"/>
  <c r="AR455" i="7" s="1"/>
  <c r="AK354" i="7"/>
  <c r="AR354" i="7" s="1"/>
  <c r="AM361" i="7"/>
  <c r="AK361" i="7"/>
  <c r="AR361" i="7" s="1"/>
  <c r="AL677" i="7"/>
  <c r="AS677" i="7" s="1"/>
  <c r="AK121" i="7"/>
  <c r="AR121" i="7" s="1"/>
  <c r="AL562" i="7"/>
  <c r="AK435" i="7"/>
  <c r="AR435" i="7" s="1"/>
  <c r="AK499" i="7"/>
  <c r="AR499" i="7" s="1"/>
  <c r="AK392" i="7"/>
  <c r="AR392" i="7" s="1"/>
  <c r="AK323" i="7"/>
  <c r="AR323" i="7" s="1"/>
  <c r="AK329" i="7"/>
  <c r="AR329" i="7" s="1"/>
  <c r="AL682" i="7"/>
  <c r="AS682" i="7" s="1"/>
  <c r="AK444" i="7"/>
  <c r="AR444" i="7" s="1"/>
  <c r="AK101" i="7"/>
  <c r="AR101" i="7" s="1"/>
  <c r="AL279" i="7"/>
  <c r="AK279" i="7"/>
  <c r="AR279" i="7" s="1"/>
  <c r="AK529" i="7"/>
  <c r="AR529" i="7" s="1"/>
  <c r="AM529" i="7"/>
  <c r="AM147" i="7"/>
  <c r="AL461" i="7"/>
  <c r="AS461" i="7" s="1"/>
  <c r="AL589" i="7"/>
  <c r="AK332" i="7"/>
  <c r="AR332" i="7" s="1"/>
  <c r="AL332" i="7"/>
  <c r="AL601" i="7"/>
  <c r="AK103" i="7"/>
  <c r="AR103" i="7" s="1"/>
  <c r="AK345" i="7"/>
  <c r="AR345" i="7" s="1"/>
  <c r="AL259" i="7"/>
  <c r="AK259" i="7"/>
  <c r="AR259" i="7" s="1"/>
  <c r="AK220" i="7"/>
  <c r="AR220" i="7" s="1"/>
  <c r="AL220" i="7"/>
  <c r="AK127" i="7"/>
  <c r="AR127" i="7" s="1"/>
  <c r="AK239" i="7"/>
  <c r="AR239" i="7" s="1"/>
  <c r="AM239" i="7"/>
  <c r="AK418" i="7"/>
  <c r="AR418" i="7" s="1"/>
  <c r="AM418" i="7"/>
  <c r="AM230" i="7"/>
  <c r="AK230" i="7"/>
  <c r="AR230" i="7" s="1"/>
  <c r="AK346" i="7"/>
  <c r="AR346" i="7" s="1"/>
  <c r="AL431" i="7"/>
  <c r="AK431" i="7"/>
  <c r="AR431" i="7" s="1"/>
  <c r="AK476" i="7"/>
  <c r="AR476" i="7" s="1"/>
  <c r="AK469" i="7"/>
  <c r="AR469" i="7" s="1"/>
  <c r="AK267" i="7"/>
  <c r="AR267" i="7" s="1"/>
  <c r="AK131" i="7"/>
  <c r="AR131" i="7" s="1"/>
  <c r="AM131" i="7"/>
  <c r="AK161" i="7"/>
  <c r="AR161" i="7" s="1"/>
  <c r="AK175" i="7"/>
  <c r="AR175" i="7" s="1"/>
  <c r="AM175" i="7"/>
  <c r="AK168" i="7"/>
  <c r="AR168" i="7" s="1"/>
  <c r="AN409" i="7"/>
  <c r="AK409" i="7"/>
  <c r="AR409" i="7" s="1"/>
  <c r="AK261" i="7"/>
  <c r="AR261" i="7" s="1"/>
  <c r="AM261" i="7"/>
  <c r="AL261" i="7"/>
  <c r="AK504" i="7"/>
  <c r="AR504" i="7" s="1"/>
  <c r="AM504" i="7"/>
  <c r="AK194" i="7"/>
  <c r="AR194" i="7" s="1"/>
  <c r="AL194" i="7"/>
  <c r="AK272" i="7"/>
  <c r="AR272" i="7" s="1"/>
  <c r="AM272" i="7"/>
  <c r="AK347" i="7"/>
  <c r="AR347" i="7" s="1"/>
  <c r="AL347" i="7"/>
  <c r="AL666" i="7"/>
  <c r="AS666" i="7" s="1"/>
  <c r="AK463" i="7"/>
  <c r="AR463" i="7" s="1"/>
  <c r="AM71" i="7"/>
  <c r="AK71" i="7"/>
  <c r="AR71" i="7" s="1"/>
  <c r="AK246" i="7"/>
  <c r="AR246" i="7" s="1"/>
  <c r="AK479" i="7"/>
  <c r="AR479" i="7" s="1"/>
  <c r="AM305" i="7"/>
  <c r="AK305" i="7"/>
  <c r="AR305" i="7" s="1"/>
  <c r="AK481" i="7"/>
  <c r="AR481" i="7" s="1"/>
  <c r="AL575" i="7"/>
  <c r="AL566" i="7"/>
  <c r="AK299" i="7"/>
  <c r="AR299" i="7" s="1"/>
  <c r="AK204" i="7"/>
  <c r="AR204" i="7" s="1"/>
  <c r="AK211" i="7"/>
  <c r="AR211" i="7" s="1"/>
  <c r="AK328" i="7"/>
  <c r="AR328" i="7" s="1"/>
  <c r="AK115" i="7"/>
  <c r="AR115" i="7" s="1"/>
  <c r="AK453" i="7"/>
  <c r="AR453" i="7" s="1"/>
  <c r="AM90" i="7"/>
  <c r="AM79" i="7"/>
  <c r="AK36" i="7"/>
  <c r="AR36" i="7" s="1"/>
  <c r="AM36" i="7"/>
  <c r="AK152" i="7"/>
  <c r="AR152" i="7" s="1"/>
  <c r="AL556" i="7"/>
  <c r="AK118" i="7"/>
  <c r="AR118" i="7" s="1"/>
  <c r="AK403" i="7"/>
  <c r="AR403" i="7" s="1"/>
  <c r="AL403" i="7"/>
  <c r="AK126" i="7"/>
  <c r="AR126" i="7" s="1"/>
  <c r="AL369" i="7"/>
  <c r="AK369" i="7"/>
  <c r="AR369" i="7" s="1"/>
  <c r="AL610" i="7"/>
  <c r="AK400" i="7"/>
  <c r="AR400" i="7" s="1"/>
  <c r="AK283" i="7"/>
  <c r="AR283" i="7" s="1"/>
  <c r="AL283" i="7"/>
  <c r="AK543" i="7"/>
  <c r="AR543" i="7" s="1"/>
  <c r="AK225" i="7"/>
  <c r="AR225" i="7" s="1"/>
  <c r="AK247" i="7"/>
  <c r="AR247" i="7" s="1"/>
  <c r="AM247" i="7"/>
  <c r="AL398" i="7"/>
  <c r="AK398" i="7"/>
  <c r="AR398" i="7" s="1"/>
  <c r="AK297" i="7"/>
  <c r="AR297" i="7" s="1"/>
  <c r="AL626" i="7"/>
  <c r="AK474" i="7"/>
  <c r="AR474" i="7" s="1"/>
  <c r="AK370" i="7"/>
  <c r="AR370" i="7" s="1"/>
  <c r="AM370" i="7"/>
  <c r="AK221" i="7"/>
  <c r="AR221" i="7" s="1"/>
  <c r="AM221" i="7"/>
  <c r="AK266" i="7"/>
  <c r="AR266" i="7" s="1"/>
  <c r="AL684" i="7"/>
  <c r="AS684" i="7" s="1"/>
  <c r="AL380" i="7"/>
  <c r="AL573" i="7"/>
  <c r="AK315" i="7"/>
  <c r="AR315" i="7" s="1"/>
  <c r="AL451" i="7"/>
  <c r="AS451" i="7" s="1"/>
  <c r="AM82" i="7"/>
  <c r="AL655" i="7"/>
  <c r="AL224" i="7"/>
  <c r="AL590" i="7"/>
  <c r="AL660" i="7"/>
  <c r="AS660" i="7" s="1"/>
  <c r="AL594" i="7"/>
  <c r="AL639" i="7"/>
  <c r="AM47" i="7"/>
  <c r="AL631" i="7"/>
  <c r="AK273" i="7"/>
  <c r="AR273" i="7" s="1"/>
  <c r="AK459" i="7"/>
  <c r="AR459" i="7" s="1"/>
  <c r="AL605" i="7"/>
  <c r="AM219" i="7"/>
  <c r="AK219" i="7"/>
  <c r="AR219" i="7" s="1"/>
  <c r="AM302" i="7"/>
  <c r="AK302" i="7"/>
  <c r="AR302" i="7" s="1"/>
  <c r="AM360" i="7"/>
  <c r="AK360" i="7"/>
  <c r="AR360" i="7" s="1"/>
  <c r="AL104" i="7"/>
  <c r="AK104" i="7"/>
  <c r="AR104" i="7" s="1"/>
  <c r="AK502" i="7"/>
  <c r="AR502" i="7" s="1"/>
  <c r="AK112" i="7"/>
  <c r="AR112" i="7" s="1"/>
  <c r="AL59" i="7"/>
  <c r="AK59" i="7"/>
  <c r="AR59" i="7" s="1"/>
  <c r="AL564" i="7"/>
  <c r="AK402" i="7"/>
  <c r="AR402" i="7" s="1"/>
  <c r="AM132" i="7"/>
  <c r="AK132" i="7"/>
  <c r="AR132" i="7" s="1"/>
  <c r="AL658" i="7"/>
  <c r="AK417" i="7"/>
  <c r="AR417" i="7" s="1"/>
  <c r="AM552" i="7"/>
  <c r="AK552" i="7"/>
  <c r="AR552" i="7" s="1"/>
  <c r="AK166" i="7"/>
  <c r="AR166" i="7" s="1"/>
  <c r="AK180" i="7"/>
  <c r="AR180" i="7" s="1"/>
  <c r="AM180" i="7"/>
  <c r="AL592" i="7"/>
  <c r="AK336" i="7"/>
  <c r="AR336" i="7" s="1"/>
  <c r="AK307" i="7"/>
  <c r="AR307" i="7" s="1"/>
  <c r="AK106" i="7"/>
  <c r="AR106" i="7" s="1"/>
  <c r="AM106" i="7"/>
  <c r="AK29" i="7"/>
  <c r="AR29" i="7" s="1"/>
  <c r="AK102" i="7"/>
  <c r="AR102" i="7" s="1"/>
  <c r="AK290" i="7"/>
  <c r="AR290" i="7" s="1"/>
  <c r="AM290" i="7"/>
  <c r="AM123" i="7"/>
  <c r="AK123" i="7"/>
  <c r="AR123" i="7" s="1"/>
  <c r="AK536" i="7"/>
  <c r="AR536" i="7" s="1"/>
  <c r="AK248" i="7"/>
  <c r="AR248" i="7" s="1"/>
  <c r="AM357" i="7"/>
  <c r="AK357" i="7"/>
  <c r="AR357" i="7" s="1"/>
  <c r="AL580" i="7"/>
  <c r="AK442" i="7"/>
  <c r="AR442" i="7" s="1"/>
  <c r="AK446" i="7"/>
  <c r="AR446" i="7" s="1"/>
  <c r="AK515" i="7"/>
  <c r="AR515" i="7" s="1"/>
  <c r="AL670" i="7"/>
  <c r="AS670" i="7" s="1"/>
  <c r="AK139" i="7"/>
  <c r="AR139" i="7" s="1"/>
  <c r="AL690" i="7"/>
  <c r="AS690" i="7" s="1"/>
  <c r="AL627" i="7"/>
  <c r="AK184" i="7"/>
  <c r="AR184" i="7" s="1"/>
  <c r="AM184" i="7"/>
  <c r="AK26" i="7"/>
  <c r="AR26" i="7" s="1"/>
  <c r="AK210" i="7"/>
  <c r="AR210" i="7" s="1"/>
  <c r="AL206" i="7"/>
  <c r="AK206" i="7"/>
  <c r="AR206" i="7" s="1"/>
  <c r="AK506" i="7"/>
  <c r="AR506" i="7" s="1"/>
  <c r="AK192" i="7"/>
  <c r="AR192" i="7" s="1"/>
  <c r="AK553" i="7"/>
  <c r="AR553" i="7" s="1"/>
  <c r="AK153" i="7"/>
  <c r="AR153" i="7" s="1"/>
  <c r="AM153" i="7"/>
  <c r="AK77" i="7"/>
  <c r="AR77" i="7" s="1"/>
  <c r="AL75" i="7"/>
  <c r="AK75" i="7"/>
  <c r="AR75" i="7" s="1"/>
  <c r="AK411" i="7"/>
  <c r="AR411" i="7" s="1"/>
  <c r="AK149" i="7"/>
  <c r="AR149" i="7" s="1"/>
  <c r="AM316" i="7"/>
  <c r="AL680" i="7"/>
  <c r="AS680" i="7" s="1"/>
  <c r="AM466" i="7"/>
  <c r="AL585" i="7"/>
  <c r="AM193" i="7"/>
  <c r="AL692" i="7"/>
  <c r="AS692" i="7" s="1"/>
  <c r="AM151" i="7"/>
  <c r="AL595" i="7"/>
  <c r="AL599" i="7"/>
  <c r="AK20" i="7"/>
  <c r="AR20" i="7" s="1"/>
  <c r="AM416" i="7"/>
  <c r="AK416" i="7"/>
  <c r="AR416" i="7" s="1"/>
  <c r="AL485" i="7"/>
  <c r="AS485" i="7" s="1"/>
  <c r="AM242" i="7"/>
  <c r="AL615" i="7"/>
  <c r="AM489" i="7"/>
  <c r="AL412" i="7"/>
  <c r="AS412" i="7" s="1"/>
  <c r="AL448" i="7"/>
  <c r="AS448" i="7" s="1"/>
  <c r="AK342" i="7"/>
  <c r="AR342" i="7" s="1"/>
  <c r="AM327" i="7"/>
  <c r="AL292" i="7"/>
  <c r="AL282" i="7"/>
  <c r="AS282" i="7" s="1"/>
  <c r="AL565" i="7"/>
  <c r="AK534" i="7"/>
  <c r="AR534" i="7" s="1"/>
  <c r="AK503" i="7"/>
  <c r="AR503" i="7" s="1"/>
  <c r="AL458" i="7"/>
  <c r="AK458" i="7"/>
  <c r="AR458" i="7" s="1"/>
  <c r="AM235" i="7"/>
  <c r="AK316" i="7"/>
  <c r="AR316" i="7" s="1"/>
  <c r="AK214" i="7"/>
  <c r="AR214" i="7" s="1"/>
  <c r="AK136" i="7"/>
  <c r="AR136" i="7" s="1"/>
  <c r="AS136" i="7" s="1"/>
  <c r="AK550" i="7"/>
  <c r="AR550" i="7" s="1"/>
  <c r="AK339" i="7"/>
  <c r="AR339" i="7" s="1"/>
  <c r="AS339" i="7" s="1"/>
  <c r="AK171" i="7"/>
  <c r="AR171" i="7" s="1"/>
  <c r="AS171" i="7" s="1"/>
  <c r="AK490" i="7"/>
  <c r="AR490" i="7" s="1"/>
  <c r="AS490" i="7" s="1"/>
  <c r="AK414" i="7"/>
  <c r="AR414" i="7" s="1"/>
  <c r="AK526" i="7"/>
  <c r="AR526" i="7" s="1"/>
  <c r="AL598" i="7"/>
  <c r="AK395" i="7"/>
  <c r="AR395" i="7" s="1"/>
  <c r="AL395" i="7"/>
  <c r="AL583" i="7"/>
  <c r="AL379" i="7"/>
  <c r="AK379" i="7"/>
  <c r="AR379" i="7" s="1"/>
  <c r="AK467" i="7"/>
  <c r="AR467" i="7" s="1"/>
  <c r="AM287" i="7"/>
  <c r="AK287" i="7"/>
  <c r="AR287" i="7" s="1"/>
  <c r="AK83" i="7"/>
  <c r="AR83" i="7" s="1"/>
  <c r="AK420" i="7"/>
  <c r="AR420" i="7" s="1"/>
  <c r="AK399" i="7"/>
  <c r="AR399" i="7" s="1"/>
  <c r="AK406" i="7"/>
  <c r="AR406" i="7" s="1"/>
  <c r="AM406" i="7"/>
  <c r="AL625" i="7"/>
  <c r="AM510" i="7"/>
  <c r="AK510" i="7"/>
  <c r="AR510" i="7" s="1"/>
  <c r="AL650" i="7"/>
  <c r="AM497" i="7"/>
  <c r="AK497" i="7"/>
  <c r="AR497" i="7" s="1"/>
  <c r="AK27" i="7"/>
  <c r="AR27" i="7" s="1"/>
  <c r="AL636" i="7"/>
  <c r="AL673" i="7"/>
  <c r="AS673" i="7" s="1"/>
  <c r="AK531" i="7"/>
  <c r="AR531" i="7" s="1"/>
  <c r="AK218" i="7"/>
  <c r="AR218" i="7" s="1"/>
  <c r="AM218" i="7"/>
  <c r="AK22" i="7"/>
  <c r="AR22" i="7" s="1"/>
  <c r="AM22" i="7"/>
  <c r="AK207" i="7"/>
  <c r="AR207" i="7" s="1"/>
  <c r="AM314" i="7"/>
  <c r="AK314" i="7"/>
  <c r="AR314" i="7" s="1"/>
  <c r="AL164" i="7"/>
  <c r="AK164" i="7"/>
  <c r="AR164" i="7" s="1"/>
  <c r="AK389" i="7"/>
  <c r="AR389" i="7" s="1"/>
  <c r="AL389" i="7"/>
  <c r="AM462" i="7"/>
  <c r="AK462" i="7"/>
  <c r="AR462" i="7" s="1"/>
  <c r="AL657" i="7"/>
  <c r="AK251" i="7"/>
  <c r="AR251" i="7" s="1"/>
  <c r="AK61" i="7"/>
  <c r="AR61" i="7" s="1"/>
  <c r="AM61" i="7"/>
  <c r="AL635" i="7"/>
  <c r="AM276" i="7"/>
  <c r="AL280" i="7"/>
  <c r="AS280" i="7" s="1"/>
  <c r="AN445" i="7"/>
  <c r="AL597" i="7"/>
  <c r="AL672" i="7"/>
  <c r="AS672" i="7" s="1"/>
  <c r="AL257" i="7"/>
  <c r="AS257" i="7" s="1"/>
  <c r="AK537" i="7"/>
  <c r="AR537" i="7" s="1"/>
  <c r="AK140" i="7"/>
  <c r="AR140" i="7" s="1"/>
  <c r="AK66" i="7"/>
  <c r="AR66" i="7" s="1"/>
  <c r="AM66" i="7"/>
  <c r="AK198" i="7"/>
  <c r="AR198" i="7" s="1"/>
  <c r="AK358" i="7"/>
  <c r="AR358" i="7" s="1"/>
  <c r="AL358" i="7"/>
  <c r="AL538" i="7"/>
  <c r="AK538" i="7"/>
  <c r="AR538" i="7" s="1"/>
  <c r="AK162" i="7"/>
  <c r="AR162" i="7" s="1"/>
  <c r="AL162" i="7"/>
  <c r="AK111" i="7"/>
  <c r="AR111" i="7" s="1"/>
  <c r="AM111" i="7"/>
  <c r="AK437" i="7"/>
  <c r="AR437" i="7" s="1"/>
  <c r="AL570" i="7"/>
  <c r="AL687" i="7"/>
  <c r="AS687" i="7" s="1"/>
  <c r="AM291" i="7"/>
  <c r="AK291" i="7"/>
  <c r="AR291" i="7" s="1"/>
  <c r="AM546" i="7"/>
  <c r="AK546" i="7"/>
  <c r="AR546" i="7" s="1"/>
  <c r="AK355" i="7"/>
  <c r="AR355" i="7" s="1"/>
  <c r="AK495" i="7"/>
  <c r="AR495" i="7" s="1"/>
  <c r="AK508" i="7"/>
  <c r="AR508" i="7" s="1"/>
  <c r="AM508" i="7"/>
  <c r="AK107" i="7"/>
  <c r="AR107" i="7" s="1"/>
  <c r="AM107" i="7"/>
  <c r="AK472" i="7"/>
  <c r="AR472" i="7" s="1"/>
  <c r="AL472" i="7"/>
  <c r="AK117" i="7"/>
  <c r="AR117" i="7" s="1"/>
  <c r="AL656" i="7"/>
  <c r="AK520" i="7"/>
  <c r="AR520" i="7" s="1"/>
  <c r="AK494" i="7"/>
  <c r="AR494" i="7" s="1"/>
  <c r="AK331" i="7"/>
  <c r="AR331" i="7" s="1"/>
  <c r="AK38" i="7"/>
  <c r="AR38" i="7" s="1"/>
  <c r="AK488" i="7"/>
  <c r="AR488" i="7" s="1"/>
  <c r="AL638" i="7"/>
  <c r="AK222" i="7"/>
  <c r="AR222" i="7" s="1"/>
  <c r="AK359" i="7"/>
  <c r="AR359" i="7" s="1"/>
  <c r="AK477" i="7"/>
  <c r="AR477" i="7" s="1"/>
  <c r="AK434" i="7"/>
  <c r="AR434" i="7" s="1"/>
  <c r="AK86" i="7"/>
  <c r="AR86" i="7" s="1"/>
  <c r="AL86" i="7"/>
  <c r="AK344" i="7"/>
  <c r="AR344" i="7" s="1"/>
  <c r="AL633" i="7"/>
  <c r="AL691" i="7"/>
  <c r="AS691" i="7" s="1"/>
  <c r="AL130" i="7"/>
  <c r="AK130" i="7"/>
  <c r="AR130" i="7" s="1"/>
  <c r="AM70" i="7"/>
  <c r="AK70" i="7"/>
  <c r="AR70" i="7" s="1"/>
  <c r="AK378" i="7"/>
  <c r="AR378" i="7" s="1"/>
  <c r="AK49" i="7"/>
  <c r="AR49" i="7" s="1"/>
  <c r="AK430" i="7"/>
  <c r="AR430" i="7" s="1"/>
  <c r="AL430" i="7"/>
  <c r="AK34" i="7"/>
  <c r="AR34" i="7" s="1"/>
  <c r="AL579" i="7"/>
  <c r="AK30" i="7"/>
  <c r="AR30" i="7" s="1"/>
  <c r="AK541" i="7"/>
  <c r="AR541" i="7" s="1"/>
  <c r="AK177" i="7"/>
  <c r="AR177" i="7" s="1"/>
  <c r="AM177" i="7"/>
  <c r="AK326" i="7"/>
  <c r="AR326" i="7" s="1"/>
  <c r="AM326" i="7"/>
  <c r="AK250" i="7"/>
  <c r="AR250" i="7" s="1"/>
  <c r="AL250" i="7"/>
  <c r="AK514" i="7"/>
  <c r="AR514" i="7" s="1"/>
  <c r="AK285" i="7"/>
  <c r="AR285" i="7" s="1"/>
  <c r="AM465" i="7"/>
  <c r="AK465" i="7"/>
  <c r="AR465" i="7" s="1"/>
  <c r="AK367" i="7"/>
  <c r="AR367" i="7" s="1"/>
  <c r="AM367" i="7"/>
  <c r="AL586" i="7"/>
  <c r="AM274" i="7"/>
  <c r="AK274" i="7"/>
  <c r="AR274" i="7" s="1"/>
  <c r="AK423" i="7"/>
  <c r="AR423" i="7" s="1"/>
  <c r="AM145" i="7"/>
  <c r="AK145" i="7"/>
  <c r="AR145" i="7" s="1"/>
  <c r="AM186" i="7"/>
  <c r="AK186" i="7"/>
  <c r="AR186" i="7" s="1"/>
  <c r="AL689" i="7"/>
  <c r="AS689" i="7" s="1"/>
  <c r="AK334" i="7"/>
  <c r="AR334" i="7" s="1"/>
  <c r="AK209" i="7"/>
  <c r="AR209" i="7" s="1"/>
  <c r="AK128" i="7"/>
  <c r="AR128" i="7" s="1"/>
  <c r="AL449" i="7"/>
  <c r="AK449" i="7"/>
  <c r="AR449" i="7" s="1"/>
  <c r="AK482" i="7"/>
  <c r="AR482" i="7" s="1"/>
  <c r="AK237" i="7"/>
  <c r="AR237" i="7" s="1"/>
  <c r="AL237" i="7"/>
  <c r="AL607" i="7"/>
  <c r="AM44" i="7"/>
  <c r="AK44" i="7"/>
  <c r="AR44" i="7" s="1"/>
  <c r="AL216" i="7"/>
  <c r="AK216" i="7"/>
  <c r="AR216" i="7" s="1"/>
  <c r="AK387" i="7"/>
  <c r="AR387" i="7" s="1"/>
  <c r="AL661" i="7"/>
  <c r="AS661" i="7" s="1"/>
  <c r="AK32" i="7"/>
  <c r="AR32" i="7" s="1"/>
  <c r="AK443" i="7"/>
  <c r="AR443" i="7" s="1"/>
  <c r="AK67" i="7"/>
  <c r="AR67" i="7" s="1"/>
  <c r="AK176" i="7"/>
  <c r="AR176" i="7" s="1"/>
  <c r="AM176" i="7"/>
  <c r="AL578" i="7"/>
  <c r="AK456" i="7"/>
  <c r="AR456" i="7" s="1"/>
  <c r="AK201" i="7"/>
  <c r="AR201" i="7" s="1"/>
  <c r="AK352" i="7"/>
  <c r="AR352" i="7" s="1"/>
  <c r="AM158" i="7"/>
  <c r="AK158" i="7"/>
  <c r="AR158" i="7" s="1"/>
  <c r="AK397" i="7"/>
  <c r="AR397" i="7" s="1"/>
  <c r="AL591" i="7"/>
  <c r="AK281" i="7"/>
  <c r="AR281" i="7" s="1"/>
  <c r="AL172" i="7"/>
  <c r="AK172" i="7"/>
  <c r="AR172" i="7" s="1"/>
  <c r="AK98" i="7"/>
  <c r="AR98" i="7" s="1"/>
  <c r="AK73" i="7"/>
  <c r="AR73" i="7" s="1"/>
  <c r="AL643" i="7"/>
  <c r="AK286" i="7"/>
  <c r="AR286" i="7" s="1"/>
  <c r="AM286" i="7"/>
  <c r="AK173" i="7"/>
  <c r="AR173" i="7" s="1"/>
  <c r="AK436" i="7"/>
  <c r="AR436" i="7" s="1"/>
  <c r="AM436" i="7"/>
  <c r="AM277" i="7"/>
  <c r="AK277" i="7"/>
  <c r="AR277" i="7" s="1"/>
  <c r="AL160" i="7"/>
  <c r="AK160" i="7"/>
  <c r="AR160" i="7" s="1"/>
  <c r="AL169" i="7"/>
  <c r="AK169" i="7"/>
  <c r="AR169" i="7" s="1"/>
  <c r="AL648" i="7"/>
  <c r="AL647" i="7"/>
  <c r="AK23" i="7"/>
  <c r="AR23" i="7" s="1"/>
  <c r="AL23" i="7"/>
  <c r="AK57" i="7"/>
  <c r="AR57" i="7" s="1"/>
  <c r="AK215" i="7"/>
  <c r="AR215" i="7" s="1"/>
  <c r="AK304" i="7"/>
  <c r="AR304" i="7" s="1"/>
  <c r="AK90" i="7"/>
  <c r="AR90" i="7" s="1"/>
  <c r="AS90" i="7" s="1"/>
  <c r="AK87" i="7"/>
  <c r="AR87" i="7" s="1"/>
  <c r="AK79" i="7"/>
  <c r="AR79" i="7" s="1"/>
  <c r="AK391" i="7"/>
  <c r="AR391" i="7" s="1"/>
  <c r="AS391" i="7" s="1"/>
  <c r="AM383" i="7"/>
  <c r="AL664" i="7"/>
  <c r="AS664" i="7" s="1"/>
  <c r="AL364" i="7"/>
  <c r="AS364" i="7" s="1"/>
  <c r="AM505" i="7"/>
  <c r="AL56" i="7"/>
  <c r="AS56" i="7" s="1"/>
  <c r="AM108" i="7"/>
  <c r="AL596" i="7"/>
  <c r="AL46" i="7"/>
  <c r="AK46" i="7"/>
  <c r="AR46" i="7" s="1"/>
  <c r="AM263" i="7"/>
  <c r="AK268" i="7"/>
  <c r="AR268" i="7" s="1"/>
  <c r="AK88" i="7"/>
  <c r="AR88" i="7" s="1"/>
  <c r="AK97" i="7"/>
  <c r="AR97" i="7" s="1"/>
  <c r="AL97" i="7"/>
  <c r="AK548" i="7"/>
  <c r="AR548" i="7" s="1"/>
  <c r="AK356" i="7"/>
  <c r="AR356" i="7" s="1"/>
  <c r="AK105" i="7"/>
  <c r="AR105" i="7" s="1"/>
  <c r="AK155" i="7"/>
  <c r="AR155" i="7" s="1"/>
  <c r="AL155" i="7"/>
  <c r="AL609" i="7"/>
  <c r="AL199" i="7"/>
  <c r="AK199" i="7"/>
  <c r="AR199" i="7" s="1"/>
  <c r="AM351" i="7"/>
  <c r="AK351" i="7"/>
  <c r="AR351" i="7" s="1"/>
  <c r="AK382" i="7"/>
  <c r="AR382" i="7" s="1"/>
  <c r="AM382" i="7"/>
  <c r="AK253" i="7"/>
  <c r="AR253" i="7" s="1"/>
  <c r="AM167" i="7"/>
  <c r="AK167" i="7"/>
  <c r="AR167" i="7" s="1"/>
  <c r="AL512" i="7"/>
  <c r="AK512" i="7"/>
  <c r="AR512" i="7" s="1"/>
  <c r="AL674" i="7"/>
  <c r="AS674" i="7" s="1"/>
  <c r="AK99" i="7"/>
  <c r="AR99" i="7" s="1"/>
  <c r="AK540" i="7"/>
  <c r="AR540" i="7" s="1"/>
  <c r="AK188" i="7"/>
  <c r="AR188" i="7" s="1"/>
  <c r="AM188" i="7"/>
  <c r="AK81" i="7"/>
  <c r="AR81" i="7" s="1"/>
  <c r="AK464" i="7"/>
  <c r="AR464" i="7" s="1"/>
  <c r="AL651" i="7"/>
  <c r="AK28" i="7"/>
  <c r="AR28" i="7" s="1"/>
  <c r="AK429" i="7"/>
  <c r="AR429" i="7" s="1"/>
  <c r="AM150" i="7"/>
  <c r="AK150" i="7"/>
  <c r="AR150" i="7" s="1"/>
  <c r="AM498" i="7"/>
  <c r="AK498" i="7"/>
  <c r="AR498" i="7" s="1"/>
  <c r="AK200" i="7"/>
  <c r="AR200" i="7" s="1"/>
  <c r="AM200" i="7"/>
  <c r="AK244" i="7"/>
  <c r="AR244" i="7" s="1"/>
  <c r="AM452" i="7"/>
  <c r="AK452" i="7"/>
  <c r="AR452" i="7" s="1"/>
  <c r="AK25" i="7"/>
  <c r="AR25" i="7" s="1"/>
  <c r="AK262" i="7"/>
  <c r="AR262" i="7" s="1"/>
  <c r="AL262" i="7"/>
  <c r="AK254" i="7"/>
  <c r="AR254" i="7" s="1"/>
  <c r="AL521" i="7"/>
  <c r="AK521" i="7"/>
  <c r="AR521" i="7" s="1"/>
  <c r="AL33" i="7"/>
  <c r="AK33" i="7"/>
  <c r="AR33" i="7" s="1"/>
  <c r="AK226" i="7"/>
  <c r="AR226" i="7" s="1"/>
  <c r="AK427" i="7"/>
  <c r="AR427" i="7" s="1"/>
  <c r="AK300" i="7"/>
  <c r="AR300" i="7" s="1"/>
  <c r="AL300" i="7"/>
  <c r="AL576" i="7"/>
  <c r="AL593" i="7"/>
  <c r="AK228" i="7"/>
  <c r="AR228" i="7" s="1"/>
  <c r="AK415" i="7"/>
  <c r="AR415" i="7" s="1"/>
  <c r="AL269" i="7"/>
  <c r="AK269" i="7"/>
  <c r="AR269" i="7" s="1"/>
  <c r="AK507" i="7"/>
  <c r="AR507" i="7" s="1"/>
  <c r="AK21" i="7"/>
  <c r="AR21" i="7" s="1"/>
  <c r="AL475" i="7"/>
  <c r="AK475" i="7"/>
  <c r="AR475" i="7" s="1"/>
  <c r="AL577" i="7"/>
  <c r="AM533" i="7"/>
  <c r="AK533" i="7"/>
  <c r="AR533" i="7" s="1"/>
  <c r="AK120" i="7"/>
  <c r="AR120" i="7" s="1"/>
  <c r="AM120" i="7"/>
  <c r="AL376" i="7"/>
  <c r="AK376" i="7"/>
  <c r="AR376" i="7" s="1"/>
  <c r="AK439" i="7"/>
  <c r="AR439" i="7" s="1"/>
  <c r="AL91" i="7"/>
  <c r="AK91" i="7"/>
  <c r="AR91" i="7" s="1"/>
  <c r="AL603" i="7"/>
  <c r="AK65" i="7"/>
  <c r="AR65" i="7" s="1"/>
  <c r="AL554" i="7"/>
  <c r="AL600" i="7"/>
  <c r="AL671" i="7"/>
  <c r="AS671" i="7" s="1"/>
  <c r="AK296" i="7"/>
  <c r="AR296" i="7" s="1"/>
  <c r="AL614" i="7"/>
  <c r="AK241" i="7"/>
  <c r="AR241" i="7" s="1"/>
  <c r="AL241" i="7"/>
  <c r="AK410" i="7"/>
  <c r="AR410" i="7" s="1"/>
  <c r="AL18" i="7"/>
  <c r="AK18" i="7"/>
  <c r="AR18" i="7" s="1"/>
  <c r="AK335" i="7"/>
  <c r="AR335" i="7" s="1"/>
  <c r="AL632" i="7"/>
  <c r="AK196" i="7"/>
  <c r="AR196" i="7" s="1"/>
  <c r="AM196" i="7"/>
  <c r="AK524" i="7"/>
  <c r="AR524" i="7" s="1"/>
  <c r="AK301" i="7"/>
  <c r="AR301" i="7" s="1"/>
  <c r="AM484" i="7"/>
  <c r="AK484" i="7"/>
  <c r="AR484" i="7" s="1"/>
  <c r="AL637" i="7"/>
  <c r="AL63" i="7"/>
  <c r="AK63" i="7"/>
  <c r="AR63" i="7" s="1"/>
  <c r="AM157" i="7"/>
  <c r="AK157" i="7"/>
  <c r="AR157" i="7" s="1"/>
  <c r="AK530" i="7"/>
  <c r="AR530" i="7" s="1"/>
  <c r="AL587" i="7"/>
  <c r="AK142" i="7"/>
  <c r="AR142" i="7" s="1"/>
  <c r="AK338" i="7"/>
  <c r="AR338" i="7" s="1"/>
  <c r="AK154" i="7"/>
  <c r="AR154" i="7" s="1"/>
  <c r="AL154" i="7"/>
  <c r="AK174" i="7"/>
  <c r="AR174" i="7" s="1"/>
  <c r="AM174" i="7"/>
  <c r="AK426" i="7"/>
  <c r="AR426" i="7" s="1"/>
  <c r="AL496" i="7"/>
  <c r="AK496" i="7"/>
  <c r="AR496" i="7" s="1"/>
  <c r="AK375" i="7"/>
  <c r="AR375" i="7" s="1"/>
  <c r="AL612" i="7"/>
  <c r="AL662" i="7"/>
  <c r="AS662" i="7" s="1"/>
  <c r="AK191" i="7"/>
  <c r="AR191" i="7" s="1"/>
  <c r="AM191" i="7"/>
  <c r="AK525" i="7"/>
  <c r="AR525" i="7" s="1"/>
  <c r="AS525" i="7" s="1"/>
  <c r="AK47" i="7"/>
  <c r="AR47" i="7" s="1"/>
  <c r="AK447" i="7"/>
  <c r="AR447" i="7" s="1"/>
  <c r="AK368" i="7"/>
  <c r="AR368" i="7" s="1"/>
  <c r="AS368" i="7" s="1"/>
  <c r="AK471" i="7"/>
  <c r="AR471" i="7" s="1"/>
  <c r="AK422" i="7"/>
  <c r="AR422" i="7" s="1"/>
  <c r="AK35" i="7"/>
  <c r="AR35" i="7" s="1"/>
  <c r="AM525" i="7"/>
  <c r="AM543" i="7"/>
  <c r="AM178" i="7"/>
  <c r="AN623" i="7"/>
  <c r="AN89" i="7"/>
  <c r="AI48" i="7"/>
  <c r="AM537" i="7"/>
  <c r="AI68" i="7"/>
  <c r="AM413" i="7"/>
  <c r="AM532" i="7"/>
  <c r="AN504" i="7"/>
  <c r="AN572" i="7"/>
  <c r="AN384" i="7"/>
  <c r="AN688" i="7"/>
  <c r="AN135" i="7"/>
  <c r="AN681" i="7"/>
  <c r="AM419" i="7"/>
  <c r="AT419" i="7" s="1"/>
  <c r="AN235" i="7"/>
  <c r="AI481" i="7" l="1"/>
  <c r="AS292" i="7"/>
  <c r="AS380" i="7"/>
  <c r="AS95" i="7"/>
  <c r="AS249" i="7"/>
  <c r="AT249" i="7" s="1"/>
  <c r="AS185" i="7"/>
  <c r="AT185" i="7" s="1"/>
  <c r="AT368" i="7"/>
  <c r="AU368" i="7" s="1"/>
  <c r="AX368" i="7" s="1"/>
  <c r="AY368" i="7" s="1"/>
  <c r="AS234" i="7"/>
  <c r="AT391" i="7"/>
  <c r="AS550" i="7"/>
  <c r="AT550" i="7" s="1"/>
  <c r="AS224" i="7"/>
  <c r="AS124" i="7"/>
  <c r="AT124" i="7" s="1"/>
  <c r="AS303" i="7"/>
  <c r="AU69" i="7"/>
  <c r="AX69" i="7" s="1"/>
  <c r="AY69" i="7" s="1"/>
  <c r="AF8" i="7"/>
  <c r="AL7" i="7" s="1"/>
  <c r="AU681" i="7"/>
  <c r="AS35" i="7"/>
  <c r="AT35" i="7" s="1"/>
  <c r="AS79" i="7"/>
  <c r="AT339" i="7"/>
  <c r="AU339" i="7" s="1"/>
  <c r="AX339" i="7" s="1"/>
  <c r="AY339" i="7" s="1"/>
  <c r="AT136" i="7"/>
  <c r="AU136" i="7" s="1"/>
  <c r="AX136" i="7" s="1"/>
  <c r="AY136" i="7" s="1"/>
  <c r="AU43" i="7"/>
  <c r="AX43" i="7" s="1"/>
  <c r="AY43" i="7" s="1"/>
  <c r="AH284" i="7"/>
  <c r="AN284" i="7" s="1"/>
  <c r="AL284" i="7"/>
  <c r="AS284" i="7" s="1"/>
  <c r="AT284" i="7" s="1"/>
  <c r="AT79" i="7"/>
  <c r="AT324" i="7"/>
  <c r="AS372" i="7"/>
  <c r="AT372" i="7" s="1"/>
  <c r="AU688" i="7"/>
  <c r="AM330" i="7"/>
  <c r="AI330" i="7"/>
  <c r="AS87" i="7"/>
  <c r="AT171" i="7"/>
  <c r="AS214" i="7"/>
  <c r="AT214" i="7" s="1"/>
  <c r="AS178" i="7"/>
  <c r="AT178" i="7" s="1"/>
  <c r="AU178" i="7" s="1"/>
  <c r="AX178" i="7" s="1"/>
  <c r="AY178" i="7" s="1"/>
  <c r="AK7" i="7"/>
  <c r="AL330" i="7"/>
  <c r="AS330" i="7" s="1"/>
  <c r="AG353" i="7"/>
  <c r="AH353" i="7" s="1"/>
  <c r="AI353" i="7" s="1"/>
  <c r="AT37" i="7"/>
  <c r="AL539" i="7"/>
  <c r="AS539" i="7" s="1"/>
  <c r="AG539" i="7"/>
  <c r="AS421" i="7"/>
  <c r="AT421" i="7" s="1"/>
  <c r="AU421" i="7" s="1"/>
  <c r="AX421" i="7" s="1"/>
  <c r="AY421" i="7" s="1"/>
  <c r="AU419" i="7"/>
  <c r="AX419" i="7" s="1"/>
  <c r="AY419" i="7" s="1"/>
  <c r="AT95" i="7"/>
  <c r="AT401" i="7"/>
  <c r="AT365" i="7"/>
  <c r="AT303" i="7"/>
  <c r="AT525" i="7"/>
  <c r="AS496" i="7"/>
  <c r="AS154" i="7"/>
  <c r="AS18" i="7"/>
  <c r="AS241" i="7"/>
  <c r="AS91" i="7"/>
  <c r="AS475" i="7"/>
  <c r="AS300" i="7"/>
  <c r="AS512" i="7"/>
  <c r="AS97" i="7"/>
  <c r="AS46" i="7"/>
  <c r="AT90" i="7"/>
  <c r="AS169" i="7"/>
  <c r="AS160" i="7"/>
  <c r="AS172" i="7"/>
  <c r="AS216" i="7"/>
  <c r="AS237" i="7"/>
  <c r="AS449" i="7"/>
  <c r="AS130" i="7"/>
  <c r="AS86" i="7"/>
  <c r="AS472" i="7"/>
  <c r="AS538" i="7"/>
  <c r="AS389" i="7"/>
  <c r="AS379" i="7"/>
  <c r="AS395" i="7"/>
  <c r="AT490" i="7"/>
  <c r="AU490" i="7" s="1"/>
  <c r="AX490" i="7" s="1"/>
  <c r="AY490" i="7" s="1"/>
  <c r="AS458" i="7"/>
  <c r="AS75" i="7"/>
  <c r="AS206" i="7"/>
  <c r="AS59" i="7"/>
  <c r="AS104" i="7"/>
  <c r="AS398" i="7"/>
  <c r="AS369" i="7"/>
  <c r="AS403" i="7"/>
  <c r="AS347" i="7"/>
  <c r="AS194" i="7"/>
  <c r="AS220" i="7"/>
  <c r="AS163" i="7"/>
  <c r="AS278" i="7"/>
  <c r="AS480" i="7"/>
  <c r="AS245" i="7"/>
  <c r="AS114" i="7"/>
  <c r="AS258" i="7"/>
  <c r="AS428" i="7"/>
  <c r="AS55" i="7"/>
  <c r="AS319" i="7"/>
  <c r="AS320" i="7"/>
  <c r="AS513" i="7"/>
  <c r="AS93" i="7"/>
  <c r="AS187" i="7"/>
  <c r="AS255" i="7"/>
  <c r="AS425" i="7"/>
  <c r="AS457" i="7"/>
  <c r="AS51" i="7"/>
  <c r="AS470" i="7"/>
  <c r="AT470" i="7" s="1"/>
  <c r="AU470" i="7" s="1"/>
  <c r="AX470" i="7" s="1"/>
  <c r="AY470" i="7" s="1"/>
  <c r="AS468" i="7"/>
  <c r="AT390" i="7"/>
  <c r="AU390" i="7" s="1"/>
  <c r="AX390" i="7" s="1"/>
  <c r="AY390" i="7" s="1"/>
  <c r="AT486" i="7"/>
  <c r="AS63" i="7"/>
  <c r="AS33" i="7"/>
  <c r="AS199" i="7"/>
  <c r="AS155" i="7"/>
  <c r="AS430" i="7"/>
  <c r="AS164" i="7"/>
  <c r="AS261" i="7"/>
  <c r="AT261" i="7" s="1"/>
  <c r="AU261" i="7" s="1"/>
  <c r="AX261" i="7" s="1"/>
  <c r="AY261" i="7" s="1"/>
  <c r="AS431" i="7"/>
  <c r="AS259" i="7"/>
  <c r="AS279" i="7"/>
  <c r="AS133" i="7"/>
  <c r="AS217" i="7"/>
  <c r="AS231" i="7"/>
  <c r="AS394" i="7"/>
  <c r="AS264" i="7"/>
  <c r="AS58" i="7"/>
  <c r="AS542" i="7"/>
  <c r="AT311" i="7"/>
  <c r="AU311" i="7" s="1"/>
  <c r="AX311" i="7" s="1"/>
  <c r="AY311" i="7" s="1"/>
  <c r="AT532" i="7"/>
  <c r="AT312" i="7"/>
  <c r="AU294" i="7"/>
  <c r="AX294" i="7" s="1"/>
  <c r="AY294" i="7" s="1"/>
  <c r="AU384" i="7"/>
  <c r="AX384" i="7" s="1"/>
  <c r="AY384" i="7" s="1"/>
  <c r="AS376" i="7"/>
  <c r="AS269" i="7"/>
  <c r="AS521" i="7"/>
  <c r="AS262" i="7"/>
  <c r="AS23" i="7"/>
  <c r="AS250" i="7"/>
  <c r="AS162" i="7"/>
  <c r="AS358" i="7"/>
  <c r="AS283" i="7"/>
  <c r="AS332" i="7"/>
  <c r="AS84" i="7"/>
  <c r="AS293" i="7"/>
  <c r="AS522" i="7"/>
  <c r="AS190" i="7"/>
  <c r="AS62" i="7"/>
  <c r="AU249" i="7"/>
  <c r="AX249" i="7" s="1"/>
  <c r="AY249" i="7" s="1"/>
  <c r="AT24" i="7"/>
  <c r="AU24" i="7" s="1"/>
  <c r="AX24" i="7" s="1"/>
  <c r="AY24" i="7" s="1"/>
  <c r="AU89" i="7"/>
  <c r="AX89" i="7" s="1"/>
  <c r="AY89" i="7" s="1"/>
  <c r="AU185" i="7"/>
  <c r="AX185" i="7" s="1"/>
  <c r="AY185" i="7" s="1"/>
  <c r="AF9" i="7"/>
  <c r="AN112" i="7"/>
  <c r="AI368" i="7"/>
  <c r="AH12" i="7"/>
  <c r="AN188" i="7"/>
  <c r="AI191" i="7"/>
  <c r="AN263" i="7"/>
  <c r="AN382" i="7"/>
  <c r="AI200" i="7"/>
  <c r="AN436" i="7"/>
  <c r="AI157" i="7"/>
  <c r="AN498" i="7"/>
  <c r="AN424" i="7"/>
  <c r="AI153" i="7"/>
  <c r="AI492" i="7"/>
  <c r="AI290" i="7"/>
  <c r="AM535" i="7"/>
  <c r="AI361" i="7"/>
  <c r="AI17" i="7"/>
  <c r="AM429" i="7"/>
  <c r="AN478" i="7"/>
  <c r="AM511" i="7"/>
  <c r="AM584" i="7"/>
  <c r="AL123" i="7"/>
  <c r="AS123" i="7" s="1"/>
  <c r="AT123" i="7" s="1"/>
  <c r="AL39" i="7"/>
  <c r="AS39" i="7" s="1"/>
  <c r="AT39" i="7" s="1"/>
  <c r="AU39" i="7" s="1"/>
  <c r="AX39" i="7" s="1"/>
  <c r="AY39" i="7" s="1"/>
  <c r="AL310" i="7"/>
  <c r="AS310" i="7" s="1"/>
  <c r="AT310" i="7" s="1"/>
  <c r="AI452" i="7"/>
  <c r="AI158" i="7"/>
  <c r="AN79" i="7"/>
  <c r="AI421" i="7"/>
  <c r="AN471" i="7"/>
  <c r="AM437" i="7"/>
  <c r="AI370" i="7"/>
  <c r="AM507" i="7"/>
  <c r="AN318" i="7"/>
  <c r="AU318" i="7" s="1"/>
  <c r="AX318" i="7" s="1"/>
  <c r="AY318" i="7" s="1"/>
  <c r="AN236" i="7"/>
  <c r="AI35" i="7"/>
  <c r="AL326" i="7"/>
  <c r="AS326" i="7" s="1"/>
  <c r="AT326" i="7" s="1"/>
  <c r="AI15" i="7"/>
  <c r="AI327" i="7"/>
  <c r="AN184" i="7"/>
  <c r="AI137" i="7"/>
  <c r="AN214" i="7"/>
  <c r="AI108" i="7"/>
  <c r="AI382" i="7"/>
  <c r="AN351" i="7"/>
  <c r="AI371" i="7"/>
  <c r="AI31" i="7"/>
  <c r="AN492" i="7"/>
  <c r="AL437" i="7"/>
  <c r="AS437" i="7" s="1"/>
  <c r="AT437" i="7" s="1"/>
  <c r="AU437" i="7" s="1"/>
  <c r="AX437" i="7" s="1"/>
  <c r="AY437" i="7" s="1"/>
  <c r="AL68" i="7"/>
  <c r="AS68" i="7" s="1"/>
  <c r="AT68" i="7" s="1"/>
  <c r="AL396" i="7"/>
  <c r="AS396" i="7" s="1"/>
  <c r="AT396" i="7" s="1"/>
  <c r="AU396" i="7" s="1"/>
  <c r="AX396" i="7" s="1"/>
  <c r="AY396" i="7" s="1"/>
  <c r="AL135" i="7"/>
  <c r="AS135" i="7" s="1"/>
  <c r="AT135" i="7" s="1"/>
  <c r="AU135" i="7" s="1"/>
  <c r="AX135" i="7" s="1"/>
  <c r="AY135" i="7" s="1"/>
  <c r="AL157" i="7"/>
  <c r="AS157" i="7" s="1"/>
  <c r="AT157" i="7" s="1"/>
  <c r="AL196" i="7"/>
  <c r="AS196" i="7" s="1"/>
  <c r="AT196" i="7" s="1"/>
  <c r="AL452" i="7"/>
  <c r="AS452" i="7" s="1"/>
  <c r="AT452" i="7" s="1"/>
  <c r="AL200" i="7"/>
  <c r="AS200" i="7" s="1"/>
  <c r="AT200" i="7" s="1"/>
  <c r="AL498" i="7"/>
  <c r="AS498" i="7" s="1"/>
  <c r="AT498" i="7" s="1"/>
  <c r="AU498" i="7" s="1"/>
  <c r="AX498" i="7" s="1"/>
  <c r="AY498" i="7" s="1"/>
  <c r="AL108" i="7"/>
  <c r="AS108" i="7" s="1"/>
  <c r="AT108" i="7" s="1"/>
  <c r="AU108" i="7" s="1"/>
  <c r="AX108" i="7" s="1"/>
  <c r="AY108" i="7" s="1"/>
  <c r="AL505" i="7"/>
  <c r="AS505" i="7" s="1"/>
  <c r="AT505" i="7" s="1"/>
  <c r="AL302" i="7"/>
  <c r="AS302" i="7" s="1"/>
  <c r="AT302" i="7" s="1"/>
  <c r="AL144" i="7"/>
  <c r="AS144" i="7" s="1"/>
  <c r="AT144" i="7" s="1"/>
  <c r="AL184" i="7"/>
  <c r="AS184" i="7" s="1"/>
  <c r="AT184" i="7" s="1"/>
  <c r="AU184" i="7" s="1"/>
  <c r="AX184" i="7" s="1"/>
  <c r="AY184" i="7" s="1"/>
  <c r="AI316" i="7"/>
  <c r="AI37" i="7"/>
  <c r="AI252" i="7"/>
  <c r="AM467" i="7"/>
  <c r="AN221" i="7"/>
  <c r="AI490" i="7"/>
  <c r="AN95" i="7"/>
  <c r="AI193" i="7"/>
  <c r="AI315" i="7"/>
  <c r="AN125" i="7"/>
  <c r="AL167" i="7"/>
  <c r="AS167" i="7" s="1"/>
  <c r="AT167" i="7" s="1"/>
  <c r="AL44" i="7"/>
  <c r="AS44" i="7" s="1"/>
  <c r="AT44" i="7" s="1"/>
  <c r="AL221" i="7"/>
  <c r="AS221" i="7" s="1"/>
  <c r="AT221" i="7" s="1"/>
  <c r="AU221" i="7" s="1"/>
  <c r="AX221" i="7" s="1"/>
  <c r="AY221" i="7" s="1"/>
  <c r="AL543" i="7"/>
  <c r="AS543" i="7" s="1"/>
  <c r="AT543" i="7" s="1"/>
  <c r="AU543" i="7" s="1"/>
  <c r="AX543" i="7" s="1"/>
  <c r="AY543" i="7" s="1"/>
  <c r="AL252" i="7"/>
  <c r="AS252" i="7" s="1"/>
  <c r="AT252" i="7" s="1"/>
  <c r="AL535" i="7"/>
  <c r="AS535" i="7" s="1"/>
  <c r="AT535" i="7" s="1"/>
  <c r="AU535" i="7" s="1"/>
  <c r="AX535" i="7" s="1"/>
  <c r="AY535" i="7" s="1"/>
  <c r="AI43" i="7"/>
  <c r="AN467" i="7"/>
  <c r="AN404" i="7"/>
  <c r="AN167" i="7"/>
  <c r="AN324" i="7"/>
  <c r="AI230" i="7"/>
  <c r="AN150" i="7"/>
  <c r="AN44" i="7"/>
  <c r="AN529" i="7"/>
  <c r="AM551" i="7"/>
  <c r="AT551" i="7" s="1"/>
  <c r="AU551" i="7" s="1"/>
  <c r="AX551" i="7" s="1"/>
  <c r="AY551" i="7" s="1"/>
  <c r="AI247" i="7"/>
  <c r="AN305" i="7"/>
  <c r="AI221" i="7"/>
  <c r="AN501" i="7"/>
  <c r="AI351" i="7"/>
  <c r="AM409" i="7"/>
  <c r="AL429" i="7"/>
  <c r="AS429" i="7" s="1"/>
  <c r="AT429" i="7" s="1"/>
  <c r="AU429" i="7" s="1"/>
  <c r="AX429" i="7" s="1"/>
  <c r="AY429" i="7" s="1"/>
  <c r="AL351" i="7"/>
  <c r="AS351" i="7" s="1"/>
  <c r="AT351" i="7" s="1"/>
  <c r="AL247" i="7"/>
  <c r="AS247" i="7" s="1"/>
  <c r="AT247" i="7" s="1"/>
  <c r="AM443" i="7"/>
  <c r="AN486" i="7"/>
  <c r="AN302" i="7"/>
  <c r="AI180" i="7"/>
  <c r="AN157" i="7"/>
  <c r="AI196" i="7"/>
  <c r="AN203" i="7"/>
  <c r="AU203" i="7" s="1"/>
  <c r="AX203" i="7" s="1"/>
  <c r="AY203" i="7" s="1"/>
  <c r="AM629" i="7"/>
  <c r="AN106" i="7"/>
  <c r="AN66" i="7"/>
  <c r="AN144" i="7"/>
  <c r="AN466" i="7"/>
  <c r="AN516" i="7"/>
  <c r="AI208" i="7"/>
  <c r="AM471" i="7"/>
  <c r="AI256" i="7"/>
  <c r="AN517" i="7"/>
  <c r="AU517" i="7" s="1"/>
  <c r="AX517" i="7" s="1"/>
  <c r="AY517" i="7" s="1"/>
  <c r="AI401" i="7"/>
  <c r="AI82" i="7"/>
  <c r="AM481" i="7"/>
  <c r="AI22" i="7"/>
  <c r="AN295" i="7"/>
  <c r="AN489" i="7"/>
  <c r="AN509" i="7"/>
  <c r="AU509" i="7" s="1"/>
  <c r="AX509" i="7" s="1"/>
  <c r="AY509" i="7" s="1"/>
  <c r="AN109" i="7"/>
  <c r="AN138" i="7"/>
  <c r="AI365" i="7"/>
  <c r="AM455" i="7"/>
  <c r="AM15" i="7"/>
  <c r="AL441" i="7"/>
  <c r="AS441" i="7" s="1"/>
  <c r="AT441" i="7" s="1"/>
  <c r="AL76" i="7"/>
  <c r="AS76" i="7" s="1"/>
  <c r="AI348" i="7"/>
  <c r="AN288" i="7"/>
  <c r="AU288" i="7" s="1"/>
  <c r="AX288" i="7" s="1"/>
  <c r="AY288" i="7" s="1"/>
  <c r="AI272" i="7"/>
  <c r="AN123" i="7"/>
  <c r="AN308" i="7"/>
  <c r="AI147" i="7"/>
  <c r="AI131" i="7"/>
  <c r="AI236" i="7"/>
  <c r="AN80" i="7"/>
  <c r="AN68" i="7"/>
  <c r="AI391" i="7"/>
  <c r="AN229" i="7"/>
  <c r="AN156" i="7"/>
  <c r="AU156" i="7" s="1"/>
  <c r="AX156" i="7" s="1"/>
  <c r="AY156" i="7" s="1"/>
  <c r="AI171" i="7"/>
  <c r="AM435" i="7"/>
  <c r="AI470" i="7"/>
  <c r="AM477" i="7"/>
  <c r="AL511" i="7"/>
  <c r="AS511" i="7" s="1"/>
  <c r="AL272" i="7"/>
  <c r="AS272" i="7" s="1"/>
  <c r="AT272" i="7" s="1"/>
  <c r="AL529" i="7"/>
  <c r="AS529" i="7" s="1"/>
  <c r="AT529" i="7" s="1"/>
  <c r="AL478" i="7"/>
  <c r="AS478" i="7" s="1"/>
  <c r="AT478" i="7" s="1"/>
  <c r="AL238" i="7"/>
  <c r="AS238" i="7" s="1"/>
  <c r="AT238" i="7" s="1"/>
  <c r="AL15" i="7"/>
  <c r="AS15" i="7" s="1"/>
  <c r="AM411" i="7"/>
  <c r="AI360" i="7"/>
  <c r="AN362" i="7"/>
  <c r="AN177" i="7"/>
  <c r="AN124" i="7"/>
  <c r="AI367" i="7"/>
  <c r="AI238" i="7"/>
  <c r="AM445" i="7"/>
  <c r="AM94" i="7"/>
  <c r="AN315" i="7"/>
  <c r="AI455" i="7"/>
  <c r="AN242" i="7"/>
  <c r="AI203" i="7"/>
  <c r="AI543" i="7"/>
  <c r="AL290" i="7"/>
  <c r="AS290" i="7" s="1"/>
  <c r="AT290" i="7" s="1"/>
  <c r="AL504" i="7"/>
  <c r="AS504" i="7" s="1"/>
  <c r="AT504" i="7" s="1"/>
  <c r="AU504" i="7" s="1"/>
  <c r="AX504" i="7" s="1"/>
  <c r="AY504" i="7" s="1"/>
  <c r="AL208" i="7"/>
  <c r="AS208" i="7" s="1"/>
  <c r="AT208" i="7" s="1"/>
  <c r="AL371" i="7"/>
  <c r="AS371" i="7" s="1"/>
  <c r="AT371" i="7" s="1"/>
  <c r="AU371" i="7" s="1"/>
  <c r="AX371" i="7" s="1"/>
  <c r="AY371" i="7" s="1"/>
  <c r="AL256" i="7"/>
  <c r="AS256" i="7" s="1"/>
  <c r="AT256" i="7" s="1"/>
  <c r="AL17" i="7"/>
  <c r="AS17" i="7" s="1"/>
  <c r="AT17" i="7" s="1"/>
  <c r="AL109" i="7"/>
  <c r="AS109" i="7" s="1"/>
  <c r="AT109" i="7" s="1"/>
  <c r="AU109" i="7" s="1"/>
  <c r="AX109" i="7" s="1"/>
  <c r="AY109" i="7" s="1"/>
  <c r="AL295" i="7"/>
  <c r="AS295" i="7" s="1"/>
  <c r="AT295" i="7" s="1"/>
  <c r="AU295" i="7" s="1"/>
  <c r="AX295" i="7" s="1"/>
  <c r="AY295" i="7" s="1"/>
  <c r="AL501" i="7"/>
  <c r="AS501" i="7" s="1"/>
  <c r="AT501" i="7" s="1"/>
  <c r="AU501" i="7" s="1"/>
  <c r="AX501" i="7" s="1"/>
  <c r="AY501" i="7" s="1"/>
  <c r="AL308" i="7"/>
  <c r="AS308" i="7" s="1"/>
  <c r="AT308" i="7" s="1"/>
  <c r="AU308" i="7" s="1"/>
  <c r="AX308" i="7" s="1"/>
  <c r="AY308" i="7" s="1"/>
  <c r="AL138" i="7"/>
  <c r="AS138" i="7" s="1"/>
  <c r="AT138" i="7" s="1"/>
  <c r="AL388" i="7"/>
  <c r="AS388" i="7" s="1"/>
  <c r="AN16" i="7"/>
  <c r="AI188" i="7"/>
  <c r="AN316" i="7"/>
  <c r="AN205" i="7"/>
  <c r="AN327" i="7"/>
  <c r="AI508" i="7"/>
  <c r="AI302" i="7"/>
  <c r="AN326" i="7"/>
  <c r="AN547" i="7"/>
  <c r="AU547" i="7" s="1"/>
  <c r="AX547" i="7" s="1"/>
  <c r="AY547" i="7" s="1"/>
  <c r="AN452" i="7"/>
  <c r="AI145" i="7"/>
  <c r="AN462" i="7"/>
  <c r="AM487" i="7"/>
  <c r="AI497" i="7"/>
  <c r="AN13" i="7"/>
  <c r="AI478" i="7"/>
  <c r="AN240" i="7"/>
  <c r="AN183" i="7"/>
  <c r="AN406" i="7"/>
  <c r="AN330" i="7"/>
  <c r="AI195" i="7"/>
  <c r="AN41" i="7"/>
  <c r="AI148" i="7"/>
  <c r="AL191" i="7"/>
  <c r="AS191" i="7" s="1"/>
  <c r="AT191" i="7" s="1"/>
  <c r="AL382" i="7"/>
  <c r="AS382" i="7" s="1"/>
  <c r="AT382" i="7" s="1"/>
  <c r="AL263" i="7"/>
  <c r="AS263" i="7" s="1"/>
  <c r="AT263" i="7" s="1"/>
  <c r="AL383" i="7"/>
  <c r="AS383" i="7" s="1"/>
  <c r="AT383" i="7" s="1"/>
  <c r="AL436" i="7"/>
  <c r="AS436" i="7" s="1"/>
  <c r="AT436" i="7" s="1"/>
  <c r="AU436" i="7" s="1"/>
  <c r="AX436" i="7" s="1"/>
  <c r="AY436" i="7" s="1"/>
  <c r="AL158" i="7"/>
  <c r="AS158" i="7" s="1"/>
  <c r="AT158" i="7" s="1"/>
  <c r="AL145" i="7"/>
  <c r="AS145" i="7" s="1"/>
  <c r="AT145" i="7" s="1"/>
  <c r="AL477" i="7"/>
  <c r="AS477" i="7" s="1"/>
  <c r="AL291" i="7"/>
  <c r="AS291" i="7" s="1"/>
  <c r="AT291" i="7" s="1"/>
  <c r="AU291" i="7" s="1"/>
  <c r="AX291" i="7" s="1"/>
  <c r="AY291" i="7" s="1"/>
  <c r="AM148" i="7"/>
  <c r="AT148" i="7" s="1"/>
  <c r="AL462" i="7"/>
  <c r="AS462" i="7" s="1"/>
  <c r="AT462" i="7" s="1"/>
  <c r="AU462" i="7" s="1"/>
  <c r="AX462" i="7" s="1"/>
  <c r="AY462" i="7" s="1"/>
  <c r="AL497" i="7"/>
  <c r="AS497" i="7" s="1"/>
  <c r="AT497" i="7" s="1"/>
  <c r="AL489" i="7"/>
  <c r="AS489" i="7" s="1"/>
  <c r="AT489" i="7" s="1"/>
  <c r="AL193" i="7"/>
  <c r="AS193" i="7" s="1"/>
  <c r="AT193" i="7" s="1"/>
  <c r="AU193" i="7" s="1"/>
  <c r="AX193" i="7" s="1"/>
  <c r="AY193" i="7" s="1"/>
  <c r="AL106" i="7"/>
  <c r="AS106" i="7" s="1"/>
  <c r="AT106" i="7" s="1"/>
  <c r="AL552" i="7"/>
  <c r="AS552" i="7" s="1"/>
  <c r="AT552" i="7" s="1"/>
  <c r="AU552" i="7" s="1"/>
  <c r="AX552" i="7" s="1"/>
  <c r="AY552" i="7" s="1"/>
  <c r="AL305" i="7"/>
  <c r="AS305" i="7" s="1"/>
  <c r="AT305" i="7" s="1"/>
  <c r="AL240" i="7"/>
  <c r="AS240" i="7" s="1"/>
  <c r="AT240" i="7" s="1"/>
  <c r="AU240" i="7" s="1"/>
  <c r="AX240" i="7" s="1"/>
  <c r="AY240" i="7" s="1"/>
  <c r="AL306" i="7"/>
  <c r="AS306" i="7" s="1"/>
  <c r="AT306" i="7" s="1"/>
  <c r="AL341" i="7"/>
  <c r="AS341" i="7" s="1"/>
  <c r="AT341" i="7" s="1"/>
  <c r="AL289" i="7"/>
  <c r="AS289" i="7" s="1"/>
  <c r="AT289" i="7" s="1"/>
  <c r="AL549" i="7"/>
  <c r="AS549" i="7" s="1"/>
  <c r="AL181" i="7"/>
  <c r="AS181" i="7" s="1"/>
  <c r="AL195" i="7"/>
  <c r="AS195" i="7" s="1"/>
  <c r="AT195" i="7" s="1"/>
  <c r="AL243" i="7"/>
  <c r="AS243" i="7" s="1"/>
  <c r="AM616" i="7"/>
  <c r="AM619" i="7"/>
  <c r="AL19" i="7"/>
  <c r="AS19" i="7" s="1"/>
  <c r="AM41" i="7"/>
  <c r="AT41" i="7" s="1"/>
  <c r="AU41" i="7" s="1"/>
  <c r="AX41" i="7" s="1"/>
  <c r="AY41" i="7" s="1"/>
  <c r="AL60" i="7"/>
  <c r="AS60" i="7" s="1"/>
  <c r="AI170" i="7"/>
  <c r="AI341" i="7"/>
  <c r="AN116" i="7"/>
  <c r="AN45" i="7"/>
  <c r="AM447" i="7"/>
  <c r="AM64" i="7"/>
  <c r="AL445" i="7"/>
  <c r="AS445" i="7" s="1"/>
  <c r="AT445" i="7" s="1"/>
  <c r="AU445" i="7" s="1"/>
  <c r="AX445" i="7" s="1"/>
  <c r="AY445" i="7" s="1"/>
  <c r="AL510" i="7"/>
  <c r="AS510" i="7" s="1"/>
  <c r="AT510" i="7" s="1"/>
  <c r="AL147" i="7"/>
  <c r="AS147" i="7" s="1"/>
  <c r="AT147" i="7" s="1"/>
  <c r="AL64" i="7"/>
  <c r="AS64" i="7" s="1"/>
  <c r="AT64" i="7" s="1"/>
  <c r="AU64" i="7" s="1"/>
  <c r="AX64" i="7" s="1"/>
  <c r="AY64" i="7" s="1"/>
  <c r="AL454" i="7"/>
  <c r="AS454" i="7" s="1"/>
  <c r="AL348" i="7"/>
  <c r="AS348" i="7" s="1"/>
  <c r="AT348" i="7" s="1"/>
  <c r="AU348" i="7" s="1"/>
  <c r="AX348" i="7" s="1"/>
  <c r="AY348" i="7" s="1"/>
  <c r="AL197" i="7"/>
  <c r="AS197" i="7" s="1"/>
  <c r="AL440" i="7"/>
  <c r="AS440" i="7" s="1"/>
  <c r="AL298" i="7"/>
  <c r="AS298" i="7" s="1"/>
  <c r="AL16" i="7"/>
  <c r="AS16" i="7" s="1"/>
  <c r="AI235" i="7"/>
  <c r="AI416" i="7"/>
  <c r="AI306" i="7"/>
  <c r="AI136" i="7"/>
  <c r="AN497" i="7"/>
  <c r="AN289" i="7"/>
  <c r="AI406" i="7"/>
  <c r="AM454" i="7"/>
  <c r="AN195" i="7"/>
  <c r="AL150" i="7"/>
  <c r="AS150" i="7" s="1"/>
  <c r="AT150" i="7" s="1"/>
  <c r="AL70" i="7"/>
  <c r="AS70" i="7" s="1"/>
  <c r="AT70" i="7" s="1"/>
  <c r="AL508" i="7"/>
  <c r="AS508" i="7" s="1"/>
  <c r="AT508" i="7" s="1"/>
  <c r="AU508" i="7" s="1"/>
  <c r="AX508" i="7" s="1"/>
  <c r="AY508" i="7" s="1"/>
  <c r="AL287" i="7"/>
  <c r="AS287" i="7" s="1"/>
  <c r="AT287" i="7" s="1"/>
  <c r="AU287" i="7" s="1"/>
  <c r="AX287" i="7" s="1"/>
  <c r="AY287" i="7" s="1"/>
  <c r="AL235" i="7"/>
  <c r="AS235" i="7" s="1"/>
  <c r="AT235" i="7" s="1"/>
  <c r="AU235" i="7" s="1"/>
  <c r="AX235" i="7" s="1"/>
  <c r="AY235" i="7" s="1"/>
  <c r="AL82" i="7"/>
  <c r="AS82" i="7" s="1"/>
  <c r="AT82" i="7" s="1"/>
  <c r="AL409" i="7"/>
  <c r="AS409" i="7" s="1"/>
  <c r="AT409" i="7" s="1"/>
  <c r="AU409" i="7" s="1"/>
  <c r="AX409" i="7" s="1"/>
  <c r="AY409" i="7" s="1"/>
  <c r="AL175" i="7"/>
  <c r="AS175" i="7" s="1"/>
  <c r="AT175" i="7" s="1"/>
  <c r="AL230" i="7"/>
  <c r="AS230" i="7" s="1"/>
  <c r="AT230" i="7" s="1"/>
  <c r="AL404" i="7"/>
  <c r="AS404" i="7" s="1"/>
  <c r="AT404" i="7" s="1"/>
  <c r="AU404" i="7" s="1"/>
  <c r="AX404" i="7" s="1"/>
  <c r="AY404" i="7" s="1"/>
  <c r="AL471" i="7"/>
  <c r="AS471" i="7" s="1"/>
  <c r="AT471" i="7" s="1"/>
  <c r="AU471" i="7" s="1"/>
  <c r="AX471" i="7" s="1"/>
  <c r="AY471" i="7" s="1"/>
  <c r="AL229" i="7"/>
  <c r="AS229" i="7" s="1"/>
  <c r="AT229" i="7" s="1"/>
  <c r="AL116" i="7"/>
  <c r="AS116" i="7" s="1"/>
  <c r="AT116" i="7" s="1"/>
  <c r="AL362" i="7"/>
  <c r="AS362" i="7" s="1"/>
  <c r="AT362" i="7" s="1"/>
  <c r="AL315" i="7"/>
  <c r="AS315" i="7" s="1"/>
  <c r="AT315" i="7" s="1"/>
  <c r="AL125" i="7"/>
  <c r="AS125" i="7" s="1"/>
  <c r="AT125" i="7" s="1"/>
  <c r="AL94" i="7"/>
  <c r="AS94" i="7" s="1"/>
  <c r="AT94" i="7" s="1"/>
  <c r="AU94" i="7" s="1"/>
  <c r="AX94" i="7" s="1"/>
  <c r="AY94" i="7" s="1"/>
  <c r="AL321" i="7"/>
  <c r="AS321" i="7" s="1"/>
  <c r="AM641" i="7"/>
  <c r="AM333" i="7"/>
  <c r="AT333" i="7" s="1"/>
  <c r="AL223" i="7"/>
  <c r="AS223" i="7" s="1"/>
  <c r="AL349" i="7"/>
  <c r="AS349" i="7" s="1"/>
  <c r="AL13" i="7"/>
  <c r="AS13" i="7" s="1"/>
  <c r="AT13" i="7" s="1"/>
  <c r="AU13" i="7" s="1"/>
  <c r="AX13" i="7" s="1"/>
  <c r="AY13" i="7" s="1"/>
  <c r="AL110" i="7"/>
  <c r="AS110" i="7" s="1"/>
  <c r="AM663" i="7"/>
  <c r="AT663" i="7" s="1"/>
  <c r="AI493" i="7"/>
  <c r="AN493" i="7"/>
  <c r="AL410" i="7"/>
  <c r="AS410" i="7" s="1"/>
  <c r="AM593" i="7"/>
  <c r="AL226" i="7"/>
  <c r="AS226" i="7" s="1"/>
  <c r="AN226" i="7"/>
  <c r="AL81" i="7"/>
  <c r="AS81" i="7" s="1"/>
  <c r="AM674" i="7"/>
  <c r="AT674" i="7" s="1"/>
  <c r="AI232" i="7"/>
  <c r="AL281" i="7"/>
  <c r="AS281" i="7" s="1"/>
  <c r="AM281" i="7"/>
  <c r="AL67" i="7"/>
  <c r="AS67" i="7" s="1"/>
  <c r="AL32" i="7"/>
  <c r="AS32" i="7" s="1"/>
  <c r="AN32" i="7"/>
  <c r="AM607" i="7"/>
  <c r="AL30" i="7"/>
  <c r="AS30" i="7" s="1"/>
  <c r="AN30" i="7"/>
  <c r="AL378" i="7"/>
  <c r="AS378" i="7" s="1"/>
  <c r="AM378" i="7"/>
  <c r="AL331" i="7"/>
  <c r="AS331" i="7" s="1"/>
  <c r="AN331" i="7"/>
  <c r="AM570" i="7"/>
  <c r="AM100" i="7"/>
  <c r="AM636" i="7"/>
  <c r="AM583" i="7"/>
  <c r="AM233" i="7"/>
  <c r="AL77" i="7"/>
  <c r="AS77" i="7" s="1"/>
  <c r="AM690" i="7"/>
  <c r="AT690" i="7" s="1"/>
  <c r="AL536" i="7"/>
  <c r="AS536" i="7" s="1"/>
  <c r="AN536" i="7"/>
  <c r="AL102" i="7"/>
  <c r="AS102" i="7" s="1"/>
  <c r="AN102" i="7"/>
  <c r="AM592" i="7"/>
  <c r="AM101" i="7"/>
  <c r="AL265" i="7"/>
  <c r="AS265" i="7" s="1"/>
  <c r="AN265" i="7"/>
  <c r="AL309" i="7"/>
  <c r="AS309" i="7" s="1"/>
  <c r="AM309" i="7"/>
  <c r="AI212" i="7"/>
  <c r="AM685" i="7"/>
  <c r="AT685" i="7" s="1"/>
  <c r="AL260" i="7"/>
  <c r="AS260" i="7" s="1"/>
  <c r="AM260" i="7"/>
  <c r="AL519" i="7"/>
  <c r="AS519" i="7" s="1"/>
  <c r="AL544" i="7"/>
  <c r="AS544" i="7" s="1"/>
  <c r="AL213" i="7"/>
  <c r="AS213" i="7" s="1"/>
  <c r="AM363" i="7"/>
  <c r="AN54" i="7"/>
  <c r="AM581" i="7"/>
  <c r="AL271" i="7"/>
  <c r="AS271" i="7" s="1"/>
  <c r="AM271" i="7"/>
  <c r="AL270" i="7"/>
  <c r="AS270" i="7" s="1"/>
  <c r="AL40" i="7"/>
  <c r="AS40" i="7" s="1"/>
  <c r="AM642" i="7"/>
  <c r="AI242" i="7"/>
  <c r="AN200" i="7"/>
  <c r="AI436" i="7"/>
  <c r="AN227" i="7"/>
  <c r="AU227" i="7" s="1"/>
  <c r="AX227" i="7" s="1"/>
  <c r="AY227" i="7" s="1"/>
  <c r="AN286" i="7"/>
  <c r="AN505" i="7"/>
  <c r="AN247" i="7"/>
  <c r="AN274" i="7"/>
  <c r="AN158" i="7"/>
  <c r="AI66" i="7"/>
  <c r="AN47" i="7"/>
  <c r="AN361" i="7"/>
  <c r="AN153" i="7"/>
  <c r="AN17" i="7"/>
  <c r="AI487" i="7"/>
  <c r="AN310" i="7"/>
  <c r="AI263" i="7"/>
  <c r="AI186" i="7"/>
  <c r="AN277" i="7"/>
  <c r="AI552" i="7"/>
  <c r="AN413" i="7"/>
  <c r="AN239" i="7"/>
  <c r="AN219" i="7"/>
  <c r="AN312" i="7"/>
  <c r="AN484" i="7"/>
  <c r="AI311" i="7"/>
  <c r="AM251" i="7"/>
  <c r="AM407" i="7"/>
  <c r="AI477" i="7"/>
  <c r="AM662" i="7"/>
  <c r="AT662" i="7" s="1"/>
  <c r="AL426" i="7"/>
  <c r="AS426" i="7" s="1"/>
  <c r="AL174" i="7"/>
  <c r="AS174" i="7" s="1"/>
  <c r="AT174" i="7" s="1"/>
  <c r="AU174" i="7" s="1"/>
  <c r="AX174" i="7" s="1"/>
  <c r="AY174" i="7" s="1"/>
  <c r="AL335" i="7"/>
  <c r="AS335" i="7" s="1"/>
  <c r="AI335" i="7"/>
  <c r="AN241" i="7"/>
  <c r="AM600" i="7"/>
  <c r="AL415" i="7"/>
  <c r="AS415" i="7" s="1"/>
  <c r="AM300" i="7"/>
  <c r="AM33" i="7"/>
  <c r="AN521" i="7"/>
  <c r="AM262" i="7"/>
  <c r="AL244" i="7"/>
  <c r="AS244" i="7" s="1"/>
  <c r="AM651" i="7"/>
  <c r="AL268" i="7"/>
  <c r="AS268" i="7" s="1"/>
  <c r="AL232" i="7"/>
  <c r="AS232" i="7" s="1"/>
  <c r="AN46" i="7"/>
  <c r="AL215" i="7"/>
  <c r="AS215" i="7" s="1"/>
  <c r="AM23" i="7"/>
  <c r="AM648" i="7"/>
  <c r="AN169" i="7"/>
  <c r="AL286" i="7"/>
  <c r="AS286" i="7" s="1"/>
  <c r="AT286" i="7" s="1"/>
  <c r="AU286" i="7" s="1"/>
  <c r="AX286" i="7" s="1"/>
  <c r="AY286" i="7" s="1"/>
  <c r="AM643" i="7"/>
  <c r="AL443" i="7"/>
  <c r="AS443" i="7" s="1"/>
  <c r="AT443" i="7" s="1"/>
  <c r="AU443" i="7" s="1"/>
  <c r="AX443" i="7" s="1"/>
  <c r="AY443" i="7" s="1"/>
  <c r="AM661" i="7"/>
  <c r="AT661" i="7" s="1"/>
  <c r="AL334" i="7"/>
  <c r="AS334" i="7" s="1"/>
  <c r="AL274" i="7"/>
  <c r="AS274" i="7" s="1"/>
  <c r="AT274" i="7" s="1"/>
  <c r="AU274" i="7" s="1"/>
  <c r="AX274" i="7" s="1"/>
  <c r="AY274" i="7" s="1"/>
  <c r="AL514" i="7"/>
  <c r="AS514" i="7" s="1"/>
  <c r="AL344" i="7"/>
  <c r="AS344" i="7" s="1"/>
  <c r="AN344" i="7"/>
  <c r="AL488" i="7"/>
  <c r="AS488" i="7" s="1"/>
  <c r="AM488" i="7"/>
  <c r="AL117" i="7"/>
  <c r="AS117" i="7" s="1"/>
  <c r="AI117" i="7"/>
  <c r="AI162" i="7"/>
  <c r="AM538" i="7"/>
  <c r="AL66" i="7"/>
  <c r="AS66" i="7" s="1"/>
  <c r="AT66" i="7" s="1"/>
  <c r="AU66" i="7" s="1"/>
  <c r="AX66" i="7" s="1"/>
  <c r="AY66" i="7" s="1"/>
  <c r="AM257" i="7"/>
  <c r="AT257" i="7" s="1"/>
  <c r="AM597" i="7"/>
  <c r="AL100" i="7"/>
  <c r="AS100" i="7" s="1"/>
  <c r="AL276" i="7"/>
  <c r="AS276" i="7" s="1"/>
  <c r="AT276" i="7" s="1"/>
  <c r="AL61" i="7"/>
  <c r="AS61" i="7" s="1"/>
  <c r="AT61" i="7" s="1"/>
  <c r="AL531" i="7"/>
  <c r="AS531" i="7" s="1"/>
  <c r="AM650" i="7"/>
  <c r="AM625" i="7"/>
  <c r="AL406" i="7"/>
  <c r="AS406" i="7" s="1"/>
  <c r="AT406" i="7" s="1"/>
  <c r="AU406" i="7" s="1"/>
  <c r="AX406" i="7" s="1"/>
  <c r="AY406" i="7" s="1"/>
  <c r="AL420" i="7"/>
  <c r="AS420" i="7" s="1"/>
  <c r="AL467" i="7"/>
  <c r="AS467" i="7" s="1"/>
  <c r="AT467" i="7" s="1"/>
  <c r="AU467" i="7" s="1"/>
  <c r="AX467" i="7" s="1"/>
  <c r="AY467" i="7" s="1"/>
  <c r="AL526" i="7"/>
  <c r="AS526" i="7" s="1"/>
  <c r="AI526" i="7"/>
  <c r="AM458" i="7"/>
  <c r="AL534" i="7"/>
  <c r="AS534" i="7" s="1"/>
  <c r="AN534" i="7"/>
  <c r="AL327" i="7"/>
  <c r="AS327" i="7" s="1"/>
  <c r="AT327" i="7" s="1"/>
  <c r="AU327" i="7" s="1"/>
  <c r="AX327" i="7" s="1"/>
  <c r="AY327" i="7" s="1"/>
  <c r="AM615" i="7"/>
  <c r="AM485" i="7"/>
  <c r="AT485" i="7" s="1"/>
  <c r="AM595" i="7"/>
  <c r="AM585" i="7"/>
  <c r="AM680" i="7"/>
  <c r="AT680" i="7" s="1"/>
  <c r="AL506" i="7"/>
  <c r="AS506" i="7" s="1"/>
  <c r="AN506" i="7"/>
  <c r="AL139" i="7"/>
  <c r="AS139" i="7" s="1"/>
  <c r="AL417" i="7"/>
  <c r="AS417" i="7" s="1"/>
  <c r="AM417" i="7"/>
  <c r="AL132" i="7"/>
  <c r="AS132" i="7" s="1"/>
  <c r="AT132" i="7" s="1"/>
  <c r="AM59" i="7"/>
  <c r="AL502" i="7"/>
  <c r="AS502" i="7" s="1"/>
  <c r="AN104" i="7"/>
  <c r="AL219" i="7"/>
  <c r="AS219" i="7" s="1"/>
  <c r="AT219" i="7" s="1"/>
  <c r="AN459" i="7"/>
  <c r="AL459" i="7"/>
  <c r="AS459" i="7" s="1"/>
  <c r="AL273" i="7"/>
  <c r="AS273" i="7" s="1"/>
  <c r="AL47" i="7"/>
  <c r="AS47" i="7" s="1"/>
  <c r="AT47" i="7" s="1"/>
  <c r="AM590" i="7"/>
  <c r="AM655" i="7"/>
  <c r="AL126" i="7"/>
  <c r="AS126" i="7" s="1"/>
  <c r="AM556" i="7"/>
  <c r="AL36" i="7"/>
  <c r="AS36" i="7" s="1"/>
  <c r="AT36" i="7" s="1"/>
  <c r="AL453" i="7"/>
  <c r="AS453" i="7" s="1"/>
  <c r="AL204" i="7"/>
  <c r="AS204" i="7" s="1"/>
  <c r="AM246" i="7"/>
  <c r="AL71" i="7"/>
  <c r="AS71" i="7" s="1"/>
  <c r="AT71" i="7" s="1"/>
  <c r="AM463" i="7"/>
  <c r="AI347" i="7"/>
  <c r="AL131" i="7"/>
  <c r="AS131" i="7" s="1"/>
  <c r="AT131" i="7" s="1"/>
  <c r="AM346" i="7"/>
  <c r="AL418" i="7"/>
  <c r="AS418" i="7" s="1"/>
  <c r="AT418" i="7" s="1"/>
  <c r="AN220" i="7"/>
  <c r="AM259" i="7"/>
  <c r="AL103" i="7"/>
  <c r="AS103" i="7" s="1"/>
  <c r="AM103" i="7"/>
  <c r="AM332" i="7"/>
  <c r="AL78" i="7"/>
  <c r="AS78" i="7" s="1"/>
  <c r="AL101" i="7"/>
  <c r="AS101" i="7" s="1"/>
  <c r="AT101" i="7" s="1"/>
  <c r="AL392" i="7"/>
  <c r="AS392" i="7" s="1"/>
  <c r="AL545" i="7"/>
  <c r="AS545" i="7" s="1"/>
  <c r="AM84" i="7"/>
  <c r="AL343" i="7"/>
  <c r="AS343" i="7" s="1"/>
  <c r="AL385" i="7"/>
  <c r="AS385" i="7" s="1"/>
  <c r="AM568" i="7"/>
  <c r="AL189" i="7"/>
  <c r="AS189" i="7" s="1"/>
  <c r="AN189" i="7"/>
  <c r="AM649" i="7"/>
  <c r="AM588" i="7"/>
  <c r="AM569" i="7"/>
  <c r="AM645" i="7"/>
  <c r="AL500" i="7"/>
  <c r="AS500" i="7" s="1"/>
  <c r="AT500" i="7" s="1"/>
  <c r="AM217" i="7"/>
  <c r="AL212" i="7"/>
  <c r="AS212" i="7" s="1"/>
  <c r="AL492" i="7"/>
  <c r="AS492" i="7" s="1"/>
  <c r="AT492" i="7" s="1"/>
  <c r="AU492" i="7" s="1"/>
  <c r="AX492" i="7" s="1"/>
  <c r="AY492" i="7" s="1"/>
  <c r="AM652" i="7"/>
  <c r="AL85" i="7"/>
  <c r="AS85" i="7" s="1"/>
  <c r="AM85" i="7"/>
  <c r="AM624" i="7"/>
  <c r="AM621" i="7"/>
  <c r="AL322" i="7"/>
  <c r="AS322" i="7" s="1"/>
  <c r="AI322" i="7"/>
  <c r="AM55" i="7"/>
  <c r="AL275" i="7"/>
  <c r="AS275" i="7" s="1"/>
  <c r="AM275" i="7"/>
  <c r="AL487" i="7"/>
  <c r="AS487" i="7" s="1"/>
  <c r="AL337" i="7"/>
  <c r="AS337" i="7" s="1"/>
  <c r="AM606" i="7"/>
  <c r="AL170" i="7"/>
  <c r="AS170" i="7" s="1"/>
  <c r="AT170" i="7" s="1"/>
  <c r="AM163" i="7"/>
  <c r="AM668" i="7"/>
  <c r="AT668" i="7" s="1"/>
  <c r="AM450" i="7"/>
  <c r="AN264" i="7"/>
  <c r="AI320" i="7"/>
  <c r="AN93" i="7"/>
  <c r="AL159" i="7"/>
  <c r="AS159" i="7" s="1"/>
  <c r="AN159" i="7"/>
  <c r="AL438" i="7"/>
  <c r="AS438" i="7" s="1"/>
  <c r="AL493" i="7"/>
  <c r="AS493" i="7" s="1"/>
  <c r="AM255" i="7"/>
  <c r="AL42" i="7"/>
  <c r="AS42" i="7" s="1"/>
  <c r="AL373" i="7"/>
  <c r="AS373" i="7" s="1"/>
  <c r="AM373" i="7"/>
  <c r="AM560" i="7"/>
  <c r="AN87" i="7"/>
  <c r="AL363" i="7"/>
  <c r="AS363" i="7" s="1"/>
  <c r="AM644" i="7"/>
  <c r="AL205" i="7"/>
  <c r="AS205" i="7" s="1"/>
  <c r="AT205" i="7" s="1"/>
  <c r="AU205" i="7" s="1"/>
  <c r="AX205" i="7" s="1"/>
  <c r="AY205" i="7" s="1"/>
  <c r="AL313" i="7"/>
  <c r="AS313" i="7" s="1"/>
  <c r="AL183" i="7"/>
  <c r="AS183" i="7" s="1"/>
  <c r="AT183" i="7" s="1"/>
  <c r="AU183" i="7" s="1"/>
  <c r="AX183" i="7" s="1"/>
  <c r="AY183" i="7" s="1"/>
  <c r="AL134" i="7"/>
  <c r="AS134" i="7" s="1"/>
  <c r="AL45" i="7"/>
  <c r="AS45" i="7" s="1"/>
  <c r="AT45" i="7" s="1"/>
  <c r="AM587" i="7"/>
  <c r="AL296" i="7"/>
  <c r="AS296" i="7" s="1"/>
  <c r="AM228" i="7"/>
  <c r="AN512" i="7"/>
  <c r="AN422" i="7"/>
  <c r="AL209" i="7"/>
  <c r="AS209" i="7" s="1"/>
  <c r="AL434" i="7"/>
  <c r="AS434" i="7" s="1"/>
  <c r="AN434" i="7"/>
  <c r="AL520" i="7"/>
  <c r="AS520" i="7" s="1"/>
  <c r="AL207" i="7"/>
  <c r="AS207" i="7" s="1"/>
  <c r="AL399" i="7"/>
  <c r="AS399" i="7" s="1"/>
  <c r="AM692" i="7"/>
  <c r="AT692" i="7" s="1"/>
  <c r="AM553" i="7"/>
  <c r="AL210" i="7"/>
  <c r="AS210" i="7" s="1"/>
  <c r="AN166" i="7"/>
  <c r="AL329" i="7"/>
  <c r="AS329" i="7" s="1"/>
  <c r="AM675" i="7"/>
  <c r="AT675" i="7" s="1"/>
  <c r="AM574" i="7"/>
  <c r="AM408" i="7"/>
  <c r="AT408" i="7" s="1"/>
  <c r="AM480" i="7"/>
  <c r="AN234" i="7"/>
  <c r="AN133" i="7"/>
  <c r="AM669" i="7"/>
  <c r="AT669" i="7" s="1"/>
  <c r="AM483" i="7"/>
  <c r="AL483" i="7"/>
  <c r="AS483" i="7" s="1"/>
  <c r="AL374" i="7"/>
  <c r="AS374" i="7" s="1"/>
  <c r="AL74" i="7"/>
  <c r="AS74" i="7" s="1"/>
  <c r="AM74" i="7"/>
  <c r="AM640" i="7"/>
  <c r="AN372" i="7"/>
  <c r="AN146" i="7"/>
  <c r="AU146" i="7" s="1"/>
  <c r="AX146" i="7" s="1"/>
  <c r="AY146" i="7" s="1"/>
  <c r="AI517" i="7"/>
  <c r="AN147" i="7"/>
  <c r="AI507" i="7"/>
  <c r="AI113" i="7"/>
  <c r="AN191" i="7"/>
  <c r="AI305" i="7"/>
  <c r="AI116" i="7"/>
  <c r="AN447" i="7"/>
  <c r="AN70" i="7"/>
  <c r="AI61" i="7"/>
  <c r="AM112" i="7"/>
  <c r="AI501" i="7"/>
  <c r="AM126" i="7"/>
  <c r="AM612" i="7"/>
  <c r="AN154" i="7"/>
  <c r="AL142" i="7"/>
  <c r="AS142" i="7" s="1"/>
  <c r="AM142" i="7"/>
  <c r="AL484" i="7"/>
  <c r="AS484" i="7" s="1"/>
  <c r="AT484" i="7" s="1"/>
  <c r="AU484" i="7" s="1"/>
  <c r="AX484" i="7" s="1"/>
  <c r="AY484" i="7" s="1"/>
  <c r="AL524" i="7"/>
  <c r="AS524" i="7" s="1"/>
  <c r="AM632" i="7"/>
  <c r="AM614" i="7"/>
  <c r="AM554" i="7"/>
  <c r="AM91" i="7"/>
  <c r="AL120" i="7"/>
  <c r="AS120" i="7" s="1"/>
  <c r="AT120" i="7" s="1"/>
  <c r="AU120" i="7" s="1"/>
  <c r="AX120" i="7" s="1"/>
  <c r="AY120" i="7" s="1"/>
  <c r="AL507" i="7"/>
  <c r="AS507" i="7" s="1"/>
  <c r="AT507" i="7" s="1"/>
  <c r="AU507" i="7" s="1"/>
  <c r="AX507" i="7" s="1"/>
  <c r="AY507" i="7" s="1"/>
  <c r="AN269" i="7"/>
  <c r="AL25" i="7"/>
  <c r="AS25" i="7" s="1"/>
  <c r="AL464" i="7"/>
  <c r="AS464" i="7" s="1"/>
  <c r="AL188" i="7"/>
  <c r="AS188" i="7" s="1"/>
  <c r="AT188" i="7" s="1"/>
  <c r="AL253" i="7"/>
  <c r="AS253" i="7" s="1"/>
  <c r="AL105" i="7"/>
  <c r="AS105" i="7" s="1"/>
  <c r="AL548" i="7"/>
  <c r="AS548" i="7" s="1"/>
  <c r="AL422" i="7"/>
  <c r="AS422" i="7" s="1"/>
  <c r="AM664" i="7"/>
  <c r="AT664" i="7" s="1"/>
  <c r="AL304" i="7"/>
  <c r="AS304" i="7" s="1"/>
  <c r="AM304" i="7"/>
  <c r="AL57" i="7"/>
  <c r="AS57" i="7" s="1"/>
  <c r="AM647" i="7"/>
  <c r="AL277" i="7"/>
  <c r="AS277" i="7" s="1"/>
  <c r="AT277" i="7" s="1"/>
  <c r="AL173" i="7"/>
  <c r="AS173" i="7" s="1"/>
  <c r="AN173" i="7"/>
  <c r="AL73" i="7"/>
  <c r="AS73" i="7" s="1"/>
  <c r="AM591" i="7"/>
  <c r="AL352" i="7"/>
  <c r="AS352" i="7" s="1"/>
  <c r="AL456" i="7"/>
  <c r="AS456" i="7" s="1"/>
  <c r="AM456" i="7"/>
  <c r="AL176" i="7"/>
  <c r="AS176" i="7" s="1"/>
  <c r="AT176" i="7" s="1"/>
  <c r="AL387" i="7"/>
  <c r="AS387" i="7" s="1"/>
  <c r="AN449" i="7"/>
  <c r="AM689" i="7"/>
  <c r="AT689" i="7" s="1"/>
  <c r="AL423" i="7"/>
  <c r="AS423" i="7" s="1"/>
  <c r="AM586" i="7"/>
  <c r="AL367" i="7"/>
  <c r="AS367" i="7" s="1"/>
  <c r="AT367" i="7" s="1"/>
  <c r="AU367" i="7" s="1"/>
  <c r="AX367" i="7" s="1"/>
  <c r="AY367" i="7" s="1"/>
  <c r="AM250" i="7"/>
  <c r="AL177" i="7"/>
  <c r="AS177" i="7" s="1"/>
  <c r="AT177" i="7" s="1"/>
  <c r="AU177" i="7" s="1"/>
  <c r="AX177" i="7" s="1"/>
  <c r="AY177" i="7" s="1"/>
  <c r="AL34" i="7"/>
  <c r="AS34" i="7" s="1"/>
  <c r="AI86" i="7"/>
  <c r="AL359" i="7"/>
  <c r="AS359" i="7" s="1"/>
  <c r="AL494" i="7"/>
  <c r="AS494" i="7" s="1"/>
  <c r="AL546" i="7"/>
  <c r="AS546" i="7" s="1"/>
  <c r="AT546" i="7" s="1"/>
  <c r="AM280" i="7"/>
  <c r="AT280" i="7" s="1"/>
  <c r="AL314" i="7"/>
  <c r="AS314" i="7" s="1"/>
  <c r="AT314" i="7" s="1"/>
  <c r="AU314" i="7" s="1"/>
  <c r="AX314" i="7" s="1"/>
  <c r="AY314" i="7" s="1"/>
  <c r="AL22" i="7"/>
  <c r="AS22" i="7" s="1"/>
  <c r="AT22" i="7" s="1"/>
  <c r="AM673" i="7"/>
  <c r="AT673" i="7" s="1"/>
  <c r="AL27" i="7"/>
  <c r="AS27" i="7" s="1"/>
  <c r="AL83" i="7"/>
  <c r="AS83" i="7" s="1"/>
  <c r="AM395" i="7"/>
  <c r="AM598" i="7"/>
  <c r="AL414" i="7"/>
  <c r="AS414" i="7" s="1"/>
  <c r="AL503" i="7"/>
  <c r="AS503" i="7" s="1"/>
  <c r="AM565" i="7"/>
  <c r="AL342" i="7"/>
  <c r="AS342" i="7" s="1"/>
  <c r="AI412" i="7"/>
  <c r="AL233" i="7"/>
  <c r="AS233" i="7" s="1"/>
  <c r="AT233" i="7" s="1"/>
  <c r="AL242" i="7"/>
  <c r="AS242" i="7" s="1"/>
  <c r="AT242" i="7" s="1"/>
  <c r="AU242" i="7" s="1"/>
  <c r="AX242" i="7" s="1"/>
  <c r="AY242" i="7" s="1"/>
  <c r="AL416" i="7"/>
  <c r="AS416" i="7" s="1"/>
  <c r="AT416" i="7" s="1"/>
  <c r="AL151" i="7"/>
  <c r="AS151" i="7" s="1"/>
  <c r="AT151" i="7" s="1"/>
  <c r="AL466" i="7"/>
  <c r="AS466" i="7" s="1"/>
  <c r="AT466" i="7" s="1"/>
  <c r="AL316" i="7"/>
  <c r="AS316" i="7" s="1"/>
  <c r="AT316" i="7" s="1"/>
  <c r="AL411" i="7"/>
  <c r="AS411" i="7" s="1"/>
  <c r="AT411" i="7" s="1"/>
  <c r="AU411" i="7" s="1"/>
  <c r="AX411" i="7" s="1"/>
  <c r="AY411" i="7" s="1"/>
  <c r="AL153" i="7"/>
  <c r="AS153" i="7" s="1"/>
  <c r="AT153" i="7" s="1"/>
  <c r="AL553" i="7"/>
  <c r="AS553" i="7" s="1"/>
  <c r="AT553" i="7" s="1"/>
  <c r="AL192" i="7"/>
  <c r="AS192" i="7" s="1"/>
  <c r="AL26" i="7"/>
  <c r="AS26" i="7" s="1"/>
  <c r="AM26" i="7"/>
  <c r="AL446" i="7"/>
  <c r="AS446" i="7" s="1"/>
  <c r="AM580" i="7"/>
  <c r="AL248" i="7"/>
  <c r="AS248" i="7" s="1"/>
  <c r="AL29" i="7"/>
  <c r="AS29" i="7" s="1"/>
  <c r="AM29" i="7"/>
  <c r="AL180" i="7"/>
  <c r="AS180" i="7" s="1"/>
  <c r="AT180" i="7" s="1"/>
  <c r="AL166" i="7"/>
  <c r="AS166" i="7" s="1"/>
  <c r="AM658" i="7"/>
  <c r="AL360" i="7"/>
  <c r="AS360" i="7" s="1"/>
  <c r="AT360" i="7" s="1"/>
  <c r="AL447" i="7"/>
  <c r="AS447" i="7" s="1"/>
  <c r="AT447" i="7" s="1"/>
  <c r="AM639" i="7"/>
  <c r="AM380" i="7"/>
  <c r="AT380" i="7" s="1"/>
  <c r="AL266" i="7"/>
  <c r="AS266" i="7" s="1"/>
  <c r="AM266" i="7"/>
  <c r="AL370" i="7"/>
  <c r="AS370" i="7" s="1"/>
  <c r="AT370" i="7" s="1"/>
  <c r="AL474" i="7"/>
  <c r="AS474" i="7" s="1"/>
  <c r="AL297" i="7"/>
  <c r="AS297" i="7" s="1"/>
  <c r="AI297" i="7"/>
  <c r="AL225" i="7"/>
  <c r="AS225" i="7" s="1"/>
  <c r="AM225" i="7"/>
  <c r="AM283" i="7"/>
  <c r="AL152" i="7"/>
  <c r="AS152" i="7" s="1"/>
  <c r="AL115" i="7"/>
  <c r="AS115" i="7" s="1"/>
  <c r="AL211" i="7"/>
  <c r="AS211" i="7" s="1"/>
  <c r="AM299" i="7"/>
  <c r="AL299" i="7"/>
  <c r="AS299" i="7" s="1"/>
  <c r="AL481" i="7"/>
  <c r="AS481" i="7" s="1"/>
  <c r="AL479" i="7"/>
  <c r="AS479" i="7" s="1"/>
  <c r="AL246" i="7"/>
  <c r="AS246" i="7" s="1"/>
  <c r="AL463" i="7"/>
  <c r="AS463" i="7" s="1"/>
  <c r="AT463" i="7" s="1"/>
  <c r="AM666" i="7"/>
  <c r="AT666" i="7" s="1"/>
  <c r="AM194" i="7"/>
  <c r="AL168" i="7"/>
  <c r="AS168" i="7" s="1"/>
  <c r="AL161" i="7"/>
  <c r="AS161" i="7" s="1"/>
  <c r="AL469" i="7"/>
  <c r="AS469" i="7" s="1"/>
  <c r="AM431" i="7"/>
  <c r="AL346" i="7"/>
  <c r="AS346" i="7" s="1"/>
  <c r="AT346" i="7" s="1"/>
  <c r="AL127" i="7"/>
  <c r="AS127" i="7" s="1"/>
  <c r="AL345" i="7"/>
  <c r="AS345" i="7" s="1"/>
  <c r="AM601" i="7"/>
  <c r="AM589" i="7"/>
  <c r="AM682" i="7"/>
  <c r="AT682" i="7" s="1"/>
  <c r="AL323" i="7"/>
  <c r="AS323" i="7" s="1"/>
  <c r="AL499" i="7"/>
  <c r="AS499" i="7" s="1"/>
  <c r="AL435" i="7"/>
  <c r="AS435" i="7" s="1"/>
  <c r="AL121" i="7"/>
  <c r="AS121" i="7" s="1"/>
  <c r="AM121" i="7"/>
  <c r="AL361" i="7"/>
  <c r="AS361" i="7" s="1"/>
  <c r="AT361" i="7" s="1"/>
  <c r="AU361" i="7" s="1"/>
  <c r="AX361" i="7" s="1"/>
  <c r="AY361" i="7" s="1"/>
  <c r="AL455" i="7"/>
  <c r="AS455" i="7" s="1"/>
  <c r="AL143" i="7"/>
  <c r="AS143" i="7" s="1"/>
  <c r="AM634" i="7"/>
  <c r="AL72" i="7"/>
  <c r="AS72" i="7" s="1"/>
  <c r="AM278" i="7"/>
  <c r="AL491" i="7"/>
  <c r="AS491" i="7" s="1"/>
  <c r="AM679" i="7"/>
  <c r="AT679" i="7" s="1"/>
  <c r="AI293" i="7"/>
  <c r="AL433" i="7"/>
  <c r="AS433" i="7" s="1"/>
  <c r="AL424" i="7"/>
  <c r="AS424" i="7" s="1"/>
  <c r="AT424" i="7" s="1"/>
  <c r="AL80" i="7"/>
  <c r="AS80" i="7" s="1"/>
  <c r="AT80" i="7" s="1"/>
  <c r="AM608" i="7"/>
  <c r="AN428" i="7"/>
  <c r="AM582" i="7"/>
  <c r="AL31" i="7"/>
  <c r="AS31" i="7" s="1"/>
  <c r="AT31" i="7" s="1"/>
  <c r="AU31" i="7" s="1"/>
  <c r="AX31" i="7" s="1"/>
  <c r="AY31" i="7" s="1"/>
  <c r="AL182" i="7"/>
  <c r="AS182" i="7" s="1"/>
  <c r="AL413" i="7"/>
  <c r="AS413" i="7" s="1"/>
  <c r="AT413" i="7" s="1"/>
  <c r="AU413" i="7" s="1"/>
  <c r="AX413" i="7" s="1"/>
  <c r="AY413" i="7" s="1"/>
  <c r="AM678" i="7"/>
  <c r="AT678" i="7" s="1"/>
  <c r="AL518" i="7"/>
  <c r="AS518" i="7" s="1"/>
  <c r="AM630" i="7"/>
  <c r="AL516" i="7"/>
  <c r="AS516" i="7" s="1"/>
  <c r="AT516" i="7" s="1"/>
  <c r="AU516" i="7" s="1"/>
  <c r="AX516" i="7" s="1"/>
  <c r="AY516" i="7" s="1"/>
  <c r="AN394" i="7"/>
  <c r="AL450" i="7"/>
  <c r="AS450" i="7" s="1"/>
  <c r="AM628" i="7"/>
  <c r="AI513" i="7"/>
  <c r="AM187" i="7"/>
  <c r="AM555" i="7"/>
  <c r="AL14" i="7"/>
  <c r="AS14" i="7" s="1"/>
  <c r="AM622" i="7"/>
  <c r="AL92" i="7"/>
  <c r="AS92" i="7" s="1"/>
  <c r="AM425" i="7"/>
  <c r="AL317" i="7"/>
  <c r="AS317" i="7" s="1"/>
  <c r="AT317" i="7" s="1"/>
  <c r="AU317" i="7" s="1"/>
  <c r="AX317" i="7" s="1"/>
  <c r="AY317" i="7" s="1"/>
  <c r="AM617" i="7"/>
  <c r="AL432" i="7"/>
  <c r="AS432" i="7" s="1"/>
  <c r="AM432" i="7"/>
  <c r="AM667" i="7"/>
  <c r="AT667" i="7" s="1"/>
  <c r="AL405" i="7"/>
  <c r="AS405" i="7" s="1"/>
  <c r="AL236" i="7"/>
  <c r="AS236" i="7" s="1"/>
  <c r="AT236" i="7" s="1"/>
  <c r="AU236" i="7" s="1"/>
  <c r="AX236" i="7" s="1"/>
  <c r="AY236" i="7" s="1"/>
  <c r="AL460" i="7"/>
  <c r="AS460" i="7" s="1"/>
  <c r="AM683" i="7"/>
  <c r="AT683" i="7" s="1"/>
  <c r="AL537" i="7"/>
  <c r="AS537" i="7" s="1"/>
  <c r="AT537" i="7" s="1"/>
  <c r="AU537" i="7" s="1"/>
  <c r="AX537" i="7" s="1"/>
  <c r="AY537" i="7" s="1"/>
  <c r="AL338" i="7"/>
  <c r="AS338" i="7" s="1"/>
  <c r="AM338" i="7"/>
  <c r="AL65" i="7"/>
  <c r="AS65" i="7" s="1"/>
  <c r="AM65" i="7"/>
  <c r="AL254" i="7"/>
  <c r="AS254" i="7" s="1"/>
  <c r="AL28" i="7"/>
  <c r="AS28" i="7" s="1"/>
  <c r="AN28" i="7"/>
  <c r="AN540" i="7"/>
  <c r="AL540" i="7"/>
  <c r="AS540" i="7" s="1"/>
  <c r="AM609" i="7"/>
  <c r="AM596" i="7"/>
  <c r="AL397" i="7"/>
  <c r="AS397" i="7" s="1"/>
  <c r="AN216" i="7"/>
  <c r="AM691" i="7"/>
  <c r="AT691" i="7" s="1"/>
  <c r="AL222" i="7"/>
  <c r="AS222" i="7" s="1"/>
  <c r="AL198" i="7"/>
  <c r="AS198" i="7" s="1"/>
  <c r="AN198" i="7"/>
  <c r="AL20" i="7"/>
  <c r="AS20" i="7" s="1"/>
  <c r="AL149" i="7"/>
  <c r="AS149" i="7" s="1"/>
  <c r="AM670" i="7"/>
  <c r="AT670" i="7" s="1"/>
  <c r="AN307" i="7"/>
  <c r="AM564" i="7"/>
  <c r="AM594" i="7"/>
  <c r="AL400" i="7"/>
  <c r="AS400" i="7" s="1"/>
  <c r="AN400" i="7"/>
  <c r="AM566" i="7"/>
  <c r="AN444" i="7"/>
  <c r="AL354" i="7"/>
  <c r="AS354" i="7" s="1"/>
  <c r="AM686" i="7"/>
  <c r="AT686" i="7" s="1"/>
  <c r="AM563" i="7"/>
  <c r="AL350" i="7"/>
  <c r="AS350" i="7" s="1"/>
  <c r="AM350" i="7"/>
  <c r="AM604" i="7"/>
  <c r="AL179" i="7"/>
  <c r="AS179" i="7" s="1"/>
  <c r="AM620" i="7"/>
  <c r="AM58" i="7"/>
  <c r="AN62" i="7"/>
  <c r="AI111" i="7"/>
  <c r="AI527" i="7"/>
  <c r="AN71" i="7"/>
  <c r="AI286" i="7"/>
  <c r="AI36" i="7"/>
  <c r="AI176" i="7"/>
  <c r="AN276" i="7"/>
  <c r="AN132" i="7"/>
  <c r="AN533" i="7"/>
  <c r="AN107" i="7"/>
  <c r="AI357" i="7"/>
  <c r="AI28" i="7"/>
  <c r="AM493" i="7"/>
  <c r="AL375" i="7"/>
  <c r="AS375" i="7" s="1"/>
  <c r="AM375" i="7"/>
  <c r="AM496" i="7"/>
  <c r="AL530" i="7"/>
  <c r="AS530" i="7" s="1"/>
  <c r="AM530" i="7"/>
  <c r="AM637" i="7"/>
  <c r="AL301" i="7"/>
  <c r="AS301" i="7" s="1"/>
  <c r="AI18" i="7"/>
  <c r="AM671" i="7"/>
  <c r="AT671" i="7" s="1"/>
  <c r="AM603" i="7"/>
  <c r="AL439" i="7"/>
  <c r="AS439" i="7" s="1"/>
  <c r="AM376" i="7"/>
  <c r="AL533" i="7"/>
  <c r="AS533" i="7" s="1"/>
  <c r="AT533" i="7" s="1"/>
  <c r="AM577" i="7"/>
  <c r="AL21" i="7"/>
  <c r="AS21" i="7" s="1"/>
  <c r="AL228" i="7"/>
  <c r="AS228" i="7" s="1"/>
  <c r="AT228" i="7" s="1"/>
  <c r="AM576" i="7"/>
  <c r="AM427" i="7"/>
  <c r="AL427" i="7"/>
  <c r="AS427" i="7" s="1"/>
  <c r="AL99" i="7"/>
  <c r="AS99" i="7" s="1"/>
  <c r="AN199" i="7"/>
  <c r="AL356" i="7"/>
  <c r="AS356" i="7" s="1"/>
  <c r="AM356" i="7"/>
  <c r="AM97" i="7"/>
  <c r="AL88" i="7"/>
  <c r="AS88" i="7" s="1"/>
  <c r="AM56" i="7"/>
  <c r="AT56" i="7" s="1"/>
  <c r="AN364" i="7"/>
  <c r="AL98" i="7"/>
  <c r="AS98" i="7" s="1"/>
  <c r="AM172" i="7"/>
  <c r="AL201" i="7"/>
  <c r="AS201" i="7" s="1"/>
  <c r="AM578" i="7"/>
  <c r="AI237" i="7"/>
  <c r="AL482" i="7"/>
  <c r="AS482" i="7" s="1"/>
  <c r="AL128" i="7"/>
  <c r="AS128" i="7" s="1"/>
  <c r="AL186" i="7"/>
  <c r="AS186" i="7" s="1"/>
  <c r="AT186" i="7" s="1"/>
  <c r="AL465" i="7"/>
  <c r="AS465" i="7" s="1"/>
  <c r="AT465" i="7" s="1"/>
  <c r="AL285" i="7"/>
  <c r="AS285" i="7" s="1"/>
  <c r="AL541" i="7"/>
  <c r="AS541" i="7" s="1"/>
  <c r="AM541" i="7"/>
  <c r="AM579" i="7"/>
  <c r="AM430" i="7"/>
  <c r="AL49" i="7"/>
  <c r="AS49" i="7" s="1"/>
  <c r="AN49" i="7"/>
  <c r="AM130" i="7"/>
  <c r="AM633" i="7"/>
  <c r="AM638" i="7"/>
  <c r="AL38" i="7"/>
  <c r="AS38" i="7" s="1"/>
  <c r="AM656" i="7"/>
  <c r="AL107" i="7"/>
  <c r="AS107" i="7" s="1"/>
  <c r="AT107" i="7" s="1"/>
  <c r="AU107" i="7" s="1"/>
  <c r="AX107" i="7" s="1"/>
  <c r="AY107" i="7" s="1"/>
  <c r="AL495" i="7"/>
  <c r="AS495" i="7" s="1"/>
  <c r="AL355" i="7"/>
  <c r="AS355" i="7" s="1"/>
  <c r="AM687" i="7"/>
  <c r="AT687" i="7" s="1"/>
  <c r="AL111" i="7"/>
  <c r="AS111" i="7" s="1"/>
  <c r="AT111" i="7" s="1"/>
  <c r="AM358" i="7"/>
  <c r="AL140" i="7"/>
  <c r="AS140" i="7" s="1"/>
  <c r="AM672" i="7"/>
  <c r="AT672" i="7" s="1"/>
  <c r="AM635" i="7"/>
  <c r="AL251" i="7"/>
  <c r="AS251" i="7" s="1"/>
  <c r="AT251" i="7" s="1"/>
  <c r="AM657" i="7"/>
  <c r="AN389" i="7"/>
  <c r="AL218" i="7"/>
  <c r="AS218" i="7" s="1"/>
  <c r="AT218" i="7" s="1"/>
  <c r="AN379" i="7"/>
  <c r="AM282" i="7"/>
  <c r="AT282" i="7" s="1"/>
  <c r="AM448" i="7"/>
  <c r="AT448" i="7" s="1"/>
  <c r="AM599" i="7"/>
  <c r="AN75" i="7"/>
  <c r="AM206" i="7"/>
  <c r="AM627" i="7"/>
  <c r="AM515" i="7"/>
  <c r="AL515" i="7"/>
  <c r="AS515" i="7" s="1"/>
  <c r="AL442" i="7"/>
  <c r="AS442" i="7" s="1"/>
  <c r="AL357" i="7"/>
  <c r="AS357" i="7" s="1"/>
  <c r="AT357" i="7" s="1"/>
  <c r="AL307" i="7"/>
  <c r="AS307" i="7" s="1"/>
  <c r="AL336" i="7"/>
  <c r="AS336" i="7" s="1"/>
  <c r="AL402" i="7"/>
  <c r="AS402" i="7" s="1"/>
  <c r="AL112" i="7"/>
  <c r="AS112" i="7" s="1"/>
  <c r="AM605" i="7"/>
  <c r="AM631" i="7"/>
  <c r="AM660" i="7"/>
  <c r="AT660" i="7" s="1"/>
  <c r="AN224" i="7"/>
  <c r="AM573" i="7"/>
  <c r="AM684" i="7"/>
  <c r="AT684" i="7" s="1"/>
  <c r="AM626" i="7"/>
  <c r="AM610" i="7"/>
  <c r="AN369" i="7"/>
  <c r="AL118" i="7"/>
  <c r="AS118" i="7" s="1"/>
  <c r="AL54" i="7"/>
  <c r="AS54" i="7" s="1"/>
  <c r="AL328" i="7"/>
  <c r="AS328" i="7" s="1"/>
  <c r="AM328" i="7"/>
  <c r="AM575" i="7"/>
  <c r="AL267" i="7"/>
  <c r="AS267" i="7" s="1"/>
  <c r="AL476" i="7"/>
  <c r="AS476" i="7" s="1"/>
  <c r="AL239" i="7"/>
  <c r="AS239" i="7" s="1"/>
  <c r="AT239" i="7" s="1"/>
  <c r="AU239" i="7" s="1"/>
  <c r="AX239" i="7" s="1"/>
  <c r="AY239" i="7" s="1"/>
  <c r="AN279" i="7"/>
  <c r="AL444" i="7"/>
  <c r="AS444" i="7" s="1"/>
  <c r="AM562" i="7"/>
  <c r="AM677" i="7"/>
  <c r="AT677" i="7" s="1"/>
  <c r="AM611" i="7"/>
  <c r="AM659" i="7"/>
  <c r="AM653" i="7"/>
  <c r="AM567" i="7"/>
  <c r="AM613" i="7"/>
  <c r="AN122" i="7"/>
  <c r="AM557" i="7"/>
  <c r="AL366" i="7"/>
  <c r="AS366" i="7" s="1"/>
  <c r="AM571" i="7"/>
  <c r="AM676" i="7"/>
  <c r="AT676" i="7" s="1"/>
  <c r="AM558" i="7"/>
  <c r="AN114" i="7"/>
  <c r="AI231" i="7"/>
  <c r="AL407" i="7"/>
  <c r="AS407" i="7" s="1"/>
  <c r="AT407" i="7" s="1"/>
  <c r="AL473" i="7"/>
  <c r="AS473" i="7" s="1"/>
  <c r="AN473" i="7"/>
  <c r="AL393" i="7"/>
  <c r="AS393" i="7" s="1"/>
  <c r="AM258" i="7"/>
  <c r="AL340" i="7"/>
  <c r="AS340" i="7" s="1"/>
  <c r="AL96" i="7"/>
  <c r="AS96" i="7" s="1"/>
  <c r="AM96" i="7"/>
  <c r="AL50" i="7"/>
  <c r="AS50" i="7" s="1"/>
  <c r="AL325" i="7"/>
  <c r="AS325" i="7" s="1"/>
  <c r="AI522" i="7"/>
  <c r="AM559" i="7"/>
  <c r="AL129" i="7"/>
  <c r="AS129" i="7" s="1"/>
  <c r="AM618" i="7"/>
  <c r="AN190" i="7"/>
  <c r="AL202" i="7"/>
  <c r="AS202" i="7" s="1"/>
  <c r="AL523" i="7"/>
  <c r="AS523" i="7" s="1"/>
  <c r="AL386" i="7"/>
  <c r="AS386" i="7" s="1"/>
  <c r="AM386" i="7"/>
  <c r="AL377" i="7"/>
  <c r="AS377" i="7" s="1"/>
  <c r="AL53" i="7"/>
  <c r="AS53" i="7" s="1"/>
  <c r="AM561" i="7"/>
  <c r="AL52" i="7"/>
  <c r="AS52" i="7" s="1"/>
  <c r="AM665" i="7"/>
  <c r="AT665" i="7" s="1"/>
  <c r="AM602" i="7"/>
  <c r="AL527" i="7"/>
  <c r="AS527" i="7" s="1"/>
  <c r="AT527" i="7" s="1"/>
  <c r="AL381" i="7"/>
  <c r="AS381" i="7" s="1"/>
  <c r="AL119" i="7"/>
  <c r="AS119" i="7" s="1"/>
  <c r="AN457" i="7"/>
  <c r="AL165" i="7"/>
  <c r="AS165" i="7" s="1"/>
  <c r="AM654" i="7"/>
  <c r="AI51" i="7"/>
  <c r="AM646" i="7"/>
  <c r="AL141" i="7"/>
  <c r="AS141" i="7" s="1"/>
  <c r="AI443" i="7"/>
  <c r="AI135" i="7"/>
  <c r="AN451" i="7"/>
  <c r="AI451" i="7"/>
  <c r="AN532" i="7"/>
  <c r="AI532" i="7"/>
  <c r="AI318" i="7"/>
  <c r="AI511" i="7"/>
  <c r="AI226" i="7"/>
  <c r="AI261" i="7"/>
  <c r="AI287" i="7"/>
  <c r="AI178" i="7"/>
  <c r="AI295" i="7"/>
  <c r="AN418" i="7"/>
  <c r="AI418" i="7"/>
  <c r="AN208" i="7"/>
  <c r="AN151" i="7"/>
  <c r="AI151" i="7"/>
  <c r="AN341" i="7"/>
  <c r="AI533" i="7"/>
  <c r="AN401" i="7"/>
  <c r="AI466" i="7"/>
  <c r="AN251" i="7"/>
  <c r="AI445" i="7"/>
  <c r="AN160" i="7"/>
  <c r="AI390" i="7"/>
  <c r="AN365" i="7"/>
  <c r="AI167" i="7"/>
  <c r="AI126" i="7"/>
  <c r="AN117" i="7"/>
  <c r="AN86" i="7"/>
  <c r="AI16" i="7"/>
  <c r="AI133" i="7"/>
  <c r="AI435" i="7"/>
  <c r="AI241" i="7"/>
  <c r="AI185" i="7"/>
  <c r="AI87" i="7"/>
  <c r="AN550" i="7"/>
  <c r="AI198" i="7"/>
  <c r="AI411" i="7"/>
  <c r="AI120" i="7"/>
  <c r="AI317" i="7"/>
  <c r="AI291" i="7"/>
  <c r="AI396" i="7"/>
  <c r="AI423" i="7"/>
  <c r="AI437" i="7"/>
  <c r="AI537" i="7"/>
  <c r="AN22" i="7"/>
  <c r="AN528" i="7"/>
  <c r="AU528" i="7" s="1"/>
  <c r="AX528" i="7" s="1"/>
  <c r="AY528" i="7" s="1"/>
  <c r="AI551" i="7"/>
  <c r="AN441" i="7"/>
  <c r="AI441" i="7"/>
  <c r="AN180" i="7"/>
  <c r="AN175" i="7"/>
  <c r="AI175" i="7"/>
  <c r="AI47" i="7"/>
  <c r="AI190" i="7"/>
  <c r="AI535" i="7"/>
  <c r="AN303" i="7"/>
  <c r="AN48" i="7"/>
  <c r="AU48" i="7" s="1"/>
  <c r="AX48" i="7" s="1"/>
  <c r="AY48" i="7" s="1"/>
  <c r="AN171" i="7"/>
  <c r="AN525" i="7"/>
  <c r="AN407" i="7"/>
  <c r="AU365" i="7" l="1"/>
  <c r="AX365" i="7" s="1"/>
  <c r="AY365" i="7" s="1"/>
  <c r="AT258" i="7"/>
  <c r="AT206" i="7"/>
  <c r="AT172" i="7"/>
  <c r="AT395" i="7"/>
  <c r="AU372" i="7"/>
  <c r="AX372" i="7" s="1"/>
  <c r="AY372" i="7" s="1"/>
  <c r="AU284" i="7"/>
  <c r="AX284" i="7" s="1"/>
  <c r="AY284" i="7" s="1"/>
  <c r="AU525" i="7"/>
  <c r="AX525" i="7" s="1"/>
  <c r="AY525" i="7" s="1"/>
  <c r="AU550" i="7"/>
  <c r="AX550" i="7" s="1"/>
  <c r="AY550" i="7" s="1"/>
  <c r="AT130" i="7"/>
  <c r="AT278" i="7"/>
  <c r="AT55" i="7"/>
  <c r="AU79" i="7"/>
  <c r="AX79" i="7" s="1"/>
  <c r="AY79" i="7" s="1"/>
  <c r="AU171" i="7"/>
  <c r="AX171" i="7" s="1"/>
  <c r="AY171" i="7" s="1"/>
  <c r="AU303" i="7"/>
  <c r="AX303" i="7" s="1"/>
  <c r="AY303" i="7" s="1"/>
  <c r="AU401" i="7"/>
  <c r="AX401" i="7" s="1"/>
  <c r="AY401" i="7" s="1"/>
  <c r="AU324" i="7"/>
  <c r="AX324" i="7" s="1"/>
  <c r="AY324" i="7" s="1"/>
  <c r="AT330" i="7"/>
  <c r="AU330" i="7" s="1"/>
  <c r="AX330" i="7" s="1"/>
  <c r="AY330" i="7" s="1"/>
  <c r="AT255" i="7"/>
  <c r="AT458" i="7"/>
  <c r="AU486" i="7"/>
  <c r="AX486" i="7" s="1"/>
  <c r="AY486" i="7" s="1"/>
  <c r="AU95" i="7"/>
  <c r="AX95" i="7" s="1"/>
  <c r="AY95" i="7" s="1"/>
  <c r="AT97" i="7"/>
  <c r="AT425" i="7"/>
  <c r="AU80" i="7"/>
  <c r="AX80" i="7" s="1"/>
  <c r="AY80" i="7" s="1"/>
  <c r="AT455" i="7"/>
  <c r="AU455" i="7" s="1"/>
  <c r="AX455" i="7" s="1"/>
  <c r="AY455" i="7" s="1"/>
  <c r="AT435" i="7"/>
  <c r="AU435" i="7" s="1"/>
  <c r="AX435" i="7" s="1"/>
  <c r="AY435" i="7" s="1"/>
  <c r="AT481" i="7"/>
  <c r="AU481" i="7" s="1"/>
  <c r="AX481" i="7" s="1"/>
  <c r="AY481" i="7" s="1"/>
  <c r="AU466" i="7"/>
  <c r="AX466" i="7" s="1"/>
  <c r="AY466" i="7" s="1"/>
  <c r="AT59" i="7"/>
  <c r="AT538" i="7"/>
  <c r="AU150" i="7"/>
  <c r="AX150" i="7" s="1"/>
  <c r="AY150" i="7" s="1"/>
  <c r="AU382" i="7"/>
  <c r="AX382" i="7" s="1"/>
  <c r="AY382" i="7" s="1"/>
  <c r="AU124" i="7"/>
  <c r="AX124" i="7" s="1"/>
  <c r="AY124" i="7" s="1"/>
  <c r="AU214" i="7"/>
  <c r="AX214" i="7" s="1"/>
  <c r="AY214" i="7" s="1"/>
  <c r="AN353" i="7"/>
  <c r="AT496" i="7"/>
  <c r="AT187" i="7"/>
  <c r="AU424" i="7"/>
  <c r="AX424" i="7" s="1"/>
  <c r="AY424" i="7" s="1"/>
  <c r="AT194" i="7"/>
  <c r="AU153" i="7"/>
  <c r="AX153" i="7" s="1"/>
  <c r="AY153" i="7" s="1"/>
  <c r="AU316" i="7"/>
  <c r="AX316" i="7" s="1"/>
  <c r="AY316" i="7" s="1"/>
  <c r="AU188" i="7"/>
  <c r="AX188" i="7" s="1"/>
  <c r="AY188" i="7" s="1"/>
  <c r="AT91" i="7"/>
  <c r="AT480" i="7"/>
  <c r="AU45" i="7"/>
  <c r="AX45" i="7" s="1"/>
  <c r="AY45" i="7" s="1"/>
  <c r="AT163" i="7"/>
  <c r="AT487" i="7"/>
  <c r="AU487" i="7" s="1"/>
  <c r="AX487" i="7" s="1"/>
  <c r="AY487" i="7" s="1"/>
  <c r="AT300" i="7"/>
  <c r="AU263" i="7"/>
  <c r="AX263" i="7" s="1"/>
  <c r="AY263" i="7" s="1"/>
  <c r="AG8" i="7"/>
  <c r="AM7" i="7" s="1"/>
  <c r="AM353" i="7"/>
  <c r="AT353" i="7" s="1"/>
  <c r="AU353" i="7" s="1"/>
  <c r="AX353" i="7" s="1"/>
  <c r="AY353" i="7" s="1"/>
  <c r="AM539" i="7"/>
  <c r="AT539" i="7" s="1"/>
  <c r="AH539" i="7"/>
  <c r="AH8" i="7" s="1"/>
  <c r="AT112" i="7"/>
  <c r="AU112" i="7" s="1"/>
  <c r="AX112" i="7" s="1"/>
  <c r="AY112" i="7" s="1"/>
  <c r="AU315" i="7"/>
  <c r="AX315" i="7" s="1"/>
  <c r="AY315" i="7" s="1"/>
  <c r="AT96" i="7"/>
  <c r="AU407" i="7"/>
  <c r="AX407" i="7" s="1"/>
  <c r="AY407" i="7" s="1"/>
  <c r="AT427" i="7"/>
  <c r="AU533" i="7"/>
  <c r="AX533" i="7" s="1"/>
  <c r="AY533" i="7" s="1"/>
  <c r="AT375" i="7"/>
  <c r="AT350" i="7"/>
  <c r="AT65" i="7"/>
  <c r="AT338" i="7"/>
  <c r="AT432" i="7"/>
  <c r="AT121" i="7"/>
  <c r="AT299" i="7"/>
  <c r="AU447" i="7"/>
  <c r="AX447" i="7" s="1"/>
  <c r="AY447" i="7" s="1"/>
  <c r="AT29" i="7"/>
  <c r="AT456" i="7"/>
  <c r="AU277" i="7"/>
  <c r="AX277" i="7" s="1"/>
  <c r="AY277" i="7" s="1"/>
  <c r="AT304" i="7"/>
  <c r="AT363" i="7"/>
  <c r="AU47" i="7"/>
  <c r="AX47" i="7" s="1"/>
  <c r="AY47" i="7" s="1"/>
  <c r="AU219" i="7"/>
  <c r="AX219" i="7" s="1"/>
  <c r="AY219" i="7" s="1"/>
  <c r="AU125" i="7"/>
  <c r="AX125" i="7" s="1"/>
  <c r="AY125" i="7" s="1"/>
  <c r="AU362" i="7"/>
  <c r="AX362" i="7" s="1"/>
  <c r="AY362" i="7" s="1"/>
  <c r="AU229" i="7"/>
  <c r="AX229" i="7" s="1"/>
  <c r="AY229" i="7" s="1"/>
  <c r="AU305" i="7"/>
  <c r="AX305" i="7" s="1"/>
  <c r="AY305" i="7" s="1"/>
  <c r="AU106" i="7"/>
  <c r="AX106" i="7" s="1"/>
  <c r="AY106" i="7" s="1"/>
  <c r="AU489" i="7"/>
  <c r="AX489" i="7" s="1"/>
  <c r="AY489" i="7" s="1"/>
  <c r="AT15" i="7"/>
  <c r="AU15" i="7" s="1"/>
  <c r="AX15" i="7" s="1"/>
  <c r="AY15" i="7" s="1"/>
  <c r="AU478" i="7"/>
  <c r="AX478" i="7" s="1"/>
  <c r="AY478" i="7" s="1"/>
  <c r="AT477" i="7"/>
  <c r="AU477" i="7" s="1"/>
  <c r="AX477" i="7" s="1"/>
  <c r="AY477" i="7" s="1"/>
  <c r="AU351" i="7"/>
  <c r="AX351" i="7" s="1"/>
  <c r="AY351" i="7" s="1"/>
  <c r="AU138" i="7"/>
  <c r="AX138" i="7" s="1"/>
  <c r="AY138" i="7" s="1"/>
  <c r="AU529" i="7"/>
  <c r="AX529" i="7" s="1"/>
  <c r="AY529" i="7" s="1"/>
  <c r="AU180" i="7"/>
  <c r="AX180" i="7" s="1"/>
  <c r="AY180" i="7" s="1"/>
  <c r="AU151" i="7"/>
  <c r="AX151" i="7" s="1"/>
  <c r="AY151" i="7" s="1"/>
  <c r="AT373" i="7"/>
  <c r="AT275" i="7"/>
  <c r="AT417" i="7"/>
  <c r="AT488" i="7"/>
  <c r="AT271" i="7"/>
  <c r="AT260" i="7"/>
  <c r="AT309" i="7"/>
  <c r="AT454" i="7"/>
  <c r="AU454" i="7" s="1"/>
  <c r="AX454" i="7" s="1"/>
  <c r="AY454" i="7" s="1"/>
  <c r="AU289" i="7"/>
  <c r="AX289" i="7" s="1"/>
  <c r="AY289" i="7" s="1"/>
  <c r="AU167" i="7"/>
  <c r="AX167" i="7" s="1"/>
  <c r="AY167" i="7" s="1"/>
  <c r="AT386" i="7"/>
  <c r="AT328" i="7"/>
  <c r="AT515" i="7"/>
  <c r="AU251" i="7"/>
  <c r="AX251" i="7" s="1"/>
  <c r="AY251" i="7" s="1"/>
  <c r="AT541" i="7"/>
  <c r="AT356" i="7"/>
  <c r="AT530" i="7"/>
  <c r="AT450" i="7"/>
  <c r="AT246" i="7"/>
  <c r="AT225" i="7"/>
  <c r="AT266" i="7"/>
  <c r="AT26" i="7"/>
  <c r="AT142" i="7"/>
  <c r="AT74" i="7"/>
  <c r="AT483" i="7"/>
  <c r="AT493" i="7"/>
  <c r="AU493" i="7" s="1"/>
  <c r="AX493" i="7" s="1"/>
  <c r="AY493" i="7" s="1"/>
  <c r="AT85" i="7"/>
  <c r="AT103" i="7"/>
  <c r="AU71" i="7"/>
  <c r="AX71" i="7" s="1"/>
  <c r="AY71" i="7" s="1"/>
  <c r="AT126" i="7"/>
  <c r="AU126" i="7" s="1"/>
  <c r="AX126" i="7" s="1"/>
  <c r="AY126" i="7" s="1"/>
  <c r="AT100" i="7"/>
  <c r="AT378" i="7"/>
  <c r="AT281" i="7"/>
  <c r="AU116" i="7"/>
  <c r="AX116" i="7" s="1"/>
  <c r="AY116" i="7" s="1"/>
  <c r="AU195" i="7"/>
  <c r="AX195" i="7" s="1"/>
  <c r="AY195" i="7" s="1"/>
  <c r="AU341" i="7"/>
  <c r="AX341" i="7" s="1"/>
  <c r="AY341" i="7" s="1"/>
  <c r="AU497" i="7"/>
  <c r="AX497" i="7" s="1"/>
  <c r="AY497" i="7" s="1"/>
  <c r="AU158" i="7"/>
  <c r="AX158" i="7" s="1"/>
  <c r="AY158" i="7" s="1"/>
  <c r="AU208" i="7"/>
  <c r="AX208" i="7" s="1"/>
  <c r="AY208" i="7" s="1"/>
  <c r="AU44" i="7"/>
  <c r="AX44" i="7" s="1"/>
  <c r="AY44" i="7" s="1"/>
  <c r="AU302" i="7"/>
  <c r="AX302" i="7" s="1"/>
  <c r="AY302" i="7" s="1"/>
  <c r="AU200" i="7"/>
  <c r="AX200" i="7" s="1"/>
  <c r="AY200" i="7" s="1"/>
  <c r="AU68" i="7"/>
  <c r="AX68" i="7" s="1"/>
  <c r="AY68" i="7" s="1"/>
  <c r="AU22" i="7"/>
  <c r="AX22" i="7" s="1"/>
  <c r="AY22" i="7" s="1"/>
  <c r="AU418" i="7"/>
  <c r="AX418" i="7" s="1"/>
  <c r="AY418" i="7" s="1"/>
  <c r="AU132" i="7"/>
  <c r="AX132" i="7" s="1"/>
  <c r="AY132" i="7" s="1"/>
  <c r="AU175" i="7"/>
  <c r="AX175" i="7" s="1"/>
  <c r="AY175" i="7" s="1"/>
  <c r="AU70" i="7"/>
  <c r="AX70" i="7" s="1"/>
  <c r="AY70" i="7" s="1"/>
  <c r="AU191" i="7"/>
  <c r="AX191" i="7" s="1"/>
  <c r="AY191" i="7" s="1"/>
  <c r="AU441" i="7"/>
  <c r="AX441" i="7" s="1"/>
  <c r="AY441" i="7" s="1"/>
  <c r="AU247" i="7"/>
  <c r="AX247" i="7" s="1"/>
  <c r="AY247" i="7" s="1"/>
  <c r="AU144" i="7"/>
  <c r="AX144" i="7" s="1"/>
  <c r="AY144" i="7" s="1"/>
  <c r="AU452" i="7"/>
  <c r="AX452" i="7" s="1"/>
  <c r="AY452" i="7" s="1"/>
  <c r="AU157" i="7"/>
  <c r="AX157" i="7" s="1"/>
  <c r="AY157" i="7" s="1"/>
  <c r="AU326" i="7"/>
  <c r="AX326" i="7" s="1"/>
  <c r="AY326" i="7" s="1"/>
  <c r="AU123" i="7"/>
  <c r="AX123" i="7" s="1"/>
  <c r="AY123" i="7" s="1"/>
  <c r="AT58" i="7"/>
  <c r="AT431" i="7"/>
  <c r="AT430" i="7"/>
  <c r="AU276" i="7"/>
  <c r="AX276" i="7" s="1"/>
  <c r="AY276" i="7" s="1"/>
  <c r="AU147" i="7"/>
  <c r="AX147" i="7" s="1"/>
  <c r="AY147" i="7" s="1"/>
  <c r="AU17" i="7"/>
  <c r="AX17" i="7" s="1"/>
  <c r="AY17" i="7" s="1"/>
  <c r="AU505" i="7"/>
  <c r="AX505" i="7" s="1"/>
  <c r="AY505" i="7" s="1"/>
  <c r="AT250" i="7"/>
  <c r="AT23" i="7"/>
  <c r="AT262" i="7"/>
  <c r="AT217" i="7"/>
  <c r="AT511" i="7"/>
  <c r="AU511" i="7" s="1"/>
  <c r="AX511" i="7" s="1"/>
  <c r="AY511" i="7" s="1"/>
  <c r="AT376" i="7"/>
  <c r="AU312" i="7"/>
  <c r="AX312" i="7" s="1"/>
  <c r="AY312" i="7" s="1"/>
  <c r="AT259" i="7"/>
  <c r="AT33" i="7"/>
  <c r="AU310" i="7"/>
  <c r="AX310" i="7" s="1"/>
  <c r="AY310" i="7" s="1"/>
  <c r="AT84" i="7"/>
  <c r="AT332" i="7"/>
  <c r="AT283" i="7"/>
  <c r="AT358" i="7"/>
  <c r="AU532" i="7"/>
  <c r="AX532" i="7" s="1"/>
  <c r="AY532" i="7" s="1"/>
  <c r="AN238" i="7"/>
  <c r="AU238" i="7" s="1"/>
  <c r="AX238" i="7" s="1"/>
  <c r="AY238" i="7" s="1"/>
  <c r="AI521" i="7"/>
  <c r="AI498" i="7"/>
  <c r="AN391" i="7"/>
  <c r="AU391" i="7" s="1"/>
  <c r="AX391" i="7" s="1"/>
  <c r="AY391" i="7" s="1"/>
  <c r="AI486" i="7"/>
  <c r="AN290" i="7"/>
  <c r="AU290" i="7" s="1"/>
  <c r="AX290" i="7" s="1"/>
  <c r="AY290" i="7" s="1"/>
  <c r="AI127" i="7"/>
  <c r="AI205" i="7"/>
  <c r="AN423" i="7"/>
  <c r="AN495" i="7"/>
  <c r="AN212" i="7"/>
  <c r="AN584" i="7"/>
  <c r="AI216" i="7"/>
  <c r="AN256" i="7"/>
  <c r="AU256" i="7" s="1"/>
  <c r="AX256" i="7" s="1"/>
  <c r="AY256" i="7" s="1"/>
  <c r="AN37" i="7"/>
  <c r="AU37" i="7" s="1"/>
  <c r="AX37" i="7" s="1"/>
  <c r="AY37" i="7" s="1"/>
  <c r="AN35" i="7"/>
  <c r="AU35" i="7" s="1"/>
  <c r="AX35" i="7" s="1"/>
  <c r="AY35" i="7" s="1"/>
  <c r="AN513" i="7"/>
  <c r="AN272" i="7"/>
  <c r="AU272" i="7" s="1"/>
  <c r="AX272" i="7" s="1"/>
  <c r="AY272" i="7" s="1"/>
  <c r="AI506" i="7"/>
  <c r="AI62" i="7"/>
  <c r="AN145" i="7"/>
  <c r="AU145" i="7" s="1"/>
  <c r="AX145" i="7" s="1"/>
  <c r="AY145" i="7" s="1"/>
  <c r="AN370" i="7"/>
  <c r="AU370" i="7" s="1"/>
  <c r="AX370" i="7" s="1"/>
  <c r="AY370" i="7" s="1"/>
  <c r="AI166" i="7"/>
  <c r="AN231" i="7"/>
  <c r="AN230" i="7"/>
  <c r="AU230" i="7" s="1"/>
  <c r="AX230" i="7" s="1"/>
  <c r="AY230" i="7" s="1"/>
  <c r="AM216" i="7"/>
  <c r="AT216" i="7" s="1"/>
  <c r="AU216" i="7" s="1"/>
  <c r="AX216" i="7" s="1"/>
  <c r="AY216" i="7" s="1"/>
  <c r="AM423" i="7"/>
  <c r="AT423" i="7" s="1"/>
  <c r="AU423" i="7" s="1"/>
  <c r="AX423" i="7" s="1"/>
  <c r="AY423" i="7" s="1"/>
  <c r="AM269" i="7"/>
  <c r="AT269" i="7" s="1"/>
  <c r="AU269" i="7" s="1"/>
  <c r="AX269" i="7" s="1"/>
  <c r="AY269" i="7" s="1"/>
  <c r="AN522" i="7"/>
  <c r="AI122" i="7"/>
  <c r="AM28" i="7"/>
  <c r="AT28" i="7" s="1"/>
  <c r="AU28" i="7" s="1"/>
  <c r="AX28" i="7" s="1"/>
  <c r="AY28" i="7" s="1"/>
  <c r="AI457" i="7"/>
  <c r="AM434" i="7"/>
  <c r="AT434" i="7" s="1"/>
  <c r="AU434" i="7" s="1"/>
  <c r="AX434" i="7" s="1"/>
  <c r="AY434" i="7" s="1"/>
  <c r="AM521" i="7"/>
  <c r="AT521" i="7" s="1"/>
  <c r="AU521" i="7" s="1"/>
  <c r="AX521" i="7" s="1"/>
  <c r="AY521" i="7" s="1"/>
  <c r="AN196" i="7"/>
  <c r="AU196" i="7" s="1"/>
  <c r="AX196" i="7" s="1"/>
  <c r="AY196" i="7" s="1"/>
  <c r="AI183" i="7"/>
  <c r="AI95" i="7"/>
  <c r="AI150" i="7"/>
  <c r="AN461" i="7"/>
  <c r="AI106" i="7"/>
  <c r="AI331" i="7"/>
  <c r="AI398" i="7"/>
  <c r="AI13" i="7"/>
  <c r="AI45" i="7"/>
  <c r="AN252" i="7"/>
  <c r="AU252" i="7" s="1"/>
  <c r="AX252" i="7" s="1"/>
  <c r="AY252" i="7" s="1"/>
  <c r="AN18" i="7"/>
  <c r="AI75" i="7"/>
  <c r="AI462" i="7"/>
  <c r="AI308" i="7"/>
  <c r="AM18" i="7"/>
  <c r="AT18" i="7" s="1"/>
  <c r="AU18" i="7" s="1"/>
  <c r="AX18" i="7" s="1"/>
  <c r="AY18" i="7" s="1"/>
  <c r="AI30" i="7"/>
  <c r="AI516" i="7"/>
  <c r="AM16" i="7"/>
  <c r="AT16" i="7" s="1"/>
  <c r="AU16" i="7" s="1"/>
  <c r="AX16" i="7" s="1"/>
  <c r="AY16" i="7" s="1"/>
  <c r="AN82" i="7"/>
  <c r="AU82" i="7" s="1"/>
  <c r="AX82" i="7" s="1"/>
  <c r="AY82" i="7" s="1"/>
  <c r="AN90" i="7"/>
  <c r="AU90" i="7" s="1"/>
  <c r="AX90" i="7" s="1"/>
  <c r="AY90" i="7" s="1"/>
  <c r="AI90" i="7"/>
  <c r="AI125" i="7"/>
  <c r="AN629" i="7"/>
  <c r="AN293" i="7"/>
  <c r="AN232" i="7"/>
  <c r="AN412" i="7"/>
  <c r="AI475" i="7"/>
  <c r="AI265" i="7"/>
  <c r="AN297" i="7"/>
  <c r="AI160" i="7"/>
  <c r="AI93" i="7"/>
  <c r="AI138" i="7"/>
  <c r="AM190" i="7"/>
  <c r="AT190" i="7" s="1"/>
  <c r="AU190" i="7" s="1"/>
  <c r="AX190" i="7" s="1"/>
  <c r="AY190" i="7" s="1"/>
  <c r="AM237" i="7"/>
  <c r="AT237" i="7" s="1"/>
  <c r="AN527" i="7"/>
  <c r="AU527" i="7" s="1"/>
  <c r="AX527" i="7" s="1"/>
  <c r="AY527" i="7" s="1"/>
  <c r="AM335" i="7"/>
  <c r="AT335" i="7" s="1"/>
  <c r="AN131" i="7"/>
  <c r="AU131" i="7" s="1"/>
  <c r="AX131" i="7" s="1"/>
  <c r="AY131" i="7" s="1"/>
  <c r="AI102" i="7"/>
  <c r="AI362" i="7"/>
  <c r="AN306" i="7"/>
  <c r="AU306" i="7" s="1"/>
  <c r="AX306" i="7" s="1"/>
  <c r="AY306" i="7" s="1"/>
  <c r="AI80" i="7"/>
  <c r="AM76" i="7"/>
  <c r="AT76" i="7" s="1"/>
  <c r="AN475" i="7"/>
  <c r="AI428" i="7"/>
  <c r="AN237" i="7"/>
  <c r="AN322" i="7"/>
  <c r="AI78" i="7"/>
  <c r="AN127" i="7"/>
  <c r="AM127" i="7"/>
  <c r="AT127" i="7" s="1"/>
  <c r="AN335" i="7"/>
  <c r="AN78" i="7"/>
  <c r="AM379" i="7"/>
  <c r="AT379" i="7" s="1"/>
  <c r="AU379" i="7" s="1"/>
  <c r="AX379" i="7" s="1"/>
  <c r="AY379" i="7" s="1"/>
  <c r="AN360" i="7"/>
  <c r="AU360" i="7" s="1"/>
  <c r="AX360" i="7" s="1"/>
  <c r="AY360" i="7" s="1"/>
  <c r="AN663" i="7"/>
  <c r="AU663" i="7" s="1"/>
  <c r="AI663" i="7"/>
  <c r="AM321" i="7"/>
  <c r="AT321" i="7" s="1"/>
  <c r="AN383" i="7"/>
  <c r="AU383" i="7" s="1"/>
  <c r="AX383" i="7" s="1"/>
  <c r="AY383" i="7" s="1"/>
  <c r="AI383" i="7"/>
  <c r="AN619" i="7"/>
  <c r="AM181" i="7"/>
  <c r="AT181" i="7" s="1"/>
  <c r="AN181" i="7"/>
  <c r="AN320" i="7"/>
  <c r="AI461" i="7"/>
  <c r="AN393" i="7"/>
  <c r="AM457" i="7"/>
  <c r="AT457" i="7" s="1"/>
  <c r="AU457" i="7" s="1"/>
  <c r="AX457" i="7" s="1"/>
  <c r="AY457" i="7" s="1"/>
  <c r="AM393" i="7"/>
  <c r="AT393" i="7" s="1"/>
  <c r="AU393" i="7" s="1"/>
  <c r="AX393" i="7" s="1"/>
  <c r="AY393" i="7" s="1"/>
  <c r="AM114" i="7"/>
  <c r="AT114" i="7" s="1"/>
  <c r="AU114" i="7" s="1"/>
  <c r="AX114" i="7" s="1"/>
  <c r="AY114" i="7" s="1"/>
  <c r="AM461" i="7"/>
  <c r="AT461" i="7" s="1"/>
  <c r="AU461" i="7" s="1"/>
  <c r="AX461" i="7" s="1"/>
  <c r="AY461" i="7" s="1"/>
  <c r="AM369" i="7"/>
  <c r="AT369" i="7" s="1"/>
  <c r="AU369" i="7" s="1"/>
  <c r="AX369" i="7" s="1"/>
  <c r="AY369" i="7" s="1"/>
  <c r="AM75" i="7"/>
  <c r="AT75" i="7" s="1"/>
  <c r="AU75" i="7" s="1"/>
  <c r="AX75" i="7" s="1"/>
  <c r="AY75" i="7" s="1"/>
  <c r="AM199" i="7"/>
  <c r="AT199" i="7" s="1"/>
  <c r="AU199" i="7" s="1"/>
  <c r="AX199" i="7" s="1"/>
  <c r="AY199" i="7" s="1"/>
  <c r="AM293" i="7"/>
  <c r="AT293" i="7" s="1"/>
  <c r="AU293" i="7" s="1"/>
  <c r="AX293" i="7" s="1"/>
  <c r="AY293" i="7" s="1"/>
  <c r="AM133" i="7"/>
  <c r="AT133" i="7" s="1"/>
  <c r="AU133" i="7" s="1"/>
  <c r="AX133" i="7" s="1"/>
  <c r="AY133" i="7" s="1"/>
  <c r="AM159" i="7"/>
  <c r="AT159" i="7" s="1"/>
  <c r="AU159" i="7" s="1"/>
  <c r="AX159" i="7" s="1"/>
  <c r="AY159" i="7" s="1"/>
  <c r="AM93" i="7"/>
  <c r="AT93" i="7" s="1"/>
  <c r="AU93" i="7" s="1"/>
  <c r="AX93" i="7" s="1"/>
  <c r="AY93" i="7" s="1"/>
  <c r="AM220" i="7"/>
  <c r="AT220" i="7" s="1"/>
  <c r="AU220" i="7" s="1"/>
  <c r="AX220" i="7" s="1"/>
  <c r="AY220" i="7" s="1"/>
  <c r="AM117" i="7"/>
  <c r="AT117" i="7" s="1"/>
  <c r="AU117" i="7" s="1"/>
  <c r="AX117" i="7" s="1"/>
  <c r="AY117" i="7" s="1"/>
  <c r="AM241" i="7"/>
  <c r="AT241" i="7" s="1"/>
  <c r="AU241" i="7" s="1"/>
  <c r="AX241" i="7" s="1"/>
  <c r="AY241" i="7" s="1"/>
  <c r="AI512" i="7"/>
  <c r="AN170" i="7"/>
  <c r="AU170" i="7" s="1"/>
  <c r="AX170" i="7" s="1"/>
  <c r="AY170" i="7" s="1"/>
  <c r="AM30" i="7"/>
  <c r="AT30" i="7" s="1"/>
  <c r="AU30" i="7" s="1"/>
  <c r="AX30" i="7" s="1"/>
  <c r="AY30" i="7" s="1"/>
  <c r="AM226" i="7"/>
  <c r="AT226" i="7" s="1"/>
  <c r="AU226" i="7" s="1"/>
  <c r="AX226" i="7" s="1"/>
  <c r="AY226" i="7" s="1"/>
  <c r="AN641" i="7"/>
  <c r="AI641" i="7"/>
  <c r="AM440" i="7"/>
  <c r="AT440" i="7" s="1"/>
  <c r="AN510" i="7"/>
  <c r="AU510" i="7" s="1"/>
  <c r="AX510" i="7" s="1"/>
  <c r="AY510" i="7" s="1"/>
  <c r="AI510" i="7"/>
  <c r="AM243" i="7"/>
  <c r="AT243" i="7" s="1"/>
  <c r="AI243" i="7"/>
  <c r="AM388" i="7"/>
  <c r="AT388" i="7" s="1"/>
  <c r="AN526" i="7"/>
  <c r="AI173" i="7"/>
  <c r="AI220" i="7"/>
  <c r="AI46" i="7"/>
  <c r="AM412" i="7"/>
  <c r="AT412" i="7" s="1"/>
  <c r="AM166" i="7"/>
  <c r="AT166" i="7" s="1"/>
  <c r="AU166" i="7" s="1"/>
  <c r="AX166" i="7" s="1"/>
  <c r="AY166" i="7" s="1"/>
  <c r="AM212" i="7"/>
  <c r="AT212" i="7" s="1"/>
  <c r="AM536" i="7"/>
  <c r="AT536" i="7" s="1"/>
  <c r="AU536" i="7" s="1"/>
  <c r="AX536" i="7" s="1"/>
  <c r="AY536" i="7" s="1"/>
  <c r="AM110" i="7"/>
  <c r="AT110" i="7" s="1"/>
  <c r="AN333" i="7"/>
  <c r="AU333" i="7" s="1"/>
  <c r="AX333" i="7" s="1"/>
  <c r="AY333" i="7" s="1"/>
  <c r="AM298" i="7"/>
  <c r="AT298" i="7" s="1"/>
  <c r="AI298" i="7"/>
  <c r="AM197" i="7"/>
  <c r="AT197" i="7" s="1"/>
  <c r="AN416" i="7"/>
  <c r="AU416" i="7" s="1"/>
  <c r="AX416" i="7" s="1"/>
  <c r="AY416" i="7" s="1"/>
  <c r="AN19" i="7"/>
  <c r="AM19" i="7"/>
  <c r="AT19" i="7" s="1"/>
  <c r="AI616" i="7"/>
  <c r="AN616" i="7"/>
  <c r="AI468" i="7"/>
  <c r="AI41" i="7"/>
  <c r="AM349" i="7"/>
  <c r="AT349" i="7" s="1"/>
  <c r="AN349" i="7"/>
  <c r="AI192" i="7"/>
  <c r="AI393" i="7"/>
  <c r="AI277" i="7"/>
  <c r="AI536" i="7"/>
  <c r="AM223" i="7"/>
  <c r="AT223" i="7" s="1"/>
  <c r="AN500" i="7"/>
  <c r="AU500" i="7" s="1"/>
  <c r="AX500" i="7" s="1"/>
  <c r="AY500" i="7" s="1"/>
  <c r="AI500" i="7"/>
  <c r="AM60" i="7"/>
  <c r="AT60" i="7" s="1"/>
  <c r="AM468" i="7"/>
  <c r="AT468" i="7" s="1"/>
  <c r="AM549" i="7"/>
  <c r="AT549" i="7" s="1"/>
  <c r="AN549" i="7"/>
  <c r="AN148" i="7"/>
  <c r="AU148" i="7" s="1"/>
  <c r="AX148" i="7" s="1"/>
  <c r="AY148" i="7" s="1"/>
  <c r="AN377" i="7"/>
  <c r="AI557" i="7"/>
  <c r="AN557" i="7"/>
  <c r="AN611" i="7"/>
  <c r="AI611" i="7"/>
  <c r="AI403" i="7"/>
  <c r="AI635" i="7"/>
  <c r="AN635" i="7"/>
  <c r="AM201" i="7"/>
  <c r="AT201" i="7" s="1"/>
  <c r="AN201" i="7"/>
  <c r="AN88" i="7"/>
  <c r="AM88" i="7"/>
  <c r="AT88" i="7" s="1"/>
  <c r="AM179" i="7"/>
  <c r="AT179" i="7" s="1"/>
  <c r="AN179" i="7"/>
  <c r="AI563" i="7"/>
  <c r="AN563" i="7"/>
  <c r="AM149" i="7"/>
  <c r="AT149" i="7" s="1"/>
  <c r="AN149" i="7"/>
  <c r="AN609" i="7"/>
  <c r="AM254" i="7"/>
  <c r="AT254" i="7" s="1"/>
  <c r="AN254" i="7"/>
  <c r="AI542" i="7"/>
  <c r="AM518" i="7"/>
  <c r="AT518" i="7" s="1"/>
  <c r="AI518" i="7"/>
  <c r="AN245" i="7"/>
  <c r="AN143" i="7"/>
  <c r="AM143" i="7"/>
  <c r="AT143" i="7" s="1"/>
  <c r="AN469" i="7"/>
  <c r="AM469" i="7"/>
  <c r="AT469" i="7" s="1"/>
  <c r="AM479" i="7"/>
  <c r="AT479" i="7" s="1"/>
  <c r="AN479" i="7"/>
  <c r="AN115" i="7"/>
  <c r="AM446" i="7"/>
  <c r="AT446" i="7" s="1"/>
  <c r="AN446" i="7"/>
  <c r="AM352" i="7"/>
  <c r="AT352" i="7" s="1"/>
  <c r="AI352" i="7"/>
  <c r="AM57" i="7"/>
  <c r="AT57" i="7" s="1"/>
  <c r="AI57" i="7"/>
  <c r="AI107" i="7"/>
  <c r="AN675" i="7"/>
  <c r="AU675" i="7" s="1"/>
  <c r="AI675" i="7"/>
  <c r="AN134" i="7"/>
  <c r="AN560" i="7"/>
  <c r="AI560" i="7"/>
  <c r="AN624" i="7"/>
  <c r="AN652" i="7"/>
  <c r="AI652" i="7"/>
  <c r="AI556" i="7"/>
  <c r="AN556" i="7"/>
  <c r="AI650" i="7"/>
  <c r="AN650" i="7"/>
  <c r="AI661" i="7"/>
  <c r="AN661" i="7"/>
  <c r="AU661" i="7" s="1"/>
  <c r="AI648" i="7"/>
  <c r="AN648" i="7"/>
  <c r="AM268" i="7"/>
  <c r="AT268" i="7" s="1"/>
  <c r="AI268" i="7"/>
  <c r="AN662" i="7"/>
  <c r="AU662" i="7" s="1"/>
  <c r="AI662" i="7"/>
  <c r="AI433" i="7"/>
  <c r="AN204" i="7"/>
  <c r="AN674" i="7"/>
  <c r="AU674" i="7" s="1"/>
  <c r="AN192" i="7"/>
  <c r="AI495" i="7"/>
  <c r="AN162" i="7"/>
  <c r="AN61" i="7"/>
  <c r="AU61" i="7" s="1"/>
  <c r="AX61" i="7" s="1"/>
  <c r="AY61" i="7" s="1"/>
  <c r="AI71" i="7"/>
  <c r="AN398" i="7"/>
  <c r="AM51" i="7"/>
  <c r="AT51" i="7" s="1"/>
  <c r="AN602" i="7"/>
  <c r="AI602" i="7"/>
  <c r="AM52" i="7"/>
  <c r="AT52" i="7" s="1"/>
  <c r="AI52" i="7"/>
  <c r="AM53" i="7"/>
  <c r="AT53" i="7" s="1"/>
  <c r="AI53" i="7"/>
  <c r="AM523" i="7"/>
  <c r="AT523" i="7" s="1"/>
  <c r="AI523" i="7"/>
  <c r="AM129" i="7"/>
  <c r="AT129" i="7" s="1"/>
  <c r="AN129" i="7"/>
  <c r="AM522" i="7"/>
  <c r="AT522" i="7" s="1"/>
  <c r="AM325" i="7"/>
  <c r="AT325" i="7" s="1"/>
  <c r="AI325" i="7"/>
  <c r="AM366" i="7"/>
  <c r="AT366" i="7" s="1"/>
  <c r="AM122" i="7"/>
  <c r="AT122" i="7" s="1"/>
  <c r="AU122" i="7" s="1"/>
  <c r="AX122" i="7" s="1"/>
  <c r="AY122" i="7" s="1"/>
  <c r="AI567" i="7"/>
  <c r="AN567" i="7"/>
  <c r="AN659" i="7"/>
  <c r="AN677" i="7"/>
  <c r="AU677" i="7" s="1"/>
  <c r="AI677" i="7"/>
  <c r="AM267" i="7"/>
  <c r="AT267" i="7" s="1"/>
  <c r="AN267" i="7"/>
  <c r="AM118" i="7"/>
  <c r="AT118" i="7" s="1"/>
  <c r="AN573" i="7"/>
  <c r="AI573" i="7"/>
  <c r="AN660" i="7"/>
  <c r="AU660" i="7" s="1"/>
  <c r="AI660" i="7"/>
  <c r="AM402" i="7"/>
  <c r="AT402" i="7" s="1"/>
  <c r="AN599" i="7"/>
  <c r="AN657" i="7"/>
  <c r="AI657" i="7"/>
  <c r="AI358" i="7"/>
  <c r="AM38" i="7"/>
  <c r="AT38" i="7" s="1"/>
  <c r="AM49" i="7"/>
  <c r="AT49" i="7" s="1"/>
  <c r="AU49" i="7" s="1"/>
  <c r="AX49" i="7" s="1"/>
  <c r="AY49" i="7" s="1"/>
  <c r="AN430" i="7"/>
  <c r="AN541" i="7"/>
  <c r="AM364" i="7"/>
  <c r="AT364" i="7" s="1"/>
  <c r="AU364" i="7" s="1"/>
  <c r="AX364" i="7" s="1"/>
  <c r="AY364" i="7" s="1"/>
  <c r="AI576" i="7"/>
  <c r="AN576" i="7"/>
  <c r="AN376" i="7"/>
  <c r="AI603" i="7"/>
  <c r="AN603" i="7"/>
  <c r="AI637" i="7"/>
  <c r="AN637" i="7"/>
  <c r="AI496" i="7"/>
  <c r="AN58" i="7"/>
  <c r="AI350" i="7"/>
  <c r="AM444" i="7"/>
  <c r="AT444" i="7" s="1"/>
  <c r="AU444" i="7" s="1"/>
  <c r="AX444" i="7" s="1"/>
  <c r="AY444" i="7" s="1"/>
  <c r="AM400" i="7"/>
  <c r="AT400" i="7" s="1"/>
  <c r="AU400" i="7" s="1"/>
  <c r="AX400" i="7" s="1"/>
  <c r="AY400" i="7" s="1"/>
  <c r="AM398" i="7"/>
  <c r="AT398" i="7" s="1"/>
  <c r="AN594" i="7"/>
  <c r="AM307" i="7"/>
  <c r="AT307" i="7" s="1"/>
  <c r="AU307" i="7" s="1"/>
  <c r="AX307" i="7" s="1"/>
  <c r="AY307" i="7" s="1"/>
  <c r="AI691" i="7"/>
  <c r="AN691" i="7"/>
  <c r="AU691" i="7" s="1"/>
  <c r="AI338" i="7"/>
  <c r="AI683" i="7"/>
  <c r="AN683" i="7"/>
  <c r="AU683" i="7" s="1"/>
  <c r="AN617" i="7"/>
  <c r="AI617" i="7"/>
  <c r="AN187" i="7"/>
  <c r="AM182" i="7"/>
  <c r="AT182" i="7" s="1"/>
  <c r="AM245" i="7"/>
  <c r="AT245" i="7" s="1"/>
  <c r="AU245" i="7" s="1"/>
  <c r="AX245" i="7" s="1"/>
  <c r="AY245" i="7" s="1"/>
  <c r="AN121" i="7"/>
  <c r="AI682" i="7"/>
  <c r="AN682" i="7"/>
  <c r="AU682" i="7" s="1"/>
  <c r="AM115" i="7"/>
  <c r="AT115" i="7" s="1"/>
  <c r="AN283" i="7"/>
  <c r="AN474" i="7"/>
  <c r="AM474" i="7"/>
  <c r="AT474" i="7" s="1"/>
  <c r="AM342" i="7"/>
  <c r="AT342" i="7" s="1"/>
  <c r="AN342" i="7"/>
  <c r="AN414" i="7"/>
  <c r="AM414" i="7"/>
  <c r="AT414" i="7" s="1"/>
  <c r="AI673" i="7"/>
  <c r="AN673" i="7"/>
  <c r="AU673" i="7" s="1"/>
  <c r="AI280" i="7"/>
  <c r="AN494" i="7"/>
  <c r="AM494" i="7"/>
  <c r="AT494" i="7" s="1"/>
  <c r="AM86" i="7"/>
  <c r="AT86" i="7" s="1"/>
  <c r="AU86" i="7" s="1"/>
  <c r="AX86" i="7" s="1"/>
  <c r="AY86" i="7" s="1"/>
  <c r="AM449" i="7"/>
  <c r="AT449" i="7" s="1"/>
  <c r="AU449" i="7" s="1"/>
  <c r="AX449" i="7" s="1"/>
  <c r="AY449" i="7" s="1"/>
  <c r="AN664" i="7"/>
  <c r="AU664" i="7" s="1"/>
  <c r="AM548" i="7"/>
  <c r="AT548" i="7" s="1"/>
  <c r="AM253" i="7"/>
  <c r="AT253" i="7" s="1"/>
  <c r="AI253" i="7"/>
  <c r="AM25" i="7"/>
  <c r="AT25" i="7" s="1"/>
  <c r="AI25" i="7"/>
  <c r="AI91" i="7"/>
  <c r="AN614" i="7"/>
  <c r="AN524" i="7"/>
  <c r="AM524" i="7"/>
  <c r="AT524" i="7" s="1"/>
  <c r="AN142" i="7"/>
  <c r="AI58" i="7"/>
  <c r="AI132" i="7"/>
  <c r="AN36" i="7"/>
  <c r="AU36" i="7" s="1"/>
  <c r="AX36" i="7" s="1"/>
  <c r="AY36" i="7" s="1"/>
  <c r="AN74" i="7"/>
  <c r="AN669" i="7"/>
  <c r="AU669" i="7" s="1"/>
  <c r="AM234" i="7"/>
  <c r="AT234" i="7" s="1"/>
  <c r="AU234" i="7" s="1"/>
  <c r="AX234" i="7" s="1"/>
  <c r="AY234" i="7" s="1"/>
  <c r="AN553" i="7"/>
  <c r="AU553" i="7" s="1"/>
  <c r="AX553" i="7" s="1"/>
  <c r="AY553" i="7" s="1"/>
  <c r="AM209" i="7"/>
  <c r="AT209" i="7" s="1"/>
  <c r="AN209" i="7"/>
  <c r="AM512" i="7"/>
  <c r="AT512" i="7" s="1"/>
  <c r="AU512" i="7" s="1"/>
  <c r="AX512" i="7" s="1"/>
  <c r="AY512" i="7" s="1"/>
  <c r="AN587" i="7"/>
  <c r="AI587" i="7"/>
  <c r="AM134" i="7"/>
  <c r="AT134" i="7" s="1"/>
  <c r="AM42" i="7"/>
  <c r="AT42" i="7" s="1"/>
  <c r="AM320" i="7"/>
  <c r="AT320" i="7" s="1"/>
  <c r="AN217" i="7"/>
  <c r="AN569" i="7"/>
  <c r="AN649" i="7"/>
  <c r="AM385" i="7"/>
  <c r="AT385" i="7" s="1"/>
  <c r="AM392" i="7"/>
  <c r="AT392" i="7" s="1"/>
  <c r="AI332" i="7"/>
  <c r="AI346" i="7"/>
  <c r="AM347" i="7"/>
  <c r="AT347" i="7" s="1"/>
  <c r="AI590" i="7"/>
  <c r="AN590" i="7"/>
  <c r="AM459" i="7"/>
  <c r="AT459" i="7" s="1"/>
  <c r="AU459" i="7" s="1"/>
  <c r="AX459" i="7" s="1"/>
  <c r="AY459" i="7" s="1"/>
  <c r="AM104" i="7"/>
  <c r="AT104" i="7" s="1"/>
  <c r="AU104" i="7" s="1"/>
  <c r="AX104" i="7" s="1"/>
  <c r="AY104" i="7" s="1"/>
  <c r="AN417" i="7"/>
  <c r="AM506" i="7"/>
  <c r="AT506" i="7" s="1"/>
  <c r="AU506" i="7" s="1"/>
  <c r="AX506" i="7" s="1"/>
  <c r="AY506" i="7" s="1"/>
  <c r="AM192" i="7"/>
  <c r="AT192" i="7" s="1"/>
  <c r="AI585" i="7"/>
  <c r="AN585" i="7"/>
  <c r="AN485" i="7"/>
  <c r="AU485" i="7" s="1"/>
  <c r="AX485" i="7" s="1"/>
  <c r="AY485" i="7" s="1"/>
  <c r="AM534" i="7"/>
  <c r="AT534" i="7" s="1"/>
  <c r="AU534" i="7" s="1"/>
  <c r="AX534" i="7" s="1"/>
  <c r="AY534" i="7" s="1"/>
  <c r="AN458" i="7"/>
  <c r="AN625" i="7"/>
  <c r="AI625" i="7"/>
  <c r="AN531" i="7"/>
  <c r="AM531" i="7"/>
  <c r="AT531" i="7" s="1"/>
  <c r="AN597" i="7"/>
  <c r="AI597" i="7"/>
  <c r="AN488" i="7"/>
  <c r="AM334" i="7"/>
  <c r="AT334" i="7" s="1"/>
  <c r="AN334" i="7"/>
  <c r="AM169" i="7"/>
  <c r="AT169" i="7" s="1"/>
  <c r="AU169" i="7" s="1"/>
  <c r="AX169" i="7" s="1"/>
  <c r="AY169" i="7" s="1"/>
  <c r="AN23" i="7"/>
  <c r="AM46" i="7"/>
  <c r="AT46" i="7" s="1"/>
  <c r="AU46" i="7" s="1"/>
  <c r="AX46" i="7" s="1"/>
  <c r="AY46" i="7" s="1"/>
  <c r="AM40" i="7"/>
  <c r="AT40" i="7" s="1"/>
  <c r="AI581" i="7"/>
  <c r="AN581" i="7"/>
  <c r="AI363" i="7"/>
  <c r="AM544" i="7"/>
  <c r="AT544" i="7" s="1"/>
  <c r="AN544" i="7"/>
  <c r="AI685" i="7"/>
  <c r="AN685" i="7"/>
  <c r="AU685" i="7" s="1"/>
  <c r="AM433" i="7"/>
  <c r="AT433" i="7" s="1"/>
  <c r="AM265" i="7"/>
  <c r="AT265" i="7" s="1"/>
  <c r="AU265" i="7" s="1"/>
  <c r="AX265" i="7" s="1"/>
  <c r="AY265" i="7" s="1"/>
  <c r="AN101" i="7"/>
  <c r="AU101" i="7" s="1"/>
  <c r="AX101" i="7" s="1"/>
  <c r="AY101" i="7" s="1"/>
  <c r="AM204" i="7"/>
  <c r="AT204" i="7" s="1"/>
  <c r="AU204" i="7" s="1"/>
  <c r="AX204" i="7" s="1"/>
  <c r="AY204" i="7" s="1"/>
  <c r="AN233" i="7"/>
  <c r="AU233" i="7" s="1"/>
  <c r="AX233" i="7" s="1"/>
  <c r="AY233" i="7" s="1"/>
  <c r="AN636" i="7"/>
  <c r="AI636" i="7"/>
  <c r="AN570" i="7"/>
  <c r="AI570" i="7"/>
  <c r="AM331" i="7"/>
  <c r="AT331" i="7" s="1"/>
  <c r="AU331" i="7" s="1"/>
  <c r="AX331" i="7" s="1"/>
  <c r="AY331" i="7" s="1"/>
  <c r="AM32" i="7"/>
  <c r="AT32" i="7" s="1"/>
  <c r="AU32" i="7" s="1"/>
  <c r="AX32" i="7" s="1"/>
  <c r="AY32" i="7" s="1"/>
  <c r="AM232" i="7"/>
  <c r="AT232" i="7" s="1"/>
  <c r="AU232" i="7" s="1"/>
  <c r="AX232" i="7" s="1"/>
  <c r="AY232" i="7" s="1"/>
  <c r="AM81" i="7"/>
  <c r="AT81" i="7" s="1"/>
  <c r="AM165" i="7"/>
  <c r="AT165" i="7" s="1"/>
  <c r="AI165" i="7"/>
  <c r="AN319" i="7"/>
  <c r="AN571" i="7"/>
  <c r="AI571" i="7"/>
  <c r="AI653" i="7"/>
  <c r="AN653" i="7"/>
  <c r="AN155" i="7"/>
  <c r="AN582" i="7"/>
  <c r="AI582" i="7"/>
  <c r="AN72" i="7"/>
  <c r="AM499" i="7"/>
  <c r="AT499" i="7" s="1"/>
  <c r="AN499" i="7"/>
  <c r="AI666" i="7"/>
  <c r="AN666" i="7"/>
  <c r="AU666" i="7" s="1"/>
  <c r="AI266" i="7"/>
  <c r="AN632" i="7"/>
  <c r="AI632" i="7"/>
  <c r="AM399" i="7"/>
  <c r="AT399" i="7" s="1"/>
  <c r="AN399" i="7"/>
  <c r="AN644" i="7"/>
  <c r="AI606" i="7"/>
  <c r="AN606" i="7"/>
  <c r="AM545" i="7"/>
  <c r="AT545" i="7" s="1"/>
  <c r="AI545" i="7"/>
  <c r="AM453" i="7"/>
  <c r="AT453" i="7" s="1"/>
  <c r="AI453" i="7"/>
  <c r="AN164" i="7"/>
  <c r="AN244" i="7"/>
  <c r="AM244" i="7"/>
  <c r="AT244" i="7" s="1"/>
  <c r="AI300" i="7"/>
  <c r="AN600" i="7"/>
  <c r="AI600" i="7"/>
  <c r="AN63" i="7"/>
  <c r="AI270" i="7"/>
  <c r="AI378" i="7"/>
  <c r="AI67" i="7"/>
  <c r="AM198" i="7"/>
  <c r="AT198" i="7" s="1"/>
  <c r="AU198" i="7" s="1"/>
  <c r="AX198" i="7" s="1"/>
  <c r="AY198" i="7" s="1"/>
  <c r="AI446" i="7"/>
  <c r="AI473" i="7"/>
  <c r="AN347" i="7"/>
  <c r="AI646" i="7"/>
  <c r="AN646" i="7"/>
  <c r="AM381" i="7"/>
  <c r="AT381" i="7" s="1"/>
  <c r="AI96" i="7"/>
  <c r="AN676" i="7"/>
  <c r="AU676" i="7" s="1"/>
  <c r="AI676" i="7"/>
  <c r="AM279" i="7"/>
  <c r="AT279" i="7" s="1"/>
  <c r="AU279" i="7" s="1"/>
  <c r="AX279" i="7" s="1"/>
  <c r="AY279" i="7" s="1"/>
  <c r="AI328" i="7"/>
  <c r="AN626" i="7"/>
  <c r="AI626" i="7"/>
  <c r="AN605" i="7"/>
  <c r="AI605" i="7"/>
  <c r="AM336" i="7"/>
  <c r="AT336" i="7" s="1"/>
  <c r="AI336" i="7"/>
  <c r="AN442" i="7"/>
  <c r="AM442" i="7"/>
  <c r="AT442" i="7" s="1"/>
  <c r="AN515" i="7"/>
  <c r="AI206" i="7"/>
  <c r="AI282" i="7"/>
  <c r="AM389" i="7"/>
  <c r="AT389" i="7" s="1"/>
  <c r="AU389" i="7" s="1"/>
  <c r="AX389" i="7" s="1"/>
  <c r="AY389" i="7" s="1"/>
  <c r="AI672" i="7"/>
  <c r="AN672" i="7"/>
  <c r="AU672" i="7" s="1"/>
  <c r="AM355" i="7"/>
  <c r="AT355" i="7" s="1"/>
  <c r="AI355" i="7"/>
  <c r="AN656" i="7"/>
  <c r="AI656" i="7"/>
  <c r="AN633" i="7"/>
  <c r="AI633" i="7"/>
  <c r="AN482" i="7"/>
  <c r="AM482" i="7"/>
  <c r="AT482" i="7" s="1"/>
  <c r="AM160" i="7"/>
  <c r="AT160" i="7" s="1"/>
  <c r="AU160" i="7" s="1"/>
  <c r="AX160" i="7" s="1"/>
  <c r="AY160" i="7" s="1"/>
  <c r="AN56" i="7"/>
  <c r="AU56" i="7" s="1"/>
  <c r="AX56" i="7" s="1"/>
  <c r="AY56" i="7" s="1"/>
  <c r="AI97" i="7"/>
  <c r="AN577" i="7"/>
  <c r="AI577" i="7"/>
  <c r="AN439" i="7"/>
  <c r="AM439" i="7"/>
  <c r="AT439" i="7" s="1"/>
  <c r="AI671" i="7"/>
  <c r="AN671" i="7"/>
  <c r="AU671" i="7" s="1"/>
  <c r="AM301" i="7"/>
  <c r="AT301" i="7" s="1"/>
  <c r="AI301" i="7"/>
  <c r="AN530" i="7"/>
  <c r="AI540" i="7"/>
  <c r="AN186" i="7"/>
  <c r="AU186" i="7" s="1"/>
  <c r="AX186" i="7" s="1"/>
  <c r="AY186" i="7" s="1"/>
  <c r="AM62" i="7"/>
  <c r="AT62" i="7" s="1"/>
  <c r="AU62" i="7" s="1"/>
  <c r="AX62" i="7" s="1"/>
  <c r="AY62" i="7" s="1"/>
  <c r="AN604" i="7"/>
  <c r="AI686" i="7"/>
  <c r="AN686" i="7"/>
  <c r="AU686" i="7" s="1"/>
  <c r="AM451" i="7"/>
  <c r="AT451" i="7" s="1"/>
  <c r="AU451" i="7" s="1"/>
  <c r="AX451" i="7" s="1"/>
  <c r="AY451" i="7" s="1"/>
  <c r="AN670" i="7"/>
  <c r="AU670" i="7" s="1"/>
  <c r="AI670" i="7"/>
  <c r="AM20" i="7"/>
  <c r="AT20" i="7" s="1"/>
  <c r="AN20" i="7"/>
  <c r="AM222" i="7"/>
  <c r="AT222" i="7" s="1"/>
  <c r="AI222" i="7"/>
  <c r="AI596" i="7"/>
  <c r="AN596" i="7"/>
  <c r="AM540" i="7"/>
  <c r="AT540" i="7" s="1"/>
  <c r="AU540" i="7" s="1"/>
  <c r="AX540" i="7" s="1"/>
  <c r="AY540" i="7" s="1"/>
  <c r="AI65" i="7"/>
  <c r="AM405" i="7"/>
  <c r="AT405" i="7" s="1"/>
  <c r="AN432" i="7"/>
  <c r="AN425" i="7"/>
  <c r="AM513" i="7"/>
  <c r="AT513" i="7" s="1"/>
  <c r="AU513" i="7" s="1"/>
  <c r="AX513" i="7" s="1"/>
  <c r="AY513" i="7" s="1"/>
  <c r="AI678" i="7"/>
  <c r="AN678" i="7"/>
  <c r="AU678" i="7" s="1"/>
  <c r="AM428" i="7"/>
  <c r="AT428" i="7" s="1"/>
  <c r="AU428" i="7" s="1"/>
  <c r="AX428" i="7" s="1"/>
  <c r="AY428" i="7" s="1"/>
  <c r="AN679" i="7"/>
  <c r="AU679" i="7" s="1"/>
  <c r="AN278" i="7"/>
  <c r="AU278" i="7" s="1"/>
  <c r="AX278" i="7" s="1"/>
  <c r="AY278" i="7" s="1"/>
  <c r="AM323" i="7"/>
  <c r="AT323" i="7" s="1"/>
  <c r="AN589" i="7"/>
  <c r="AM345" i="7"/>
  <c r="AT345" i="7" s="1"/>
  <c r="AM161" i="7"/>
  <c r="AT161" i="7" s="1"/>
  <c r="AI161" i="7"/>
  <c r="AM211" i="7"/>
  <c r="AT211" i="7" s="1"/>
  <c r="AM297" i="7"/>
  <c r="AT297" i="7" s="1"/>
  <c r="AN639" i="7"/>
  <c r="AI658" i="7"/>
  <c r="AN658" i="7"/>
  <c r="AN29" i="7"/>
  <c r="AI580" i="7"/>
  <c r="AN580" i="7"/>
  <c r="AN565" i="7"/>
  <c r="AI565" i="7"/>
  <c r="AI395" i="7"/>
  <c r="AM27" i="7"/>
  <c r="AT27" i="7" s="1"/>
  <c r="AN250" i="7"/>
  <c r="AN586" i="7"/>
  <c r="AI586" i="7"/>
  <c r="AN689" i="7"/>
  <c r="AU689" i="7" s="1"/>
  <c r="AM387" i="7"/>
  <c r="AT387" i="7" s="1"/>
  <c r="AI387" i="7"/>
  <c r="AN456" i="7"/>
  <c r="AM173" i="7"/>
  <c r="AT173" i="7" s="1"/>
  <c r="AU173" i="7" s="1"/>
  <c r="AX173" i="7" s="1"/>
  <c r="AY173" i="7" s="1"/>
  <c r="AN304" i="7"/>
  <c r="AM475" i="7"/>
  <c r="AT475" i="7" s="1"/>
  <c r="AI612" i="7"/>
  <c r="AN612" i="7"/>
  <c r="AN357" i="7"/>
  <c r="AU357" i="7" s="1"/>
  <c r="AX357" i="7" s="1"/>
  <c r="AY357" i="7" s="1"/>
  <c r="AN465" i="7"/>
  <c r="AU465" i="7" s="1"/>
  <c r="AX465" i="7" s="1"/>
  <c r="AY465" i="7" s="1"/>
  <c r="AI465" i="7"/>
  <c r="AI276" i="7"/>
  <c r="AN574" i="7"/>
  <c r="AM329" i="7"/>
  <c r="AT329" i="7" s="1"/>
  <c r="AN329" i="7"/>
  <c r="AM210" i="7"/>
  <c r="AT210" i="7" s="1"/>
  <c r="AI692" i="7"/>
  <c r="AN692" i="7"/>
  <c r="AU692" i="7" s="1"/>
  <c r="AM207" i="7"/>
  <c r="AT207" i="7" s="1"/>
  <c r="AI207" i="7"/>
  <c r="AI228" i="7"/>
  <c r="AM87" i="7"/>
  <c r="AT87" i="7" s="1"/>
  <c r="AU87" i="7" s="1"/>
  <c r="AX87" i="7" s="1"/>
  <c r="AY87" i="7" s="1"/>
  <c r="AN373" i="7"/>
  <c r="AN438" i="7"/>
  <c r="AM438" i="7"/>
  <c r="AT438" i="7" s="1"/>
  <c r="AN450" i="7"/>
  <c r="AN163" i="7"/>
  <c r="AM337" i="7"/>
  <c r="AT337" i="7" s="1"/>
  <c r="AN337" i="7"/>
  <c r="AI275" i="7"/>
  <c r="AM322" i="7"/>
  <c r="AT322" i="7" s="1"/>
  <c r="AI621" i="7"/>
  <c r="AN621" i="7"/>
  <c r="AN85" i="7"/>
  <c r="AN568" i="7"/>
  <c r="AI568" i="7"/>
  <c r="AN84" i="7"/>
  <c r="AN246" i="7"/>
  <c r="AI655" i="7"/>
  <c r="AN655" i="7"/>
  <c r="AN59" i="7"/>
  <c r="AN680" i="7"/>
  <c r="AU680" i="7" s="1"/>
  <c r="AI680" i="7"/>
  <c r="AM526" i="7"/>
  <c r="AT526" i="7" s="1"/>
  <c r="AM420" i="7"/>
  <c r="AT420" i="7" s="1"/>
  <c r="AN420" i="7"/>
  <c r="AI538" i="7"/>
  <c r="AN514" i="7"/>
  <c r="AM514" i="7"/>
  <c r="AT514" i="7" s="1"/>
  <c r="AI651" i="7"/>
  <c r="AN651" i="7"/>
  <c r="AI262" i="7"/>
  <c r="AI415" i="7"/>
  <c r="AM415" i="7"/>
  <c r="AT415" i="7" s="1"/>
  <c r="AM426" i="7"/>
  <c r="AT426" i="7" s="1"/>
  <c r="AN426" i="7"/>
  <c r="AN176" i="7"/>
  <c r="AU176" i="7" s="1"/>
  <c r="AX176" i="7" s="1"/>
  <c r="AY176" i="7" s="1"/>
  <c r="AI260" i="7"/>
  <c r="AN309" i="7"/>
  <c r="AM78" i="7"/>
  <c r="AT78" i="7" s="1"/>
  <c r="AN690" i="7"/>
  <c r="AU690" i="7" s="1"/>
  <c r="AI690" i="7"/>
  <c r="AI400" i="7"/>
  <c r="AN141" i="7"/>
  <c r="AN119" i="7"/>
  <c r="AM119" i="7"/>
  <c r="AT119" i="7" s="1"/>
  <c r="AI340" i="7"/>
  <c r="AM340" i="7"/>
  <c r="AT340" i="7" s="1"/>
  <c r="AI558" i="7"/>
  <c r="AN558" i="7"/>
  <c r="AI613" i="7"/>
  <c r="AN613" i="7"/>
  <c r="AI562" i="7"/>
  <c r="AN562" i="7"/>
  <c r="AI575" i="7"/>
  <c r="AN575" i="7"/>
  <c r="AN610" i="7"/>
  <c r="AI610" i="7"/>
  <c r="AN687" i="7"/>
  <c r="AU687" i="7" s="1"/>
  <c r="AI687" i="7"/>
  <c r="AN638" i="7"/>
  <c r="AI638" i="7"/>
  <c r="AM98" i="7"/>
  <c r="AT98" i="7" s="1"/>
  <c r="AI98" i="7"/>
  <c r="AN356" i="7"/>
  <c r="AN566" i="7"/>
  <c r="AI566" i="7"/>
  <c r="AM397" i="7"/>
  <c r="AT397" i="7" s="1"/>
  <c r="AN397" i="7"/>
  <c r="AI667" i="7"/>
  <c r="AN667" i="7"/>
  <c r="AU667" i="7" s="1"/>
  <c r="AM92" i="7"/>
  <c r="AT92" i="7" s="1"/>
  <c r="AI92" i="7"/>
  <c r="AN14" i="7"/>
  <c r="AM14" i="7"/>
  <c r="AT14" i="7" s="1"/>
  <c r="AI628" i="7"/>
  <c r="AN628" i="7"/>
  <c r="AN601" i="7"/>
  <c r="AI601" i="7"/>
  <c r="AN168" i="7"/>
  <c r="AM168" i="7"/>
  <c r="AT168" i="7" s="1"/>
  <c r="AN299" i="7"/>
  <c r="AM248" i="7"/>
  <c r="AT248" i="7" s="1"/>
  <c r="AI248" i="7"/>
  <c r="AI292" i="7"/>
  <c r="AI83" i="7"/>
  <c r="AI472" i="7"/>
  <c r="AM73" i="7"/>
  <c r="AT73" i="7" s="1"/>
  <c r="AI73" i="7"/>
  <c r="AI408" i="7"/>
  <c r="AM520" i="7"/>
  <c r="AT520" i="7" s="1"/>
  <c r="AN520" i="7"/>
  <c r="AN464" i="7"/>
  <c r="AM313" i="7"/>
  <c r="AT313" i="7" s="1"/>
  <c r="AI313" i="7"/>
  <c r="AI668" i="7"/>
  <c r="AN668" i="7"/>
  <c r="AU668" i="7" s="1"/>
  <c r="AN55" i="7"/>
  <c r="AU55" i="7" s="1"/>
  <c r="AX55" i="7" s="1"/>
  <c r="AY55" i="7" s="1"/>
  <c r="AN410" i="7"/>
  <c r="AI422" i="7"/>
  <c r="AI520" i="7"/>
  <c r="AI32" i="7"/>
  <c r="AN51" i="7"/>
  <c r="AM141" i="7"/>
  <c r="AT141" i="7" s="1"/>
  <c r="AU141" i="7" s="1"/>
  <c r="AX141" i="7" s="1"/>
  <c r="AY141" i="7" s="1"/>
  <c r="AN654" i="7"/>
  <c r="AI665" i="7"/>
  <c r="AN665" i="7"/>
  <c r="AU665" i="7" s="1"/>
  <c r="AI561" i="7"/>
  <c r="AN561" i="7"/>
  <c r="AM377" i="7"/>
  <c r="AT377" i="7" s="1"/>
  <c r="AN386" i="7"/>
  <c r="AM202" i="7"/>
  <c r="AT202" i="7" s="1"/>
  <c r="AN202" i="7"/>
  <c r="AI618" i="7"/>
  <c r="AN618" i="7"/>
  <c r="AN559" i="7"/>
  <c r="AM319" i="7"/>
  <c r="AT319" i="7" s="1"/>
  <c r="AU319" i="7" s="1"/>
  <c r="AX319" i="7" s="1"/>
  <c r="AY319" i="7" s="1"/>
  <c r="AM50" i="7"/>
  <c r="AT50" i="7" s="1"/>
  <c r="AI258" i="7"/>
  <c r="AM473" i="7"/>
  <c r="AT473" i="7" s="1"/>
  <c r="AU473" i="7" s="1"/>
  <c r="AX473" i="7" s="1"/>
  <c r="AY473" i="7" s="1"/>
  <c r="AM231" i="7"/>
  <c r="AT231" i="7" s="1"/>
  <c r="AU231" i="7" s="1"/>
  <c r="AX231" i="7" s="1"/>
  <c r="AY231" i="7" s="1"/>
  <c r="AM476" i="7"/>
  <c r="AT476" i="7" s="1"/>
  <c r="AI476" i="7"/>
  <c r="AM403" i="7"/>
  <c r="AT403" i="7" s="1"/>
  <c r="AN684" i="7"/>
  <c r="AU684" i="7" s="1"/>
  <c r="AM224" i="7"/>
  <c r="AT224" i="7" s="1"/>
  <c r="AU224" i="7" s="1"/>
  <c r="AX224" i="7" s="1"/>
  <c r="AY224" i="7" s="1"/>
  <c r="AN631" i="7"/>
  <c r="AI631" i="7"/>
  <c r="AI627" i="7"/>
  <c r="AN627" i="7"/>
  <c r="AN448" i="7"/>
  <c r="AU448" i="7" s="1"/>
  <c r="AX448" i="7" s="1"/>
  <c r="AY448" i="7" s="1"/>
  <c r="AM140" i="7"/>
  <c r="AT140" i="7" s="1"/>
  <c r="AI140" i="7"/>
  <c r="AN130" i="7"/>
  <c r="AU130" i="7" s="1"/>
  <c r="AX130" i="7" s="1"/>
  <c r="AY130" i="7" s="1"/>
  <c r="AN579" i="7"/>
  <c r="AM285" i="7"/>
  <c r="AT285" i="7" s="1"/>
  <c r="AN285" i="7"/>
  <c r="AM128" i="7"/>
  <c r="AT128" i="7" s="1"/>
  <c r="AI128" i="7"/>
  <c r="AN578" i="7"/>
  <c r="AI578" i="7"/>
  <c r="AI172" i="7"/>
  <c r="AM155" i="7"/>
  <c r="AT155" i="7" s="1"/>
  <c r="AM99" i="7"/>
  <c r="AT99" i="7" s="1"/>
  <c r="AN99" i="7"/>
  <c r="AI427" i="7"/>
  <c r="AI21" i="7"/>
  <c r="AM21" i="7"/>
  <c r="AT21" i="7" s="1"/>
  <c r="AI375" i="7"/>
  <c r="AM102" i="7"/>
  <c r="AT102" i="7" s="1"/>
  <c r="AU102" i="7" s="1"/>
  <c r="AX102" i="7" s="1"/>
  <c r="AY102" i="7" s="1"/>
  <c r="AM410" i="7"/>
  <c r="AT410" i="7" s="1"/>
  <c r="AU410" i="7" s="1"/>
  <c r="AX410" i="7" s="1"/>
  <c r="AY410" i="7" s="1"/>
  <c r="AN620" i="7"/>
  <c r="AI620" i="7"/>
  <c r="AM354" i="7"/>
  <c r="AT354" i="7" s="1"/>
  <c r="AN354" i="7"/>
  <c r="AN564" i="7"/>
  <c r="AM460" i="7"/>
  <c r="AT460" i="7" s="1"/>
  <c r="AI460" i="7"/>
  <c r="AM542" i="7"/>
  <c r="AT542" i="7" s="1"/>
  <c r="AI622" i="7"/>
  <c r="AN622" i="7"/>
  <c r="AI555" i="7"/>
  <c r="AN555" i="7"/>
  <c r="AM394" i="7"/>
  <c r="AT394" i="7" s="1"/>
  <c r="AU394" i="7" s="1"/>
  <c r="AX394" i="7" s="1"/>
  <c r="AY394" i="7" s="1"/>
  <c r="AN630" i="7"/>
  <c r="AI630" i="7"/>
  <c r="AI608" i="7"/>
  <c r="AN608" i="7"/>
  <c r="AN491" i="7"/>
  <c r="AM491" i="7"/>
  <c r="AT491" i="7" s="1"/>
  <c r="AM72" i="7"/>
  <c r="AT72" i="7" s="1"/>
  <c r="AU72" i="7" s="1"/>
  <c r="AX72" i="7" s="1"/>
  <c r="AY72" i="7" s="1"/>
  <c r="AN634" i="7"/>
  <c r="AI431" i="7"/>
  <c r="AN194" i="7"/>
  <c r="AU194" i="7" s="1"/>
  <c r="AX194" i="7" s="1"/>
  <c r="AY194" i="7" s="1"/>
  <c r="AM152" i="7"/>
  <c r="AT152" i="7" s="1"/>
  <c r="AI152" i="7"/>
  <c r="AI225" i="7"/>
  <c r="AI380" i="7"/>
  <c r="AN26" i="7"/>
  <c r="AM292" i="7"/>
  <c r="AT292" i="7" s="1"/>
  <c r="AM503" i="7"/>
  <c r="AT503" i="7" s="1"/>
  <c r="AI598" i="7"/>
  <c r="AN598" i="7"/>
  <c r="AM83" i="7"/>
  <c r="AT83" i="7" s="1"/>
  <c r="AM472" i="7"/>
  <c r="AT472" i="7" s="1"/>
  <c r="AM359" i="7"/>
  <c r="AT359" i="7" s="1"/>
  <c r="AN359" i="7"/>
  <c r="AM34" i="7"/>
  <c r="AT34" i="7" s="1"/>
  <c r="AN34" i="7"/>
  <c r="AI591" i="7"/>
  <c r="AN591" i="7"/>
  <c r="AN647" i="7"/>
  <c r="AI647" i="7"/>
  <c r="AM105" i="7"/>
  <c r="AT105" i="7" s="1"/>
  <c r="AI105" i="7"/>
  <c r="AN554" i="7"/>
  <c r="AM154" i="7"/>
  <c r="AT154" i="7" s="1"/>
  <c r="AU154" i="7" s="1"/>
  <c r="AX154" i="7" s="1"/>
  <c r="AY154" i="7" s="1"/>
  <c r="AI218" i="7"/>
  <c r="AN218" i="7"/>
  <c r="AU218" i="7" s="1"/>
  <c r="AX218" i="7" s="1"/>
  <c r="AY218" i="7" s="1"/>
  <c r="AN546" i="7"/>
  <c r="AU546" i="7" s="1"/>
  <c r="AX546" i="7" s="1"/>
  <c r="AY546" i="7" s="1"/>
  <c r="AI546" i="7"/>
  <c r="AN640" i="7"/>
  <c r="AI640" i="7"/>
  <c r="AM374" i="7"/>
  <c r="AT374" i="7" s="1"/>
  <c r="AN374" i="7"/>
  <c r="AI483" i="7"/>
  <c r="AI480" i="7"/>
  <c r="AM422" i="7"/>
  <c r="AT422" i="7" s="1"/>
  <c r="AU422" i="7" s="1"/>
  <c r="AX422" i="7" s="1"/>
  <c r="AY422" i="7" s="1"/>
  <c r="AM464" i="7"/>
  <c r="AT464" i="7" s="1"/>
  <c r="AU464" i="7" s="1"/>
  <c r="AX464" i="7" s="1"/>
  <c r="AY464" i="7" s="1"/>
  <c r="AM296" i="7"/>
  <c r="AT296" i="7" s="1"/>
  <c r="AI255" i="7"/>
  <c r="AM264" i="7"/>
  <c r="AT264" i="7" s="1"/>
  <c r="AU264" i="7" s="1"/>
  <c r="AX264" i="7" s="1"/>
  <c r="AY264" i="7" s="1"/>
  <c r="AN645" i="7"/>
  <c r="AI645" i="7"/>
  <c r="AN588" i="7"/>
  <c r="AI588" i="7"/>
  <c r="AM189" i="7"/>
  <c r="AT189" i="7" s="1"/>
  <c r="AU189" i="7" s="1"/>
  <c r="AX189" i="7" s="1"/>
  <c r="AY189" i="7" s="1"/>
  <c r="AM343" i="7"/>
  <c r="AT343" i="7" s="1"/>
  <c r="AN343" i="7"/>
  <c r="AN103" i="7"/>
  <c r="AN259" i="7"/>
  <c r="AI463" i="7"/>
  <c r="AM273" i="7"/>
  <c r="AT273" i="7" s="1"/>
  <c r="AI273" i="7"/>
  <c r="AM502" i="7"/>
  <c r="AT502" i="7" s="1"/>
  <c r="AM139" i="7"/>
  <c r="AT139" i="7" s="1"/>
  <c r="AN139" i="7"/>
  <c r="AI595" i="7"/>
  <c r="AN595" i="7"/>
  <c r="AI615" i="7"/>
  <c r="AN615" i="7"/>
  <c r="AM164" i="7"/>
  <c r="AT164" i="7" s="1"/>
  <c r="AU164" i="7" s="1"/>
  <c r="AX164" i="7" s="1"/>
  <c r="AY164" i="7" s="1"/>
  <c r="AI257" i="7"/>
  <c r="AM162" i="7"/>
  <c r="AT162" i="7" s="1"/>
  <c r="AM344" i="7"/>
  <c r="AT344" i="7" s="1"/>
  <c r="AU344" i="7" s="1"/>
  <c r="AX344" i="7" s="1"/>
  <c r="AY344" i="7" s="1"/>
  <c r="AI643" i="7"/>
  <c r="AN643" i="7"/>
  <c r="AM215" i="7"/>
  <c r="AT215" i="7" s="1"/>
  <c r="AI215" i="7"/>
  <c r="AN33" i="7"/>
  <c r="AM63" i="7"/>
  <c r="AT63" i="7" s="1"/>
  <c r="AN111" i="7"/>
  <c r="AU111" i="7" s="1"/>
  <c r="AX111" i="7" s="1"/>
  <c r="AY111" i="7" s="1"/>
  <c r="AI642" i="7"/>
  <c r="AN642" i="7"/>
  <c r="AM270" i="7"/>
  <c r="AT270" i="7" s="1"/>
  <c r="AI271" i="7"/>
  <c r="AM54" i="7"/>
  <c r="AT54" i="7" s="1"/>
  <c r="AU54" i="7" s="1"/>
  <c r="AX54" i="7" s="1"/>
  <c r="AY54" i="7" s="1"/>
  <c r="AM213" i="7"/>
  <c r="AT213" i="7" s="1"/>
  <c r="AN213" i="7"/>
  <c r="AM519" i="7"/>
  <c r="AT519" i="7" s="1"/>
  <c r="AN519" i="7"/>
  <c r="AN592" i="7"/>
  <c r="AI592" i="7"/>
  <c r="AM77" i="7"/>
  <c r="AT77" i="7" s="1"/>
  <c r="AN583" i="7"/>
  <c r="AI583" i="7"/>
  <c r="AI100" i="7"/>
  <c r="AM495" i="7"/>
  <c r="AT495" i="7" s="1"/>
  <c r="AN607" i="7"/>
  <c r="AI607" i="7"/>
  <c r="AM67" i="7"/>
  <c r="AT67" i="7" s="1"/>
  <c r="AI281" i="7"/>
  <c r="AI593" i="7"/>
  <c r="AN593" i="7"/>
  <c r="AI307" i="7"/>
  <c r="AU59" i="7" l="1"/>
  <c r="AX59" i="7" s="1"/>
  <c r="AY59" i="7" s="1"/>
  <c r="AU425" i="7"/>
  <c r="AX425" i="7" s="1"/>
  <c r="AY425" i="7" s="1"/>
  <c r="AU458" i="7"/>
  <c r="AX458" i="7" s="1"/>
  <c r="AY458" i="7" s="1"/>
  <c r="AU187" i="7"/>
  <c r="AX187" i="7" s="1"/>
  <c r="AY187" i="7" s="1"/>
  <c r="AU495" i="7"/>
  <c r="AX495" i="7" s="1"/>
  <c r="AY495" i="7" s="1"/>
  <c r="AU103" i="7"/>
  <c r="AX103" i="7" s="1"/>
  <c r="AY103" i="7" s="1"/>
  <c r="AU299" i="7"/>
  <c r="AX299" i="7" s="1"/>
  <c r="AY299" i="7" s="1"/>
  <c r="AU450" i="7"/>
  <c r="AX450" i="7" s="1"/>
  <c r="AY450" i="7" s="1"/>
  <c r="AU29" i="7"/>
  <c r="AX29" i="7" s="1"/>
  <c r="AY29" i="7" s="1"/>
  <c r="AU432" i="7"/>
  <c r="AX432" i="7" s="1"/>
  <c r="AY432" i="7" s="1"/>
  <c r="AU488" i="7"/>
  <c r="AX488" i="7" s="1"/>
  <c r="AY488" i="7" s="1"/>
  <c r="AU74" i="7"/>
  <c r="AX74" i="7" s="1"/>
  <c r="AY74" i="7" s="1"/>
  <c r="AU26" i="7"/>
  <c r="AX26" i="7" s="1"/>
  <c r="AY26" i="7" s="1"/>
  <c r="AU356" i="7"/>
  <c r="AX356" i="7" s="1"/>
  <c r="AY356" i="7" s="1"/>
  <c r="AG9" i="7"/>
  <c r="AU162" i="7"/>
  <c r="AX162" i="7" s="1"/>
  <c r="AY162" i="7" s="1"/>
  <c r="AU377" i="7"/>
  <c r="AX377" i="7" s="1"/>
  <c r="AY377" i="7" s="1"/>
  <c r="AU78" i="7"/>
  <c r="AX78" i="7" s="1"/>
  <c r="AY78" i="7" s="1"/>
  <c r="AU526" i="7"/>
  <c r="AX526" i="7" s="1"/>
  <c r="AY526" i="7" s="1"/>
  <c r="AU246" i="7"/>
  <c r="AX246" i="7" s="1"/>
  <c r="AY246" i="7" s="1"/>
  <c r="AU85" i="7"/>
  <c r="AX85" i="7" s="1"/>
  <c r="AY85" i="7" s="1"/>
  <c r="AU475" i="7"/>
  <c r="AX475" i="7" s="1"/>
  <c r="AY475" i="7" s="1"/>
  <c r="AU297" i="7"/>
  <c r="AX297" i="7" s="1"/>
  <c r="AY297" i="7" s="1"/>
  <c r="AU515" i="7"/>
  <c r="AX515" i="7" s="1"/>
  <c r="AY515" i="7" s="1"/>
  <c r="AU417" i="7"/>
  <c r="AX417" i="7" s="1"/>
  <c r="AY417" i="7" s="1"/>
  <c r="AU142" i="7"/>
  <c r="AX142" i="7" s="1"/>
  <c r="AY142" i="7" s="1"/>
  <c r="AU121" i="7"/>
  <c r="AX121" i="7" s="1"/>
  <c r="AY121" i="7" s="1"/>
  <c r="AU192" i="7"/>
  <c r="AX192" i="7" s="1"/>
  <c r="AY192" i="7" s="1"/>
  <c r="AU522" i="7"/>
  <c r="AX522" i="7" s="1"/>
  <c r="AY522" i="7" s="1"/>
  <c r="AU63" i="7"/>
  <c r="AX63" i="7" s="1"/>
  <c r="AY63" i="7" s="1"/>
  <c r="AU155" i="7"/>
  <c r="AX155" i="7" s="1"/>
  <c r="AY155" i="7" s="1"/>
  <c r="AU386" i="7"/>
  <c r="AX386" i="7" s="1"/>
  <c r="AY386" i="7" s="1"/>
  <c r="AU309" i="7"/>
  <c r="AX309" i="7" s="1"/>
  <c r="AY309" i="7" s="1"/>
  <c r="AU322" i="7"/>
  <c r="AX322" i="7" s="1"/>
  <c r="AY322" i="7" s="1"/>
  <c r="AU163" i="7"/>
  <c r="AX163" i="7" s="1"/>
  <c r="AY163" i="7" s="1"/>
  <c r="AU373" i="7"/>
  <c r="AX373" i="7" s="1"/>
  <c r="AY373" i="7" s="1"/>
  <c r="AU304" i="7"/>
  <c r="AX304" i="7" s="1"/>
  <c r="AY304" i="7" s="1"/>
  <c r="AU456" i="7"/>
  <c r="AX456" i="7" s="1"/>
  <c r="AY456" i="7" s="1"/>
  <c r="AU530" i="7"/>
  <c r="AX530" i="7" s="1"/>
  <c r="AY530" i="7" s="1"/>
  <c r="AU320" i="7"/>
  <c r="AX320" i="7" s="1"/>
  <c r="AY320" i="7" s="1"/>
  <c r="AU541" i="7"/>
  <c r="AX541" i="7" s="1"/>
  <c r="AY541" i="7" s="1"/>
  <c r="AU212" i="7"/>
  <c r="AX212" i="7" s="1"/>
  <c r="AY212" i="7" s="1"/>
  <c r="AU412" i="7"/>
  <c r="AX412" i="7" s="1"/>
  <c r="AY412" i="7" s="1"/>
  <c r="AN7" i="7"/>
  <c r="AH9" i="7"/>
  <c r="AN539" i="7"/>
  <c r="AU539" i="7" s="1"/>
  <c r="AX539" i="7" s="1"/>
  <c r="AY539" i="7" s="1"/>
  <c r="AU88" i="7"/>
  <c r="AX88" i="7" s="1"/>
  <c r="AY88" i="7" s="1"/>
  <c r="AU549" i="7"/>
  <c r="AX549" i="7" s="1"/>
  <c r="AY549" i="7" s="1"/>
  <c r="AU19" i="7"/>
  <c r="AX19" i="7" s="1"/>
  <c r="AY19" i="7" s="1"/>
  <c r="AU181" i="7"/>
  <c r="AX181" i="7" s="1"/>
  <c r="AY181" i="7" s="1"/>
  <c r="AU520" i="7"/>
  <c r="AX520" i="7" s="1"/>
  <c r="AY520" i="7" s="1"/>
  <c r="AU168" i="7"/>
  <c r="AX168" i="7" s="1"/>
  <c r="AY168" i="7" s="1"/>
  <c r="AU14" i="7"/>
  <c r="AX14" i="7" s="1"/>
  <c r="AY14" i="7" s="1"/>
  <c r="AU426" i="7"/>
  <c r="AX426" i="7" s="1"/>
  <c r="AY426" i="7" s="1"/>
  <c r="AU514" i="7"/>
  <c r="AX514" i="7" s="1"/>
  <c r="AY514" i="7" s="1"/>
  <c r="AU420" i="7"/>
  <c r="AX420" i="7" s="1"/>
  <c r="AY420" i="7" s="1"/>
  <c r="AU438" i="7"/>
  <c r="AX438" i="7" s="1"/>
  <c r="AY438" i="7" s="1"/>
  <c r="AU20" i="7"/>
  <c r="AX20" i="7" s="1"/>
  <c r="AY20" i="7" s="1"/>
  <c r="AU482" i="7"/>
  <c r="AX482" i="7" s="1"/>
  <c r="AY482" i="7" s="1"/>
  <c r="AU442" i="7"/>
  <c r="AX442" i="7" s="1"/>
  <c r="AY442" i="7" s="1"/>
  <c r="AU399" i="7"/>
  <c r="AX399" i="7" s="1"/>
  <c r="AY399" i="7" s="1"/>
  <c r="AU334" i="7"/>
  <c r="AX334" i="7" s="1"/>
  <c r="AY334" i="7" s="1"/>
  <c r="AU531" i="7"/>
  <c r="AX531" i="7" s="1"/>
  <c r="AY531" i="7" s="1"/>
  <c r="AU134" i="7"/>
  <c r="AX134" i="7" s="1"/>
  <c r="AY134" i="7" s="1"/>
  <c r="AU524" i="7"/>
  <c r="AX524" i="7" s="1"/>
  <c r="AY524" i="7" s="1"/>
  <c r="AU494" i="7"/>
  <c r="AX494" i="7" s="1"/>
  <c r="AY494" i="7" s="1"/>
  <c r="AU342" i="7"/>
  <c r="AX342" i="7" s="1"/>
  <c r="AY342" i="7" s="1"/>
  <c r="AU115" i="7"/>
  <c r="AX115" i="7" s="1"/>
  <c r="AY115" i="7" s="1"/>
  <c r="AU398" i="7"/>
  <c r="AX398" i="7" s="1"/>
  <c r="AY398" i="7" s="1"/>
  <c r="AU446" i="7"/>
  <c r="AX446" i="7" s="1"/>
  <c r="AY446" i="7" s="1"/>
  <c r="AU469" i="7"/>
  <c r="AX469" i="7" s="1"/>
  <c r="AY469" i="7" s="1"/>
  <c r="AU143" i="7"/>
  <c r="AX143" i="7" s="1"/>
  <c r="AY143" i="7" s="1"/>
  <c r="AU149" i="7"/>
  <c r="AX149" i="7" s="1"/>
  <c r="AY149" i="7" s="1"/>
  <c r="AU179" i="7"/>
  <c r="AX179" i="7" s="1"/>
  <c r="AY179" i="7" s="1"/>
  <c r="AU201" i="7"/>
  <c r="AX201" i="7" s="1"/>
  <c r="AY201" i="7" s="1"/>
  <c r="AU349" i="7"/>
  <c r="AX349" i="7" s="1"/>
  <c r="AY349" i="7" s="1"/>
  <c r="AU127" i="7"/>
  <c r="AX127" i="7" s="1"/>
  <c r="AY127" i="7" s="1"/>
  <c r="AU519" i="7"/>
  <c r="AX519" i="7" s="1"/>
  <c r="AY519" i="7" s="1"/>
  <c r="AU213" i="7"/>
  <c r="AX213" i="7" s="1"/>
  <c r="AY213" i="7" s="1"/>
  <c r="AU139" i="7"/>
  <c r="AX139" i="7" s="1"/>
  <c r="AY139" i="7" s="1"/>
  <c r="AU343" i="7"/>
  <c r="AX343" i="7" s="1"/>
  <c r="AY343" i="7" s="1"/>
  <c r="AU374" i="7"/>
  <c r="AX374" i="7" s="1"/>
  <c r="AY374" i="7" s="1"/>
  <c r="AU34" i="7"/>
  <c r="AX34" i="7" s="1"/>
  <c r="AY34" i="7" s="1"/>
  <c r="AU359" i="7"/>
  <c r="AX359" i="7" s="1"/>
  <c r="AY359" i="7" s="1"/>
  <c r="AU491" i="7"/>
  <c r="AX491" i="7" s="1"/>
  <c r="AY491" i="7" s="1"/>
  <c r="AU354" i="7"/>
  <c r="AX354" i="7" s="1"/>
  <c r="AY354" i="7" s="1"/>
  <c r="AU99" i="7"/>
  <c r="AX99" i="7" s="1"/>
  <c r="AY99" i="7" s="1"/>
  <c r="AU285" i="7"/>
  <c r="AX285" i="7" s="1"/>
  <c r="AY285" i="7" s="1"/>
  <c r="AU202" i="7"/>
  <c r="AX202" i="7" s="1"/>
  <c r="AY202" i="7" s="1"/>
  <c r="AU397" i="7"/>
  <c r="AX397" i="7" s="1"/>
  <c r="AY397" i="7" s="1"/>
  <c r="AU119" i="7"/>
  <c r="AX119" i="7" s="1"/>
  <c r="AY119" i="7" s="1"/>
  <c r="AU337" i="7"/>
  <c r="AX337" i="7" s="1"/>
  <c r="AY337" i="7" s="1"/>
  <c r="AU329" i="7"/>
  <c r="AX329" i="7" s="1"/>
  <c r="AY329" i="7" s="1"/>
  <c r="AU439" i="7"/>
  <c r="AX439" i="7" s="1"/>
  <c r="AY439" i="7" s="1"/>
  <c r="AU244" i="7"/>
  <c r="AX244" i="7" s="1"/>
  <c r="AY244" i="7" s="1"/>
  <c r="AU499" i="7"/>
  <c r="AX499" i="7" s="1"/>
  <c r="AY499" i="7" s="1"/>
  <c r="AU544" i="7"/>
  <c r="AX544" i="7" s="1"/>
  <c r="AY544" i="7" s="1"/>
  <c r="AU209" i="7"/>
  <c r="AX209" i="7" s="1"/>
  <c r="AY209" i="7" s="1"/>
  <c r="AU414" i="7"/>
  <c r="AX414" i="7" s="1"/>
  <c r="AY414" i="7" s="1"/>
  <c r="AU474" i="7"/>
  <c r="AX474" i="7" s="1"/>
  <c r="AY474" i="7" s="1"/>
  <c r="AU267" i="7"/>
  <c r="AX267" i="7" s="1"/>
  <c r="AY267" i="7" s="1"/>
  <c r="AU129" i="7"/>
  <c r="AX129" i="7" s="1"/>
  <c r="AY129" i="7" s="1"/>
  <c r="AU479" i="7"/>
  <c r="AX479" i="7" s="1"/>
  <c r="AY479" i="7" s="1"/>
  <c r="AU254" i="7"/>
  <c r="AX254" i="7" s="1"/>
  <c r="AY254" i="7" s="1"/>
  <c r="AU335" i="7"/>
  <c r="AX335" i="7" s="1"/>
  <c r="AY335" i="7" s="1"/>
  <c r="AU51" i="7"/>
  <c r="AX51" i="7" s="1"/>
  <c r="AY51" i="7" s="1"/>
  <c r="AU23" i="7"/>
  <c r="AX23" i="7" s="1"/>
  <c r="AY23" i="7" s="1"/>
  <c r="AU430" i="7"/>
  <c r="AX430" i="7" s="1"/>
  <c r="AY430" i="7" s="1"/>
  <c r="AU58" i="7"/>
  <c r="AX58" i="7" s="1"/>
  <c r="AY58" i="7" s="1"/>
  <c r="AU84" i="7"/>
  <c r="AX84" i="7" s="1"/>
  <c r="AY84" i="7" s="1"/>
  <c r="AU259" i="7"/>
  <c r="AX259" i="7" s="1"/>
  <c r="AY259" i="7" s="1"/>
  <c r="AU376" i="7"/>
  <c r="AX376" i="7" s="1"/>
  <c r="AY376" i="7" s="1"/>
  <c r="AU250" i="7"/>
  <c r="AX250" i="7" s="1"/>
  <c r="AY250" i="7" s="1"/>
  <c r="AU347" i="7"/>
  <c r="AX347" i="7" s="1"/>
  <c r="AY347" i="7" s="1"/>
  <c r="AU217" i="7"/>
  <c r="AX217" i="7" s="1"/>
  <c r="AY217" i="7" s="1"/>
  <c r="AU237" i="7"/>
  <c r="AX237" i="7" s="1"/>
  <c r="AY237" i="7" s="1"/>
  <c r="AU283" i="7"/>
  <c r="AX283" i="7" s="1"/>
  <c r="AY283" i="7" s="1"/>
  <c r="AU33" i="7"/>
  <c r="AX33" i="7" s="1"/>
  <c r="AY33" i="7" s="1"/>
  <c r="AN328" i="7"/>
  <c r="AU328" i="7" s="1"/>
  <c r="AX328" i="7" s="1"/>
  <c r="AY328" i="7" s="1"/>
  <c r="AN243" i="7"/>
  <c r="AU243" i="7" s="1"/>
  <c r="AX243" i="7" s="1"/>
  <c r="AY243" i="7" s="1"/>
  <c r="AI103" i="7"/>
  <c r="AN483" i="7"/>
  <c r="AU483" i="7" s="1"/>
  <c r="AX483" i="7" s="1"/>
  <c r="AY483" i="7" s="1"/>
  <c r="AN98" i="7"/>
  <c r="AU98" i="7" s="1"/>
  <c r="AX98" i="7" s="1"/>
  <c r="AY98" i="7" s="1"/>
  <c r="AI438" i="7"/>
  <c r="AN206" i="7"/>
  <c r="AU206" i="7" s="1"/>
  <c r="AX206" i="7" s="1"/>
  <c r="AY206" i="7" s="1"/>
  <c r="AI101" i="7"/>
  <c r="AI541" i="7"/>
  <c r="AN207" i="7"/>
  <c r="AU207" i="7" s="1"/>
  <c r="AX207" i="7" s="1"/>
  <c r="AY207" i="7" s="1"/>
  <c r="AI432" i="7"/>
  <c r="AN65" i="7"/>
  <c r="AU65" i="7" s="1"/>
  <c r="AX65" i="7" s="1"/>
  <c r="AY65" i="7" s="1"/>
  <c r="AN253" i="7"/>
  <c r="AU253" i="7" s="1"/>
  <c r="AX253" i="7" s="1"/>
  <c r="AY253" i="7" s="1"/>
  <c r="AI20" i="7"/>
  <c r="AN262" i="7"/>
  <c r="AU262" i="7" s="1"/>
  <c r="AX262" i="7" s="1"/>
  <c r="AY262" i="7" s="1"/>
  <c r="AN282" i="7"/>
  <c r="AU282" i="7" s="1"/>
  <c r="AX282" i="7" s="1"/>
  <c r="AY282" i="7" s="1"/>
  <c r="AI515" i="7"/>
  <c r="AN96" i="7"/>
  <c r="AU96" i="7" s="1"/>
  <c r="AX96" i="7" s="1"/>
  <c r="AY96" i="7" s="1"/>
  <c r="AN266" i="7"/>
  <c r="AU266" i="7" s="1"/>
  <c r="AX266" i="7" s="1"/>
  <c r="AY266" i="7" s="1"/>
  <c r="AI485" i="7"/>
  <c r="AN325" i="7"/>
  <c r="AU325" i="7" s="1"/>
  <c r="AX325" i="7" s="1"/>
  <c r="AY325" i="7" s="1"/>
  <c r="AI72" i="7"/>
  <c r="AI155" i="7"/>
  <c r="AN165" i="7"/>
  <c r="AU165" i="7" s="1"/>
  <c r="AX165" i="7" s="1"/>
  <c r="AY165" i="7" s="1"/>
  <c r="AI233" i="7"/>
  <c r="AI217" i="7"/>
  <c r="AN248" i="7"/>
  <c r="AU248" i="7" s="1"/>
  <c r="AX248" i="7" s="1"/>
  <c r="AY248" i="7" s="1"/>
  <c r="AI163" i="7"/>
  <c r="AN228" i="7"/>
  <c r="AU228" i="7" s="1"/>
  <c r="AX228" i="7" s="1"/>
  <c r="AY228" i="7" s="1"/>
  <c r="AN222" i="7"/>
  <c r="AU222" i="7" s="1"/>
  <c r="AX222" i="7" s="1"/>
  <c r="AY222" i="7" s="1"/>
  <c r="AI397" i="7"/>
  <c r="AN225" i="7"/>
  <c r="AU225" i="7" s="1"/>
  <c r="AX225" i="7" s="1"/>
  <c r="AY225" i="7" s="1"/>
  <c r="AN338" i="7"/>
  <c r="AU338" i="7" s="1"/>
  <c r="AX338" i="7" s="1"/>
  <c r="AY338" i="7" s="1"/>
  <c r="AN53" i="7"/>
  <c r="AU53" i="7" s="1"/>
  <c r="AX53" i="7" s="1"/>
  <c r="AY53" i="7" s="1"/>
  <c r="AI377" i="7"/>
  <c r="AN468" i="7"/>
  <c r="AU468" i="7" s="1"/>
  <c r="AX468" i="7" s="1"/>
  <c r="AY468" i="7" s="1"/>
  <c r="AI333" i="7"/>
  <c r="AI181" i="7"/>
  <c r="AN375" i="7"/>
  <c r="AU375" i="7" s="1"/>
  <c r="AX375" i="7" s="1"/>
  <c r="AY375" i="7" s="1"/>
  <c r="AN172" i="7"/>
  <c r="AU172" i="7" s="1"/>
  <c r="AX172" i="7" s="1"/>
  <c r="AY172" i="7" s="1"/>
  <c r="AI202" i="7"/>
  <c r="AN73" i="7"/>
  <c r="AU73" i="7" s="1"/>
  <c r="AX73" i="7" s="1"/>
  <c r="AY73" i="7" s="1"/>
  <c r="AN275" i="7"/>
  <c r="AU275" i="7" s="1"/>
  <c r="AX275" i="7" s="1"/>
  <c r="AY275" i="7" s="1"/>
  <c r="AN161" i="7"/>
  <c r="AU161" i="7" s="1"/>
  <c r="AX161" i="7" s="1"/>
  <c r="AY161" i="7" s="1"/>
  <c r="AI531" i="7"/>
  <c r="AN332" i="7"/>
  <c r="AU332" i="7" s="1"/>
  <c r="AX332" i="7" s="1"/>
  <c r="AY332" i="7" s="1"/>
  <c r="AN280" i="7"/>
  <c r="AU280" i="7" s="1"/>
  <c r="AX280" i="7" s="1"/>
  <c r="AY280" i="7" s="1"/>
  <c r="AN268" i="7"/>
  <c r="AU268" i="7" s="1"/>
  <c r="AX268" i="7" s="1"/>
  <c r="AY268" i="7" s="1"/>
  <c r="AI76" i="7"/>
  <c r="AN76" i="7"/>
  <c r="AU76" i="7" s="1"/>
  <c r="AX76" i="7" s="1"/>
  <c r="AY76" i="7" s="1"/>
  <c r="AI130" i="7"/>
  <c r="AI448" i="7"/>
  <c r="AI278" i="7"/>
  <c r="AN388" i="7"/>
  <c r="AU388" i="7" s="1"/>
  <c r="AX388" i="7" s="1"/>
  <c r="AY388" i="7" s="1"/>
  <c r="AI388" i="7"/>
  <c r="AN545" i="7"/>
  <c r="AU545" i="7" s="1"/>
  <c r="AX545" i="7" s="1"/>
  <c r="AY545" i="7" s="1"/>
  <c r="AN472" i="7"/>
  <c r="AU472" i="7" s="1"/>
  <c r="AX472" i="7" s="1"/>
  <c r="AY472" i="7" s="1"/>
  <c r="AN340" i="7"/>
  <c r="AU340" i="7" s="1"/>
  <c r="AX340" i="7" s="1"/>
  <c r="AY340" i="7" s="1"/>
  <c r="AI426" i="7"/>
  <c r="AN415" i="7"/>
  <c r="AU415" i="7" s="1"/>
  <c r="AX415" i="7" s="1"/>
  <c r="AY415" i="7" s="1"/>
  <c r="AI85" i="7"/>
  <c r="AI450" i="7"/>
  <c r="AI250" i="7"/>
  <c r="AN395" i="7"/>
  <c r="AU395" i="7" s="1"/>
  <c r="AX395" i="7" s="1"/>
  <c r="AY395" i="7" s="1"/>
  <c r="AN67" i="7"/>
  <c r="AU67" i="7" s="1"/>
  <c r="AX67" i="7" s="1"/>
  <c r="AY67" i="7" s="1"/>
  <c r="AN270" i="7"/>
  <c r="AU270" i="7" s="1"/>
  <c r="AX270" i="7" s="1"/>
  <c r="AY270" i="7" s="1"/>
  <c r="AN453" i="7"/>
  <c r="AU453" i="7" s="1"/>
  <c r="AX453" i="7" s="1"/>
  <c r="AY453" i="7" s="1"/>
  <c r="AN363" i="7"/>
  <c r="AU363" i="7" s="1"/>
  <c r="AX363" i="7" s="1"/>
  <c r="AY363" i="7" s="1"/>
  <c r="AI23" i="7"/>
  <c r="AI187" i="7"/>
  <c r="AN350" i="7"/>
  <c r="AU350" i="7" s="1"/>
  <c r="AX350" i="7" s="1"/>
  <c r="AY350" i="7" s="1"/>
  <c r="AN358" i="7"/>
  <c r="AU358" i="7" s="1"/>
  <c r="AX358" i="7" s="1"/>
  <c r="AY358" i="7" s="1"/>
  <c r="AN542" i="7"/>
  <c r="AU542" i="7" s="1"/>
  <c r="AX542" i="7" s="1"/>
  <c r="AY542" i="7" s="1"/>
  <c r="AN197" i="7"/>
  <c r="AU197" i="7" s="1"/>
  <c r="AX197" i="7" s="1"/>
  <c r="AY197" i="7" s="1"/>
  <c r="AI197" i="7"/>
  <c r="AI440" i="7"/>
  <c r="AN440" i="7"/>
  <c r="AU440" i="7" s="1"/>
  <c r="AX440" i="7" s="1"/>
  <c r="AY440" i="7" s="1"/>
  <c r="AI321" i="7"/>
  <c r="AN321" i="7"/>
  <c r="AU321" i="7" s="1"/>
  <c r="AX321" i="7" s="1"/>
  <c r="AY321" i="7" s="1"/>
  <c r="AN281" i="7"/>
  <c r="AU281" i="7" s="1"/>
  <c r="AX281" i="7" s="1"/>
  <c r="AY281" i="7" s="1"/>
  <c r="AN480" i="7"/>
  <c r="AU480" i="7" s="1"/>
  <c r="AX480" i="7" s="1"/>
  <c r="AY480" i="7" s="1"/>
  <c r="AI491" i="7"/>
  <c r="AN476" i="7"/>
  <c r="AU476" i="7" s="1"/>
  <c r="AX476" i="7" s="1"/>
  <c r="AY476" i="7" s="1"/>
  <c r="AN292" i="7"/>
  <c r="AU292" i="7" s="1"/>
  <c r="AX292" i="7" s="1"/>
  <c r="AY292" i="7" s="1"/>
  <c r="AI141" i="7"/>
  <c r="AN260" i="7"/>
  <c r="AU260" i="7" s="1"/>
  <c r="AX260" i="7" s="1"/>
  <c r="AY260" i="7" s="1"/>
  <c r="AN301" i="7"/>
  <c r="AU301" i="7" s="1"/>
  <c r="AX301" i="7" s="1"/>
  <c r="AY301" i="7" s="1"/>
  <c r="AN336" i="7"/>
  <c r="AU336" i="7" s="1"/>
  <c r="AX336" i="7" s="1"/>
  <c r="AY336" i="7" s="1"/>
  <c r="AN378" i="7"/>
  <c r="AU378" i="7" s="1"/>
  <c r="AX378" i="7" s="1"/>
  <c r="AY378" i="7" s="1"/>
  <c r="AI63" i="7"/>
  <c r="AI267" i="7"/>
  <c r="AN518" i="7"/>
  <c r="AU518" i="7" s="1"/>
  <c r="AX518" i="7" s="1"/>
  <c r="AY518" i="7" s="1"/>
  <c r="AN60" i="7"/>
  <c r="AU60" i="7" s="1"/>
  <c r="AX60" i="7" s="1"/>
  <c r="AY60" i="7" s="1"/>
  <c r="AI60" i="7"/>
  <c r="AI223" i="7"/>
  <c r="AN223" i="7"/>
  <c r="AU223" i="7" s="1"/>
  <c r="AX223" i="7" s="1"/>
  <c r="AY223" i="7" s="1"/>
  <c r="AN273" i="7"/>
  <c r="AU273" i="7" s="1"/>
  <c r="AX273" i="7" s="1"/>
  <c r="AY273" i="7" s="1"/>
  <c r="AI343" i="7"/>
  <c r="AI26" i="7"/>
  <c r="AN460" i="7"/>
  <c r="AU460" i="7" s="1"/>
  <c r="AX460" i="7" s="1"/>
  <c r="AY460" i="7" s="1"/>
  <c r="AI55" i="7"/>
  <c r="AN313" i="7"/>
  <c r="AU313" i="7" s="1"/>
  <c r="AX313" i="7" s="1"/>
  <c r="AY313" i="7" s="1"/>
  <c r="AN83" i="7"/>
  <c r="AU83" i="7" s="1"/>
  <c r="AX83" i="7" s="1"/>
  <c r="AY83" i="7" s="1"/>
  <c r="AI430" i="7"/>
  <c r="AN52" i="7"/>
  <c r="AU52" i="7" s="1"/>
  <c r="AX52" i="7" s="1"/>
  <c r="AY52" i="7" s="1"/>
  <c r="AN298" i="7"/>
  <c r="AU298" i="7" s="1"/>
  <c r="AX298" i="7" s="1"/>
  <c r="AY298" i="7" s="1"/>
  <c r="AI110" i="7"/>
  <c r="AN110" i="7"/>
  <c r="AU110" i="7" s="1"/>
  <c r="AX110" i="7" s="1"/>
  <c r="AY110" i="7" s="1"/>
  <c r="AN405" i="7"/>
  <c r="AU405" i="7" s="1"/>
  <c r="AX405" i="7" s="1"/>
  <c r="AY405" i="7" s="1"/>
  <c r="AI405" i="7"/>
  <c r="AN503" i="7"/>
  <c r="AU503" i="7" s="1"/>
  <c r="AX503" i="7" s="1"/>
  <c r="AY503" i="7" s="1"/>
  <c r="AI503" i="7"/>
  <c r="AN271" i="7"/>
  <c r="AU271" i="7" s="1"/>
  <c r="AX271" i="7" s="1"/>
  <c r="AY271" i="7" s="1"/>
  <c r="AI33" i="7"/>
  <c r="AN296" i="7"/>
  <c r="AU296" i="7" s="1"/>
  <c r="AX296" i="7" s="1"/>
  <c r="AY296" i="7" s="1"/>
  <c r="AI296" i="7"/>
  <c r="AN105" i="7"/>
  <c r="AU105" i="7" s="1"/>
  <c r="AX105" i="7" s="1"/>
  <c r="AY105" i="7" s="1"/>
  <c r="AN380" i="7"/>
  <c r="AU380" i="7" s="1"/>
  <c r="AX380" i="7" s="1"/>
  <c r="AY380" i="7" s="1"/>
  <c r="AN21" i="7"/>
  <c r="AU21" i="7" s="1"/>
  <c r="AX21" i="7" s="1"/>
  <c r="AY21" i="7" s="1"/>
  <c r="AN128" i="7"/>
  <c r="AU128" i="7" s="1"/>
  <c r="AX128" i="7" s="1"/>
  <c r="AY128" i="7" s="1"/>
  <c r="AI50" i="7"/>
  <c r="AN50" i="7"/>
  <c r="AU50" i="7" s="1"/>
  <c r="AX50" i="7" s="1"/>
  <c r="AY50" i="7" s="1"/>
  <c r="AI410" i="7"/>
  <c r="AI356" i="7"/>
  <c r="AI420" i="7"/>
  <c r="AI246" i="7"/>
  <c r="AI373" i="7"/>
  <c r="AN387" i="7"/>
  <c r="AU387" i="7" s="1"/>
  <c r="AX387" i="7" s="1"/>
  <c r="AY387" i="7" s="1"/>
  <c r="AN345" i="7"/>
  <c r="AU345" i="7" s="1"/>
  <c r="AX345" i="7" s="1"/>
  <c r="AY345" i="7" s="1"/>
  <c r="AI345" i="7"/>
  <c r="AI323" i="7"/>
  <c r="AN323" i="7"/>
  <c r="AU323" i="7" s="1"/>
  <c r="AX323" i="7" s="1"/>
  <c r="AY323" i="7" s="1"/>
  <c r="AI425" i="7"/>
  <c r="AI530" i="7"/>
  <c r="AI56" i="7"/>
  <c r="AI442" i="7"/>
  <c r="AI381" i="7"/>
  <c r="AN381" i="7"/>
  <c r="AU381" i="7" s="1"/>
  <c r="AX381" i="7" s="1"/>
  <c r="AY381" i="7" s="1"/>
  <c r="AI143" i="7"/>
  <c r="AI81" i="7"/>
  <c r="AN81" i="7"/>
  <c r="AU81" i="7" s="1"/>
  <c r="AX81" i="7" s="1"/>
  <c r="AY81" i="7" s="1"/>
  <c r="AI488" i="7"/>
  <c r="AI417" i="7"/>
  <c r="AN346" i="7"/>
  <c r="AU346" i="7" s="1"/>
  <c r="AX346" i="7" s="1"/>
  <c r="AY346" i="7" s="1"/>
  <c r="AN392" i="7"/>
  <c r="AU392" i="7" s="1"/>
  <c r="AX392" i="7" s="1"/>
  <c r="AY392" i="7" s="1"/>
  <c r="AI392" i="7"/>
  <c r="AI42" i="7"/>
  <c r="AN42" i="7"/>
  <c r="AU42" i="7" s="1"/>
  <c r="AX42" i="7" s="1"/>
  <c r="AY42" i="7" s="1"/>
  <c r="AI553" i="7"/>
  <c r="AN91" i="7"/>
  <c r="AU91" i="7" s="1"/>
  <c r="AX91" i="7" s="1"/>
  <c r="AY91" i="7" s="1"/>
  <c r="AI342" i="7"/>
  <c r="AN496" i="7"/>
  <c r="AU496" i="7" s="1"/>
  <c r="AX496" i="7" s="1"/>
  <c r="AY496" i="7" s="1"/>
  <c r="AN523" i="7"/>
  <c r="AU523" i="7" s="1"/>
  <c r="AX523" i="7" s="1"/>
  <c r="AY523" i="7" s="1"/>
  <c r="AN352" i="7"/>
  <c r="AU352" i="7" s="1"/>
  <c r="AX352" i="7" s="1"/>
  <c r="AY352" i="7" s="1"/>
  <c r="AN433" i="7"/>
  <c r="AU433" i="7" s="1"/>
  <c r="AX433" i="7" s="1"/>
  <c r="AY433" i="7" s="1"/>
  <c r="AN57" i="7"/>
  <c r="AU57" i="7" s="1"/>
  <c r="AX57" i="7" s="1"/>
  <c r="AY57" i="7" s="1"/>
  <c r="AI88" i="7"/>
  <c r="AI201" i="7"/>
  <c r="AN403" i="7"/>
  <c r="AU403" i="7" s="1"/>
  <c r="AX403" i="7" s="1"/>
  <c r="AY403" i="7" s="1"/>
  <c r="AI213" i="7"/>
  <c r="AN182" i="7"/>
  <c r="AU182" i="7" s="1"/>
  <c r="AX182" i="7" s="1"/>
  <c r="AY182" i="7" s="1"/>
  <c r="AI182" i="7"/>
  <c r="AN100" i="7"/>
  <c r="AU100" i="7" s="1"/>
  <c r="AX100" i="7" s="1"/>
  <c r="AY100" i="7" s="1"/>
  <c r="AI77" i="7"/>
  <c r="AN77" i="7"/>
  <c r="AU77" i="7" s="1"/>
  <c r="AX77" i="7" s="1"/>
  <c r="AY77" i="7" s="1"/>
  <c r="AN215" i="7"/>
  <c r="AU215" i="7" s="1"/>
  <c r="AX215" i="7" s="1"/>
  <c r="AY215" i="7" s="1"/>
  <c r="AN257" i="7"/>
  <c r="AU257" i="7" s="1"/>
  <c r="AX257" i="7" s="1"/>
  <c r="AY257" i="7" s="1"/>
  <c r="AN463" i="7"/>
  <c r="AU463" i="7" s="1"/>
  <c r="AX463" i="7" s="1"/>
  <c r="AY463" i="7" s="1"/>
  <c r="AN255" i="7"/>
  <c r="AU255" i="7" s="1"/>
  <c r="AX255" i="7" s="1"/>
  <c r="AY255" i="7" s="1"/>
  <c r="AN152" i="7"/>
  <c r="AU152" i="7" s="1"/>
  <c r="AX152" i="7" s="1"/>
  <c r="AY152" i="7" s="1"/>
  <c r="AN431" i="7"/>
  <c r="AU431" i="7" s="1"/>
  <c r="AX431" i="7" s="1"/>
  <c r="AY431" i="7" s="1"/>
  <c r="AN427" i="7"/>
  <c r="AU427" i="7" s="1"/>
  <c r="AX427" i="7" s="1"/>
  <c r="AY427" i="7" s="1"/>
  <c r="AI285" i="7"/>
  <c r="AN140" i="7"/>
  <c r="AU140" i="7" s="1"/>
  <c r="AX140" i="7" s="1"/>
  <c r="AY140" i="7" s="1"/>
  <c r="AN258" i="7"/>
  <c r="AU258" i="7" s="1"/>
  <c r="AX258" i="7" s="1"/>
  <c r="AY258" i="7" s="1"/>
  <c r="AI386" i="7"/>
  <c r="AN408" i="7"/>
  <c r="AU408" i="7" s="1"/>
  <c r="AX408" i="7" s="1"/>
  <c r="AY408" i="7" s="1"/>
  <c r="AN92" i="7"/>
  <c r="AU92" i="7" s="1"/>
  <c r="AX92" i="7" s="1"/>
  <c r="AY92" i="7" s="1"/>
  <c r="AN538" i="7"/>
  <c r="AU538" i="7" s="1"/>
  <c r="AX538" i="7" s="1"/>
  <c r="AY538" i="7" s="1"/>
  <c r="AI337" i="7"/>
  <c r="AI210" i="7"/>
  <c r="AN210" i="7"/>
  <c r="AU210" i="7" s="1"/>
  <c r="AX210" i="7" s="1"/>
  <c r="AY210" i="7" s="1"/>
  <c r="AI456" i="7"/>
  <c r="AI211" i="7"/>
  <c r="AN211" i="7"/>
  <c r="AU211" i="7" s="1"/>
  <c r="AX211" i="7" s="1"/>
  <c r="AY211" i="7" s="1"/>
  <c r="AN97" i="7"/>
  <c r="AU97" i="7" s="1"/>
  <c r="AX97" i="7" s="1"/>
  <c r="AY97" i="7" s="1"/>
  <c r="AN355" i="7"/>
  <c r="AU355" i="7" s="1"/>
  <c r="AX355" i="7" s="1"/>
  <c r="AY355" i="7" s="1"/>
  <c r="AN300" i="7"/>
  <c r="AU300" i="7" s="1"/>
  <c r="AX300" i="7" s="1"/>
  <c r="AY300" i="7" s="1"/>
  <c r="AI458" i="7"/>
  <c r="AI142" i="7"/>
  <c r="AN25" i="7"/>
  <c r="AU25" i="7" s="1"/>
  <c r="AX25" i="7" s="1"/>
  <c r="AY25" i="7" s="1"/>
  <c r="AN548" i="7"/>
  <c r="AU548" i="7" s="1"/>
  <c r="AX548" i="7" s="1"/>
  <c r="AY548" i="7" s="1"/>
  <c r="AI548" i="7"/>
  <c r="AI283" i="7"/>
  <c r="AI121" i="7"/>
  <c r="AI376" i="7"/>
  <c r="AN38" i="7"/>
  <c r="AU38" i="7" s="1"/>
  <c r="AX38" i="7" s="1"/>
  <c r="AY38" i="7" s="1"/>
  <c r="AI38" i="7"/>
  <c r="AN118" i="7"/>
  <c r="AU118" i="7" s="1"/>
  <c r="AX118" i="7" s="1"/>
  <c r="AY118" i="7" s="1"/>
  <c r="AI118" i="7"/>
  <c r="AI115" i="7"/>
  <c r="AI245" i="7"/>
  <c r="AI502" i="7"/>
  <c r="AN502" i="7"/>
  <c r="AU502" i="7" s="1"/>
  <c r="AX502" i="7" s="1"/>
  <c r="AY502" i="7" s="1"/>
  <c r="AN27" i="7"/>
  <c r="AU27" i="7" s="1"/>
  <c r="AX27" i="7" s="1"/>
  <c r="AY27" i="7" s="1"/>
  <c r="AI27" i="7"/>
  <c r="AI168" i="7"/>
  <c r="AN40" i="7"/>
  <c r="AU40" i="7" s="1"/>
  <c r="AX40" i="7" s="1"/>
  <c r="AY40" i="7" s="1"/>
  <c r="AI40" i="7"/>
  <c r="AN385" i="7"/>
  <c r="AU385" i="7" s="1"/>
  <c r="AX385" i="7" s="1"/>
  <c r="AY385" i="7" s="1"/>
  <c r="AI385" i="7"/>
  <c r="AN402" i="7"/>
  <c r="AU402" i="7" s="1"/>
  <c r="AX402" i="7" s="1"/>
  <c r="AY402" i="7" s="1"/>
  <c r="AI402" i="7"/>
  <c r="AN366" i="7"/>
  <c r="AU366" i="7" s="1"/>
  <c r="AX366" i="7" s="1"/>
  <c r="AY366" i="7" s="1"/>
  <c r="AI366" i="7"/>
  <c r="AI482" i="7"/>
  <c r="B689" i="6" l="1"/>
  <c r="B688" i="6"/>
  <c r="B687" i="6"/>
  <c r="B686" i="6"/>
  <c r="B685" i="6"/>
  <c r="B684" i="6"/>
  <c r="B683" i="6"/>
  <c r="B682" i="6"/>
  <c r="B681" i="6"/>
  <c r="B680" i="6"/>
  <c r="B679" i="6"/>
  <c r="B678" i="6"/>
  <c r="B677" i="6"/>
  <c r="B676" i="6"/>
  <c r="B675" i="6"/>
  <c r="B674" i="6"/>
  <c r="B673" i="6"/>
  <c r="B672" i="6"/>
  <c r="B671" i="6"/>
  <c r="B670" i="6"/>
  <c r="B669" i="6"/>
  <c r="B668" i="6"/>
  <c r="B667" i="6"/>
  <c r="B666" i="6"/>
  <c r="B665" i="6"/>
  <c r="B664" i="6"/>
  <c r="B663" i="6"/>
  <c r="B662" i="6"/>
  <c r="B661" i="6"/>
  <c r="B660" i="6"/>
  <c r="B659" i="6"/>
  <c r="B658" i="6"/>
  <c r="B657" i="6"/>
  <c r="B656" i="6"/>
  <c r="B655" i="6"/>
  <c r="B654" i="6"/>
  <c r="B653" i="6"/>
  <c r="B652" i="6"/>
  <c r="B651" i="6"/>
  <c r="B650" i="6"/>
  <c r="B649" i="6"/>
  <c r="B648" i="6"/>
  <c r="B647" i="6"/>
  <c r="B646" i="6"/>
  <c r="B645" i="6"/>
  <c r="B644" i="6"/>
  <c r="B643" i="6"/>
  <c r="B642" i="6"/>
  <c r="B641" i="6"/>
  <c r="B640" i="6"/>
  <c r="B639" i="6"/>
  <c r="B638" i="6"/>
  <c r="B637" i="6"/>
  <c r="B636" i="6"/>
  <c r="B635" i="6"/>
  <c r="B634" i="6"/>
  <c r="B633" i="6"/>
  <c r="B632" i="6"/>
  <c r="B631" i="6"/>
  <c r="B630" i="6"/>
  <c r="B629" i="6"/>
  <c r="B628" i="6"/>
  <c r="B627" i="6"/>
  <c r="B626" i="6"/>
  <c r="B625" i="6"/>
  <c r="B624" i="6"/>
  <c r="B623" i="6"/>
  <c r="B622" i="6"/>
  <c r="B621" i="6"/>
  <c r="B620" i="6"/>
  <c r="B619" i="6"/>
  <c r="B618" i="6"/>
  <c r="B617" i="6"/>
  <c r="B616" i="6"/>
  <c r="B615" i="6"/>
  <c r="B614" i="6"/>
  <c r="B613" i="6"/>
  <c r="B612" i="6"/>
  <c r="B611" i="6"/>
  <c r="B610" i="6"/>
  <c r="B609" i="6"/>
  <c r="B608" i="6"/>
  <c r="B607" i="6"/>
  <c r="B606" i="6"/>
  <c r="B605" i="6"/>
  <c r="B604" i="6"/>
  <c r="B603" i="6"/>
  <c r="B602" i="6"/>
  <c r="B601" i="6"/>
  <c r="B600" i="6"/>
  <c r="B599" i="6"/>
  <c r="B598" i="6"/>
  <c r="B597" i="6"/>
  <c r="B596" i="6"/>
  <c r="B595" i="6"/>
  <c r="B594" i="6"/>
  <c r="B593" i="6"/>
  <c r="B592" i="6"/>
  <c r="B591" i="6"/>
  <c r="B590" i="6"/>
  <c r="B589" i="6"/>
  <c r="B588" i="6"/>
  <c r="B587" i="6"/>
  <c r="B586" i="6"/>
  <c r="B585" i="6"/>
  <c r="B584" i="6"/>
  <c r="B583" i="6"/>
  <c r="B582" i="6"/>
  <c r="B581" i="6"/>
  <c r="B580" i="6"/>
  <c r="B579" i="6"/>
  <c r="B578" i="6"/>
  <c r="B577" i="6"/>
  <c r="B576" i="6"/>
  <c r="B575" i="6"/>
  <c r="B574" i="6"/>
  <c r="B573" i="6"/>
  <c r="B572" i="6"/>
  <c r="B571" i="6"/>
  <c r="B570" i="6"/>
  <c r="B569" i="6"/>
  <c r="B568" i="6"/>
  <c r="B567" i="6"/>
  <c r="B566" i="6"/>
  <c r="B565" i="6"/>
  <c r="B564" i="6"/>
  <c r="B563" i="6"/>
  <c r="B562" i="6"/>
  <c r="B561" i="6"/>
  <c r="B560" i="6"/>
  <c r="B559" i="6"/>
  <c r="B558" i="6"/>
  <c r="B557" i="6"/>
  <c r="B556" i="6"/>
  <c r="B555" i="6"/>
  <c r="B554" i="6"/>
  <c r="B553" i="6"/>
  <c r="B552" i="6"/>
  <c r="B551" i="6"/>
  <c r="B550" i="6"/>
  <c r="B549" i="6"/>
  <c r="B548" i="6"/>
  <c r="B547" i="6"/>
  <c r="B546" i="6"/>
  <c r="B545" i="6"/>
  <c r="B544" i="6"/>
  <c r="B543" i="6"/>
  <c r="B542" i="6"/>
  <c r="B541" i="6"/>
  <c r="B540" i="6"/>
  <c r="B539" i="6"/>
  <c r="B538" i="6"/>
  <c r="B537" i="6"/>
  <c r="B536" i="6"/>
  <c r="B535" i="6"/>
  <c r="B534" i="6"/>
  <c r="B533" i="6"/>
  <c r="B532" i="6"/>
  <c r="B531" i="6"/>
  <c r="B530" i="6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I689" i="6"/>
  <c r="J689" i="6" s="1"/>
  <c r="I688" i="6"/>
  <c r="J688" i="6" s="1"/>
  <c r="I687" i="6"/>
  <c r="J687" i="6" s="1"/>
  <c r="I686" i="6"/>
  <c r="J686" i="6" s="1"/>
  <c r="I685" i="6"/>
  <c r="J685" i="6" s="1"/>
  <c r="I684" i="6"/>
  <c r="J684" i="6" s="1"/>
  <c r="I683" i="6"/>
  <c r="J683" i="6" s="1"/>
  <c r="I682" i="6"/>
  <c r="J682" i="6" s="1"/>
  <c r="I681" i="6"/>
  <c r="J681" i="6" s="1"/>
  <c r="I680" i="6"/>
  <c r="J680" i="6" s="1"/>
  <c r="I679" i="6"/>
  <c r="J679" i="6" s="1"/>
  <c r="I678" i="6"/>
  <c r="J678" i="6" s="1"/>
  <c r="I677" i="6"/>
  <c r="J677" i="6" s="1"/>
  <c r="I676" i="6"/>
  <c r="J676" i="6" s="1"/>
  <c r="I675" i="6"/>
  <c r="J675" i="6" s="1"/>
  <c r="I674" i="6"/>
  <c r="J674" i="6" s="1"/>
  <c r="I673" i="6"/>
  <c r="J673" i="6" s="1"/>
  <c r="I672" i="6"/>
  <c r="J672" i="6" s="1"/>
  <c r="I671" i="6"/>
  <c r="J671" i="6" s="1"/>
  <c r="I670" i="6"/>
  <c r="J670" i="6" s="1"/>
  <c r="I669" i="6"/>
  <c r="J669" i="6" s="1"/>
  <c r="I668" i="6"/>
  <c r="J668" i="6" s="1"/>
  <c r="I667" i="6"/>
  <c r="J667" i="6" s="1"/>
  <c r="I666" i="6"/>
  <c r="J666" i="6" s="1"/>
  <c r="I665" i="6"/>
  <c r="J665" i="6" s="1"/>
  <c r="I664" i="6"/>
  <c r="J664" i="6" s="1"/>
  <c r="I663" i="6"/>
  <c r="J663" i="6" s="1"/>
  <c r="I662" i="6"/>
  <c r="J662" i="6" s="1"/>
  <c r="I661" i="6"/>
  <c r="J661" i="6" s="1"/>
  <c r="I660" i="6"/>
  <c r="J660" i="6" s="1"/>
  <c r="I659" i="6"/>
  <c r="J659" i="6" s="1"/>
  <c r="I658" i="6"/>
  <c r="J658" i="6" s="1"/>
  <c r="I657" i="6"/>
  <c r="J657" i="6" s="1"/>
  <c r="I656" i="6"/>
  <c r="Q656" i="6"/>
  <c r="I655" i="6"/>
  <c r="Q655" i="6"/>
  <c r="Q654" i="6"/>
  <c r="I654" i="6"/>
  <c r="I653" i="6"/>
  <c r="Q653" i="6"/>
  <c r="I652" i="6"/>
  <c r="Q652" i="6"/>
  <c r="I651" i="6"/>
  <c r="Q651" i="6"/>
  <c r="I650" i="6"/>
  <c r="Q650" i="6"/>
  <c r="I649" i="6"/>
  <c r="Q649" i="6"/>
  <c r="I648" i="6"/>
  <c r="Q648" i="6"/>
  <c r="I647" i="6"/>
  <c r="Q647" i="6"/>
  <c r="I646" i="6"/>
  <c r="Q646" i="6"/>
  <c r="I645" i="6"/>
  <c r="Q645" i="6"/>
  <c r="I644" i="6"/>
  <c r="Q644" i="6"/>
  <c r="I643" i="6"/>
  <c r="Q643" i="6"/>
  <c r="I642" i="6"/>
  <c r="Q642" i="6"/>
  <c r="I641" i="6"/>
  <c r="Q641" i="6"/>
  <c r="I640" i="6"/>
  <c r="Q640" i="6"/>
  <c r="I639" i="6"/>
  <c r="Q639" i="6"/>
  <c r="I638" i="6"/>
  <c r="Q638" i="6"/>
  <c r="I637" i="6"/>
  <c r="Q637" i="6"/>
  <c r="I636" i="6"/>
  <c r="Q636" i="6"/>
  <c r="I635" i="6"/>
  <c r="Q635" i="6"/>
  <c r="I634" i="6"/>
  <c r="I633" i="6"/>
  <c r="Q633" i="6"/>
  <c r="I632" i="6"/>
  <c r="Q632" i="6"/>
  <c r="Q631" i="6"/>
  <c r="I631" i="6"/>
  <c r="I630" i="6"/>
  <c r="Q630" i="6"/>
  <c r="I629" i="6"/>
  <c r="Q629" i="6"/>
  <c r="I628" i="6"/>
  <c r="Q628" i="6"/>
  <c r="I627" i="6"/>
  <c r="Q627" i="6"/>
  <c r="I626" i="6"/>
  <c r="Q626" i="6"/>
  <c r="I625" i="6"/>
  <c r="Q625" i="6"/>
  <c r="I624" i="6"/>
  <c r="Q624" i="6"/>
  <c r="I623" i="6"/>
  <c r="Q623" i="6"/>
  <c r="I622" i="6"/>
  <c r="Q622" i="6"/>
  <c r="I621" i="6"/>
  <c r="Q621" i="6"/>
  <c r="I620" i="6"/>
  <c r="Q620" i="6"/>
  <c r="I619" i="6"/>
  <c r="Q619" i="6"/>
  <c r="I618" i="6"/>
  <c r="Q618" i="6"/>
  <c r="I617" i="6"/>
  <c r="Q617" i="6"/>
  <c r="I616" i="6"/>
  <c r="Q616" i="6"/>
  <c r="I615" i="6"/>
  <c r="Q615" i="6"/>
  <c r="I614" i="6"/>
  <c r="Q614" i="6"/>
  <c r="I613" i="6"/>
  <c r="Q613" i="6"/>
  <c r="I612" i="6"/>
  <c r="Q612" i="6"/>
  <c r="I611" i="6"/>
  <c r="Q611" i="6"/>
  <c r="I610" i="6"/>
  <c r="Q610" i="6"/>
  <c r="I609" i="6"/>
  <c r="Q609" i="6"/>
  <c r="I608" i="6"/>
  <c r="Q608" i="6"/>
  <c r="I607" i="6"/>
  <c r="Q607" i="6"/>
  <c r="I606" i="6"/>
  <c r="Q606" i="6"/>
  <c r="I605" i="6"/>
  <c r="Q605" i="6"/>
  <c r="I604" i="6"/>
  <c r="I603" i="6"/>
  <c r="Q603" i="6"/>
  <c r="I602" i="6"/>
  <c r="Q602" i="6"/>
  <c r="Q601" i="6"/>
  <c r="I601" i="6"/>
  <c r="I600" i="6"/>
  <c r="I599" i="6"/>
  <c r="Q599" i="6"/>
  <c r="I598" i="6"/>
  <c r="Q598" i="6"/>
  <c r="I597" i="6"/>
  <c r="Q597" i="6"/>
  <c r="I596" i="6"/>
  <c r="Q596" i="6"/>
  <c r="I595" i="6"/>
  <c r="I594" i="6"/>
  <c r="Q594" i="6"/>
  <c r="I593" i="6"/>
  <c r="I592" i="6"/>
  <c r="I591" i="6"/>
  <c r="I590" i="6"/>
  <c r="Q590" i="6"/>
  <c r="I589" i="6"/>
  <c r="I588" i="6"/>
  <c r="Q588" i="6"/>
  <c r="I587" i="6"/>
  <c r="Q587" i="6"/>
  <c r="I586" i="6"/>
  <c r="Q586" i="6"/>
  <c r="I585" i="6"/>
  <c r="Q585" i="6"/>
  <c r="Q584" i="6"/>
  <c r="I584" i="6"/>
  <c r="I583" i="6"/>
  <c r="Q583" i="6"/>
  <c r="I582" i="6"/>
  <c r="Q582" i="6"/>
  <c r="I581" i="6"/>
  <c r="Q581" i="6"/>
  <c r="I580" i="6"/>
  <c r="I579" i="6"/>
  <c r="Q579" i="6"/>
  <c r="I578" i="6"/>
  <c r="Q578" i="6"/>
  <c r="I577" i="6"/>
  <c r="Q577" i="6"/>
  <c r="I576" i="6"/>
  <c r="Q576" i="6"/>
  <c r="I575" i="6"/>
  <c r="Q575" i="6"/>
  <c r="I574" i="6"/>
  <c r="Q574" i="6"/>
  <c r="I573" i="6"/>
  <c r="Q573" i="6"/>
  <c r="I572" i="6"/>
  <c r="Q572" i="6"/>
  <c r="I571" i="6"/>
  <c r="Q571" i="6"/>
  <c r="I570" i="6"/>
  <c r="Q570" i="6"/>
  <c r="I569" i="6"/>
  <c r="Q569" i="6"/>
  <c r="I568" i="6"/>
  <c r="I567" i="6"/>
  <c r="Q567" i="6"/>
  <c r="I566" i="6"/>
  <c r="Q566" i="6"/>
  <c r="I565" i="6"/>
  <c r="Q565" i="6"/>
  <c r="I564" i="6"/>
  <c r="Q564" i="6"/>
  <c r="I563" i="6"/>
  <c r="Q563" i="6"/>
  <c r="I562" i="6"/>
  <c r="Q562" i="6"/>
  <c r="I561" i="6"/>
  <c r="Q561" i="6"/>
  <c r="Q560" i="6"/>
  <c r="I560" i="6"/>
  <c r="I559" i="6"/>
  <c r="Q559" i="6"/>
  <c r="I558" i="6"/>
  <c r="Q558" i="6"/>
  <c r="I557" i="6"/>
  <c r="Q557" i="6"/>
  <c r="I556" i="6"/>
  <c r="Q556" i="6"/>
  <c r="I555" i="6"/>
  <c r="Q555" i="6"/>
  <c r="I554" i="6"/>
  <c r="Q554" i="6"/>
  <c r="I553" i="6"/>
  <c r="Q553" i="6"/>
  <c r="I552" i="6"/>
  <c r="Q552" i="6"/>
  <c r="I551" i="6"/>
  <c r="Q551" i="6"/>
  <c r="Q550" i="6"/>
  <c r="I550" i="6"/>
  <c r="Q549" i="6"/>
  <c r="I549" i="6"/>
  <c r="J549" i="6" s="1"/>
  <c r="Q548" i="6"/>
  <c r="I548" i="6"/>
  <c r="J548" i="6" s="1"/>
  <c r="Q547" i="6"/>
  <c r="I547" i="6"/>
  <c r="Q546" i="6"/>
  <c r="I546" i="6"/>
  <c r="Q545" i="6"/>
  <c r="I545" i="6"/>
  <c r="Q544" i="6"/>
  <c r="I544" i="6"/>
  <c r="Q543" i="6"/>
  <c r="I543" i="6"/>
  <c r="J543" i="6" s="1"/>
  <c r="Q542" i="6"/>
  <c r="I542" i="6"/>
  <c r="J542" i="6" s="1"/>
  <c r="Q541" i="6"/>
  <c r="I541" i="6"/>
  <c r="J541" i="6" s="1"/>
  <c r="Q540" i="6"/>
  <c r="I540" i="6"/>
  <c r="Q539" i="6"/>
  <c r="I539" i="6"/>
  <c r="J539" i="6" s="1"/>
  <c r="Q538" i="6"/>
  <c r="I538" i="6"/>
  <c r="J538" i="6" s="1"/>
  <c r="Q537" i="6"/>
  <c r="I537" i="6"/>
  <c r="J537" i="6" s="1"/>
  <c r="Q536" i="6"/>
  <c r="I536" i="6"/>
  <c r="Q535" i="6"/>
  <c r="I535" i="6"/>
  <c r="J535" i="6" s="1"/>
  <c r="Q534" i="6"/>
  <c r="I534" i="6"/>
  <c r="J534" i="6" s="1"/>
  <c r="Q533" i="6"/>
  <c r="I533" i="6"/>
  <c r="J533" i="6" s="1"/>
  <c r="Q532" i="6"/>
  <c r="I532" i="6"/>
  <c r="Q531" i="6"/>
  <c r="I531" i="6"/>
  <c r="J531" i="6" s="1"/>
  <c r="Q530" i="6"/>
  <c r="I530" i="6"/>
  <c r="J530" i="6" s="1"/>
  <c r="Q529" i="6"/>
  <c r="I529" i="6"/>
  <c r="J529" i="6" s="1"/>
  <c r="C529" i="6" s="1"/>
  <c r="Q528" i="6"/>
  <c r="I528" i="6"/>
  <c r="Q527" i="6"/>
  <c r="J527" i="6"/>
  <c r="I527" i="6"/>
  <c r="Q526" i="6"/>
  <c r="I526" i="6"/>
  <c r="J526" i="6" s="1"/>
  <c r="Q525" i="6"/>
  <c r="I525" i="6"/>
  <c r="J525" i="6" s="1"/>
  <c r="Q524" i="6"/>
  <c r="I524" i="6"/>
  <c r="Q523" i="6"/>
  <c r="I523" i="6"/>
  <c r="J523" i="6" s="1"/>
  <c r="C523" i="6" s="1"/>
  <c r="Q522" i="6"/>
  <c r="I522" i="6"/>
  <c r="J522" i="6" s="1"/>
  <c r="Q521" i="6"/>
  <c r="I521" i="6"/>
  <c r="J521" i="6" s="1"/>
  <c r="Q520" i="6"/>
  <c r="I520" i="6"/>
  <c r="Q519" i="6"/>
  <c r="I519" i="6"/>
  <c r="Q518" i="6"/>
  <c r="I518" i="6"/>
  <c r="J518" i="6" s="1"/>
  <c r="Q517" i="6"/>
  <c r="I517" i="6"/>
  <c r="J517" i="6" s="1"/>
  <c r="Q516" i="6"/>
  <c r="I516" i="6"/>
  <c r="Q515" i="6"/>
  <c r="I515" i="6"/>
  <c r="Q514" i="6"/>
  <c r="I514" i="6"/>
  <c r="J514" i="6" s="1"/>
  <c r="Q513" i="6"/>
  <c r="I513" i="6"/>
  <c r="J513" i="6" s="1"/>
  <c r="Q512" i="6"/>
  <c r="I512" i="6"/>
  <c r="Q511" i="6"/>
  <c r="I511" i="6"/>
  <c r="J511" i="6" s="1"/>
  <c r="Q510" i="6"/>
  <c r="I510" i="6"/>
  <c r="J510" i="6" s="1"/>
  <c r="Q509" i="6"/>
  <c r="I509" i="6"/>
  <c r="J509" i="6" s="1"/>
  <c r="Q508" i="6"/>
  <c r="I508" i="6"/>
  <c r="Q507" i="6"/>
  <c r="I507" i="6"/>
  <c r="J507" i="6" s="1"/>
  <c r="C507" i="6" s="1"/>
  <c r="Q506" i="6"/>
  <c r="I506" i="6"/>
  <c r="J506" i="6" s="1"/>
  <c r="Q505" i="6"/>
  <c r="I505" i="6"/>
  <c r="J505" i="6" s="1"/>
  <c r="Q504" i="6"/>
  <c r="I504" i="6"/>
  <c r="Q503" i="6"/>
  <c r="I503" i="6"/>
  <c r="Q502" i="6"/>
  <c r="I502" i="6"/>
  <c r="J502" i="6" s="1"/>
  <c r="Q501" i="6"/>
  <c r="I501" i="6"/>
  <c r="J501" i="6" s="1"/>
  <c r="Q500" i="6"/>
  <c r="I500" i="6"/>
  <c r="Q499" i="6"/>
  <c r="I499" i="6"/>
  <c r="Q498" i="6"/>
  <c r="I498" i="6"/>
  <c r="J498" i="6" s="1"/>
  <c r="Q497" i="6"/>
  <c r="I497" i="6"/>
  <c r="J497" i="6" s="1"/>
  <c r="Q496" i="6"/>
  <c r="I496" i="6"/>
  <c r="Q495" i="6"/>
  <c r="I495" i="6"/>
  <c r="J495" i="6" s="1"/>
  <c r="Q494" i="6"/>
  <c r="I494" i="6"/>
  <c r="J494" i="6" s="1"/>
  <c r="Q493" i="6"/>
  <c r="I493" i="6"/>
  <c r="J493" i="6" s="1"/>
  <c r="Q492" i="6"/>
  <c r="I492" i="6"/>
  <c r="J492" i="6" s="1"/>
  <c r="Q491" i="6"/>
  <c r="I491" i="6"/>
  <c r="J491" i="6" s="1"/>
  <c r="Q490" i="6"/>
  <c r="I490" i="6"/>
  <c r="J490" i="6" s="1"/>
  <c r="Q489" i="6"/>
  <c r="I489" i="6"/>
  <c r="J489" i="6" s="1"/>
  <c r="Q488" i="6"/>
  <c r="I488" i="6"/>
  <c r="J488" i="6" s="1"/>
  <c r="Q487" i="6"/>
  <c r="I487" i="6"/>
  <c r="J487" i="6" s="1"/>
  <c r="Q486" i="6"/>
  <c r="I486" i="6"/>
  <c r="J486" i="6" s="1"/>
  <c r="Q485" i="6"/>
  <c r="I485" i="6"/>
  <c r="J485" i="6" s="1"/>
  <c r="Q484" i="6"/>
  <c r="I484" i="6"/>
  <c r="J484" i="6" s="1"/>
  <c r="Q483" i="6"/>
  <c r="I483" i="6"/>
  <c r="J483" i="6" s="1"/>
  <c r="Q482" i="6"/>
  <c r="I482" i="6"/>
  <c r="J482" i="6" s="1"/>
  <c r="Q481" i="6"/>
  <c r="I481" i="6"/>
  <c r="J481" i="6" s="1"/>
  <c r="Q480" i="6"/>
  <c r="I480" i="6"/>
  <c r="J480" i="6" s="1"/>
  <c r="Q479" i="6"/>
  <c r="I479" i="6"/>
  <c r="J479" i="6" s="1"/>
  <c r="Q478" i="6"/>
  <c r="I478" i="6"/>
  <c r="J478" i="6" s="1"/>
  <c r="Q477" i="6"/>
  <c r="I477" i="6"/>
  <c r="J477" i="6" s="1"/>
  <c r="Q476" i="6"/>
  <c r="I476" i="6"/>
  <c r="J476" i="6" s="1"/>
  <c r="Q475" i="6"/>
  <c r="I475" i="6"/>
  <c r="J475" i="6" s="1"/>
  <c r="Q474" i="6"/>
  <c r="I474" i="6"/>
  <c r="Q473" i="6"/>
  <c r="I473" i="6"/>
  <c r="J473" i="6" s="1"/>
  <c r="Q472" i="6"/>
  <c r="I472" i="6"/>
  <c r="J472" i="6" s="1"/>
  <c r="Q471" i="6"/>
  <c r="I471" i="6"/>
  <c r="J471" i="6" s="1"/>
  <c r="Q470" i="6"/>
  <c r="I470" i="6"/>
  <c r="Q469" i="6"/>
  <c r="I469" i="6"/>
  <c r="J469" i="6" s="1"/>
  <c r="Q468" i="6"/>
  <c r="I468" i="6"/>
  <c r="J468" i="6" s="1"/>
  <c r="Q467" i="6"/>
  <c r="I467" i="6"/>
  <c r="J467" i="6" s="1"/>
  <c r="Q466" i="6"/>
  <c r="I466" i="6"/>
  <c r="Q465" i="6"/>
  <c r="I465" i="6"/>
  <c r="J465" i="6" s="1"/>
  <c r="Q464" i="6"/>
  <c r="I464" i="6"/>
  <c r="J464" i="6" s="1"/>
  <c r="C464" i="6" s="1"/>
  <c r="Q463" i="6"/>
  <c r="I463" i="6"/>
  <c r="J463" i="6" s="1"/>
  <c r="Q462" i="6"/>
  <c r="I462" i="6"/>
  <c r="Q461" i="6"/>
  <c r="I461" i="6"/>
  <c r="J461" i="6" s="1"/>
  <c r="Q460" i="6"/>
  <c r="I460" i="6"/>
  <c r="J460" i="6" s="1"/>
  <c r="Q459" i="6"/>
  <c r="I459" i="6"/>
  <c r="J459" i="6" s="1"/>
  <c r="Q458" i="6"/>
  <c r="I458" i="6"/>
  <c r="Q457" i="6"/>
  <c r="I457" i="6"/>
  <c r="J457" i="6" s="1"/>
  <c r="Q456" i="6"/>
  <c r="I456" i="6"/>
  <c r="J456" i="6" s="1"/>
  <c r="Q455" i="6"/>
  <c r="I455" i="6"/>
  <c r="J455" i="6" s="1"/>
  <c r="Q454" i="6"/>
  <c r="I454" i="6"/>
  <c r="Q453" i="6"/>
  <c r="J453" i="6"/>
  <c r="I453" i="6"/>
  <c r="Q452" i="6"/>
  <c r="I452" i="6"/>
  <c r="J452" i="6" s="1"/>
  <c r="Q451" i="6"/>
  <c r="I451" i="6"/>
  <c r="J451" i="6" s="1"/>
  <c r="Q450" i="6"/>
  <c r="I450" i="6"/>
  <c r="Q449" i="6"/>
  <c r="I449" i="6"/>
  <c r="J449" i="6" s="1"/>
  <c r="I448" i="6"/>
  <c r="I447" i="6"/>
  <c r="Q447" i="6"/>
  <c r="I446" i="6"/>
  <c r="J446" i="6" s="1"/>
  <c r="C446" i="6" s="1"/>
  <c r="I445" i="6"/>
  <c r="Q445" i="6"/>
  <c r="I444" i="6"/>
  <c r="Q444" i="6"/>
  <c r="I443" i="6"/>
  <c r="Q443" i="6"/>
  <c r="I442" i="6"/>
  <c r="Q442" i="6"/>
  <c r="I441" i="6"/>
  <c r="Q441" i="6"/>
  <c r="I440" i="6"/>
  <c r="Q440" i="6"/>
  <c r="I439" i="6"/>
  <c r="Q439" i="6"/>
  <c r="I438" i="6"/>
  <c r="Q438" i="6"/>
  <c r="I437" i="6"/>
  <c r="Q437" i="6"/>
  <c r="I436" i="6"/>
  <c r="Q436" i="6"/>
  <c r="I435" i="6"/>
  <c r="Q435" i="6"/>
  <c r="I434" i="6"/>
  <c r="Q434" i="6"/>
  <c r="I433" i="6"/>
  <c r="Q433" i="6"/>
  <c r="I432" i="6"/>
  <c r="Q432" i="6"/>
  <c r="I431" i="6"/>
  <c r="Q431" i="6"/>
  <c r="Q430" i="6"/>
  <c r="I430" i="6"/>
  <c r="I429" i="6"/>
  <c r="Q429" i="6"/>
  <c r="I428" i="6"/>
  <c r="Q428" i="6"/>
  <c r="I427" i="6"/>
  <c r="Q427" i="6"/>
  <c r="I426" i="6"/>
  <c r="Q426" i="6"/>
  <c r="I425" i="6"/>
  <c r="Q425" i="6"/>
  <c r="I424" i="6"/>
  <c r="Q424" i="6"/>
  <c r="I423" i="6"/>
  <c r="Q423" i="6"/>
  <c r="I422" i="6"/>
  <c r="Q422" i="6"/>
  <c r="I421" i="6"/>
  <c r="Q421" i="6"/>
  <c r="I420" i="6"/>
  <c r="Q420" i="6"/>
  <c r="I419" i="6"/>
  <c r="Q419" i="6"/>
  <c r="I418" i="6"/>
  <c r="Q418" i="6"/>
  <c r="Q417" i="6"/>
  <c r="I417" i="6"/>
  <c r="J417" i="6" s="1"/>
  <c r="I416" i="6"/>
  <c r="Q416" i="6"/>
  <c r="I415" i="6"/>
  <c r="Q415" i="6"/>
  <c r="I414" i="6"/>
  <c r="Q414" i="6"/>
  <c r="I413" i="6"/>
  <c r="Q413" i="6"/>
  <c r="I412" i="6"/>
  <c r="Q412" i="6"/>
  <c r="I411" i="6"/>
  <c r="Q411" i="6"/>
  <c r="I410" i="6"/>
  <c r="Q410" i="6"/>
  <c r="I409" i="6"/>
  <c r="Q409" i="6"/>
  <c r="I408" i="6"/>
  <c r="Q408" i="6"/>
  <c r="I407" i="6"/>
  <c r="Q407" i="6"/>
  <c r="I406" i="6"/>
  <c r="Q406" i="6"/>
  <c r="I405" i="6"/>
  <c r="J405" i="6" s="1"/>
  <c r="Q405" i="6"/>
  <c r="I404" i="6"/>
  <c r="Q404" i="6"/>
  <c r="I403" i="6"/>
  <c r="I402" i="6"/>
  <c r="Q402" i="6"/>
  <c r="I401" i="6"/>
  <c r="Q401" i="6"/>
  <c r="I400" i="6"/>
  <c r="Q400" i="6"/>
  <c r="I399" i="6"/>
  <c r="Q399" i="6"/>
  <c r="I398" i="6"/>
  <c r="Q398" i="6"/>
  <c r="I397" i="6"/>
  <c r="J397" i="6" s="1"/>
  <c r="Q397" i="6"/>
  <c r="I396" i="6"/>
  <c r="Q396" i="6"/>
  <c r="I395" i="6"/>
  <c r="Q395" i="6"/>
  <c r="I394" i="6"/>
  <c r="Q394" i="6"/>
  <c r="Q393" i="6"/>
  <c r="I393" i="6"/>
  <c r="J393" i="6" s="1"/>
  <c r="Q392" i="6"/>
  <c r="I392" i="6"/>
  <c r="Q391" i="6"/>
  <c r="I391" i="6"/>
  <c r="J391" i="6" s="1"/>
  <c r="Q390" i="6"/>
  <c r="I390" i="6"/>
  <c r="J390" i="6" s="1"/>
  <c r="Q389" i="6"/>
  <c r="I389" i="6"/>
  <c r="J389" i="6" s="1"/>
  <c r="Q388" i="6"/>
  <c r="I388" i="6"/>
  <c r="Q387" i="6"/>
  <c r="I387" i="6"/>
  <c r="J387" i="6" s="1"/>
  <c r="Q386" i="6"/>
  <c r="I386" i="6"/>
  <c r="J386" i="6" s="1"/>
  <c r="Q385" i="6"/>
  <c r="I385" i="6"/>
  <c r="J385" i="6" s="1"/>
  <c r="Q384" i="6"/>
  <c r="I384" i="6"/>
  <c r="Q383" i="6"/>
  <c r="I383" i="6"/>
  <c r="J383" i="6" s="1"/>
  <c r="Q382" i="6"/>
  <c r="I382" i="6"/>
  <c r="J382" i="6" s="1"/>
  <c r="Q381" i="6"/>
  <c r="I381" i="6"/>
  <c r="J381" i="6" s="1"/>
  <c r="Q380" i="6"/>
  <c r="I380" i="6"/>
  <c r="Q379" i="6"/>
  <c r="I379" i="6"/>
  <c r="J379" i="6" s="1"/>
  <c r="Q378" i="6"/>
  <c r="I378" i="6"/>
  <c r="J378" i="6" s="1"/>
  <c r="Q377" i="6"/>
  <c r="I377" i="6"/>
  <c r="J377" i="6" s="1"/>
  <c r="Q376" i="6"/>
  <c r="I376" i="6"/>
  <c r="Q375" i="6"/>
  <c r="I375" i="6"/>
  <c r="J375" i="6" s="1"/>
  <c r="Q374" i="6"/>
  <c r="I374" i="6"/>
  <c r="J374" i="6" s="1"/>
  <c r="Q373" i="6"/>
  <c r="I373" i="6"/>
  <c r="J373" i="6" s="1"/>
  <c r="Q372" i="6"/>
  <c r="I372" i="6"/>
  <c r="Q371" i="6"/>
  <c r="I371" i="6"/>
  <c r="J371" i="6" s="1"/>
  <c r="Q370" i="6"/>
  <c r="I370" i="6"/>
  <c r="J370" i="6" s="1"/>
  <c r="Q369" i="6"/>
  <c r="I369" i="6"/>
  <c r="J369" i="6" s="1"/>
  <c r="Q368" i="6"/>
  <c r="I368" i="6"/>
  <c r="Q367" i="6"/>
  <c r="J367" i="6"/>
  <c r="I367" i="6"/>
  <c r="Q366" i="6"/>
  <c r="I366" i="6"/>
  <c r="J366" i="6" s="1"/>
  <c r="Q365" i="6"/>
  <c r="I365" i="6"/>
  <c r="J365" i="6" s="1"/>
  <c r="Q364" i="6"/>
  <c r="I364" i="6"/>
  <c r="Q363" i="6"/>
  <c r="I363" i="6"/>
  <c r="J363" i="6" s="1"/>
  <c r="Q362" i="6"/>
  <c r="I362" i="6"/>
  <c r="J362" i="6" s="1"/>
  <c r="Q361" i="6"/>
  <c r="I361" i="6"/>
  <c r="J361" i="6" s="1"/>
  <c r="Q360" i="6"/>
  <c r="I360" i="6"/>
  <c r="Q359" i="6"/>
  <c r="I359" i="6"/>
  <c r="J359" i="6" s="1"/>
  <c r="Q358" i="6"/>
  <c r="I358" i="6"/>
  <c r="J358" i="6" s="1"/>
  <c r="Q357" i="6"/>
  <c r="I357" i="6"/>
  <c r="J357" i="6" s="1"/>
  <c r="Q356" i="6"/>
  <c r="I356" i="6"/>
  <c r="Q355" i="6"/>
  <c r="I355" i="6"/>
  <c r="J355" i="6" s="1"/>
  <c r="Q354" i="6"/>
  <c r="I354" i="6"/>
  <c r="J354" i="6" s="1"/>
  <c r="Q353" i="6"/>
  <c r="I353" i="6"/>
  <c r="J353" i="6" s="1"/>
  <c r="Q352" i="6"/>
  <c r="I352" i="6"/>
  <c r="Q351" i="6"/>
  <c r="I351" i="6"/>
  <c r="J351" i="6" s="1"/>
  <c r="Q350" i="6"/>
  <c r="I350" i="6"/>
  <c r="J350" i="6" s="1"/>
  <c r="Q349" i="6"/>
  <c r="I349" i="6"/>
  <c r="J349" i="6" s="1"/>
  <c r="Q348" i="6"/>
  <c r="I348" i="6"/>
  <c r="Q347" i="6"/>
  <c r="I347" i="6"/>
  <c r="J347" i="6" s="1"/>
  <c r="Q346" i="6"/>
  <c r="I346" i="6"/>
  <c r="J346" i="6" s="1"/>
  <c r="Q345" i="6"/>
  <c r="I345" i="6"/>
  <c r="J345" i="6" s="1"/>
  <c r="Q344" i="6"/>
  <c r="I344" i="6"/>
  <c r="Q343" i="6"/>
  <c r="I343" i="6"/>
  <c r="J343" i="6" s="1"/>
  <c r="Q342" i="6"/>
  <c r="I342" i="6"/>
  <c r="J342" i="6" s="1"/>
  <c r="Q341" i="6"/>
  <c r="I341" i="6"/>
  <c r="J341" i="6" s="1"/>
  <c r="Q340" i="6"/>
  <c r="I340" i="6"/>
  <c r="Q339" i="6"/>
  <c r="I339" i="6"/>
  <c r="J339" i="6" s="1"/>
  <c r="Q338" i="6"/>
  <c r="I338" i="6"/>
  <c r="J338" i="6" s="1"/>
  <c r="Q337" i="6"/>
  <c r="I337" i="6"/>
  <c r="J337" i="6" s="1"/>
  <c r="Q336" i="6"/>
  <c r="I336" i="6"/>
  <c r="Q335" i="6"/>
  <c r="I335" i="6"/>
  <c r="J335" i="6" s="1"/>
  <c r="Q334" i="6"/>
  <c r="I334" i="6"/>
  <c r="J334" i="6" s="1"/>
  <c r="Q333" i="6"/>
  <c r="I333" i="6"/>
  <c r="J333" i="6" s="1"/>
  <c r="Q332" i="6"/>
  <c r="I332" i="6"/>
  <c r="Q331" i="6"/>
  <c r="I331" i="6"/>
  <c r="J331" i="6" s="1"/>
  <c r="Q330" i="6"/>
  <c r="I330" i="6"/>
  <c r="J330" i="6" s="1"/>
  <c r="Q329" i="6"/>
  <c r="I329" i="6"/>
  <c r="J329" i="6" s="1"/>
  <c r="Q328" i="6"/>
  <c r="I328" i="6"/>
  <c r="Q327" i="6"/>
  <c r="I327" i="6"/>
  <c r="J327" i="6" s="1"/>
  <c r="Q326" i="6"/>
  <c r="I326" i="6"/>
  <c r="J326" i="6" s="1"/>
  <c r="Q325" i="6"/>
  <c r="I325" i="6"/>
  <c r="J325" i="6" s="1"/>
  <c r="Q324" i="6"/>
  <c r="I324" i="6"/>
  <c r="Q323" i="6"/>
  <c r="I323" i="6"/>
  <c r="J323" i="6" s="1"/>
  <c r="Q322" i="6"/>
  <c r="I322" i="6"/>
  <c r="J322" i="6" s="1"/>
  <c r="Q321" i="6"/>
  <c r="I321" i="6"/>
  <c r="J321" i="6" s="1"/>
  <c r="Q320" i="6"/>
  <c r="I320" i="6"/>
  <c r="Q319" i="6"/>
  <c r="I319" i="6"/>
  <c r="J319" i="6" s="1"/>
  <c r="Q318" i="6"/>
  <c r="I318" i="6"/>
  <c r="J318" i="6" s="1"/>
  <c r="Q317" i="6"/>
  <c r="I317" i="6"/>
  <c r="J317" i="6" s="1"/>
  <c r="Q316" i="6"/>
  <c r="I316" i="6"/>
  <c r="Q315" i="6"/>
  <c r="I315" i="6"/>
  <c r="J315" i="6" s="1"/>
  <c r="Q314" i="6"/>
  <c r="I314" i="6"/>
  <c r="J314" i="6" s="1"/>
  <c r="Q313" i="6"/>
  <c r="I313" i="6"/>
  <c r="J313" i="6" s="1"/>
  <c r="Q312" i="6"/>
  <c r="I312" i="6"/>
  <c r="J312" i="6" s="1"/>
  <c r="Q311" i="6"/>
  <c r="I311" i="6"/>
  <c r="Q310" i="6"/>
  <c r="I310" i="6"/>
  <c r="J310" i="6" s="1"/>
  <c r="Q309" i="6"/>
  <c r="I309" i="6"/>
  <c r="J309" i="6" s="1"/>
  <c r="Q308" i="6"/>
  <c r="I308" i="6"/>
  <c r="J308" i="6" s="1"/>
  <c r="Q307" i="6"/>
  <c r="I307" i="6"/>
  <c r="Q306" i="6"/>
  <c r="I306" i="6"/>
  <c r="J306" i="6" s="1"/>
  <c r="Q305" i="6"/>
  <c r="I305" i="6"/>
  <c r="J305" i="6" s="1"/>
  <c r="Q304" i="6"/>
  <c r="I304" i="6"/>
  <c r="J304" i="6" s="1"/>
  <c r="Q303" i="6"/>
  <c r="I303" i="6"/>
  <c r="Q302" i="6"/>
  <c r="I302" i="6"/>
  <c r="J302" i="6" s="1"/>
  <c r="Q301" i="6"/>
  <c r="I301" i="6"/>
  <c r="J301" i="6" s="1"/>
  <c r="Q300" i="6"/>
  <c r="I300" i="6"/>
  <c r="J300" i="6" s="1"/>
  <c r="Q299" i="6"/>
  <c r="I299" i="6"/>
  <c r="Q298" i="6"/>
  <c r="J298" i="6"/>
  <c r="I298" i="6"/>
  <c r="Q297" i="6"/>
  <c r="I297" i="6"/>
  <c r="J297" i="6" s="1"/>
  <c r="Q296" i="6"/>
  <c r="I296" i="6"/>
  <c r="J296" i="6" s="1"/>
  <c r="Q295" i="6"/>
  <c r="I295" i="6"/>
  <c r="Q294" i="6"/>
  <c r="I294" i="6"/>
  <c r="J294" i="6" s="1"/>
  <c r="Q293" i="6"/>
  <c r="I293" i="6"/>
  <c r="J293" i="6" s="1"/>
  <c r="Q292" i="6"/>
  <c r="I292" i="6"/>
  <c r="J292" i="6" s="1"/>
  <c r="Q291" i="6"/>
  <c r="I291" i="6"/>
  <c r="Q290" i="6"/>
  <c r="I290" i="6"/>
  <c r="J290" i="6" s="1"/>
  <c r="Q289" i="6"/>
  <c r="I289" i="6"/>
  <c r="J289" i="6" s="1"/>
  <c r="Q288" i="6"/>
  <c r="I288" i="6"/>
  <c r="J288" i="6" s="1"/>
  <c r="Q287" i="6"/>
  <c r="I287" i="6"/>
  <c r="Q286" i="6"/>
  <c r="I286" i="6"/>
  <c r="J286" i="6" s="1"/>
  <c r="Q285" i="6"/>
  <c r="I285" i="6"/>
  <c r="J285" i="6" s="1"/>
  <c r="Q284" i="6"/>
  <c r="I284" i="6"/>
  <c r="J284" i="6" s="1"/>
  <c r="Q283" i="6"/>
  <c r="I283" i="6"/>
  <c r="Q282" i="6"/>
  <c r="I282" i="6"/>
  <c r="J282" i="6" s="1"/>
  <c r="Q281" i="6"/>
  <c r="I281" i="6"/>
  <c r="J281" i="6" s="1"/>
  <c r="Q280" i="6"/>
  <c r="I280" i="6"/>
  <c r="J280" i="6" s="1"/>
  <c r="Q279" i="6"/>
  <c r="I279" i="6"/>
  <c r="Q278" i="6"/>
  <c r="I278" i="6"/>
  <c r="J278" i="6" s="1"/>
  <c r="Q277" i="6"/>
  <c r="I277" i="6"/>
  <c r="J277" i="6" s="1"/>
  <c r="Q276" i="6"/>
  <c r="I276" i="6"/>
  <c r="J276" i="6" s="1"/>
  <c r="C276" i="6" s="1"/>
  <c r="Q275" i="6"/>
  <c r="I275" i="6"/>
  <c r="Q274" i="6"/>
  <c r="I274" i="6"/>
  <c r="J274" i="6" s="1"/>
  <c r="Q273" i="6"/>
  <c r="I273" i="6"/>
  <c r="J273" i="6" s="1"/>
  <c r="Q272" i="6"/>
  <c r="I272" i="6"/>
  <c r="J272" i="6" s="1"/>
  <c r="Q271" i="6"/>
  <c r="I271" i="6"/>
  <c r="Q270" i="6"/>
  <c r="I270" i="6"/>
  <c r="J270" i="6" s="1"/>
  <c r="Q269" i="6"/>
  <c r="I269" i="6"/>
  <c r="J269" i="6" s="1"/>
  <c r="Q268" i="6"/>
  <c r="I268" i="6"/>
  <c r="J268" i="6" s="1"/>
  <c r="Q267" i="6"/>
  <c r="I267" i="6"/>
  <c r="Q266" i="6"/>
  <c r="I266" i="6"/>
  <c r="J266" i="6" s="1"/>
  <c r="Q265" i="6"/>
  <c r="I265" i="6"/>
  <c r="J265" i="6" s="1"/>
  <c r="Q264" i="6"/>
  <c r="I264" i="6"/>
  <c r="J264" i="6" s="1"/>
  <c r="Q263" i="6"/>
  <c r="I263" i="6"/>
  <c r="Q262" i="6"/>
  <c r="I262" i="6"/>
  <c r="J262" i="6" s="1"/>
  <c r="Q261" i="6"/>
  <c r="I261" i="6"/>
  <c r="J261" i="6" s="1"/>
  <c r="Q260" i="6"/>
  <c r="I260" i="6"/>
  <c r="J260" i="6" s="1"/>
  <c r="C260" i="6" s="1"/>
  <c r="Q259" i="6"/>
  <c r="I259" i="6"/>
  <c r="Q258" i="6"/>
  <c r="I258" i="6"/>
  <c r="J258" i="6" s="1"/>
  <c r="Q257" i="6"/>
  <c r="I257" i="6"/>
  <c r="J257" i="6" s="1"/>
  <c r="Q256" i="6"/>
  <c r="I256" i="6"/>
  <c r="J256" i="6" s="1"/>
  <c r="Q255" i="6"/>
  <c r="I255" i="6"/>
  <c r="Q254" i="6"/>
  <c r="I254" i="6"/>
  <c r="J254" i="6" s="1"/>
  <c r="Q253" i="6"/>
  <c r="I253" i="6"/>
  <c r="J253" i="6" s="1"/>
  <c r="Q252" i="6"/>
  <c r="I252" i="6"/>
  <c r="J252" i="6" s="1"/>
  <c r="Q251" i="6"/>
  <c r="I251" i="6"/>
  <c r="Q250" i="6"/>
  <c r="I250" i="6"/>
  <c r="J250" i="6" s="1"/>
  <c r="Q249" i="6"/>
  <c r="I249" i="6"/>
  <c r="J249" i="6" s="1"/>
  <c r="Q248" i="6"/>
  <c r="I248" i="6"/>
  <c r="J248" i="6" s="1"/>
  <c r="Q247" i="6"/>
  <c r="I247" i="6"/>
  <c r="Q246" i="6"/>
  <c r="I246" i="6"/>
  <c r="J246" i="6" s="1"/>
  <c r="Q245" i="6"/>
  <c r="I245" i="6"/>
  <c r="J245" i="6" s="1"/>
  <c r="Q244" i="6"/>
  <c r="I244" i="6"/>
  <c r="J244" i="6" s="1"/>
  <c r="C244" i="6" s="1"/>
  <c r="Q243" i="6"/>
  <c r="I243" i="6"/>
  <c r="Q242" i="6"/>
  <c r="I242" i="6"/>
  <c r="J242" i="6" s="1"/>
  <c r="Q241" i="6"/>
  <c r="I241" i="6"/>
  <c r="J241" i="6" s="1"/>
  <c r="Q240" i="6"/>
  <c r="I240" i="6"/>
  <c r="J240" i="6" s="1"/>
  <c r="Q239" i="6"/>
  <c r="I239" i="6"/>
  <c r="Q238" i="6"/>
  <c r="I238" i="6"/>
  <c r="J238" i="6" s="1"/>
  <c r="Q237" i="6"/>
  <c r="I237" i="6"/>
  <c r="J237" i="6" s="1"/>
  <c r="Q236" i="6"/>
  <c r="I236" i="6"/>
  <c r="J236" i="6" s="1"/>
  <c r="Q235" i="6"/>
  <c r="I235" i="6"/>
  <c r="Q234" i="6"/>
  <c r="I234" i="6"/>
  <c r="J234" i="6" s="1"/>
  <c r="Q233" i="6"/>
  <c r="I233" i="6"/>
  <c r="J233" i="6" s="1"/>
  <c r="Q232" i="6"/>
  <c r="I232" i="6"/>
  <c r="J232" i="6" s="1"/>
  <c r="Q231" i="6"/>
  <c r="I231" i="6"/>
  <c r="Q230" i="6"/>
  <c r="I230" i="6"/>
  <c r="J230" i="6" s="1"/>
  <c r="Q229" i="6"/>
  <c r="I229" i="6"/>
  <c r="J229" i="6" s="1"/>
  <c r="Q228" i="6"/>
  <c r="I228" i="6"/>
  <c r="J228" i="6" s="1"/>
  <c r="C228" i="6" s="1"/>
  <c r="Q227" i="6"/>
  <c r="I227" i="6"/>
  <c r="Q226" i="6"/>
  <c r="I226" i="6"/>
  <c r="J226" i="6" s="1"/>
  <c r="Q225" i="6"/>
  <c r="I225" i="6"/>
  <c r="J225" i="6" s="1"/>
  <c r="Q224" i="6"/>
  <c r="I224" i="6"/>
  <c r="J224" i="6" s="1"/>
  <c r="Q223" i="6"/>
  <c r="I223" i="6"/>
  <c r="J223" i="6" s="1"/>
  <c r="Q222" i="6"/>
  <c r="I222" i="6"/>
  <c r="J222" i="6" s="1"/>
  <c r="Q221" i="6"/>
  <c r="I221" i="6"/>
  <c r="J221" i="6" s="1"/>
  <c r="Q220" i="6"/>
  <c r="I220" i="6"/>
  <c r="Q219" i="6"/>
  <c r="I219" i="6"/>
  <c r="Q218" i="6"/>
  <c r="I218" i="6"/>
  <c r="J218" i="6" s="1"/>
  <c r="Q217" i="6"/>
  <c r="I217" i="6"/>
  <c r="J217" i="6" s="1"/>
  <c r="Q216" i="6"/>
  <c r="I216" i="6"/>
  <c r="J216" i="6" s="1"/>
  <c r="C216" i="6" s="1"/>
  <c r="Q215" i="6"/>
  <c r="I215" i="6"/>
  <c r="Q214" i="6"/>
  <c r="I214" i="6"/>
  <c r="J214" i="6" s="1"/>
  <c r="Q213" i="6"/>
  <c r="I213" i="6"/>
  <c r="J213" i="6" s="1"/>
  <c r="Q212" i="6"/>
  <c r="I212" i="6"/>
  <c r="J212" i="6" s="1"/>
  <c r="Q211" i="6"/>
  <c r="I211" i="6"/>
  <c r="Q210" i="6"/>
  <c r="I210" i="6"/>
  <c r="J210" i="6" s="1"/>
  <c r="Q209" i="6"/>
  <c r="I209" i="6"/>
  <c r="J209" i="6" s="1"/>
  <c r="Q208" i="6"/>
  <c r="I208" i="6"/>
  <c r="J208" i="6" s="1"/>
  <c r="C208" i="6" s="1"/>
  <c r="Q207" i="6"/>
  <c r="I207" i="6"/>
  <c r="Q206" i="6"/>
  <c r="I206" i="6"/>
  <c r="J206" i="6" s="1"/>
  <c r="Q205" i="6"/>
  <c r="I205" i="6"/>
  <c r="J205" i="6" s="1"/>
  <c r="Q204" i="6"/>
  <c r="I204" i="6"/>
  <c r="Q203" i="6"/>
  <c r="I203" i="6"/>
  <c r="Q202" i="6"/>
  <c r="I202" i="6"/>
  <c r="J202" i="6" s="1"/>
  <c r="Q201" i="6"/>
  <c r="I201" i="6"/>
  <c r="J201" i="6" s="1"/>
  <c r="Q200" i="6"/>
  <c r="I200" i="6"/>
  <c r="J200" i="6" s="1"/>
  <c r="Q199" i="6"/>
  <c r="I199" i="6"/>
  <c r="Q198" i="6"/>
  <c r="I198" i="6"/>
  <c r="J198" i="6" s="1"/>
  <c r="Q197" i="6"/>
  <c r="I197" i="6"/>
  <c r="J197" i="6" s="1"/>
  <c r="Q196" i="6"/>
  <c r="I196" i="6"/>
  <c r="J196" i="6" s="1"/>
  <c r="Q195" i="6"/>
  <c r="I195" i="6"/>
  <c r="Q194" i="6"/>
  <c r="I194" i="6"/>
  <c r="J194" i="6" s="1"/>
  <c r="Q193" i="6"/>
  <c r="I193" i="6"/>
  <c r="J193" i="6" s="1"/>
  <c r="Q192" i="6"/>
  <c r="I192" i="6"/>
  <c r="J192" i="6" s="1"/>
  <c r="C192" i="6" s="1"/>
  <c r="Q191" i="6"/>
  <c r="I191" i="6"/>
  <c r="Q190" i="6"/>
  <c r="I190" i="6"/>
  <c r="J190" i="6" s="1"/>
  <c r="Q189" i="6"/>
  <c r="I189" i="6"/>
  <c r="J189" i="6" s="1"/>
  <c r="Q188" i="6"/>
  <c r="I188" i="6"/>
  <c r="Q187" i="6"/>
  <c r="I187" i="6"/>
  <c r="Q186" i="6"/>
  <c r="I186" i="6"/>
  <c r="J186" i="6" s="1"/>
  <c r="Q185" i="6"/>
  <c r="I185" i="6"/>
  <c r="J185" i="6" s="1"/>
  <c r="Q184" i="6"/>
  <c r="I184" i="6"/>
  <c r="J184" i="6" s="1"/>
  <c r="C184" i="6" s="1"/>
  <c r="Q183" i="6"/>
  <c r="I183" i="6"/>
  <c r="Q182" i="6"/>
  <c r="J182" i="6"/>
  <c r="I182" i="6"/>
  <c r="Q181" i="6"/>
  <c r="I181" i="6"/>
  <c r="J181" i="6" s="1"/>
  <c r="Q180" i="6"/>
  <c r="I180" i="6"/>
  <c r="J180" i="6" s="1"/>
  <c r="Q179" i="6"/>
  <c r="I179" i="6"/>
  <c r="Q178" i="6"/>
  <c r="I178" i="6"/>
  <c r="J178" i="6" s="1"/>
  <c r="Q177" i="6"/>
  <c r="I177" i="6"/>
  <c r="J177" i="6" s="1"/>
  <c r="Q176" i="6"/>
  <c r="I176" i="6"/>
  <c r="J176" i="6" s="1"/>
  <c r="C176" i="6" s="1"/>
  <c r="Q175" i="6"/>
  <c r="I175" i="6"/>
  <c r="I174" i="6"/>
  <c r="Q174" i="6"/>
  <c r="I173" i="6"/>
  <c r="I172" i="6"/>
  <c r="Q172" i="6"/>
  <c r="I171" i="6"/>
  <c r="Q171" i="6"/>
  <c r="I170" i="6"/>
  <c r="Q170" i="6"/>
  <c r="I169" i="6"/>
  <c r="Q169" i="6"/>
  <c r="I168" i="6"/>
  <c r="Q168" i="6"/>
  <c r="I167" i="6"/>
  <c r="Q167" i="6"/>
  <c r="I166" i="6"/>
  <c r="Q166" i="6"/>
  <c r="I165" i="6"/>
  <c r="Q165" i="6"/>
  <c r="I164" i="6"/>
  <c r="Q164" i="6"/>
  <c r="I163" i="6"/>
  <c r="Q163" i="6"/>
  <c r="I162" i="6"/>
  <c r="Q162" i="6"/>
  <c r="I161" i="6"/>
  <c r="Q161" i="6"/>
  <c r="I160" i="6"/>
  <c r="Q160" i="6"/>
  <c r="I159" i="6"/>
  <c r="Q159" i="6"/>
  <c r="I158" i="6"/>
  <c r="Q158" i="6"/>
  <c r="I157" i="6"/>
  <c r="Q157" i="6"/>
  <c r="I156" i="6"/>
  <c r="Q156" i="6"/>
  <c r="I155" i="6"/>
  <c r="Q155" i="6"/>
  <c r="I154" i="6"/>
  <c r="Q154" i="6"/>
  <c r="I153" i="6"/>
  <c r="Q153" i="6"/>
  <c r="I152" i="6"/>
  <c r="Q152" i="6"/>
  <c r="I151" i="6"/>
  <c r="Q151" i="6"/>
  <c r="I150" i="6"/>
  <c r="Q150" i="6"/>
  <c r="I149" i="6"/>
  <c r="Q149" i="6"/>
  <c r="I148" i="6"/>
  <c r="Q148" i="6"/>
  <c r="I147" i="6"/>
  <c r="Q147" i="6"/>
  <c r="I146" i="6"/>
  <c r="Q146" i="6"/>
  <c r="I145" i="6"/>
  <c r="Q145" i="6"/>
  <c r="I144" i="6"/>
  <c r="Q144" i="6"/>
  <c r="I143" i="6"/>
  <c r="Q143" i="6"/>
  <c r="I142" i="6"/>
  <c r="Q142" i="6"/>
  <c r="I141" i="6"/>
  <c r="Q141" i="6"/>
  <c r="I140" i="6"/>
  <c r="Q140" i="6"/>
  <c r="I139" i="6"/>
  <c r="Q139" i="6"/>
  <c r="I138" i="6"/>
  <c r="I137" i="6"/>
  <c r="Q137" i="6"/>
  <c r="I136" i="6"/>
  <c r="Q136" i="6"/>
  <c r="I135" i="6"/>
  <c r="Q135" i="6"/>
  <c r="I134" i="6"/>
  <c r="I133" i="6"/>
  <c r="Q133" i="6"/>
  <c r="I132" i="6"/>
  <c r="Q132" i="6"/>
  <c r="I131" i="6"/>
  <c r="Q131" i="6"/>
  <c r="Q130" i="6"/>
  <c r="I130" i="6"/>
  <c r="I129" i="6"/>
  <c r="Q129" i="6"/>
  <c r="I128" i="6"/>
  <c r="Q128" i="6"/>
  <c r="I127" i="6"/>
  <c r="Q127" i="6"/>
  <c r="I126" i="6"/>
  <c r="Q126" i="6"/>
  <c r="I125" i="6"/>
  <c r="Q125" i="6"/>
  <c r="I124" i="6"/>
  <c r="I123" i="6"/>
  <c r="Q123" i="6"/>
  <c r="I122" i="6"/>
  <c r="I121" i="6"/>
  <c r="Q121" i="6"/>
  <c r="I120" i="6"/>
  <c r="I119" i="6"/>
  <c r="Q119" i="6"/>
  <c r="I118" i="6"/>
  <c r="I117" i="6"/>
  <c r="Q117" i="6"/>
  <c r="I116" i="6"/>
  <c r="I115" i="6"/>
  <c r="Q115" i="6"/>
  <c r="I114" i="6"/>
  <c r="I113" i="6"/>
  <c r="Q113" i="6"/>
  <c r="I112" i="6"/>
  <c r="I111" i="6"/>
  <c r="Q111" i="6"/>
  <c r="I110" i="6"/>
  <c r="I109" i="6"/>
  <c r="I108" i="6"/>
  <c r="Q108" i="6"/>
  <c r="I107" i="6"/>
  <c r="Q107" i="6"/>
  <c r="I106" i="6"/>
  <c r="Q106" i="6"/>
  <c r="I105" i="6"/>
  <c r="I104" i="6"/>
  <c r="Q104" i="6"/>
  <c r="I103" i="6"/>
  <c r="Q103" i="6"/>
  <c r="I102" i="6"/>
  <c r="Q102" i="6"/>
  <c r="I101" i="6"/>
  <c r="I100" i="6"/>
  <c r="Q100" i="6"/>
  <c r="I99" i="6"/>
  <c r="Q99" i="6"/>
  <c r="I98" i="6"/>
  <c r="Q98" i="6"/>
  <c r="I97" i="6"/>
  <c r="I96" i="6"/>
  <c r="Q96" i="6"/>
  <c r="I95" i="6"/>
  <c r="Q95" i="6"/>
  <c r="I94" i="6"/>
  <c r="Q94" i="6"/>
  <c r="I93" i="6"/>
  <c r="I92" i="6"/>
  <c r="Q92" i="6"/>
  <c r="I91" i="6"/>
  <c r="Q91" i="6"/>
  <c r="I90" i="6"/>
  <c r="Q89" i="6"/>
  <c r="I89" i="6"/>
  <c r="I88" i="6"/>
  <c r="Q88" i="6"/>
  <c r="I87" i="6"/>
  <c r="Q87" i="6"/>
  <c r="I86" i="6"/>
  <c r="Q86" i="6"/>
  <c r="I85" i="6"/>
  <c r="Q85" i="6"/>
  <c r="I84" i="6"/>
  <c r="Q84" i="6"/>
  <c r="I83" i="6"/>
  <c r="Q83" i="6"/>
  <c r="I82" i="6"/>
  <c r="Q81" i="6"/>
  <c r="I81" i="6"/>
  <c r="I80" i="6"/>
  <c r="Q80" i="6"/>
  <c r="I79" i="6"/>
  <c r="Q79" i="6"/>
  <c r="Q78" i="6"/>
  <c r="I78" i="6"/>
  <c r="I77" i="6"/>
  <c r="Q77" i="6"/>
  <c r="I76" i="6"/>
  <c r="Q76" i="6"/>
  <c r="I75" i="6"/>
  <c r="Q75" i="6"/>
  <c r="I74" i="6"/>
  <c r="Q74" i="6"/>
  <c r="I73" i="6"/>
  <c r="Q73" i="6"/>
  <c r="I72" i="6"/>
  <c r="Q72" i="6"/>
  <c r="I71" i="6"/>
  <c r="Q71" i="6"/>
  <c r="I70" i="6"/>
  <c r="Q70" i="6"/>
  <c r="I69" i="6"/>
  <c r="Q69" i="6"/>
  <c r="I68" i="6"/>
  <c r="Q68" i="6"/>
  <c r="I67" i="6"/>
  <c r="Q67" i="6"/>
  <c r="I66" i="6"/>
  <c r="I65" i="6"/>
  <c r="Q65" i="6"/>
  <c r="I64" i="6"/>
  <c r="Q64" i="6"/>
  <c r="I63" i="6"/>
  <c r="Q63" i="6"/>
  <c r="I62" i="6"/>
  <c r="Q62" i="6"/>
  <c r="I61" i="6"/>
  <c r="I60" i="6"/>
  <c r="Q60" i="6"/>
  <c r="I59" i="6"/>
  <c r="Q59" i="6"/>
  <c r="I58" i="6"/>
  <c r="I57" i="6"/>
  <c r="Q57" i="6"/>
  <c r="I56" i="6"/>
  <c r="Q56" i="6"/>
  <c r="I55" i="6"/>
  <c r="Q55" i="6"/>
  <c r="I54" i="6"/>
  <c r="Q54" i="6"/>
  <c r="Q53" i="6"/>
  <c r="I53" i="6"/>
  <c r="I52" i="6"/>
  <c r="Q52" i="6"/>
  <c r="I51" i="6"/>
  <c r="Q51" i="6"/>
  <c r="I50" i="6"/>
  <c r="J50" i="6" s="1"/>
  <c r="C50" i="6" s="1"/>
  <c r="I49" i="6"/>
  <c r="Q49" i="6"/>
  <c r="I48" i="6"/>
  <c r="Q48" i="6"/>
  <c r="I47" i="6"/>
  <c r="I46" i="6"/>
  <c r="Q46" i="6"/>
  <c r="I45" i="6"/>
  <c r="I44" i="6"/>
  <c r="Q44" i="6"/>
  <c r="I43" i="6"/>
  <c r="I42" i="6"/>
  <c r="Q42" i="6"/>
  <c r="I41" i="6"/>
  <c r="I40" i="6"/>
  <c r="Q40" i="6"/>
  <c r="I39" i="6"/>
  <c r="I38" i="6"/>
  <c r="Q38" i="6"/>
  <c r="I37" i="6"/>
  <c r="Q36" i="6"/>
  <c r="I36" i="6"/>
  <c r="I35" i="6"/>
  <c r="I34" i="6"/>
  <c r="Q34" i="6"/>
  <c r="I33" i="6"/>
  <c r="Q33" i="6"/>
  <c r="I32" i="6"/>
  <c r="Q32" i="6"/>
  <c r="I31" i="6"/>
  <c r="I30" i="6"/>
  <c r="Q30" i="6"/>
  <c r="I29" i="6"/>
  <c r="I28" i="6"/>
  <c r="Q28" i="6"/>
  <c r="I27" i="6"/>
  <c r="I26" i="6"/>
  <c r="Q26" i="6"/>
  <c r="I25" i="6"/>
  <c r="Q25" i="6"/>
  <c r="I24" i="6"/>
  <c r="Q24" i="6"/>
  <c r="I23" i="6"/>
  <c r="I22" i="6"/>
  <c r="Q22" i="6"/>
  <c r="I21" i="6"/>
  <c r="I20" i="6"/>
  <c r="Q20" i="6"/>
  <c r="I19" i="6"/>
  <c r="I18" i="6"/>
  <c r="Q18" i="6"/>
  <c r="I17" i="6"/>
  <c r="Q17" i="6"/>
  <c r="I16" i="6"/>
  <c r="Q16" i="6"/>
  <c r="I15" i="6"/>
  <c r="I14" i="6"/>
  <c r="Q14" i="6"/>
  <c r="I13" i="6"/>
  <c r="I12" i="6"/>
  <c r="Q12" i="6"/>
  <c r="I11" i="6"/>
  <c r="I10" i="6"/>
  <c r="Q10" i="6"/>
  <c r="Q9" i="6"/>
  <c r="I9" i="6"/>
  <c r="O6" i="6"/>
  <c r="N6" i="6"/>
  <c r="M6" i="6"/>
  <c r="L6" i="6"/>
  <c r="K6" i="6"/>
  <c r="O2" i="6"/>
  <c r="N2" i="6"/>
  <c r="M2" i="6"/>
  <c r="L2" i="6"/>
  <c r="K2" i="6"/>
  <c r="C361" i="6" l="1"/>
  <c r="C357" i="6"/>
  <c r="C365" i="6"/>
  <c r="J584" i="6"/>
  <c r="J27" i="6"/>
  <c r="C27" i="6" s="1"/>
  <c r="J35" i="6"/>
  <c r="C35" i="6" s="1"/>
  <c r="J113" i="6"/>
  <c r="J11" i="6"/>
  <c r="C11" i="6" s="1"/>
  <c r="J19" i="6"/>
  <c r="C19" i="6" s="1"/>
  <c r="J128" i="6"/>
  <c r="C128" i="6" s="1"/>
  <c r="J138" i="6"/>
  <c r="Q446" i="6"/>
  <c r="J634" i="6"/>
  <c r="C634" i="6" s="1"/>
  <c r="J23" i="6"/>
  <c r="C23" i="6" s="1"/>
  <c r="J39" i="6"/>
  <c r="C39" i="6" s="1"/>
  <c r="J77" i="6"/>
  <c r="C77" i="6" s="1"/>
  <c r="J90" i="6"/>
  <c r="J122" i="6"/>
  <c r="C122" i="6" s="1"/>
  <c r="C200" i="6"/>
  <c r="C232" i="6"/>
  <c r="C240" i="6"/>
  <c r="J411" i="6"/>
  <c r="C411" i="6" s="1"/>
  <c r="J499" i="6"/>
  <c r="C499" i="6" s="1"/>
  <c r="J596" i="6"/>
  <c r="J15" i="6"/>
  <c r="C15" i="6" s="1"/>
  <c r="J31" i="6"/>
  <c r="C31" i="6" s="1"/>
  <c r="J46" i="6"/>
  <c r="C46" i="6" s="1"/>
  <c r="J49" i="6"/>
  <c r="C49" i="6" s="1"/>
  <c r="J53" i="6"/>
  <c r="C53" i="6" s="1"/>
  <c r="J73" i="6"/>
  <c r="J89" i="6"/>
  <c r="J93" i="6"/>
  <c r="C93" i="6" s="1"/>
  <c r="J97" i="6"/>
  <c r="J101" i="6"/>
  <c r="C101" i="6" s="1"/>
  <c r="J105" i="6"/>
  <c r="C105" i="6" s="1"/>
  <c r="J109" i="6"/>
  <c r="J136" i="6"/>
  <c r="C136" i="6" s="1"/>
  <c r="C236" i="6"/>
  <c r="J592" i="6"/>
  <c r="B691" i="6"/>
  <c r="J13" i="6"/>
  <c r="C13" i="6" s="1"/>
  <c r="J21" i="6"/>
  <c r="C21" i="6" s="1"/>
  <c r="J29" i="6"/>
  <c r="C29" i="6" s="1"/>
  <c r="J37" i="6"/>
  <c r="C37" i="6" s="1"/>
  <c r="J47" i="6"/>
  <c r="J58" i="6"/>
  <c r="C58" i="6" s="1"/>
  <c r="J66" i="6"/>
  <c r="C66" i="6" s="1"/>
  <c r="J82" i="6"/>
  <c r="C82" i="6" s="1"/>
  <c r="J124" i="6"/>
  <c r="C124" i="6" s="1"/>
  <c r="J134" i="6"/>
  <c r="C134" i="6" s="1"/>
  <c r="C180" i="6"/>
  <c r="J188" i="6"/>
  <c r="C188" i="6" s="1"/>
  <c r="C196" i="6"/>
  <c r="J204" i="6"/>
  <c r="C204" i="6" s="1"/>
  <c r="C212" i="6"/>
  <c r="C221" i="6"/>
  <c r="C264" i="6"/>
  <c r="C272" i="6"/>
  <c r="J403" i="6"/>
  <c r="J448" i="6"/>
  <c r="C448" i="6" s="1"/>
  <c r="J515" i="6"/>
  <c r="C515" i="6" s="1"/>
  <c r="J568" i="6"/>
  <c r="C568" i="6" s="1"/>
  <c r="J580" i="6"/>
  <c r="Q50" i="6"/>
  <c r="J85" i="6"/>
  <c r="Q122" i="6"/>
  <c r="J9" i="6"/>
  <c r="C9" i="6" s="1"/>
  <c r="Q13" i="6"/>
  <c r="J17" i="6"/>
  <c r="C17" i="6" s="1"/>
  <c r="Q21" i="6"/>
  <c r="J25" i="6"/>
  <c r="C25" i="6" s="1"/>
  <c r="Q29" i="6"/>
  <c r="J33" i="6"/>
  <c r="C33" i="6" s="1"/>
  <c r="Q37" i="6"/>
  <c r="J41" i="6"/>
  <c r="C41" i="6" s="1"/>
  <c r="J45" i="6"/>
  <c r="J57" i="6"/>
  <c r="C57" i="6" s="1"/>
  <c r="J61" i="6"/>
  <c r="C61" i="6" s="1"/>
  <c r="J74" i="6"/>
  <c r="C74" i="6" s="1"/>
  <c r="J81" i="6"/>
  <c r="Q82" i="6"/>
  <c r="J121" i="6"/>
  <c r="C121" i="6" s="1"/>
  <c r="J126" i="6"/>
  <c r="J130" i="6"/>
  <c r="C268" i="6"/>
  <c r="J395" i="6"/>
  <c r="C395" i="6" s="1"/>
  <c r="J407" i="6"/>
  <c r="J560" i="6"/>
  <c r="Q568" i="6"/>
  <c r="Q580" i="6"/>
  <c r="J588" i="6"/>
  <c r="Q138" i="6"/>
  <c r="J401" i="6"/>
  <c r="C401" i="6" s="1"/>
  <c r="Q403" i="6"/>
  <c r="J394" i="6"/>
  <c r="J399" i="6"/>
  <c r="C399" i="6" s="1"/>
  <c r="J409" i="6"/>
  <c r="C409" i="6" s="1"/>
  <c r="J415" i="6"/>
  <c r="C415" i="6" s="1"/>
  <c r="J413" i="6"/>
  <c r="Q61" i="6"/>
  <c r="Q93" i="6"/>
  <c r="Q97" i="6"/>
  <c r="Q101" i="6"/>
  <c r="Q105" i="6"/>
  <c r="Q109" i="6"/>
  <c r="J119" i="6"/>
  <c r="Q124" i="6"/>
  <c r="J132" i="6"/>
  <c r="C132" i="6" s="1"/>
  <c r="Q134" i="6"/>
  <c r="J142" i="6"/>
  <c r="C142" i="6" s="1"/>
  <c r="Q11" i="6"/>
  <c r="Q15" i="6"/>
  <c r="Q19" i="6"/>
  <c r="Q23" i="6"/>
  <c r="Q27" i="6"/>
  <c r="Q31" i="6"/>
  <c r="Q35" i="6"/>
  <c r="Q39" i="6"/>
  <c r="J48" i="6"/>
  <c r="C48" i="6" s="1"/>
  <c r="J65" i="6"/>
  <c r="C65" i="6" s="1"/>
  <c r="Q66" i="6"/>
  <c r="J69" i="6"/>
  <c r="C69" i="6" s="1"/>
  <c r="C90" i="6"/>
  <c r="J115" i="6"/>
  <c r="C115" i="6" s="1"/>
  <c r="J140" i="6"/>
  <c r="C140" i="6" s="1"/>
  <c r="Q58" i="6"/>
  <c r="Q90" i="6"/>
  <c r="J117" i="6"/>
  <c r="C117" i="6" s="1"/>
  <c r="J54" i="6"/>
  <c r="C54" i="6" s="1"/>
  <c r="J70" i="6"/>
  <c r="C70" i="6" s="1"/>
  <c r="J86" i="6"/>
  <c r="C86" i="6" s="1"/>
  <c r="J169" i="6"/>
  <c r="C169" i="6" s="1"/>
  <c r="J173" i="6"/>
  <c r="C173" i="6" s="1"/>
  <c r="C248" i="6"/>
  <c r="C256" i="6"/>
  <c r="C284" i="6"/>
  <c r="C292" i="6"/>
  <c r="C373" i="6"/>
  <c r="C381" i="6"/>
  <c r="C468" i="6"/>
  <c r="C475" i="6"/>
  <c r="C479" i="6"/>
  <c r="C483" i="6"/>
  <c r="C487" i="6"/>
  <c r="C491" i="6"/>
  <c r="C495" i="6"/>
  <c r="J503" i="6"/>
  <c r="C503" i="6" s="1"/>
  <c r="C511" i="6"/>
  <c r="J519" i="6"/>
  <c r="C537" i="6"/>
  <c r="C549" i="6"/>
  <c r="J556" i="6"/>
  <c r="C556" i="6" s="1"/>
  <c r="J572" i="6"/>
  <c r="J597" i="6"/>
  <c r="C597" i="6" s="1"/>
  <c r="C525" i="6"/>
  <c r="K5" i="6"/>
  <c r="K31" i="6" s="1"/>
  <c r="V31" i="6" s="1"/>
  <c r="J43" i="6"/>
  <c r="J62" i="6"/>
  <c r="C62" i="6" s="1"/>
  <c r="J78" i="6"/>
  <c r="C78" i="6" s="1"/>
  <c r="J171" i="6"/>
  <c r="C171" i="6" s="1"/>
  <c r="C224" i="6"/>
  <c r="C252" i="6"/>
  <c r="C280" i="6"/>
  <c r="C288" i="6"/>
  <c r="C377" i="6"/>
  <c r="C533" i="6"/>
  <c r="C541" i="6"/>
  <c r="J564" i="6"/>
  <c r="J576" i="6"/>
  <c r="J552" i="6"/>
  <c r="C552" i="6" s="1"/>
  <c r="Q592" i="6"/>
  <c r="J594" i="6"/>
  <c r="C594" i="6" s="1"/>
  <c r="J605" i="6"/>
  <c r="J609" i="6"/>
  <c r="C609" i="6" s="1"/>
  <c r="J613" i="6"/>
  <c r="J617" i="6"/>
  <c r="C617" i="6" s="1"/>
  <c r="Q634" i="6"/>
  <c r="J639" i="6"/>
  <c r="C639" i="6" s="1"/>
  <c r="J10" i="6"/>
  <c r="J12" i="6"/>
  <c r="J14" i="6"/>
  <c r="C14" i="6" s="1"/>
  <c r="J16" i="6"/>
  <c r="C16" i="6" s="1"/>
  <c r="J18" i="6"/>
  <c r="J20" i="6"/>
  <c r="J22" i="6"/>
  <c r="C22" i="6" s="1"/>
  <c r="J24" i="6"/>
  <c r="C24" i="6" s="1"/>
  <c r="J26" i="6"/>
  <c r="J28" i="6"/>
  <c r="J30" i="6"/>
  <c r="C30" i="6" s="1"/>
  <c r="J32" i="6"/>
  <c r="C32" i="6" s="1"/>
  <c r="J34" i="6"/>
  <c r="J36" i="6"/>
  <c r="C36" i="6" s="1"/>
  <c r="J38" i="6"/>
  <c r="C38" i="6" s="1"/>
  <c r="J40" i="6"/>
  <c r="C40" i="6" s="1"/>
  <c r="J42" i="6"/>
  <c r="J44" i="6"/>
  <c r="C44" i="6" s="1"/>
  <c r="J120" i="6"/>
  <c r="C120" i="6" s="1"/>
  <c r="Q120" i="6"/>
  <c r="C10" i="6"/>
  <c r="C28" i="6"/>
  <c r="Q43" i="6"/>
  <c r="Q45" i="6"/>
  <c r="Q47" i="6"/>
  <c r="K57" i="6"/>
  <c r="V57" i="6" s="1"/>
  <c r="C73" i="6"/>
  <c r="C81" i="6"/>
  <c r="C85" i="6"/>
  <c r="C89" i="6"/>
  <c r="J94" i="6"/>
  <c r="C94" i="6" s="1"/>
  <c r="C97" i="6"/>
  <c r="J98" i="6"/>
  <c r="C98" i="6" s="1"/>
  <c r="J102" i="6"/>
  <c r="C102" i="6" s="1"/>
  <c r="J106" i="6"/>
  <c r="C106" i="6" s="1"/>
  <c r="C109" i="6"/>
  <c r="J110" i="6"/>
  <c r="C110" i="6" s="1"/>
  <c r="Q110" i="6"/>
  <c r="J112" i="6"/>
  <c r="C112" i="6" s="1"/>
  <c r="Q112" i="6"/>
  <c r="J118" i="6"/>
  <c r="C118" i="6" s="1"/>
  <c r="Q118" i="6"/>
  <c r="J146" i="6"/>
  <c r="C146" i="6" s="1"/>
  <c r="J150" i="6"/>
  <c r="C150" i="6" s="1"/>
  <c r="J154" i="6"/>
  <c r="C154" i="6" s="1"/>
  <c r="K154" i="6"/>
  <c r="V154" i="6" s="1"/>
  <c r="J158" i="6"/>
  <c r="C158" i="6" s="1"/>
  <c r="C12" i="6"/>
  <c r="C18" i="6"/>
  <c r="C20" i="6"/>
  <c r="C26" i="6"/>
  <c r="C34" i="6"/>
  <c r="Q41" i="6"/>
  <c r="C42" i="6"/>
  <c r="K639" i="6"/>
  <c r="V639" i="6" s="1"/>
  <c r="K606" i="6"/>
  <c r="V606" i="6" s="1"/>
  <c r="K598" i="6"/>
  <c r="V598" i="6" s="1"/>
  <c r="K480" i="6"/>
  <c r="V480" i="6" s="1"/>
  <c r="K472" i="6"/>
  <c r="V472" i="6" s="1"/>
  <c r="K366" i="6"/>
  <c r="V366" i="6" s="1"/>
  <c r="K322" i="6"/>
  <c r="V322" i="6" s="1"/>
  <c r="K285" i="6"/>
  <c r="V285" i="6" s="1"/>
  <c r="K269" i="6"/>
  <c r="V269" i="6" s="1"/>
  <c r="K221" i="6"/>
  <c r="V221" i="6" s="1"/>
  <c r="K216" i="6"/>
  <c r="V216" i="6" s="1"/>
  <c r="K204" i="6"/>
  <c r="V204" i="6" s="1"/>
  <c r="K200" i="6"/>
  <c r="V200" i="6" s="1"/>
  <c r="K188" i="6"/>
  <c r="V188" i="6" s="1"/>
  <c r="K184" i="6"/>
  <c r="V184" i="6" s="1"/>
  <c r="K173" i="6"/>
  <c r="V173" i="6" s="1"/>
  <c r="K289" i="6"/>
  <c r="V289" i="6" s="1"/>
  <c r="K241" i="6"/>
  <c r="V241" i="6" s="1"/>
  <c r="K281" i="6"/>
  <c r="V281" i="6" s="1"/>
  <c r="K233" i="6"/>
  <c r="V233" i="6" s="1"/>
  <c r="K222" i="6"/>
  <c r="V222" i="6" s="1"/>
  <c r="K217" i="6"/>
  <c r="V217" i="6" s="1"/>
  <c r="K213" i="6"/>
  <c r="V213" i="6" s="1"/>
  <c r="K209" i="6"/>
  <c r="V209" i="6" s="1"/>
  <c r="K205" i="6"/>
  <c r="V205" i="6" s="1"/>
  <c r="K201" i="6"/>
  <c r="V201" i="6" s="1"/>
  <c r="K197" i="6"/>
  <c r="V197" i="6" s="1"/>
  <c r="K193" i="6"/>
  <c r="V193" i="6" s="1"/>
  <c r="K189" i="6"/>
  <c r="V189" i="6" s="1"/>
  <c r="K185" i="6"/>
  <c r="V185" i="6" s="1"/>
  <c r="K181" i="6"/>
  <c r="V181" i="6" s="1"/>
  <c r="K177" i="6"/>
  <c r="V177" i="6" s="1"/>
  <c r="K171" i="6"/>
  <c r="V171" i="6" s="1"/>
  <c r="K140" i="6"/>
  <c r="V140" i="6" s="1"/>
  <c r="K136" i="6"/>
  <c r="V136" i="6" s="1"/>
  <c r="K132" i="6"/>
  <c r="V132" i="6" s="1"/>
  <c r="K128" i="6"/>
  <c r="V128" i="6" s="1"/>
  <c r="K124" i="6"/>
  <c r="V124" i="6" s="1"/>
  <c r="K120" i="6"/>
  <c r="V120" i="6" s="1"/>
  <c r="K118" i="6"/>
  <c r="V118" i="6" s="1"/>
  <c r="K116" i="6"/>
  <c r="V116" i="6" s="1"/>
  <c r="K114" i="6"/>
  <c r="V114" i="6" s="1"/>
  <c r="K169" i="6"/>
  <c r="V169" i="6" s="1"/>
  <c r="J51" i="6"/>
  <c r="C51" i="6" s="1"/>
  <c r="J55" i="6"/>
  <c r="C55" i="6" s="1"/>
  <c r="J59" i="6"/>
  <c r="C59" i="6" s="1"/>
  <c r="J63" i="6"/>
  <c r="J67" i="6"/>
  <c r="C67" i="6" s="1"/>
  <c r="J71" i="6"/>
  <c r="C71" i="6" s="1"/>
  <c r="J75" i="6"/>
  <c r="C75" i="6" s="1"/>
  <c r="J79" i="6"/>
  <c r="J83" i="6"/>
  <c r="C83" i="6" s="1"/>
  <c r="J87" i="6"/>
  <c r="C87" i="6" s="1"/>
  <c r="J91" i="6"/>
  <c r="C91" i="6" s="1"/>
  <c r="J95" i="6"/>
  <c r="J99" i="6"/>
  <c r="C99" i="6" s="1"/>
  <c r="J103" i="6"/>
  <c r="C103" i="6" s="1"/>
  <c r="J107" i="6"/>
  <c r="C107" i="6" s="1"/>
  <c r="K111" i="6"/>
  <c r="V111" i="6" s="1"/>
  <c r="J116" i="6"/>
  <c r="C116" i="6" s="1"/>
  <c r="Q116" i="6"/>
  <c r="K134" i="6"/>
  <c r="V134" i="6" s="1"/>
  <c r="K137" i="6"/>
  <c r="V137" i="6" s="1"/>
  <c r="K145" i="6"/>
  <c r="V145" i="6" s="1"/>
  <c r="K149" i="6"/>
  <c r="V149" i="6" s="1"/>
  <c r="K153" i="6"/>
  <c r="V153" i="6" s="1"/>
  <c r="K157" i="6"/>
  <c r="V157" i="6" s="1"/>
  <c r="C43" i="6"/>
  <c r="K43" i="6"/>
  <c r="V43" i="6" s="1"/>
  <c r="C45" i="6"/>
  <c r="K45" i="6"/>
  <c r="V45" i="6" s="1"/>
  <c r="C47" i="6"/>
  <c r="K47" i="6"/>
  <c r="V47" i="6" s="1"/>
  <c r="K50" i="6"/>
  <c r="V50" i="6" s="1"/>
  <c r="K51" i="6"/>
  <c r="V51" i="6" s="1"/>
  <c r="J52" i="6"/>
  <c r="C52" i="6" s="1"/>
  <c r="K54" i="6"/>
  <c r="V54" i="6" s="1"/>
  <c r="K55" i="6"/>
  <c r="V55" i="6" s="1"/>
  <c r="J56" i="6"/>
  <c r="C56" i="6" s="1"/>
  <c r="K58" i="6"/>
  <c r="V58" i="6" s="1"/>
  <c r="K59" i="6"/>
  <c r="V59" i="6" s="1"/>
  <c r="J60" i="6"/>
  <c r="C60" i="6" s="1"/>
  <c r="K62" i="6"/>
  <c r="V62" i="6" s="1"/>
  <c r="C63" i="6"/>
  <c r="K63" i="6"/>
  <c r="V63" i="6" s="1"/>
  <c r="J64" i="6"/>
  <c r="C64" i="6" s="1"/>
  <c r="K66" i="6"/>
  <c r="V66" i="6" s="1"/>
  <c r="K67" i="6"/>
  <c r="V67" i="6" s="1"/>
  <c r="J68" i="6"/>
  <c r="C68" i="6" s="1"/>
  <c r="K70" i="6"/>
  <c r="V70" i="6" s="1"/>
  <c r="K71" i="6"/>
  <c r="V71" i="6" s="1"/>
  <c r="J72" i="6"/>
  <c r="C72" i="6" s="1"/>
  <c r="K74" i="6"/>
  <c r="V74" i="6" s="1"/>
  <c r="K75" i="6"/>
  <c r="V75" i="6" s="1"/>
  <c r="J76" i="6"/>
  <c r="C76" i="6" s="1"/>
  <c r="K78" i="6"/>
  <c r="V78" i="6" s="1"/>
  <c r="C79" i="6"/>
  <c r="K79" i="6"/>
  <c r="V79" i="6" s="1"/>
  <c r="J80" i="6"/>
  <c r="C80" i="6" s="1"/>
  <c r="K82" i="6"/>
  <c r="V82" i="6" s="1"/>
  <c r="K83" i="6"/>
  <c r="V83" i="6" s="1"/>
  <c r="J84" i="6"/>
  <c r="C84" i="6" s="1"/>
  <c r="K86" i="6"/>
  <c r="V86" i="6" s="1"/>
  <c r="K87" i="6"/>
  <c r="V87" i="6" s="1"/>
  <c r="J88" i="6"/>
  <c r="C88" i="6" s="1"/>
  <c r="K90" i="6"/>
  <c r="V90" i="6" s="1"/>
  <c r="K91" i="6"/>
  <c r="V91" i="6" s="1"/>
  <c r="J92" i="6"/>
  <c r="C92" i="6" s="1"/>
  <c r="K94" i="6"/>
  <c r="V94" i="6" s="1"/>
  <c r="C95" i="6"/>
  <c r="K95" i="6"/>
  <c r="V95" i="6" s="1"/>
  <c r="J96" i="6"/>
  <c r="C96" i="6" s="1"/>
  <c r="K98" i="6"/>
  <c r="V98" i="6" s="1"/>
  <c r="K99" i="6"/>
  <c r="V99" i="6" s="1"/>
  <c r="J100" i="6"/>
  <c r="C100" i="6" s="1"/>
  <c r="K102" i="6"/>
  <c r="V102" i="6" s="1"/>
  <c r="K103" i="6"/>
  <c r="V103" i="6" s="1"/>
  <c r="J104" i="6"/>
  <c r="C104" i="6" s="1"/>
  <c r="K106" i="6"/>
  <c r="V106" i="6" s="1"/>
  <c r="K107" i="6"/>
  <c r="V107" i="6" s="1"/>
  <c r="J108" i="6"/>
  <c r="C108" i="6" s="1"/>
  <c r="K110" i="6"/>
  <c r="V110" i="6" s="1"/>
  <c r="J111" i="6"/>
  <c r="C111" i="6" s="1"/>
  <c r="K112" i="6"/>
  <c r="V112" i="6" s="1"/>
  <c r="J114" i="6"/>
  <c r="C114" i="6" s="1"/>
  <c r="Q114" i="6"/>
  <c r="K138" i="6"/>
  <c r="V138" i="6" s="1"/>
  <c r="K141" i="6"/>
  <c r="V141" i="6" s="1"/>
  <c r="J144" i="6"/>
  <c r="C144" i="6" s="1"/>
  <c r="K144" i="6"/>
  <c r="V144" i="6" s="1"/>
  <c r="J148" i="6"/>
  <c r="C148" i="6" s="1"/>
  <c r="K148" i="6"/>
  <c r="V148" i="6" s="1"/>
  <c r="J152" i="6"/>
  <c r="C152" i="6" s="1"/>
  <c r="K152" i="6"/>
  <c r="V152" i="6" s="1"/>
  <c r="J156" i="6"/>
  <c r="C156" i="6" s="1"/>
  <c r="K156" i="6"/>
  <c r="V156" i="6" s="1"/>
  <c r="C113" i="6"/>
  <c r="K113" i="6"/>
  <c r="V113" i="6" s="1"/>
  <c r="K115" i="6"/>
  <c r="V115" i="6" s="1"/>
  <c r="K117" i="6"/>
  <c r="V117" i="6" s="1"/>
  <c r="C119" i="6"/>
  <c r="K119" i="6"/>
  <c r="V119" i="6" s="1"/>
  <c r="K121" i="6"/>
  <c r="V121" i="6" s="1"/>
  <c r="K122" i="6"/>
  <c r="V122" i="6" s="1"/>
  <c r="J123" i="6"/>
  <c r="C123" i="6" s="1"/>
  <c r="C126" i="6"/>
  <c r="J127" i="6"/>
  <c r="C127" i="6" s="1"/>
  <c r="C130" i="6"/>
  <c r="J131" i="6"/>
  <c r="C131" i="6" s="1"/>
  <c r="J135" i="6"/>
  <c r="C135" i="6" s="1"/>
  <c r="C138" i="6"/>
  <c r="J139" i="6"/>
  <c r="C139" i="6" s="1"/>
  <c r="K160" i="6"/>
  <c r="V160" i="6" s="1"/>
  <c r="K161" i="6"/>
  <c r="V161" i="6" s="1"/>
  <c r="K162" i="6"/>
  <c r="V162" i="6" s="1"/>
  <c r="K163" i="6"/>
  <c r="V163" i="6" s="1"/>
  <c r="K164" i="6"/>
  <c r="V164" i="6" s="1"/>
  <c r="K165" i="6"/>
  <c r="V165" i="6" s="1"/>
  <c r="K166" i="6"/>
  <c r="V166" i="6" s="1"/>
  <c r="K167" i="6"/>
  <c r="V167" i="6" s="1"/>
  <c r="K168" i="6"/>
  <c r="V168" i="6" s="1"/>
  <c r="K170" i="6"/>
  <c r="V170" i="6" s="1"/>
  <c r="J170" i="6"/>
  <c r="C170" i="6" s="1"/>
  <c r="K123" i="6"/>
  <c r="V123" i="6" s="1"/>
  <c r="J125" i="6"/>
  <c r="C125" i="6" s="1"/>
  <c r="K127" i="6"/>
  <c r="V127" i="6" s="1"/>
  <c r="J129" i="6"/>
  <c r="C129" i="6" s="1"/>
  <c r="K131" i="6"/>
  <c r="V131" i="6" s="1"/>
  <c r="J133" i="6"/>
  <c r="C133" i="6" s="1"/>
  <c r="K135" i="6"/>
  <c r="V135" i="6" s="1"/>
  <c r="J137" i="6"/>
  <c r="C137" i="6" s="1"/>
  <c r="K139" i="6"/>
  <c r="V139" i="6" s="1"/>
  <c r="J141" i="6"/>
  <c r="C141" i="6" s="1"/>
  <c r="J143" i="6"/>
  <c r="C143" i="6" s="1"/>
  <c r="J145" i="6"/>
  <c r="C145" i="6" s="1"/>
  <c r="J147" i="6"/>
  <c r="C147" i="6" s="1"/>
  <c r="J149" i="6"/>
  <c r="C149" i="6" s="1"/>
  <c r="J151" i="6"/>
  <c r="C151" i="6" s="1"/>
  <c r="J153" i="6"/>
  <c r="C153" i="6" s="1"/>
  <c r="J155" i="6"/>
  <c r="C155" i="6" s="1"/>
  <c r="J157" i="6"/>
  <c r="C157" i="6" s="1"/>
  <c r="J159" i="6"/>
  <c r="C159" i="6" s="1"/>
  <c r="J161" i="6"/>
  <c r="C161" i="6" s="1"/>
  <c r="J163" i="6"/>
  <c r="C163" i="6" s="1"/>
  <c r="J165" i="6"/>
  <c r="C165" i="6" s="1"/>
  <c r="J167" i="6"/>
  <c r="C167" i="6" s="1"/>
  <c r="J160" i="6"/>
  <c r="C160" i="6" s="1"/>
  <c r="J162" i="6"/>
  <c r="C162" i="6" s="1"/>
  <c r="J164" i="6"/>
  <c r="C164" i="6" s="1"/>
  <c r="J166" i="6"/>
  <c r="C166" i="6" s="1"/>
  <c r="J168" i="6"/>
  <c r="C168" i="6" s="1"/>
  <c r="J172" i="6"/>
  <c r="C172" i="6" s="1"/>
  <c r="J174" i="6"/>
  <c r="C174" i="6" s="1"/>
  <c r="C229" i="6"/>
  <c r="K238" i="6"/>
  <c r="V238" i="6" s="1"/>
  <c r="J239" i="6"/>
  <c r="K240" i="6"/>
  <c r="V240" i="6" s="1"/>
  <c r="C245" i="6"/>
  <c r="K254" i="6"/>
  <c r="V254" i="6" s="1"/>
  <c r="J255" i="6"/>
  <c r="K256" i="6"/>
  <c r="V256" i="6" s="1"/>
  <c r="C261" i="6"/>
  <c r="K270" i="6"/>
  <c r="V270" i="6" s="1"/>
  <c r="J271" i="6"/>
  <c r="K272" i="6"/>
  <c r="V272" i="6" s="1"/>
  <c r="C277" i="6"/>
  <c r="K286" i="6"/>
  <c r="V286" i="6" s="1"/>
  <c r="J287" i="6"/>
  <c r="K288" i="6"/>
  <c r="V288" i="6" s="1"/>
  <c r="C293" i="6"/>
  <c r="K296" i="6"/>
  <c r="V296" i="6" s="1"/>
  <c r="C296" i="6"/>
  <c r="C305" i="6"/>
  <c r="K305" i="6"/>
  <c r="V305" i="6" s="1"/>
  <c r="K312" i="6"/>
  <c r="V312" i="6" s="1"/>
  <c r="C312" i="6"/>
  <c r="K172" i="6"/>
  <c r="V172" i="6" s="1"/>
  <c r="Q173" i="6"/>
  <c r="K174" i="6"/>
  <c r="V174" i="6" s="1"/>
  <c r="J175" i="6"/>
  <c r="C177" i="6"/>
  <c r="K178" i="6"/>
  <c r="V178" i="6" s="1"/>
  <c r="J179" i="6"/>
  <c r="C181" i="6"/>
  <c r="K182" i="6"/>
  <c r="V182" i="6" s="1"/>
  <c r="J183" i="6"/>
  <c r="C185" i="6"/>
  <c r="K186" i="6"/>
  <c r="V186" i="6" s="1"/>
  <c r="J187" i="6"/>
  <c r="C187" i="6" s="1"/>
  <c r="C189" i="6"/>
  <c r="K190" i="6"/>
  <c r="V190" i="6" s="1"/>
  <c r="J191" i="6"/>
  <c r="C191" i="6" s="1"/>
  <c r="C193" i="6"/>
  <c r="K194" i="6"/>
  <c r="V194" i="6" s="1"/>
  <c r="J195" i="6"/>
  <c r="C197" i="6"/>
  <c r="K198" i="6"/>
  <c r="V198" i="6" s="1"/>
  <c r="J199" i="6"/>
  <c r="C201" i="6"/>
  <c r="K202" i="6"/>
  <c r="V202" i="6" s="1"/>
  <c r="J203" i="6"/>
  <c r="C203" i="6" s="1"/>
  <c r="C205" i="6"/>
  <c r="K206" i="6"/>
  <c r="V206" i="6" s="1"/>
  <c r="J207" i="6"/>
  <c r="C207" i="6" s="1"/>
  <c r="C209" i="6"/>
  <c r="K210" i="6"/>
  <c r="V210" i="6" s="1"/>
  <c r="J211" i="6"/>
  <c r="C213" i="6"/>
  <c r="K214" i="6"/>
  <c r="V214" i="6" s="1"/>
  <c r="J215" i="6"/>
  <c r="C217" i="6"/>
  <c r="K218" i="6"/>
  <c r="V218" i="6" s="1"/>
  <c r="J219" i="6"/>
  <c r="C219" i="6" s="1"/>
  <c r="J220" i="6"/>
  <c r="K224" i="6"/>
  <c r="V224" i="6" s="1"/>
  <c r="K225" i="6"/>
  <c r="V225" i="6" s="1"/>
  <c r="J227" i="6"/>
  <c r="K229" i="6"/>
  <c r="V229" i="6" s="1"/>
  <c r="K234" i="6"/>
  <c r="V234" i="6" s="1"/>
  <c r="J235" i="6"/>
  <c r="C235" i="6" s="1"/>
  <c r="K236" i="6"/>
  <c r="V236" i="6" s="1"/>
  <c r="C241" i="6"/>
  <c r="K245" i="6"/>
  <c r="V245" i="6" s="1"/>
  <c r="K250" i="6"/>
  <c r="V250" i="6" s="1"/>
  <c r="J251" i="6"/>
  <c r="K252" i="6"/>
  <c r="V252" i="6" s="1"/>
  <c r="C257" i="6"/>
  <c r="K261" i="6"/>
  <c r="V261" i="6" s="1"/>
  <c r="K266" i="6"/>
  <c r="V266" i="6" s="1"/>
  <c r="J267" i="6"/>
  <c r="C267" i="6" s="1"/>
  <c r="K268" i="6"/>
  <c r="V268" i="6" s="1"/>
  <c r="C273" i="6"/>
  <c r="K277" i="6"/>
  <c r="V277" i="6" s="1"/>
  <c r="K282" i="6"/>
  <c r="V282" i="6" s="1"/>
  <c r="J283" i="6"/>
  <c r="C283" i="6" s="1"/>
  <c r="K284" i="6"/>
  <c r="V284" i="6" s="1"/>
  <c r="C289" i="6"/>
  <c r="K293" i="6"/>
  <c r="V293" i="6" s="1"/>
  <c r="K300" i="6"/>
  <c r="V300" i="6" s="1"/>
  <c r="C300" i="6"/>
  <c r="C309" i="6"/>
  <c r="K309" i="6"/>
  <c r="V309" i="6" s="1"/>
  <c r="C178" i="6"/>
  <c r="C182" i="6"/>
  <c r="C186" i="6"/>
  <c r="C190" i="6"/>
  <c r="C194" i="6"/>
  <c r="C198" i="6"/>
  <c r="C202" i="6"/>
  <c r="C206" i="6"/>
  <c r="C210" i="6"/>
  <c r="C214" i="6"/>
  <c r="C218" i="6"/>
  <c r="C223" i="6"/>
  <c r="K226" i="6"/>
  <c r="V226" i="6" s="1"/>
  <c r="K230" i="6"/>
  <c r="V230" i="6" s="1"/>
  <c r="J231" i="6"/>
  <c r="C231" i="6" s="1"/>
  <c r="K232" i="6"/>
  <c r="V232" i="6" s="1"/>
  <c r="C237" i="6"/>
  <c r="K246" i="6"/>
  <c r="V246" i="6" s="1"/>
  <c r="J247" i="6"/>
  <c r="K248" i="6"/>
  <c r="V248" i="6" s="1"/>
  <c r="C253" i="6"/>
  <c r="K262" i="6"/>
  <c r="V262" i="6" s="1"/>
  <c r="J263" i="6"/>
  <c r="C263" i="6" s="1"/>
  <c r="K264" i="6"/>
  <c r="V264" i="6" s="1"/>
  <c r="C269" i="6"/>
  <c r="K278" i="6"/>
  <c r="V278" i="6" s="1"/>
  <c r="J279" i="6"/>
  <c r="K280" i="6"/>
  <c r="V280" i="6" s="1"/>
  <c r="C285" i="6"/>
  <c r="K294" i="6"/>
  <c r="V294" i="6" s="1"/>
  <c r="C297" i="6"/>
  <c r="K297" i="6"/>
  <c r="V297" i="6" s="1"/>
  <c r="K304" i="6"/>
  <c r="V304" i="6" s="1"/>
  <c r="C304" i="6"/>
  <c r="C313" i="6"/>
  <c r="K313" i="6"/>
  <c r="V313" i="6" s="1"/>
  <c r="C175" i="6"/>
  <c r="C179" i="6"/>
  <c r="C183" i="6"/>
  <c r="C195" i="6"/>
  <c r="C199" i="6"/>
  <c r="C211" i="6"/>
  <c r="C215" i="6"/>
  <c r="K223" i="6"/>
  <c r="V223" i="6" s="1"/>
  <c r="C225" i="6"/>
  <c r="K228" i="6"/>
  <c r="V228" i="6" s="1"/>
  <c r="C233" i="6"/>
  <c r="K242" i="6"/>
  <c r="V242" i="6" s="1"/>
  <c r="J243" i="6"/>
  <c r="K244" i="6"/>
  <c r="V244" i="6" s="1"/>
  <c r="C249" i="6"/>
  <c r="K258" i="6"/>
  <c r="V258" i="6" s="1"/>
  <c r="J259" i="6"/>
  <c r="K260" i="6"/>
  <c r="V260" i="6" s="1"/>
  <c r="C265" i="6"/>
  <c r="K274" i="6"/>
  <c r="V274" i="6" s="1"/>
  <c r="J275" i="6"/>
  <c r="K276" i="6"/>
  <c r="V276" i="6" s="1"/>
  <c r="C281" i="6"/>
  <c r="K290" i="6"/>
  <c r="V290" i="6" s="1"/>
  <c r="J291" i="6"/>
  <c r="K292" i="6"/>
  <c r="V292" i="6" s="1"/>
  <c r="C301" i="6"/>
  <c r="K301" i="6"/>
  <c r="V301" i="6" s="1"/>
  <c r="K308" i="6"/>
  <c r="V308" i="6" s="1"/>
  <c r="C308" i="6"/>
  <c r="K315" i="6"/>
  <c r="V315" i="6" s="1"/>
  <c r="J316" i="6"/>
  <c r="C316" i="6" s="1"/>
  <c r="K317" i="6"/>
  <c r="V317" i="6" s="1"/>
  <c r="K319" i="6"/>
  <c r="V319" i="6" s="1"/>
  <c r="J320" i="6"/>
  <c r="K321" i="6"/>
  <c r="V321" i="6" s="1"/>
  <c r="K323" i="6"/>
  <c r="V323" i="6" s="1"/>
  <c r="J324" i="6"/>
  <c r="C324" i="6" s="1"/>
  <c r="K325" i="6"/>
  <c r="V325" i="6" s="1"/>
  <c r="K327" i="6"/>
  <c r="V327" i="6" s="1"/>
  <c r="J328" i="6"/>
  <c r="C328" i="6" s="1"/>
  <c r="K329" i="6"/>
  <c r="V329" i="6" s="1"/>
  <c r="K331" i="6"/>
  <c r="V331" i="6" s="1"/>
  <c r="J332" i="6"/>
  <c r="C332" i="6" s="1"/>
  <c r="K333" i="6"/>
  <c r="V333" i="6" s="1"/>
  <c r="K335" i="6"/>
  <c r="V335" i="6" s="1"/>
  <c r="J336" i="6"/>
  <c r="K337" i="6"/>
  <c r="V337" i="6" s="1"/>
  <c r="K339" i="6"/>
  <c r="V339" i="6" s="1"/>
  <c r="J340" i="6"/>
  <c r="C340" i="6" s="1"/>
  <c r="K341" i="6"/>
  <c r="V341" i="6" s="1"/>
  <c r="K343" i="6"/>
  <c r="V343" i="6" s="1"/>
  <c r="J344" i="6"/>
  <c r="C344" i="6" s="1"/>
  <c r="K345" i="6"/>
  <c r="V345" i="6" s="1"/>
  <c r="K347" i="6"/>
  <c r="V347" i="6" s="1"/>
  <c r="J348" i="6"/>
  <c r="C348" i="6" s="1"/>
  <c r="K349" i="6"/>
  <c r="V349" i="6" s="1"/>
  <c r="K351" i="6"/>
  <c r="V351" i="6" s="1"/>
  <c r="J352" i="6"/>
  <c r="K353" i="6"/>
  <c r="V353" i="6" s="1"/>
  <c r="K367" i="6"/>
  <c r="V367" i="6" s="1"/>
  <c r="J368" i="6"/>
  <c r="C368" i="6" s="1"/>
  <c r="K369" i="6"/>
  <c r="V369" i="6" s="1"/>
  <c r="K383" i="6"/>
  <c r="V383" i="6" s="1"/>
  <c r="J384" i="6"/>
  <c r="K385" i="6"/>
  <c r="V385" i="6" s="1"/>
  <c r="J295" i="6"/>
  <c r="K298" i="6"/>
  <c r="V298" i="6" s="1"/>
  <c r="J299" i="6"/>
  <c r="C299" i="6" s="1"/>
  <c r="K302" i="6"/>
  <c r="V302" i="6" s="1"/>
  <c r="J303" i="6"/>
  <c r="C303" i="6" s="1"/>
  <c r="K306" i="6"/>
  <c r="V306" i="6" s="1"/>
  <c r="J307" i="6"/>
  <c r="C307" i="6" s="1"/>
  <c r="K310" i="6"/>
  <c r="V310" i="6" s="1"/>
  <c r="J311" i="6"/>
  <c r="C311" i="6" s="1"/>
  <c r="K314" i="6"/>
  <c r="V314" i="6" s="1"/>
  <c r="K358" i="6"/>
  <c r="V358" i="6" s="1"/>
  <c r="K363" i="6"/>
  <c r="V363" i="6" s="1"/>
  <c r="J364" i="6"/>
  <c r="K365" i="6"/>
  <c r="V365" i="6" s="1"/>
  <c r="K374" i="6"/>
  <c r="V374" i="6" s="1"/>
  <c r="K379" i="6"/>
  <c r="V379" i="6" s="1"/>
  <c r="J380" i="6"/>
  <c r="K381" i="6"/>
  <c r="V381" i="6" s="1"/>
  <c r="C389" i="6"/>
  <c r="K389" i="6"/>
  <c r="V389" i="6" s="1"/>
  <c r="K401" i="6"/>
  <c r="V401" i="6" s="1"/>
  <c r="K409" i="6"/>
  <c r="V409" i="6" s="1"/>
  <c r="K417" i="6"/>
  <c r="V417" i="6" s="1"/>
  <c r="C222" i="6"/>
  <c r="C226" i="6"/>
  <c r="C230" i="6"/>
  <c r="C234" i="6"/>
  <c r="C238" i="6"/>
  <c r="C242" i="6"/>
  <c r="C246" i="6"/>
  <c r="C250" i="6"/>
  <c r="C254" i="6"/>
  <c r="C258" i="6"/>
  <c r="C262" i="6"/>
  <c r="C266" i="6"/>
  <c r="C270" i="6"/>
  <c r="C274" i="6"/>
  <c r="C278" i="6"/>
  <c r="C282" i="6"/>
  <c r="C286" i="6"/>
  <c r="C290" i="6"/>
  <c r="C294" i="6"/>
  <c r="C298" i="6"/>
  <c r="C302" i="6"/>
  <c r="C306" i="6"/>
  <c r="C310" i="6"/>
  <c r="C314" i="6"/>
  <c r="K354" i="6"/>
  <c r="V354" i="6" s="1"/>
  <c r="K359" i="6"/>
  <c r="V359" i="6" s="1"/>
  <c r="J360" i="6"/>
  <c r="C360" i="6" s="1"/>
  <c r="K361" i="6"/>
  <c r="V361" i="6" s="1"/>
  <c r="K370" i="6"/>
  <c r="V370" i="6" s="1"/>
  <c r="K375" i="6"/>
  <c r="V375" i="6" s="1"/>
  <c r="J376" i="6"/>
  <c r="K377" i="6"/>
  <c r="V377" i="6" s="1"/>
  <c r="K386" i="6"/>
  <c r="V386" i="6" s="1"/>
  <c r="C393" i="6"/>
  <c r="K393" i="6"/>
  <c r="V393" i="6" s="1"/>
  <c r="C295" i="6"/>
  <c r="C317" i="6"/>
  <c r="C321" i="6"/>
  <c r="C325" i="6"/>
  <c r="C329" i="6"/>
  <c r="C333" i="6"/>
  <c r="C337" i="6"/>
  <c r="C341" i="6"/>
  <c r="C345" i="6"/>
  <c r="C349" i="6"/>
  <c r="C353" i="6"/>
  <c r="K355" i="6"/>
  <c r="V355" i="6" s="1"/>
  <c r="J356" i="6"/>
  <c r="C356" i="6" s="1"/>
  <c r="K357" i="6"/>
  <c r="V357" i="6" s="1"/>
  <c r="C369" i="6"/>
  <c r="K371" i="6"/>
  <c r="V371" i="6" s="1"/>
  <c r="J372" i="6"/>
  <c r="C372" i="6" s="1"/>
  <c r="K373" i="6"/>
  <c r="V373" i="6" s="1"/>
  <c r="C385" i="6"/>
  <c r="K387" i="6"/>
  <c r="V387" i="6" s="1"/>
  <c r="K390" i="6"/>
  <c r="V390" i="6" s="1"/>
  <c r="K397" i="6"/>
  <c r="V397" i="6" s="1"/>
  <c r="K405" i="6"/>
  <c r="V405" i="6" s="1"/>
  <c r="K413" i="6"/>
  <c r="V413" i="6" s="1"/>
  <c r="C318" i="6"/>
  <c r="C322" i="6"/>
  <c r="C326" i="6"/>
  <c r="C330" i="6"/>
  <c r="C334" i="6"/>
  <c r="C338" i="6"/>
  <c r="C342" i="6"/>
  <c r="C346" i="6"/>
  <c r="C350" i="6"/>
  <c r="C354" i="6"/>
  <c r="C358" i="6"/>
  <c r="C362" i="6"/>
  <c r="C366" i="6"/>
  <c r="C370" i="6"/>
  <c r="C374" i="6"/>
  <c r="C378" i="6"/>
  <c r="C382" i="6"/>
  <c r="C386" i="6"/>
  <c r="J388" i="6"/>
  <c r="C390" i="6"/>
  <c r="K391" i="6"/>
  <c r="V391" i="6" s="1"/>
  <c r="J392" i="6"/>
  <c r="C394" i="6"/>
  <c r="K394" i="6"/>
  <c r="V394" i="6" s="1"/>
  <c r="K396" i="6"/>
  <c r="V396" i="6" s="1"/>
  <c r="C397" i="6"/>
  <c r="J398" i="6"/>
  <c r="C398" i="6" s="1"/>
  <c r="K400" i="6"/>
  <c r="V400" i="6" s="1"/>
  <c r="J402" i="6"/>
  <c r="C402" i="6" s="1"/>
  <c r="K404" i="6"/>
  <c r="V404" i="6" s="1"/>
  <c r="C405" i="6"/>
  <c r="J406" i="6"/>
  <c r="C406" i="6" s="1"/>
  <c r="K408" i="6"/>
  <c r="V408" i="6" s="1"/>
  <c r="J410" i="6"/>
  <c r="C410" i="6" s="1"/>
  <c r="K412" i="6"/>
  <c r="V412" i="6" s="1"/>
  <c r="C413" i="6"/>
  <c r="J414" i="6"/>
  <c r="C414" i="6" s="1"/>
  <c r="K416" i="6"/>
  <c r="V416" i="6" s="1"/>
  <c r="C417" i="6"/>
  <c r="J418" i="6"/>
  <c r="C418" i="6" s="1"/>
  <c r="K419" i="6"/>
  <c r="V419" i="6" s="1"/>
  <c r="K420" i="6"/>
  <c r="V420" i="6" s="1"/>
  <c r="K421" i="6"/>
  <c r="V421" i="6" s="1"/>
  <c r="K422" i="6"/>
  <c r="V422" i="6" s="1"/>
  <c r="K423" i="6"/>
  <c r="V423" i="6" s="1"/>
  <c r="K424" i="6"/>
  <c r="V424" i="6" s="1"/>
  <c r="K425" i="6"/>
  <c r="V425" i="6" s="1"/>
  <c r="K426" i="6"/>
  <c r="V426" i="6" s="1"/>
  <c r="K427" i="6"/>
  <c r="V427" i="6" s="1"/>
  <c r="K428" i="6"/>
  <c r="V428" i="6" s="1"/>
  <c r="K429" i="6"/>
  <c r="V429" i="6" s="1"/>
  <c r="K430" i="6"/>
  <c r="V430" i="6" s="1"/>
  <c r="K431" i="6"/>
  <c r="V431" i="6" s="1"/>
  <c r="K432" i="6"/>
  <c r="V432" i="6" s="1"/>
  <c r="K433" i="6"/>
  <c r="V433" i="6" s="1"/>
  <c r="K434" i="6"/>
  <c r="V434" i="6" s="1"/>
  <c r="K435" i="6"/>
  <c r="V435" i="6" s="1"/>
  <c r="K436" i="6"/>
  <c r="V436" i="6" s="1"/>
  <c r="K437" i="6"/>
  <c r="V437" i="6" s="1"/>
  <c r="K438" i="6"/>
  <c r="V438" i="6" s="1"/>
  <c r="K439" i="6"/>
  <c r="V439" i="6" s="1"/>
  <c r="K440" i="6"/>
  <c r="V440" i="6" s="1"/>
  <c r="K441" i="6"/>
  <c r="V441" i="6" s="1"/>
  <c r="K442" i="6"/>
  <c r="V442" i="6" s="1"/>
  <c r="K443" i="6"/>
  <c r="V443" i="6" s="1"/>
  <c r="K444" i="6"/>
  <c r="V444" i="6" s="1"/>
  <c r="K445" i="6"/>
  <c r="V445" i="6" s="1"/>
  <c r="C452" i="6"/>
  <c r="K452" i="6"/>
  <c r="V452" i="6" s="1"/>
  <c r="K459" i="6"/>
  <c r="V459" i="6" s="1"/>
  <c r="K467" i="6"/>
  <c r="V467" i="6" s="1"/>
  <c r="C315" i="6"/>
  <c r="C319" i="6"/>
  <c r="C323" i="6"/>
  <c r="C327" i="6"/>
  <c r="C331" i="6"/>
  <c r="C335" i="6"/>
  <c r="C339" i="6"/>
  <c r="C343" i="6"/>
  <c r="C347" i="6"/>
  <c r="C351" i="6"/>
  <c r="C355" i="6"/>
  <c r="C359" i="6"/>
  <c r="C363" i="6"/>
  <c r="C367" i="6"/>
  <c r="C371" i="6"/>
  <c r="C375" i="6"/>
  <c r="C379" i="6"/>
  <c r="C383" i="6"/>
  <c r="C387" i="6"/>
  <c r="C391" i="6"/>
  <c r="C456" i="6"/>
  <c r="K456" i="6"/>
  <c r="V456" i="6" s="1"/>
  <c r="K463" i="6"/>
  <c r="V463" i="6" s="1"/>
  <c r="C388" i="6"/>
  <c r="C392" i="6"/>
  <c r="J396" i="6"/>
  <c r="C396" i="6" s="1"/>
  <c r="K398" i="6"/>
  <c r="V398" i="6" s="1"/>
  <c r="J400" i="6"/>
  <c r="C400" i="6" s="1"/>
  <c r="K402" i="6"/>
  <c r="V402" i="6" s="1"/>
  <c r="C403" i="6"/>
  <c r="K403" i="6"/>
  <c r="V403" i="6" s="1"/>
  <c r="J404" i="6"/>
  <c r="C404" i="6" s="1"/>
  <c r="K406" i="6"/>
  <c r="V406" i="6" s="1"/>
  <c r="C407" i="6"/>
  <c r="K407" i="6"/>
  <c r="V407" i="6" s="1"/>
  <c r="J408" i="6"/>
  <c r="C408" i="6" s="1"/>
  <c r="K410" i="6"/>
  <c r="V410" i="6" s="1"/>
  <c r="K411" i="6"/>
  <c r="V411" i="6" s="1"/>
  <c r="J412" i="6"/>
  <c r="C412" i="6" s="1"/>
  <c r="K414" i="6"/>
  <c r="V414" i="6" s="1"/>
  <c r="K415" i="6"/>
  <c r="V415" i="6" s="1"/>
  <c r="J416" i="6"/>
  <c r="C416" i="6" s="1"/>
  <c r="K418" i="6"/>
  <c r="V418" i="6" s="1"/>
  <c r="J420" i="6"/>
  <c r="C420" i="6" s="1"/>
  <c r="J422" i="6"/>
  <c r="C422" i="6" s="1"/>
  <c r="J424" i="6"/>
  <c r="C424" i="6" s="1"/>
  <c r="J426" i="6"/>
  <c r="C426" i="6" s="1"/>
  <c r="J428" i="6"/>
  <c r="C428" i="6" s="1"/>
  <c r="J430" i="6"/>
  <c r="C430" i="6" s="1"/>
  <c r="J432" i="6"/>
  <c r="C432" i="6" s="1"/>
  <c r="J434" i="6"/>
  <c r="C434" i="6" s="1"/>
  <c r="J436" i="6"/>
  <c r="C436" i="6" s="1"/>
  <c r="J438" i="6"/>
  <c r="C438" i="6" s="1"/>
  <c r="J440" i="6"/>
  <c r="C440" i="6" s="1"/>
  <c r="J442" i="6"/>
  <c r="C442" i="6" s="1"/>
  <c r="J444" i="6"/>
  <c r="C444" i="6" s="1"/>
  <c r="K451" i="6"/>
  <c r="V451" i="6" s="1"/>
  <c r="C451" i="6"/>
  <c r="C460" i="6"/>
  <c r="K460" i="6"/>
  <c r="V460" i="6" s="1"/>
  <c r="J419" i="6"/>
  <c r="C419" i="6" s="1"/>
  <c r="J421" i="6"/>
  <c r="C421" i="6" s="1"/>
  <c r="J423" i="6"/>
  <c r="C423" i="6" s="1"/>
  <c r="J425" i="6"/>
  <c r="C425" i="6" s="1"/>
  <c r="J427" i="6"/>
  <c r="C427" i="6" s="1"/>
  <c r="J429" i="6"/>
  <c r="C429" i="6" s="1"/>
  <c r="J431" i="6"/>
  <c r="C431" i="6" s="1"/>
  <c r="J433" i="6"/>
  <c r="C433" i="6" s="1"/>
  <c r="J435" i="6"/>
  <c r="C435" i="6" s="1"/>
  <c r="J437" i="6"/>
  <c r="C437" i="6" s="1"/>
  <c r="J439" i="6"/>
  <c r="C439" i="6" s="1"/>
  <c r="J441" i="6"/>
  <c r="C441" i="6" s="1"/>
  <c r="J443" i="6"/>
  <c r="C443" i="6" s="1"/>
  <c r="J445" i="6"/>
  <c r="C445" i="6" s="1"/>
  <c r="K455" i="6"/>
  <c r="V455" i="6" s="1"/>
  <c r="C455" i="6"/>
  <c r="C459" i="6"/>
  <c r="C463" i="6"/>
  <c r="C467" i="6"/>
  <c r="K477" i="6"/>
  <c r="V477" i="6" s="1"/>
  <c r="K478" i="6"/>
  <c r="V478" i="6" s="1"/>
  <c r="K482" i="6"/>
  <c r="V482" i="6" s="1"/>
  <c r="K486" i="6"/>
  <c r="V486" i="6" s="1"/>
  <c r="K490" i="6"/>
  <c r="V490" i="6" s="1"/>
  <c r="K494" i="6"/>
  <c r="V494" i="6" s="1"/>
  <c r="K510" i="6"/>
  <c r="V510" i="6" s="1"/>
  <c r="J447" i="6"/>
  <c r="C447" i="6" s="1"/>
  <c r="K449" i="6"/>
  <c r="V449" i="6" s="1"/>
  <c r="J450" i="6"/>
  <c r="K453" i="6"/>
  <c r="V453" i="6" s="1"/>
  <c r="J454" i="6"/>
  <c r="C454" i="6" s="1"/>
  <c r="K457" i="6"/>
  <c r="V457" i="6" s="1"/>
  <c r="J458" i="6"/>
  <c r="C458" i="6" s="1"/>
  <c r="K461" i="6"/>
  <c r="V461" i="6" s="1"/>
  <c r="J462" i="6"/>
  <c r="C462" i="6" s="1"/>
  <c r="K465" i="6"/>
  <c r="V465" i="6" s="1"/>
  <c r="J466" i="6"/>
  <c r="K469" i="6"/>
  <c r="V469" i="6" s="1"/>
  <c r="J470" i="6"/>
  <c r="K506" i="6"/>
  <c r="V506" i="6" s="1"/>
  <c r="K522" i="6"/>
  <c r="V522" i="6" s="1"/>
  <c r="K447" i="6"/>
  <c r="V447" i="6" s="1"/>
  <c r="Q448" i="6"/>
  <c r="C449" i="6"/>
  <c r="C453" i="6"/>
  <c r="C457" i="6"/>
  <c r="C461" i="6"/>
  <c r="C465" i="6"/>
  <c r="C469" i="6"/>
  <c r="C471" i="6"/>
  <c r="K502" i="6"/>
  <c r="V502" i="6" s="1"/>
  <c r="K518" i="6"/>
  <c r="V518" i="6" s="1"/>
  <c r="K473" i="6"/>
  <c r="V473" i="6" s="1"/>
  <c r="J474" i="6"/>
  <c r="C474" i="6" s="1"/>
  <c r="K498" i="6"/>
  <c r="V498" i="6" s="1"/>
  <c r="K514" i="6"/>
  <c r="V514" i="6" s="1"/>
  <c r="K542" i="6"/>
  <c r="V542" i="6" s="1"/>
  <c r="C478" i="6"/>
  <c r="C482" i="6"/>
  <c r="C486" i="6"/>
  <c r="C490" i="6"/>
  <c r="C494" i="6"/>
  <c r="K495" i="6"/>
  <c r="V495" i="6" s="1"/>
  <c r="J496" i="6"/>
  <c r="C496" i="6" s="1"/>
  <c r="C498" i="6"/>
  <c r="J500" i="6"/>
  <c r="C502" i="6"/>
  <c r="K503" i="6"/>
  <c r="V503" i="6" s="1"/>
  <c r="J504" i="6"/>
  <c r="C504" i="6" s="1"/>
  <c r="C506" i="6"/>
  <c r="K507" i="6"/>
  <c r="V507" i="6" s="1"/>
  <c r="J508" i="6"/>
  <c r="C508" i="6" s="1"/>
  <c r="C510" i="6"/>
  <c r="K511" i="6"/>
  <c r="V511" i="6" s="1"/>
  <c r="J512" i="6"/>
  <c r="C512" i="6" s="1"/>
  <c r="C514" i="6"/>
  <c r="K515" i="6"/>
  <c r="V515" i="6" s="1"/>
  <c r="J516" i="6"/>
  <c r="C518" i="6"/>
  <c r="K519" i="6"/>
  <c r="V519" i="6" s="1"/>
  <c r="J520" i="6"/>
  <c r="C520" i="6" s="1"/>
  <c r="C522" i="6"/>
  <c r="K523" i="6"/>
  <c r="V523" i="6" s="1"/>
  <c r="J524" i="6"/>
  <c r="C524" i="6" s="1"/>
  <c r="K526" i="6"/>
  <c r="V526" i="6" s="1"/>
  <c r="K531" i="6"/>
  <c r="V531" i="6" s="1"/>
  <c r="J532" i="6"/>
  <c r="C532" i="6" s="1"/>
  <c r="K533" i="6"/>
  <c r="V533" i="6" s="1"/>
  <c r="J528" i="6"/>
  <c r="C528" i="6" s="1"/>
  <c r="K529" i="6"/>
  <c r="V529" i="6" s="1"/>
  <c r="K543" i="6"/>
  <c r="V543" i="6" s="1"/>
  <c r="J544" i="6"/>
  <c r="C472" i="6"/>
  <c r="C476" i="6"/>
  <c r="C480" i="6"/>
  <c r="K481" i="6"/>
  <c r="V481" i="6" s="1"/>
  <c r="C484" i="6"/>
  <c r="K485" i="6"/>
  <c r="V485" i="6" s="1"/>
  <c r="C488" i="6"/>
  <c r="K489" i="6"/>
  <c r="V489" i="6" s="1"/>
  <c r="C492" i="6"/>
  <c r="K493" i="6"/>
  <c r="V493" i="6" s="1"/>
  <c r="K497" i="6"/>
  <c r="V497" i="6" s="1"/>
  <c r="C500" i="6"/>
  <c r="K501" i="6"/>
  <c r="V501" i="6" s="1"/>
  <c r="K505" i="6"/>
  <c r="V505" i="6" s="1"/>
  <c r="K509" i="6"/>
  <c r="V509" i="6" s="1"/>
  <c r="K513" i="6"/>
  <c r="V513" i="6" s="1"/>
  <c r="C516" i="6"/>
  <c r="K517" i="6"/>
  <c r="V517" i="6" s="1"/>
  <c r="K521" i="6"/>
  <c r="V521" i="6" s="1"/>
  <c r="K525" i="6"/>
  <c r="V525" i="6" s="1"/>
  <c r="C526" i="6"/>
  <c r="K534" i="6"/>
  <c r="V534" i="6" s="1"/>
  <c r="K539" i="6"/>
  <c r="V539" i="6" s="1"/>
  <c r="J540" i="6"/>
  <c r="K541" i="6"/>
  <c r="V541" i="6" s="1"/>
  <c r="C473" i="6"/>
  <c r="C477" i="6"/>
  <c r="C481" i="6"/>
  <c r="C485" i="6"/>
  <c r="C489" i="6"/>
  <c r="C493" i="6"/>
  <c r="C497" i="6"/>
  <c r="C501" i="6"/>
  <c r="C505" i="6"/>
  <c r="C509" i="6"/>
  <c r="C513" i="6"/>
  <c r="C517" i="6"/>
  <c r="C521" i="6"/>
  <c r="K535" i="6"/>
  <c r="V535" i="6" s="1"/>
  <c r="J536" i="6"/>
  <c r="K537" i="6"/>
  <c r="V537" i="6" s="1"/>
  <c r="K588" i="6"/>
  <c r="V588" i="6" s="1"/>
  <c r="K600" i="6"/>
  <c r="V600" i="6" s="1"/>
  <c r="C530" i="6"/>
  <c r="C534" i="6"/>
  <c r="C538" i="6"/>
  <c r="C542" i="6"/>
  <c r="J546" i="6"/>
  <c r="K548" i="6"/>
  <c r="V548" i="6" s="1"/>
  <c r="K551" i="6"/>
  <c r="V551" i="6" s="1"/>
  <c r="K552" i="6"/>
  <c r="V552" i="6" s="1"/>
  <c r="J553" i="6"/>
  <c r="C553" i="6" s="1"/>
  <c r="K555" i="6"/>
  <c r="V555" i="6" s="1"/>
  <c r="K556" i="6"/>
  <c r="V556" i="6" s="1"/>
  <c r="J557" i="6"/>
  <c r="C557" i="6" s="1"/>
  <c r="K559" i="6"/>
  <c r="V559" i="6" s="1"/>
  <c r="C560" i="6"/>
  <c r="K560" i="6"/>
  <c r="V560" i="6" s="1"/>
  <c r="J561" i="6"/>
  <c r="C561" i="6" s="1"/>
  <c r="K563" i="6"/>
  <c r="V563" i="6" s="1"/>
  <c r="C564" i="6"/>
  <c r="K564" i="6"/>
  <c r="V564" i="6" s="1"/>
  <c r="J565" i="6"/>
  <c r="C565" i="6" s="1"/>
  <c r="K567" i="6"/>
  <c r="V567" i="6" s="1"/>
  <c r="K568" i="6"/>
  <c r="V568" i="6" s="1"/>
  <c r="J569" i="6"/>
  <c r="C569" i="6" s="1"/>
  <c r="K571" i="6"/>
  <c r="V571" i="6" s="1"/>
  <c r="C572" i="6"/>
  <c r="K572" i="6"/>
  <c r="V572" i="6" s="1"/>
  <c r="J573" i="6"/>
  <c r="C573" i="6" s="1"/>
  <c r="K575" i="6"/>
  <c r="V575" i="6" s="1"/>
  <c r="C576" i="6"/>
  <c r="K576" i="6"/>
  <c r="V576" i="6" s="1"/>
  <c r="J577" i="6"/>
  <c r="C577" i="6" s="1"/>
  <c r="K579" i="6"/>
  <c r="V579" i="6" s="1"/>
  <c r="C580" i="6"/>
  <c r="K580" i="6"/>
  <c r="V580" i="6" s="1"/>
  <c r="J581" i="6"/>
  <c r="C581" i="6" s="1"/>
  <c r="K583" i="6"/>
  <c r="V583" i="6" s="1"/>
  <c r="C584" i="6"/>
  <c r="K584" i="6"/>
  <c r="V584" i="6" s="1"/>
  <c r="J585" i="6"/>
  <c r="C585" i="6" s="1"/>
  <c r="K587" i="6"/>
  <c r="V587" i="6" s="1"/>
  <c r="C588" i="6"/>
  <c r="Q589" i="6"/>
  <c r="J589" i="6"/>
  <c r="C589" i="6" s="1"/>
  <c r="Q591" i="6"/>
  <c r="J591" i="6"/>
  <c r="C591" i="6" s="1"/>
  <c r="C527" i="6"/>
  <c r="C531" i="6"/>
  <c r="C535" i="6"/>
  <c r="C539" i="6"/>
  <c r="C543" i="6"/>
  <c r="J545" i="6"/>
  <c r="J550" i="6"/>
  <c r="J554" i="6"/>
  <c r="J558" i="6"/>
  <c r="C558" i="6" s="1"/>
  <c r="J562" i="6"/>
  <c r="C562" i="6" s="1"/>
  <c r="J566" i="6"/>
  <c r="C566" i="6" s="1"/>
  <c r="J570" i="6"/>
  <c r="C570" i="6" s="1"/>
  <c r="J574" i="6"/>
  <c r="C574" i="6" s="1"/>
  <c r="J578" i="6"/>
  <c r="C578" i="6" s="1"/>
  <c r="J582" i="6"/>
  <c r="C582" i="6" s="1"/>
  <c r="J586" i="6"/>
  <c r="C586" i="6" s="1"/>
  <c r="K590" i="6"/>
  <c r="V590" i="6" s="1"/>
  <c r="Q595" i="6"/>
  <c r="J595" i="6"/>
  <c r="C595" i="6" s="1"/>
  <c r="J547" i="6"/>
  <c r="C547" i="6" s="1"/>
  <c r="C548" i="6"/>
  <c r="J551" i="6"/>
  <c r="C551" i="6" s="1"/>
  <c r="K553" i="6"/>
  <c r="V553" i="6" s="1"/>
  <c r="C554" i="6"/>
  <c r="K554" i="6"/>
  <c r="V554" i="6" s="1"/>
  <c r="J555" i="6"/>
  <c r="C555" i="6" s="1"/>
  <c r="K557" i="6"/>
  <c r="V557" i="6" s="1"/>
  <c r="K558" i="6"/>
  <c r="V558" i="6" s="1"/>
  <c r="J559" i="6"/>
  <c r="C559" i="6" s="1"/>
  <c r="K561" i="6"/>
  <c r="V561" i="6" s="1"/>
  <c r="K562" i="6"/>
  <c r="V562" i="6" s="1"/>
  <c r="J563" i="6"/>
  <c r="C563" i="6" s="1"/>
  <c r="K565" i="6"/>
  <c r="V565" i="6" s="1"/>
  <c r="K566" i="6"/>
  <c r="V566" i="6" s="1"/>
  <c r="J567" i="6"/>
  <c r="C567" i="6" s="1"/>
  <c r="K569" i="6"/>
  <c r="V569" i="6" s="1"/>
  <c r="K570" i="6"/>
  <c r="V570" i="6" s="1"/>
  <c r="J571" i="6"/>
  <c r="C571" i="6" s="1"/>
  <c r="K573" i="6"/>
  <c r="V573" i="6" s="1"/>
  <c r="K574" i="6"/>
  <c r="V574" i="6" s="1"/>
  <c r="J575" i="6"/>
  <c r="C575" i="6" s="1"/>
  <c r="K577" i="6"/>
  <c r="V577" i="6" s="1"/>
  <c r="K578" i="6"/>
  <c r="V578" i="6" s="1"/>
  <c r="J579" i="6"/>
  <c r="C579" i="6" s="1"/>
  <c r="K581" i="6"/>
  <c r="V581" i="6" s="1"/>
  <c r="K582" i="6"/>
  <c r="V582" i="6" s="1"/>
  <c r="J583" i="6"/>
  <c r="C583" i="6" s="1"/>
  <c r="K585" i="6"/>
  <c r="V585" i="6" s="1"/>
  <c r="K586" i="6"/>
  <c r="V586" i="6" s="1"/>
  <c r="J587" i="6"/>
  <c r="C587" i="6" s="1"/>
  <c r="J590" i="6"/>
  <c r="C590" i="6" s="1"/>
  <c r="Q593" i="6"/>
  <c r="J593" i="6"/>
  <c r="C593" i="6" s="1"/>
  <c r="K601" i="6"/>
  <c r="V601" i="6" s="1"/>
  <c r="J604" i="6"/>
  <c r="C604" i="6" s="1"/>
  <c r="Q604" i="6"/>
  <c r="K616" i="6"/>
  <c r="V616" i="6" s="1"/>
  <c r="K618" i="6"/>
  <c r="V618" i="6" s="1"/>
  <c r="K622" i="6"/>
  <c r="V622" i="6" s="1"/>
  <c r="K626" i="6"/>
  <c r="V626" i="6" s="1"/>
  <c r="J600" i="6"/>
  <c r="C600" i="6" s="1"/>
  <c r="Q600" i="6"/>
  <c r="J601" i="6"/>
  <c r="C601" i="6" s="1"/>
  <c r="K604" i="6"/>
  <c r="V604" i="6" s="1"/>
  <c r="K612" i="6"/>
  <c r="V612" i="6" s="1"/>
  <c r="J621" i="6"/>
  <c r="C621" i="6" s="1"/>
  <c r="K621" i="6"/>
  <c r="V621" i="6" s="1"/>
  <c r="J625" i="6"/>
  <c r="C625" i="6" s="1"/>
  <c r="K625" i="6"/>
  <c r="V625" i="6" s="1"/>
  <c r="K608" i="6"/>
  <c r="V608" i="6" s="1"/>
  <c r="K620" i="6"/>
  <c r="V620" i="6" s="1"/>
  <c r="K624" i="6"/>
  <c r="V624" i="6" s="1"/>
  <c r="K628" i="6"/>
  <c r="V628" i="6" s="1"/>
  <c r="C592" i="6"/>
  <c r="K592" i="6"/>
  <c r="V592" i="6" s="1"/>
  <c r="K594" i="6"/>
  <c r="V594" i="6" s="1"/>
  <c r="C596" i="6"/>
  <c r="K596" i="6"/>
  <c r="V596" i="6" s="1"/>
  <c r="K597" i="6"/>
  <c r="V597" i="6" s="1"/>
  <c r="J619" i="6"/>
  <c r="C619" i="6" s="1"/>
  <c r="K619" i="6"/>
  <c r="V619" i="6" s="1"/>
  <c r="J623" i="6"/>
  <c r="C623" i="6" s="1"/>
  <c r="K623" i="6"/>
  <c r="V623" i="6" s="1"/>
  <c r="J627" i="6"/>
  <c r="C627" i="6" s="1"/>
  <c r="K627" i="6"/>
  <c r="V627" i="6" s="1"/>
  <c r="J599" i="6"/>
  <c r="C599" i="6" s="1"/>
  <c r="J603" i="6"/>
  <c r="C603" i="6" s="1"/>
  <c r="J607" i="6"/>
  <c r="C607" i="6" s="1"/>
  <c r="J611" i="6"/>
  <c r="C611" i="6" s="1"/>
  <c r="J615" i="6"/>
  <c r="C615" i="6" s="1"/>
  <c r="K635" i="6"/>
  <c r="V635" i="6" s="1"/>
  <c r="J635" i="6"/>
  <c r="C635" i="6" s="1"/>
  <c r="J608" i="6"/>
  <c r="C608" i="6" s="1"/>
  <c r="J612" i="6"/>
  <c r="C612" i="6" s="1"/>
  <c r="J616" i="6"/>
  <c r="C616" i="6" s="1"/>
  <c r="J618" i="6"/>
  <c r="C618" i="6" s="1"/>
  <c r="J620" i="6"/>
  <c r="C620" i="6" s="1"/>
  <c r="J622" i="6"/>
  <c r="C622" i="6" s="1"/>
  <c r="J624" i="6"/>
  <c r="C624" i="6" s="1"/>
  <c r="J626" i="6"/>
  <c r="C626" i="6" s="1"/>
  <c r="J628" i="6"/>
  <c r="C628" i="6" s="1"/>
  <c r="J630" i="6"/>
  <c r="C630" i="6" s="1"/>
  <c r="J632" i="6"/>
  <c r="C632" i="6" s="1"/>
  <c r="J629" i="6"/>
  <c r="C629" i="6" s="1"/>
  <c r="J631" i="6"/>
  <c r="C631" i="6" s="1"/>
  <c r="J633" i="6"/>
  <c r="C633" i="6" s="1"/>
  <c r="K637" i="6"/>
  <c r="V637" i="6" s="1"/>
  <c r="J637" i="6"/>
  <c r="C637" i="6" s="1"/>
  <c r="J598" i="6"/>
  <c r="C598" i="6" s="1"/>
  <c r="J602" i="6"/>
  <c r="C602" i="6" s="1"/>
  <c r="C605" i="6"/>
  <c r="K605" i="6"/>
  <c r="V605" i="6" s="1"/>
  <c r="J606" i="6"/>
  <c r="C606" i="6" s="1"/>
  <c r="K609" i="6"/>
  <c r="V609" i="6" s="1"/>
  <c r="J610" i="6"/>
  <c r="C610" i="6" s="1"/>
  <c r="C613" i="6"/>
  <c r="K613" i="6"/>
  <c r="V613" i="6" s="1"/>
  <c r="J614" i="6"/>
  <c r="C614" i="6" s="1"/>
  <c r="K617" i="6"/>
  <c r="V617" i="6" s="1"/>
  <c r="K629" i="6"/>
  <c r="V629" i="6" s="1"/>
  <c r="K630" i="6"/>
  <c r="V630" i="6" s="1"/>
  <c r="K631" i="6"/>
  <c r="V631" i="6" s="1"/>
  <c r="K632" i="6"/>
  <c r="V632" i="6" s="1"/>
  <c r="K633" i="6"/>
  <c r="V633" i="6" s="1"/>
  <c r="J636" i="6"/>
  <c r="C636" i="6" s="1"/>
  <c r="J640" i="6"/>
  <c r="J641" i="6"/>
  <c r="C641" i="6" s="1"/>
  <c r="J642" i="6"/>
  <c r="C642" i="6" s="1"/>
  <c r="J643" i="6"/>
  <c r="C643" i="6" s="1"/>
  <c r="J644" i="6"/>
  <c r="C644" i="6" s="1"/>
  <c r="J645" i="6"/>
  <c r="C645" i="6" s="1"/>
  <c r="J646" i="6"/>
  <c r="C646" i="6" s="1"/>
  <c r="J647" i="6"/>
  <c r="C647" i="6" s="1"/>
  <c r="J648" i="6"/>
  <c r="J649" i="6"/>
  <c r="C649" i="6" s="1"/>
  <c r="J650" i="6"/>
  <c r="C650" i="6" s="1"/>
  <c r="K658" i="6"/>
  <c r="V658" i="6" s="1"/>
  <c r="K662" i="6"/>
  <c r="V662" i="6" s="1"/>
  <c r="K666" i="6"/>
  <c r="V666" i="6" s="1"/>
  <c r="K670" i="6"/>
  <c r="V670" i="6" s="1"/>
  <c r="K674" i="6"/>
  <c r="V674" i="6" s="1"/>
  <c r="K678" i="6"/>
  <c r="V678" i="6" s="1"/>
  <c r="K638" i="6"/>
  <c r="V638" i="6" s="1"/>
  <c r="K659" i="6"/>
  <c r="V659" i="6" s="1"/>
  <c r="K663" i="6"/>
  <c r="V663" i="6" s="1"/>
  <c r="K667" i="6"/>
  <c r="V667" i="6" s="1"/>
  <c r="K671" i="6"/>
  <c r="V671" i="6" s="1"/>
  <c r="K675" i="6"/>
  <c r="V675" i="6" s="1"/>
  <c r="K679" i="6"/>
  <c r="V679" i="6" s="1"/>
  <c r="J638" i="6"/>
  <c r="C638" i="6" s="1"/>
  <c r="K660" i="6"/>
  <c r="V660" i="6" s="1"/>
  <c r="K664" i="6"/>
  <c r="V664" i="6" s="1"/>
  <c r="K668" i="6"/>
  <c r="V668" i="6" s="1"/>
  <c r="K672" i="6"/>
  <c r="V672" i="6" s="1"/>
  <c r="K676" i="6"/>
  <c r="V676" i="6" s="1"/>
  <c r="K680" i="6"/>
  <c r="V680" i="6" s="1"/>
  <c r="K657" i="6"/>
  <c r="V657" i="6" s="1"/>
  <c r="K661" i="6"/>
  <c r="V661" i="6" s="1"/>
  <c r="K665" i="6"/>
  <c r="V665" i="6" s="1"/>
  <c r="K669" i="6"/>
  <c r="V669" i="6" s="1"/>
  <c r="K673" i="6"/>
  <c r="V673" i="6" s="1"/>
  <c r="K677" i="6"/>
  <c r="V677" i="6" s="1"/>
  <c r="K681" i="6"/>
  <c r="V681" i="6" s="1"/>
  <c r="C640" i="6"/>
  <c r="K640" i="6"/>
  <c r="V640" i="6" s="1"/>
  <c r="K642" i="6"/>
  <c r="V642" i="6" s="1"/>
  <c r="K644" i="6"/>
  <c r="V644" i="6" s="1"/>
  <c r="K646" i="6"/>
  <c r="V646" i="6" s="1"/>
  <c r="C648" i="6"/>
  <c r="K648" i="6"/>
  <c r="V648" i="6" s="1"/>
  <c r="K650" i="6"/>
  <c r="V650" i="6" s="1"/>
  <c r="K651" i="6"/>
  <c r="V651" i="6" s="1"/>
  <c r="K652" i="6"/>
  <c r="V652" i="6" s="1"/>
  <c r="K653" i="6"/>
  <c r="V653" i="6" s="1"/>
  <c r="K654" i="6"/>
  <c r="V654" i="6" s="1"/>
  <c r="K655" i="6"/>
  <c r="V655" i="6" s="1"/>
  <c r="K656" i="6"/>
  <c r="V656" i="6" s="1"/>
  <c r="J652" i="6"/>
  <c r="C652" i="6" s="1"/>
  <c r="J653" i="6"/>
  <c r="C653" i="6" s="1"/>
  <c r="J654" i="6"/>
  <c r="C654" i="6" s="1"/>
  <c r="J656" i="6"/>
  <c r="C656" i="6" s="1"/>
  <c r="K682" i="6"/>
  <c r="V682" i="6" s="1"/>
  <c r="K683" i="6"/>
  <c r="V683" i="6" s="1"/>
  <c r="K684" i="6"/>
  <c r="V684" i="6" s="1"/>
  <c r="K685" i="6"/>
  <c r="V685" i="6" s="1"/>
  <c r="K686" i="6"/>
  <c r="V686" i="6" s="1"/>
  <c r="K687" i="6"/>
  <c r="V687" i="6" s="1"/>
  <c r="K688" i="6"/>
  <c r="V688" i="6" s="1"/>
  <c r="J651" i="6"/>
  <c r="C651" i="6" s="1"/>
  <c r="J655" i="6"/>
  <c r="C655" i="6" s="1"/>
  <c r="K318" i="6" l="1"/>
  <c r="V318" i="6" s="1"/>
  <c r="K338" i="6"/>
  <c r="V338" i="6" s="1"/>
  <c r="K399" i="6"/>
  <c r="V399" i="6" s="1"/>
  <c r="K479" i="6"/>
  <c r="V479" i="6" s="1"/>
  <c r="K527" i="6"/>
  <c r="V527" i="6" s="1"/>
  <c r="K593" i="6"/>
  <c r="V593" i="6" s="1"/>
  <c r="K614" i="6"/>
  <c r="V614" i="6" s="1"/>
  <c r="K647" i="6"/>
  <c r="V647" i="6" s="1"/>
  <c r="K34" i="6"/>
  <c r="V34" i="6" s="1"/>
  <c r="K26" i="6"/>
  <c r="V26" i="6" s="1"/>
  <c r="K20" i="6"/>
  <c r="V20" i="6" s="1"/>
  <c r="K334" i="6"/>
  <c r="V334" i="6" s="1"/>
  <c r="K350" i="6"/>
  <c r="V350" i="6" s="1"/>
  <c r="K395" i="6"/>
  <c r="V395" i="6" s="1"/>
  <c r="K468" i="6"/>
  <c r="V468" i="6" s="1"/>
  <c r="K475" i="6"/>
  <c r="V475" i="6" s="1"/>
  <c r="K491" i="6"/>
  <c r="V491" i="6" s="1"/>
  <c r="K492" i="6"/>
  <c r="V492" i="6" s="1"/>
  <c r="K549" i="6"/>
  <c r="V549" i="6" s="1"/>
  <c r="K603" i="6"/>
  <c r="V603" i="6" s="1"/>
  <c r="K602" i="6"/>
  <c r="V602" i="6" s="1"/>
  <c r="K611" i="6"/>
  <c r="V611" i="6" s="1"/>
  <c r="K634" i="6"/>
  <c r="V634" i="6" s="1"/>
  <c r="K645" i="6"/>
  <c r="V645" i="6" s="1"/>
  <c r="K42" i="6"/>
  <c r="V42" i="6" s="1"/>
  <c r="K14" i="6"/>
  <c r="V14" i="6" s="1"/>
  <c r="K146" i="6"/>
  <c r="V146" i="6" s="1"/>
  <c r="K105" i="6"/>
  <c r="V105" i="6" s="1"/>
  <c r="K97" i="6"/>
  <c r="V97" i="6" s="1"/>
  <c r="K84" i="6"/>
  <c r="V84" i="6" s="1"/>
  <c r="K80" i="6"/>
  <c r="V80" i="6" s="1"/>
  <c r="K68" i="6"/>
  <c r="V68" i="6" s="1"/>
  <c r="K49" i="6"/>
  <c r="V49" i="6" s="1"/>
  <c r="K46" i="6"/>
  <c r="V46" i="6" s="1"/>
  <c r="K44" i="6"/>
  <c r="V44" i="6" s="1"/>
  <c r="K32" i="6"/>
  <c r="V32" i="6" s="1"/>
  <c r="K12" i="6"/>
  <c r="V12" i="6" s="1"/>
  <c r="K151" i="6"/>
  <c r="V151" i="6" s="1"/>
  <c r="K101" i="6"/>
  <c r="V101" i="6" s="1"/>
  <c r="K93" i="6"/>
  <c r="V93" i="6" s="1"/>
  <c r="K89" i="6"/>
  <c r="V89" i="6" s="1"/>
  <c r="K77" i="6"/>
  <c r="V77" i="6" s="1"/>
  <c r="K73" i="6"/>
  <c r="V73" i="6" s="1"/>
  <c r="K60" i="6"/>
  <c r="V60" i="6" s="1"/>
  <c r="K52" i="6"/>
  <c r="V52" i="6" s="1"/>
  <c r="K10" i="6"/>
  <c r="V10" i="6" s="1"/>
  <c r="K155" i="6"/>
  <c r="V155" i="6" s="1"/>
  <c r="K129" i="6"/>
  <c r="V129" i="6" s="1"/>
  <c r="K13" i="6"/>
  <c r="V13" i="6" s="1"/>
  <c r="K142" i="6"/>
  <c r="V142" i="6" s="1"/>
  <c r="K9" i="6"/>
  <c r="V9" i="6" s="1"/>
  <c r="K41" i="6"/>
  <c r="V41" i="6" s="1"/>
  <c r="K249" i="6"/>
  <c r="V249" i="6" s="1"/>
  <c r="K257" i="6"/>
  <c r="V257" i="6" s="1"/>
  <c r="K176" i="6"/>
  <c r="V176" i="6" s="1"/>
  <c r="K192" i="6"/>
  <c r="V192" i="6" s="1"/>
  <c r="K208" i="6"/>
  <c r="V208" i="6" s="1"/>
  <c r="K237" i="6"/>
  <c r="V237" i="6" s="1"/>
  <c r="K362" i="6"/>
  <c r="V362" i="6" s="1"/>
  <c r="K326" i="6"/>
  <c r="V326" i="6" s="1"/>
  <c r="K342" i="6"/>
  <c r="V342" i="6" s="1"/>
  <c r="K382" i="6"/>
  <c r="V382" i="6" s="1"/>
  <c r="K448" i="6"/>
  <c r="V448" i="6" s="1"/>
  <c r="K471" i="6"/>
  <c r="V471" i="6" s="1"/>
  <c r="K483" i="6"/>
  <c r="V483" i="6" s="1"/>
  <c r="K484" i="6"/>
  <c r="V484" i="6" s="1"/>
  <c r="K538" i="6"/>
  <c r="V538" i="6" s="1"/>
  <c r="K589" i="6"/>
  <c r="V589" i="6" s="1"/>
  <c r="K595" i="6"/>
  <c r="V595" i="6" s="1"/>
  <c r="K607" i="6"/>
  <c r="V607" i="6" s="1"/>
  <c r="K615" i="6"/>
  <c r="V615" i="6" s="1"/>
  <c r="K641" i="6"/>
  <c r="V641" i="6" s="1"/>
  <c r="K649" i="6"/>
  <c r="V649" i="6" s="1"/>
  <c r="K30" i="6"/>
  <c r="V30" i="6" s="1"/>
  <c r="K24" i="6"/>
  <c r="V24" i="6" s="1"/>
  <c r="K18" i="6"/>
  <c r="V18" i="6" s="1"/>
  <c r="K158" i="6"/>
  <c r="V158" i="6" s="1"/>
  <c r="K150" i="6"/>
  <c r="V150" i="6" s="1"/>
  <c r="K133" i="6"/>
  <c r="V133" i="6" s="1"/>
  <c r="K88" i="6"/>
  <c r="V88" i="6" s="1"/>
  <c r="K81" i="6"/>
  <c r="V81" i="6" s="1"/>
  <c r="K72" i="6"/>
  <c r="V72" i="6" s="1"/>
  <c r="K64" i="6"/>
  <c r="V64" i="6" s="1"/>
  <c r="K56" i="6"/>
  <c r="V56" i="6" s="1"/>
  <c r="K48" i="6"/>
  <c r="V48" i="6" s="1"/>
  <c r="K40" i="6"/>
  <c r="V40" i="6" s="1"/>
  <c r="K22" i="6"/>
  <c r="V22" i="6" s="1"/>
  <c r="K147" i="6"/>
  <c r="V147" i="6" s="1"/>
  <c r="K126" i="6"/>
  <c r="V126" i="6" s="1"/>
  <c r="K11" i="6"/>
  <c r="V11" i="6" s="1"/>
  <c r="K265" i="6"/>
  <c r="V265" i="6" s="1"/>
  <c r="K273" i="6"/>
  <c r="V273" i="6" s="1"/>
  <c r="K180" i="6"/>
  <c r="V180" i="6" s="1"/>
  <c r="K196" i="6"/>
  <c r="V196" i="6" s="1"/>
  <c r="K212" i="6"/>
  <c r="V212" i="6" s="1"/>
  <c r="K253" i="6"/>
  <c r="V253" i="6" s="1"/>
  <c r="K378" i="6"/>
  <c r="V378" i="6" s="1"/>
  <c r="K330" i="6"/>
  <c r="V330" i="6" s="1"/>
  <c r="K346" i="6"/>
  <c r="V346" i="6" s="1"/>
  <c r="K446" i="6"/>
  <c r="V446" i="6" s="1"/>
  <c r="K464" i="6"/>
  <c r="V464" i="6" s="1"/>
  <c r="K476" i="6"/>
  <c r="V476" i="6" s="1"/>
  <c r="K487" i="6"/>
  <c r="V487" i="6" s="1"/>
  <c r="K488" i="6"/>
  <c r="V488" i="6" s="1"/>
  <c r="K530" i="6"/>
  <c r="V530" i="6" s="1"/>
  <c r="K591" i="6"/>
  <c r="V591" i="6" s="1"/>
  <c r="K599" i="6"/>
  <c r="V599" i="6" s="1"/>
  <c r="K610" i="6"/>
  <c r="V610" i="6" s="1"/>
  <c r="K636" i="6"/>
  <c r="V636" i="6" s="1"/>
  <c r="K643" i="6"/>
  <c r="V643" i="6" s="1"/>
  <c r="K689" i="6"/>
  <c r="V689" i="6" s="1"/>
  <c r="K38" i="6"/>
  <c r="V38" i="6" s="1"/>
  <c r="K28" i="6"/>
  <c r="V28" i="6" s="1"/>
  <c r="K130" i="6"/>
  <c r="V130" i="6" s="1"/>
  <c r="K108" i="6"/>
  <c r="V108" i="6" s="1"/>
  <c r="K104" i="6"/>
  <c r="V104" i="6" s="1"/>
  <c r="K100" i="6"/>
  <c r="V100" i="6" s="1"/>
  <c r="K96" i="6"/>
  <c r="V96" i="6" s="1"/>
  <c r="K92" i="6"/>
  <c r="V92" i="6" s="1"/>
  <c r="K85" i="6"/>
  <c r="V85" i="6" s="1"/>
  <c r="K76" i="6"/>
  <c r="V76" i="6" s="1"/>
  <c r="K69" i="6"/>
  <c r="V69" i="6" s="1"/>
  <c r="K61" i="6"/>
  <c r="V61" i="6" s="1"/>
  <c r="K53" i="6"/>
  <c r="V53" i="6" s="1"/>
  <c r="K36" i="6"/>
  <c r="V36" i="6" s="1"/>
  <c r="K16" i="6"/>
  <c r="V16" i="6" s="1"/>
  <c r="K159" i="6"/>
  <c r="V159" i="6" s="1"/>
  <c r="K143" i="6"/>
  <c r="V143" i="6" s="1"/>
  <c r="K125" i="6"/>
  <c r="V125" i="6" s="1"/>
  <c r="K17" i="6"/>
  <c r="V17" i="6" s="1"/>
  <c r="K499" i="6"/>
  <c r="V499" i="6" s="1"/>
  <c r="K109" i="6"/>
  <c r="V109" i="6" s="1"/>
  <c r="K33" i="6"/>
  <c r="V33" i="6" s="1"/>
  <c r="K23" i="6"/>
  <c r="V23" i="6" s="1"/>
  <c r="K65" i="6"/>
  <c r="V65" i="6" s="1"/>
  <c r="K25" i="6"/>
  <c r="V25" i="6" s="1"/>
  <c r="K39" i="6"/>
  <c r="V39" i="6" s="1"/>
  <c r="K37" i="6"/>
  <c r="V37" i="6" s="1"/>
  <c r="L5" i="6"/>
  <c r="L364" i="6" s="1"/>
  <c r="W364" i="6" s="1"/>
  <c r="K29" i="6"/>
  <c r="V29" i="6" s="1"/>
  <c r="K21" i="6"/>
  <c r="V21" i="6" s="1"/>
  <c r="K35" i="6"/>
  <c r="V35" i="6" s="1"/>
  <c r="K19" i="6"/>
  <c r="V19" i="6" s="1"/>
  <c r="K27" i="6"/>
  <c r="V27" i="6" s="1"/>
  <c r="K15" i="6"/>
  <c r="V15" i="6" s="1"/>
  <c r="C519" i="6"/>
  <c r="L519" i="6"/>
  <c r="W519" i="6" s="1"/>
  <c r="K364" i="6"/>
  <c r="V364" i="6" s="1"/>
  <c r="K303" i="6"/>
  <c r="V303" i="6" s="1"/>
  <c r="K352" i="6"/>
  <c r="V352" i="6" s="1"/>
  <c r="K336" i="6"/>
  <c r="V336" i="6" s="1"/>
  <c r="K320" i="6"/>
  <c r="V320" i="6" s="1"/>
  <c r="L291" i="6"/>
  <c r="W291" i="6" s="1"/>
  <c r="K291" i="6"/>
  <c r="V291" i="6" s="1"/>
  <c r="L275" i="6"/>
  <c r="W275" i="6" s="1"/>
  <c r="K275" i="6"/>
  <c r="V275" i="6" s="1"/>
  <c r="L259" i="6"/>
  <c r="W259" i="6" s="1"/>
  <c r="K259" i="6"/>
  <c r="V259" i="6" s="1"/>
  <c r="L243" i="6"/>
  <c r="W243" i="6" s="1"/>
  <c r="K243" i="6"/>
  <c r="V243" i="6" s="1"/>
  <c r="L279" i="6"/>
  <c r="W279" i="6" s="1"/>
  <c r="K279" i="6"/>
  <c r="V279" i="6" s="1"/>
  <c r="L247" i="6"/>
  <c r="W247" i="6" s="1"/>
  <c r="K247" i="6"/>
  <c r="V247" i="6" s="1"/>
  <c r="L251" i="6"/>
  <c r="W251" i="6" s="1"/>
  <c r="K251" i="6"/>
  <c r="V251" i="6" s="1"/>
  <c r="L227" i="6"/>
  <c r="W227" i="6" s="1"/>
  <c r="K227" i="6"/>
  <c r="V227" i="6" s="1"/>
  <c r="L215" i="6"/>
  <c r="W215" i="6" s="1"/>
  <c r="K215" i="6"/>
  <c r="V215" i="6" s="1"/>
  <c r="L207" i="6"/>
  <c r="W207" i="6" s="1"/>
  <c r="K207" i="6"/>
  <c r="V207" i="6" s="1"/>
  <c r="L199" i="6"/>
  <c r="W199" i="6" s="1"/>
  <c r="K199" i="6"/>
  <c r="V199" i="6" s="1"/>
  <c r="L191" i="6"/>
  <c r="W191" i="6" s="1"/>
  <c r="K191" i="6"/>
  <c r="V191" i="6" s="1"/>
  <c r="L183" i="6"/>
  <c r="W183" i="6" s="1"/>
  <c r="K183" i="6"/>
  <c r="V183" i="6" s="1"/>
  <c r="L175" i="6"/>
  <c r="W175" i="6" s="1"/>
  <c r="K175" i="6"/>
  <c r="V175" i="6" s="1"/>
  <c r="L287" i="6"/>
  <c r="W287" i="6" s="1"/>
  <c r="K287" i="6"/>
  <c r="V287" i="6" s="1"/>
  <c r="L271" i="6"/>
  <c r="W271" i="6" s="1"/>
  <c r="K271" i="6"/>
  <c r="V271" i="6" s="1"/>
  <c r="L255" i="6"/>
  <c r="W255" i="6" s="1"/>
  <c r="K255" i="6"/>
  <c r="V255" i="6" s="1"/>
  <c r="L239" i="6"/>
  <c r="W239" i="6" s="1"/>
  <c r="K239" i="6"/>
  <c r="V239" i="6" s="1"/>
  <c r="C227" i="6"/>
  <c r="K536" i="6"/>
  <c r="V536" i="6" s="1"/>
  <c r="K540" i="6"/>
  <c r="V540" i="6" s="1"/>
  <c r="K544" i="6"/>
  <c r="V544" i="6" s="1"/>
  <c r="K466" i="6"/>
  <c r="V466" i="6" s="1"/>
  <c r="K450" i="6"/>
  <c r="V450" i="6" s="1"/>
  <c r="C536" i="6"/>
  <c r="C540" i="6"/>
  <c r="C544" i="6"/>
  <c r="K520" i="6"/>
  <c r="V520" i="6" s="1"/>
  <c r="L512" i="6"/>
  <c r="W512" i="6" s="1"/>
  <c r="K512" i="6"/>
  <c r="V512" i="6" s="1"/>
  <c r="L504" i="6"/>
  <c r="W504" i="6" s="1"/>
  <c r="K504" i="6"/>
  <c r="V504" i="6" s="1"/>
  <c r="L496" i="6"/>
  <c r="W496" i="6" s="1"/>
  <c r="K496" i="6"/>
  <c r="V496" i="6" s="1"/>
  <c r="L470" i="6"/>
  <c r="W470" i="6" s="1"/>
  <c r="K470" i="6"/>
  <c r="V470" i="6" s="1"/>
  <c r="L454" i="6"/>
  <c r="W454" i="6" s="1"/>
  <c r="K454" i="6"/>
  <c r="V454" i="6" s="1"/>
  <c r="L392" i="6"/>
  <c r="W392" i="6" s="1"/>
  <c r="K392" i="6"/>
  <c r="V392" i="6" s="1"/>
  <c r="L372" i="6"/>
  <c r="W372" i="6" s="1"/>
  <c r="K372" i="6"/>
  <c r="V372" i="6" s="1"/>
  <c r="L360" i="6"/>
  <c r="W360" i="6" s="1"/>
  <c r="K360" i="6"/>
  <c r="V360" i="6" s="1"/>
  <c r="C364" i="6"/>
  <c r="K307" i="6"/>
  <c r="V307" i="6" s="1"/>
  <c r="K368" i="6"/>
  <c r="V368" i="6" s="1"/>
  <c r="C352" i="6"/>
  <c r="L340" i="6"/>
  <c r="W340" i="6" s="1"/>
  <c r="K340" i="6"/>
  <c r="V340" i="6" s="1"/>
  <c r="C336" i="6"/>
  <c r="K324" i="6"/>
  <c r="V324" i="6" s="1"/>
  <c r="C320" i="6"/>
  <c r="C291" i="6"/>
  <c r="C275" i="6"/>
  <c r="C259" i="6"/>
  <c r="C243" i="6"/>
  <c r="C279" i="6"/>
  <c r="C247" i="6"/>
  <c r="K267" i="6"/>
  <c r="V267" i="6" s="1"/>
  <c r="C251" i="6"/>
  <c r="K220" i="6"/>
  <c r="V220" i="6" s="1"/>
  <c r="L220" i="6"/>
  <c r="W220" i="6" s="1"/>
  <c r="C287" i="6"/>
  <c r="C271" i="6"/>
  <c r="C255" i="6"/>
  <c r="C239" i="6"/>
  <c r="C220" i="6"/>
  <c r="K545" i="6"/>
  <c r="V545" i="6" s="1"/>
  <c r="C545" i="6"/>
  <c r="K532" i="6"/>
  <c r="V532" i="6" s="1"/>
  <c r="K550" i="6"/>
  <c r="V550" i="6" s="1"/>
  <c r="C550" i="6"/>
  <c r="K458" i="6"/>
  <c r="V458" i="6" s="1"/>
  <c r="L388" i="6"/>
  <c r="W388" i="6" s="1"/>
  <c r="K388" i="6"/>
  <c r="V388" i="6" s="1"/>
  <c r="L376" i="6"/>
  <c r="W376" i="6" s="1"/>
  <c r="K376" i="6"/>
  <c r="V376" i="6" s="1"/>
  <c r="L380" i="6"/>
  <c r="W380" i="6" s="1"/>
  <c r="K380" i="6"/>
  <c r="V380" i="6" s="1"/>
  <c r="L311" i="6"/>
  <c r="W311" i="6" s="1"/>
  <c r="K311" i="6"/>
  <c r="V311" i="6" s="1"/>
  <c r="L295" i="6"/>
  <c r="W295" i="6" s="1"/>
  <c r="K295" i="6"/>
  <c r="V295" i="6" s="1"/>
  <c r="L384" i="6"/>
  <c r="W384" i="6" s="1"/>
  <c r="K384" i="6"/>
  <c r="V384" i="6" s="1"/>
  <c r="L344" i="6"/>
  <c r="W344" i="6" s="1"/>
  <c r="K344" i="6"/>
  <c r="V344" i="6" s="1"/>
  <c r="L328" i="6"/>
  <c r="W328" i="6" s="1"/>
  <c r="K328" i="6"/>
  <c r="V328" i="6" s="1"/>
  <c r="L263" i="6"/>
  <c r="W263" i="6" s="1"/>
  <c r="K263" i="6"/>
  <c r="V263" i="6" s="1"/>
  <c r="L231" i="6"/>
  <c r="W231" i="6" s="1"/>
  <c r="K231" i="6"/>
  <c r="V231" i="6" s="1"/>
  <c r="L283" i="6"/>
  <c r="W283" i="6" s="1"/>
  <c r="K283" i="6"/>
  <c r="V283" i="6" s="1"/>
  <c r="L219" i="6"/>
  <c r="W219" i="6" s="1"/>
  <c r="K219" i="6"/>
  <c r="V219" i="6" s="1"/>
  <c r="L211" i="6"/>
  <c r="W211" i="6" s="1"/>
  <c r="K211" i="6"/>
  <c r="V211" i="6" s="1"/>
  <c r="L203" i="6"/>
  <c r="W203" i="6" s="1"/>
  <c r="K203" i="6"/>
  <c r="V203" i="6" s="1"/>
  <c r="L195" i="6"/>
  <c r="W195" i="6" s="1"/>
  <c r="K195" i="6"/>
  <c r="V195" i="6" s="1"/>
  <c r="L187" i="6"/>
  <c r="W187" i="6" s="1"/>
  <c r="K187" i="6"/>
  <c r="V187" i="6" s="1"/>
  <c r="L179" i="6"/>
  <c r="W179" i="6" s="1"/>
  <c r="K179" i="6"/>
  <c r="V179" i="6" s="1"/>
  <c r="K547" i="6"/>
  <c r="V547" i="6" s="1"/>
  <c r="L547" i="6"/>
  <c r="W547" i="6" s="1"/>
  <c r="L546" i="6"/>
  <c r="W546" i="6" s="1"/>
  <c r="K546" i="6"/>
  <c r="V546" i="6" s="1"/>
  <c r="C546" i="6"/>
  <c r="L528" i="6"/>
  <c r="W528" i="6" s="1"/>
  <c r="K528" i="6"/>
  <c r="V528" i="6" s="1"/>
  <c r="L524" i="6"/>
  <c r="W524" i="6" s="1"/>
  <c r="K524" i="6"/>
  <c r="V524" i="6" s="1"/>
  <c r="L516" i="6"/>
  <c r="W516" i="6" s="1"/>
  <c r="K516" i="6"/>
  <c r="V516" i="6" s="1"/>
  <c r="L508" i="6"/>
  <c r="W508" i="6" s="1"/>
  <c r="K508" i="6"/>
  <c r="V508" i="6" s="1"/>
  <c r="L500" i="6"/>
  <c r="W500" i="6" s="1"/>
  <c r="K500" i="6"/>
  <c r="V500" i="6" s="1"/>
  <c r="K474" i="6"/>
  <c r="V474" i="6" s="1"/>
  <c r="L474" i="6"/>
  <c r="W474" i="6" s="1"/>
  <c r="C466" i="6"/>
  <c r="C450" i="6"/>
  <c r="L462" i="6"/>
  <c r="W462" i="6" s="1"/>
  <c r="K462" i="6"/>
  <c r="V462" i="6" s="1"/>
  <c r="C470" i="6"/>
  <c r="L356" i="6"/>
  <c r="W356" i="6" s="1"/>
  <c r="K356" i="6"/>
  <c r="V356" i="6" s="1"/>
  <c r="C376" i="6"/>
  <c r="C380" i="6"/>
  <c r="L299" i="6"/>
  <c r="W299" i="6" s="1"/>
  <c r="K299" i="6"/>
  <c r="V299" i="6" s="1"/>
  <c r="C384" i="6"/>
  <c r="L348" i="6"/>
  <c r="W348" i="6" s="1"/>
  <c r="K348" i="6"/>
  <c r="V348" i="6" s="1"/>
  <c r="L332" i="6"/>
  <c r="W332" i="6" s="1"/>
  <c r="K332" i="6"/>
  <c r="V332" i="6" s="1"/>
  <c r="L316" i="6"/>
  <c r="W316" i="6" s="1"/>
  <c r="K316" i="6"/>
  <c r="V316" i="6" s="1"/>
  <c r="L235" i="6"/>
  <c r="W235" i="6" s="1"/>
  <c r="K235" i="6"/>
  <c r="V235" i="6" s="1"/>
  <c r="L458" i="6" l="1"/>
  <c r="W458" i="6" s="1"/>
  <c r="L267" i="6"/>
  <c r="W267" i="6" s="1"/>
  <c r="L520" i="6"/>
  <c r="W520" i="6" s="1"/>
  <c r="L550" i="6"/>
  <c r="W550" i="6" s="1"/>
  <c r="L532" i="6"/>
  <c r="W532" i="6" s="1"/>
  <c r="L545" i="6"/>
  <c r="W545" i="6" s="1"/>
  <c r="L324" i="6"/>
  <c r="W324" i="6" s="1"/>
  <c r="L368" i="6"/>
  <c r="W368" i="6" s="1"/>
  <c r="L307" i="6"/>
  <c r="W307" i="6" s="1"/>
  <c r="L450" i="6"/>
  <c r="W450" i="6" s="1"/>
  <c r="L466" i="6"/>
  <c r="W466" i="6" s="1"/>
  <c r="L544" i="6"/>
  <c r="W544" i="6" s="1"/>
  <c r="L540" i="6"/>
  <c r="W540" i="6" s="1"/>
  <c r="L536" i="6"/>
  <c r="W536" i="6" s="1"/>
  <c r="L320" i="6"/>
  <c r="W320" i="6" s="1"/>
  <c r="L336" i="6"/>
  <c r="W336" i="6" s="1"/>
  <c r="L352" i="6"/>
  <c r="W352" i="6" s="1"/>
  <c r="L303" i="6"/>
  <c r="W303" i="6" s="1"/>
  <c r="M5" i="6"/>
  <c r="P10" i="6"/>
  <c r="P28" i="6"/>
  <c r="P16" i="6"/>
  <c r="P18" i="6"/>
  <c r="P648" i="6"/>
  <c r="P644" i="6"/>
  <c r="P640" i="6"/>
  <c r="L649" i="6"/>
  <c r="W649" i="6" s="1"/>
  <c r="L645" i="6"/>
  <c r="W645" i="6" s="1"/>
  <c r="L641" i="6"/>
  <c r="W641" i="6" s="1"/>
  <c r="P606" i="6"/>
  <c r="L614" i="6"/>
  <c r="W614" i="6" s="1"/>
  <c r="P591" i="6"/>
  <c r="L593" i="6"/>
  <c r="W593" i="6" s="1"/>
  <c r="L589" i="6"/>
  <c r="W589" i="6" s="1"/>
  <c r="L573" i="6"/>
  <c r="W573" i="6" s="1"/>
  <c r="L557" i="6"/>
  <c r="W557" i="6" s="1"/>
  <c r="P529" i="6"/>
  <c r="L533" i="6"/>
  <c r="W533" i="6" s="1"/>
  <c r="P519" i="6"/>
  <c r="P511" i="6"/>
  <c r="P503" i="6"/>
  <c r="P495" i="6"/>
  <c r="P487" i="6"/>
  <c r="P479" i="6"/>
  <c r="P457" i="6"/>
  <c r="P471" i="6"/>
  <c r="L464" i="6"/>
  <c r="W464" i="6" s="1"/>
  <c r="P455" i="6"/>
  <c r="L410" i="6"/>
  <c r="W410" i="6" s="1"/>
  <c r="P393" i="6"/>
  <c r="P381" i="6"/>
  <c r="P385" i="6"/>
  <c r="P345" i="6"/>
  <c r="P329" i="6"/>
  <c r="P373" i="6"/>
  <c r="P305" i="6"/>
  <c r="P289" i="6"/>
  <c r="P273" i="6"/>
  <c r="P257" i="6"/>
  <c r="P241" i="6"/>
  <c r="P377" i="6"/>
  <c r="P312" i="6"/>
  <c r="P296" i="6"/>
  <c r="L264" i="6"/>
  <c r="W264" i="6" s="1"/>
  <c r="L232" i="6"/>
  <c r="W232" i="6" s="1"/>
  <c r="L268" i="6"/>
  <c r="W268" i="6" s="1"/>
  <c r="L236" i="6"/>
  <c r="W236" i="6" s="1"/>
  <c r="P260" i="6"/>
  <c r="P280" i="6"/>
  <c r="P248" i="6"/>
  <c r="P225" i="6"/>
  <c r="L216" i="6"/>
  <c r="W216" i="6" s="1"/>
  <c r="L208" i="6"/>
  <c r="W208" i="6" s="1"/>
  <c r="L200" i="6"/>
  <c r="W200" i="6" s="1"/>
  <c r="L192" i="6"/>
  <c r="W192" i="6" s="1"/>
  <c r="L184" i="6"/>
  <c r="W184" i="6" s="1"/>
  <c r="L176" i="6"/>
  <c r="W176" i="6" s="1"/>
  <c r="P32" i="6"/>
  <c r="P22" i="6"/>
  <c r="P647" i="6"/>
  <c r="P643" i="6"/>
  <c r="L639" i="6"/>
  <c r="W639" i="6" s="1"/>
  <c r="L648" i="6"/>
  <c r="W648" i="6" s="1"/>
  <c r="L644" i="6"/>
  <c r="W644" i="6" s="1"/>
  <c r="L640" i="6"/>
  <c r="W640" i="6" s="1"/>
  <c r="P602" i="6"/>
  <c r="P598" i="6"/>
  <c r="P589" i="6"/>
  <c r="L549" i="6"/>
  <c r="W549" i="6" s="1"/>
  <c r="L585" i="6"/>
  <c r="W585" i="6" s="1"/>
  <c r="L569" i="6"/>
  <c r="W569" i="6" s="1"/>
  <c r="L553" i="6"/>
  <c r="W553" i="6" s="1"/>
  <c r="P526" i="6"/>
  <c r="L526" i="6"/>
  <c r="W526" i="6" s="1"/>
  <c r="L511" i="6"/>
  <c r="W511" i="6" s="1"/>
  <c r="L503" i="6"/>
  <c r="W503" i="6" s="1"/>
  <c r="L495" i="6"/>
  <c r="W495" i="6" s="1"/>
  <c r="L487" i="6"/>
  <c r="W487" i="6" s="1"/>
  <c r="L479" i="6"/>
  <c r="W479" i="6" s="1"/>
  <c r="P453" i="6"/>
  <c r="P468" i="6"/>
  <c r="P460" i="6"/>
  <c r="P451" i="6"/>
  <c r="L406" i="6"/>
  <c r="W406" i="6" s="1"/>
  <c r="P389" i="6"/>
  <c r="L377" i="6"/>
  <c r="W377" i="6" s="1"/>
  <c r="P369" i="6"/>
  <c r="P341" i="6"/>
  <c r="P24" i="6"/>
  <c r="P649" i="6"/>
  <c r="P641" i="6"/>
  <c r="L646" i="6"/>
  <c r="W646" i="6" s="1"/>
  <c r="P610" i="6"/>
  <c r="P593" i="6"/>
  <c r="L591" i="6"/>
  <c r="W591" i="6" s="1"/>
  <c r="L561" i="6"/>
  <c r="W561" i="6" s="1"/>
  <c r="P537" i="6"/>
  <c r="L515" i="6"/>
  <c r="W515" i="6" s="1"/>
  <c r="L499" i="6"/>
  <c r="W499" i="6" s="1"/>
  <c r="L483" i="6"/>
  <c r="W483" i="6" s="1"/>
  <c r="L475" i="6"/>
  <c r="W475" i="6" s="1"/>
  <c r="P452" i="6"/>
  <c r="L398" i="6"/>
  <c r="W398" i="6" s="1"/>
  <c r="L361" i="6"/>
  <c r="W361" i="6" s="1"/>
  <c r="P333" i="6"/>
  <c r="P357" i="6"/>
  <c r="P297" i="6"/>
  <c r="P277" i="6"/>
  <c r="P253" i="6"/>
  <c r="P233" i="6"/>
  <c r="L357" i="6"/>
  <c r="W357" i="6" s="1"/>
  <c r="P284" i="6"/>
  <c r="L248" i="6"/>
  <c r="W248" i="6" s="1"/>
  <c r="P272" i="6"/>
  <c r="P221" i="6"/>
  <c r="P228" i="6"/>
  <c r="L260" i="6"/>
  <c r="W260" i="6" s="1"/>
  <c r="P224" i="6"/>
  <c r="L212" i="6"/>
  <c r="W212" i="6" s="1"/>
  <c r="P200" i="6"/>
  <c r="P188" i="6"/>
  <c r="L180" i="6"/>
  <c r="W180" i="6" s="1"/>
  <c r="L47" i="6"/>
  <c r="W47" i="6" s="1"/>
  <c r="L50" i="6"/>
  <c r="W50" i="6" s="1"/>
  <c r="L66" i="6"/>
  <c r="W66" i="6" s="1"/>
  <c r="L82" i="6"/>
  <c r="W82" i="6" s="1"/>
  <c r="P646" i="6"/>
  <c r="P639" i="6"/>
  <c r="L643" i="6"/>
  <c r="W643" i="6" s="1"/>
  <c r="L598" i="6"/>
  <c r="W598" i="6" s="1"/>
  <c r="L602" i="6"/>
  <c r="W602" i="6" s="1"/>
  <c r="L581" i="6"/>
  <c r="W581" i="6" s="1"/>
  <c r="P549" i="6"/>
  <c r="P523" i="6"/>
  <c r="P507" i="6"/>
  <c r="P491" i="6"/>
  <c r="P541" i="6"/>
  <c r="L468" i="6"/>
  <c r="W468" i="6" s="1"/>
  <c r="L418" i="6"/>
  <c r="W418" i="6" s="1"/>
  <c r="P394" i="6"/>
  <c r="P353" i="6"/>
  <c r="P325" i="6"/>
  <c r="P313" i="6"/>
  <c r="P293" i="6"/>
  <c r="P269" i="6"/>
  <c r="P249" i="6"/>
  <c r="P229" i="6"/>
  <c r="P308" i="6"/>
  <c r="L280" i="6"/>
  <c r="W280" i="6" s="1"/>
  <c r="P236" i="6"/>
  <c r="P256" i="6"/>
  <c r="P292" i="6"/>
  <c r="L292" i="6"/>
  <c r="W292" i="6" s="1"/>
  <c r="L244" i="6"/>
  <c r="W244" i="6" s="1"/>
  <c r="L221" i="6"/>
  <c r="W221" i="6" s="1"/>
  <c r="P208" i="6"/>
  <c r="P196" i="6"/>
  <c r="L188" i="6"/>
  <c r="W188" i="6" s="1"/>
  <c r="P176" i="6"/>
  <c r="L9" i="6"/>
  <c r="W9" i="6" s="1"/>
  <c r="L11" i="6"/>
  <c r="W11" i="6" s="1"/>
  <c r="L13" i="6"/>
  <c r="W13" i="6" s="1"/>
  <c r="L15" i="6"/>
  <c r="W15" i="6" s="1"/>
  <c r="L17" i="6"/>
  <c r="W17" i="6" s="1"/>
  <c r="L19" i="6"/>
  <c r="W19" i="6" s="1"/>
  <c r="L21" i="6"/>
  <c r="W21" i="6" s="1"/>
  <c r="L23" i="6"/>
  <c r="W23" i="6" s="1"/>
  <c r="L25" i="6"/>
  <c r="W25" i="6" s="1"/>
  <c r="L27" i="6"/>
  <c r="W27" i="6" s="1"/>
  <c r="L29" i="6"/>
  <c r="W29" i="6" s="1"/>
  <c r="L31" i="6"/>
  <c r="W31" i="6" s="1"/>
  <c r="L33" i="6"/>
  <c r="W33" i="6" s="1"/>
  <c r="L35" i="6"/>
  <c r="W35" i="6" s="1"/>
  <c r="L37" i="6"/>
  <c r="W37" i="6" s="1"/>
  <c r="L39" i="6"/>
  <c r="W39" i="6" s="1"/>
  <c r="L41" i="6"/>
  <c r="W41" i="6" s="1"/>
  <c r="L43" i="6"/>
  <c r="W43" i="6" s="1"/>
  <c r="L45" i="6"/>
  <c r="W45" i="6" s="1"/>
  <c r="P47" i="6"/>
  <c r="L54" i="6"/>
  <c r="W54" i="6" s="1"/>
  <c r="L70" i="6"/>
  <c r="W70" i="6" s="1"/>
  <c r="L86" i="6"/>
  <c r="W86" i="6" s="1"/>
  <c r="P14" i="6"/>
  <c r="P645" i="6"/>
  <c r="L650" i="6"/>
  <c r="W650" i="6" s="1"/>
  <c r="L642" i="6"/>
  <c r="W642" i="6" s="1"/>
  <c r="L610" i="6"/>
  <c r="W610" i="6" s="1"/>
  <c r="P595" i="6"/>
  <c r="L577" i="6"/>
  <c r="W577" i="6" s="1"/>
  <c r="L541" i="6"/>
  <c r="W541" i="6" s="1"/>
  <c r="L523" i="6"/>
  <c r="W523" i="6" s="1"/>
  <c r="L507" i="6"/>
  <c r="W507" i="6" s="1"/>
  <c r="L491" i="6"/>
  <c r="W491" i="6" s="1"/>
  <c r="P475" i="6"/>
  <c r="P464" i="6"/>
  <c r="L414" i="6"/>
  <c r="W414" i="6" s="1"/>
  <c r="L394" i="6"/>
  <c r="W394" i="6" s="1"/>
  <c r="P349" i="6"/>
  <c r="P321" i="6"/>
  <c r="P309" i="6"/>
  <c r="P285" i="6"/>
  <c r="P265" i="6"/>
  <c r="P245" i="6"/>
  <c r="L373" i="6"/>
  <c r="W373" i="6" s="1"/>
  <c r="P304" i="6"/>
  <c r="P268" i="6"/>
  <c r="P288" i="6"/>
  <c r="L252" i="6"/>
  <c r="W252" i="6" s="1"/>
  <c r="P276" i="6"/>
  <c r="L276" i="6"/>
  <c r="W276" i="6" s="1"/>
  <c r="P232" i="6"/>
  <c r="P216" i="6"/>
  <c r="P204" i="6"/>
  <c r="L196" i="6"/>
  <c r="W196" i="6" s="1"/>
  <c r="P184" i="6"/>
  <c r="P9" i="6"/>
  <c r="P11" i="6"/>
  <c r="P13" i="6"/>
  <c r="P15" i="6"/>
  <c r="P17" i="6"/>
  <c r="P19" i="6"/>
  <c r="P21" i="6"/>
  <c r="P23" i="6"/>
  <c r="P25" i="6"/>
  <c r="P27" i="6"/>
  <c r="P29" i="6"/>
  <c r="P31" i="6"/>
  <c r="P33" i="6"/>
  <c r="P35" i="6"/>
  <c r="P37" i="6"/>
  <c r="P39" i="6"/>
  <c r="P41" i="6"/>
  <c r="P43" i="6"/>
  <c r="P45" i="6"/>
  <c r="L58" i="6"/>
  <c r="W58" i="6" s="1"/>
  <c r="L74" i="6"/>
  <c r="W74" i="6" s="1"/>
  <c r="P12" i="6"/>
  <c r="P26" i="6"/>
  <c r="P614" i="6"/>
  <c r="P533" i="6"/>
  <c r="P449" i="6"/>
  <c r="P337" i="6"/>
  <c r="P261" i="6"/>
  <c r="P252" i="6"/>
  <c r="P264" i="6"/>
  <c r="P192" i="6"/>
  <c r="L78" i="6"/>
  <c r="W78" i="6" s="1"/>
  <c r="L102" i="6"/>
  <c r="W102" i="6" s="1"/>
  <c r="L112" i="6"/>
  <c r="W112" i="6" s="1"/>
  <c r="L125" i="6"/>
  <c r="W125" i="6" s="1"/>
  <c r="P129" i="6"/>
  <c r="P143" i="6"/>
  <c r="P151" i="6"/>
  <c r="P159" i="6"/>
  <c r="P55" i="6"/>
  <c r="P56" i="6"/>
  <c r="L59" i="6"/>
  <c r="W59" i="6" s="1"/>
  <c r="P67" i="6"/>
  <c r="P68" i="6"/>
  <c r="P71" i="6"/>
  <c r="P72" i="6"/>
  <c r="P75" i="6"/>
  <c r="P76" i="6"/>
  <c r="P79" i="6"/>
  <c r="P80" i="6"/>
  <c r="P83" i="6"/>
  <c r="P84" i="6"/>
  <c r="P87" i="6"/>
  <c r="P88" i="6"/>
  <c r="L91" i="6"/>
  <c r="W91" i="6" s="1"/>
  <c r="L95" i="6"/>
  <c r="W95" i="6" s="1"/>
  <c r="L99" i="6"/>
  <c r="W99" i="6" s="1"/>
  <c r="L103" i="6"/>
  <c r="W103" i="6" s="1"/>
  <c r="L107" i="6"/>
  <c r="W107" i="6" s="1"/>
  <c r="L135" i="6"/>
  <c r="W135" i="6" s="1"/>
  <c r="P154" i="6"/>
  <c r="L158" i="6"/>
  <c r="W158" i="6" s="1"/>
  <c r="P650" i="6"/>
  <c r="L606" i="6"/>
  <c r="W606" i="6" s="1"/>
  <c r="P515" i="6"/>
  <c r="P456" i="6"/>
  <c r="P317" i="6"/>
  <c r="P237" i="6"/>
  <c r="L284" i="6"/>
  <c r="W284" i="6" s="1"/>
  <c r="L228" i="6"/>
  <c r="W228" i="6" s="1"/>
  <c r="P180" i="6"/>
  <c r="P642" i="6"/>
  <c r="L595" i="6"/>
  <c r="W595" i="6" s="1"/>
  <c r="P499" i="6"/>
  <c r="L402" i="6"/>
  <c r="W402" i="6" s="1"/>
  <c r="P301" i="6"/>
  <c r="P361" i="6"/>
  <c r="P240" i="6"/>
  <c r="P212" i="6"/>
  <c r="L110" i="6"/>
  <c r="W110" i="6" s="1"/>
  <c r="L131" i="6"/>
  <c r="W131" i="6" s="1"/>
  <c r="P147" i="6"/>
  <c r="P155" i="6"/>
  <c r="P48" i="6"/>
  <c r="L51" i="6"/>
  <c r="W51" i="6" s="1"/>
  <c r="P63" i="6"/>
  <c r="P64" i="6"/>
  <c r="P133" i="6"/>
  <c r="P146" i="6"/>
  <c r="L150" i="6"/>
  <c r="W150" i="6" s="1"/>
  <c r="L647" i="6"/>
  <c r="W647" i="6" s="1"/>
  <c r="P281" i="6"/>
  <c r="L90" i="6"/>
  <c r="W90" i="6" s="1"/>
  <c r="L98" i="6"/>
  <c r="W98" i="6" s="1"/>
  <c r="P125" i="6"/>
  <c r="L129" i="6"/>
  <c r="W129" i="6" s="1"/>
  <c r="L55" i="6"/>
  <c r="W55" i="6" s="1"/>
  <c r="L67" i="6"/>
  <c r="W67" i="6" s="1"/>
  <c r="L83" i="6"/>
  <c r="W83" i="6" s="1"/>
  <c r="P92" i="6"/>
  <c r="P95" i="6"/>
  <c r="P108" i="6"/>
  <c r="P116" i="6"/>
  <c r="L16" i="6"/>
  <c r="W16" i="6" s="1"/>
  <c r="L22" i="6"/>
  <c r="W22" i="6" s="1"/>
  <c r="L30" i="6"/>
  <c r="W30" i="6" s="1"/>
  <c r="P34" i="6"/>
  <c r="P38" i="6"/>
  <c r="P42" i="6"/>
  <c r="L52" i="6"/>
  <c r="W52" i="6" s="1"/>
  <c r="L68" i="6"/>
  <c r="W68" i="6" s="1"/>
  <c r="L84" i="6"/>
  <c r="W84" i="6" s="1"/>
  <c r="L100" i="6"/>
  <c r="W100" i="6" s="1"/>
  <c r="L123" i="6"/>
  <c r="W123" i="6" s="1"/>
  <c r="L137" i="6"/>
  <c r="W137" i="6" s="1"/>
  <c r="L149" i="6"/>
  <c r="W149" i="6" s="1"/>
  <c r="L157" i="6"/>
  <c r="W157" i="6" s="1"/>
  <c r="L53" i="6"/>
  <c r="W53" i="6" s="1"/>
  <c r="P57" i="6"/>
  <c r="P58" i="6"/>
  <c r="L69" i="6"/>
  <c r="W69" i="6" s="1"/>
  <c r="P73" i="6"/>
  <c r="P74" i="6"/>
  <c r="L85" i="6"/>
  <c r="W85" i="6" s="1"/>
  <c r="P89" i="6"/>
  <c r="P90" i="6"/>
  <c r="L101" i="6"/>
  <c r="W101" i="6" s="1"/>
  <c r="P105" i="6"/>
  <c r="P106" i="6"/>
  <c r="P141" i="6"/>
  <c r="P152" i="6"/>
  <c r="L156" i="6"/>
  <c r="W156" i="6" s="1"/>
  <c r="P121" i="6"/>
  <c r="P124" i="6"/>
  <c r="L136" i="6"/>
  <c r="W136" i="6" s="1"/>
  <c r="P140" i="6"/>
  <c r="P186" i="6"/>
  <c r="P202" i="6"/>
  <c r="P218" i="6"/>
  <c r="L113" i="6"/>
  <c r="W113" i="6" s="1"/>
  <c r="L117" i="6"/>
  <c r="W117" i="6" s="1"/>
  <c r="P181" i="6"/>
  <c r="P189" i="6"/>
  <c r="P197" i="6"/>
  <c r="P205" i="6"/>
  <c r="P213" i="6"/>
  <c r="P122" i="6"/>
  <c r="P123" i="6"/>
  <c r="P130" i="6"/>
  <c r="P131" i="6"/>
  <c r="P138" i="6"/>
  <c r="P139" i="6"/>
  <c r="L565" i="6"/>
  <c r="W565" i="6" s="1"/>
  <c r="P300" i="6"/>
  <c r="L106" i="6"/>
  <c r="W106" i="6" s="1"/>
  <c r="P52" i="6"/>
  <c r="L63" i="6"/>
  <c r="W63" i="6" s="1"/>
  <c r="L71" i="6"/>
  <c r="W71" i="6" s="1"/>
  <c r="L87" i="6"/>
  <c r="W87" i="6" s="1"/>
  <c r="P91" i="6"/>
  <c r="P104" i="6"/>
  <c r="P107" i="6"/>
  <c r="L10" i="6"/>
  <c r="W10" i="6" s="1"/>
  <c r="L18" i="6"/>
  <c r="W18" i="6" s="1"/>
  <c r="L24" i="6"/>
  <c r="W24" i="6" s="1"/>
  <c r="P30" i="6"/>
  <c r="L36" i="6"/>
  <c r="W36" i="6" s="1"/>
  <c r="L40" i="6"/>
  <c r="W40" i="6" s="1"/>
  <c r="L46" i="6"/>
  <c r="W46" i="6" s="1"/>
  <c r="L56" i="6"/>
  <c r="W56" i="6" s="1"/>
  <c r="L72" i="6"/>
  <c r="W72" i="6" s="1"/>
  <c r="L88" i="6"/>
  <c r="W88" i="6" s="1"/>
  <c r="L104" i="6"/>
  <c r="W104" i="6" s="1"/>
  <c r="P110" i="6"/>
  <c r="P114" i="6"/>
  <c r="P137" i="6"/>
  <c r="P145" i="6"/>
  <c r="P153" i="6"/>
  <c r="L57" i="6"/>
  <c r="W57" i="6" s="1"/>
  <c r="P61" i="6"/>
  <c r="P62" i="6"/>
  <c r="L73" i="6"/>
  <c r="W73" i="6" s="1"/>
  <c r="P77" i="6"/>
  <c r="P78" i="6"/>
  <c r="L89" i="6"/>
  <c r="W89" i="6" s="1"/>
  <c r="P93" i="6"/>
  <c r="P94" i="6"/>
  <c r="L105" i="6"/>
  <c r="W105" i="6" s="1"/>
  <c r="P109" i="6"/>
  <c r="P120" i="6"/>
  <c r="P148" i="6"/>
  <c r="L152" i="6"/>
  <c r="W152" i="6" s="1"/>
  <c r="L124" i="6"/>
  <c r="W124" i="6" s="1"/>
  <c r="P128" i="6"/>
  <c r="L140" i="6"/>
  <c r="W140" i="6" s="1"/>
  <c r="P190" i="6"/>
  <c r="P206" i="6"/>
  <c r="P113" i="6"/>
  <c r="P117" i="6"/>
  <c r="L122" i="6"/>
  <c r="W122" i="6" s="1"/>
  <c r="L130" i="6"/>
  <c r="W130" i="6" s="1"/>
  <c r="L138" i="6"/>
  <c r="W138" i="6" s="1"/>
  <c r="L161" i="6"/>
  <c r="W161" i="6" s="1"/>
  <c r="P164" i="6"/>
  <c r="L166" i="6"/>
  <c r="W166" i="6" s="1"/>
  <c r="P167" i="6"/>
  <c r="P483" i="6"/>
  <c r="P244" i="6"/>
  <c r="L62" i="6"/>
  <c r="W62" i="6" s="1"/>
  <c r="L94" i="6"/>
  <c r="W94" i="6" s="1"/>
  <c r="L116" i="6"/>
  <c r="W116" i="6" s="1"/>
  <c r="L143" i="6"/>
  <c r="W143" i="6" s="1"/>
  <c r="L147" i="6"/>
  <c r="W147" i="6" s="1"/>
  <c r="L151" i="6"/>
  <c r="W151" i="6" s="1"/>
  <c r="L155" i="6"/>
  <c r="W155" i="6" s="1"/>
  <c r="L159" i="6"/>
  <c r="W159" i="6" s="1"/>
  <c r="P51" i="6"/>
  <c r="P60" i="6"/>
  <c r="L75" i="6"/>
  <c r="W75" i="6" s="1"/>
  <c r="P100" i="6"/>
  <c r="P103" i="6"/>
  <c r="L146" i="6"/>
  <c r="W146" i="6" s="1"/>
  <c r="P150" i="6"/>
  <c r="L12" i="6"/>
  <c r="W12" i="6" s="1"/>
  <c r="L20" i="6"/>
  <c r="W20" i="6" s="1"/>
  <c r="L26" i="6"/>
  <c r="W26" i="6" s="1"/>
  <c r="L32" i="6"/>
  <c r="W32" i="6" s="1"/>
  <c r="P36" i="6"/>
  <c r="P40" i="6"/>
  <c r="L44" i="6"/>
  <c r="W44" i="6" s="1"/>
  <c r="P46" i="6"/>
  <c r="L60" i="6"/>
  <c r="W60" i="6" s="1"/>
  <c r="L76" i="6"/>
  <c r="W76" i="6" s="1"/>
  <c r="L92" i="6"/>
  <c r="W92" i="6" s="1"/>
  <c r="L108" i="6"/>
  <c r="W108" i="6" s="1"/>
  <c r="P111" i="6"/>
  <c r="L120" i="6"/>
  <c r="W120" i="6" s="1"/>
  <c r="L145" i="6"/>
  <c r="W145" i="6" s="1"/>
  <c r="L153" i="6"/>
  <c r="W153" i="6" s="1"/>
  <c r="P49" i="6"/>
  <c r="P50" i="6"/>
  <c r="L61" i="6"/>
  <c r="W61" i="6" s="1"/>
  <c r="P65" i="6"/>
  <c r="P66" i="6"/>
  <c r="L77" i="6"/>
  <c r="W77" i="6" s="1"/>
  <c r="P81" i="6"/>
  <c r="P82" i="6"/>
  <c r="L93" i="6"/>
  <c r="W93" i="6" s="1"/>
  <c r="P97" i="6"/>
  <c r="P98" i="6"/>
  <c r="L109" i="6"/>
  <c r="W109" i="6" s="1"/>
  <c r="P144" i="6"/>
  <c r="L148" i="6"/>
  <c r="W148" i="6" s="1"/>
  <c r="L128" i="6"/>
  <c r="W128" i="6" s="1"/>
  <c r="P132" i="6"/>
  <c r="L204" i="6"/>
  <c r="W204" i="6" s="1"/>
  <c r="P118" i="6"/>
  <c r="P158" i="6"/>
  <c r="L14" i="6"/>
  <c r="W14" i="6" s="1"/>
  <c r="L38" i="6"/>
  <c r="W38" i="6" s="1"/>
  <c r="P112" i="6"/>
  <c r="L139" i="6"/>
  <c r="W139" i="6" s="1"/>
  <c r="P53" i="6"/>
  <c r="P69" i="6"/>
  <c r="P85" i="6"/>
  <c r="P101" i="6"/>
  <c r="L118" i="6"/>
  <c r="W118" i="6" s="1"/>
  <c r="P136" i="6"/>
  <c r="P198" i="6"/>
  <c r="P119" i="6"/>
  <c r="P126" i="6"/>
  <c r="P134" i="6"/>
  <c r="P142" i="6"/>
  <c r="L163" i="6"/>
  <c r="W163" i="6" s="1"/>
  <c r="P165" i="6"/>
  <c r="L168" i="6"/>
  <c r="W168" i="6" s="1"/>
  <c r="P175" i="6"/>
  <c r="P183" i="6"/>
  <c r="P191" i="6"/>
  <c r="P199" i="6"/>
  <c r="P207" i="6"/>
  <c r="P215" i="6"/>
  <c r="L171" i="6"/>
  <c r="W171" i="6" s="1"/>
  <c r="L173" i="6"/>
  <c r="W173" i="6" s="1"/>
  <c r="P239" i="6"/>
  <c r="L245" i="6"/>
  <c r="W245" i="6" s="1"/>
  <c r="L254" i="6"/>
  <c r="W254" i="6" s="1"/>
  <c r="P282" i="6"/>
  <c r="P230" i="6"/>
  <c r="L240" i="6"/>
  <c r="W240" i="6" s="1"/>
  <c r="L250" i="6"/>
  <c r="W250" i="6" s="1"/>
  <c r="P262" i="6"/>
  <c r="L79" i="6"/>
  <c r="W79" i="6" s="1"/>
  <c r="P96" i="6"/>
  <c r="P99" i="6"/>
  <c r="L114" i="6"/>
  <c r="W114" i="6" s="1"/>
  <c r="L154" i="6"/>
  <c r="W154" i="6" s="1"/>
  <c r="P20" i="6"/>
  <c r="L42" i="6"/>
  <c r="W42" i="6" s="1"/>
  <c r="L127" i="6"/>
  <c r="W127" i="6" s="1"/>
  <c r="L144" i="6"/>
  <c r="W144" i="6" s="1"/>
  <c r="L132" i="6"/>
  <c r="W132" i="6" s="1"/>
  <c r="P178" i="6"/>
  <c r="P210" i="6"/>
  <c r="L115" i="6"/>
  <c r="W115" i="6" s="1"/>
  <c r="P170" i="6"/>
  <c r="P185" i="6"/>
  <c r="P201" i="6"/>
  <c r="P217" i="6"/>
  <c r="L126" i="6"/>
  <c r="W126" i="6" s="1"/>
  <c r="L134" i="6"/>
  <c r="W134" i="6" s="1"/>
  <c r="L142" i="6"/>
  <c r="W142" i="6" s="1"/>
  <c r="P160" i="6"/>
  <c r="P161" i="6"/>
  <c r="L164" i="6"/>
  <c r="W164" i="6" s="1"/>
  <c r="L165" i="6"/>
  <c r="W165" i="6" s="1"/>
  <c r="P171" i="6"/>
  <c r="P173" i="6"/>
  <c r="P226" i="6"/>
  <c r="L229" i="6"/>
  <c r="W229" i="6" s="1"/>
  <c r="L238" i="6"/>
  <c r="W238" i="6" s="1"/>
  <c r="P266" i="6"/>
  <c r="P287" i="6"/>
  <c r="L293" i="6"/>
  <c r="W293" i="6" s="1"/>
  <c r="P298" i="6"/>
  <c r="L305" i="6"/>
  <c r="W305" i="6" s="1"/>
  <c r="L177" i="6"/>
  <c r="W177" i="6" s="1"/>
  <c r="L185" i="6"/>
  <c r="W185" i="6" s="1"/>
  <c r="L193" i="6"/>
  <c r="W193" i="6" s="1"/>
  <c r="L201" i="6"/>
  <c r="W201" i="6" s="1"/>
  <c r="L209" i="6"/>
  <c r="W209" i="6" s="1"/>
  <c r="L217" i="6"/>
  <c r="W217" i="6" s="1"/>
  <c r="L226" i="6"/>
  <c r="W226" i="6" s="1"/>
  <c r="P235" i="6"/>
  <c r="L257" i="6"/>
  <c r="W257" i="6" s="1"/>
  <c r="P267" i="6"/>
  <c r="L272" i="6"/>
  <c r="W272" i="6" s="1"/>
  <c r="L282" i="6"/>
  <c r="W282" i="6" s="1"/>
  <c r="P174" i="6"/>
  <c r="L190" i="6"/>
  <c r="W190" i="6" s="1"/>
  <c r="L206" i="6"/>
  <c r="W206" i="6" s="1"/>
  <c r="P222" i="6"/>
  <c r="L225" i="6"/>
  <c r="W225" i="6" s="1"/>
  <c r="L230" i="6"/>
  <c r="W230" i="6" s="1"/>
  <c r="P365" i="6"/>
  <c r="P59" i="6"/>
  <c r="L34" i="6"/>
  <c r="W34" i="6" s="1"/>
  <c r="L64" i="6"/>
  <c r="W64" i="6" s="1"/>
  <c r="L80" i="6"/>
  <c r="W80" i="6" s="1"/>
  <c r="L96" i="6"/>
  <c r="W96" i="6" s="1"/>
  <c r="L121" i="6"/>
  <c r="W121" i="6" s="1"/>
  <c r="P149" i="6"/>
  <c r="P157" i="6"/>
  <c r="L49" i="6"/>
  <c r="W49" i="6" s="1"/>
  <c r="L65" i="6"/>
  <c r="W65" i="6" s="1"/>
  <c r="L81" i="6"/>
  <c r="W81" i="6" s="1"/>
  <c r="L97" i="6"/>
  <c r="W97" i="6" s="1"/>
  <c r="L141" i="6"/>
  <c r="W141" i="6" s="1"/>
  <c r="P194" i="6"/>
  <c r="L119" i="6"/>
  <c r="W119" i="6" s="1"/>
  <c r="P177" i="6"/>
  <c r="P193" i="6"/>
  <c r="P209" i="6"/>
  <c r="P127" i="6"/>
  <c r="P135" i="6"/>
  <c r="L162" i="6"/>
  <c r="W162" i="6" s="1"/>
  <c r="P163" i="6"/>
  <c r="P168" i="6"/>
  <c r="P169" i="6"/>
  <c r="P234" i="6"/>
  <c r="P255" i="6"/>
  <c r="L261" i="6"/>
  <c r="W261" i="6" s="1"/>
  <c r="L270" i="6"/>
  <c r="W270" i="6" s="1"/>
  <c r="L296" i="6"/>
  <c r="W296" i="6" s="1"/>
  <c r="L181" i="6"/>
  <c r="W181" i="6" s="1"/>
  <c r="P102" i="6"/>
  <c r="P162" i="6"/>
  <c r="P195" i="6"/>
  <c r="L169" i="6"/>
  <c r="W169" i="6" s="1"/>
  <c r="L213" i="6"/>
  <c r="W213" i="6" s="1"/>
  <c r="L234" i="6"/>
  <c r="W234" i="6" s="1"/>
  <c r="P246" i="6"/>
  <c r="P294" i="6"/>
  <c r="P302" i="6"/>
  <c r="P172" i="6"/>
  <c r="L178" i="6"/>
  <c r="W178" i="6" s="1"/>
  <c r="L198" i="6"/>
  <c r="W198" i="6" s="1"/>
  <c r="L210" i="6"/>
  <c r="W210" i="6" s="1"/>
  <c r="P223" i="6"/>
  <c r="P231" i="6"/>
  <c r="L262" i="6"/>
  <c r="W262" i="6" s="1"/>
  <c r="P290" i="6"/>
  <c r="P306" i="6"/>
  <c r="L313" i="6"/>
  <c r="W313" i="6" s="1"/>
  <c r="P243" i="6"/>
  <c r="L249" i="6"/>
  <c r="W249" i="6" s="1"/>
  <c r="L258" i="6"/>
  <c r="W258" i="6" s="1"/>
  <c r="P286" i="6"/>
  <c r="P299" i="6"/>
  <c r="L308" i="6"/>
  <c r="W308" i="6" s="1"/>
  <c r="L314" i="6"/>
  <c r="W314" i="6" s="1"/>
  <c r="L319" i="6"/>
  <c r="W319" i="6" s="1"/>
  <c r="P328" i="6"/>
  <c r="L331" i="6"/>
  <c r="W331" i="6" s="1"/>
  <c r="L339" i="6"/>
  <c r="W339" i="6" s="1"/>
  <c r="L351" i="6"/>
  <c r="W351" i="6" s="1"/>
  <c r="P363" i="6"/>
  <c r="P384" i="6"/>
  <c r="L317" i="6"/>
  <c r="W317" i="6" s="1"/>
  <c r="P322" i="6"/>
  <c r="L333" i="6"/>
  <c r="W333" i="6" s="1"/>
  <c r="P338" i="6"/>
  <c r="L349" i="6"/>
  <c r="W349" i="6" s="1"/>
  <c r="P359" i="6"/>
  <c r="L369" i="6"/>
  <c r="W369" i="6" s="1"/>
  <c r="L386" i="6"/>
  <c r="W386" i="6" s="1"/>
  <c r="P355" i="6"/>
  <c r="L381" i="6"/>
  <c r="W381" i="6" s="1"/>
  <c r="P314" i="6"/>
  <c r="P319" i="6"/>
  <c r="P327" i="6"/>
  <c r="P335" i="6"/>
  <c r="P343" i="6"/>
  <c r="P351" i="6"/>
  <c r="L355" i="6"/>
  <c r="W355" i="6" s="1"/>
  <c r="L362" i="6"/>
  <c r="W362" i="6" s="1"/>
  <c r="P372" i="6"/>
  <c r="L322" i="6"/>
  <c r="W322" i="6" s="1"/>
  <c r="L330" i="6"/>
  <c r="W330" i="6" s="1"/>
  <c r="L338" i="6"/>
  <c r="W338" i="6" s="1"/>
  <c r="L346" i="6"/>
  <c r="W346" i="6" s="1"/>
  <c r="P354" i="6"/>
  <c r="P362" i="6"/>
  <c r="P370" i="6"/>
  <c r="P378" i="6"/>
  <c r="P386" i="6"/>
  <c r="P403" i="6"/>
  <c r="P404" i="6"/>
  <c r="L407" i="6"/>
  <c r="W407" i="6" s="1"/>
  <c r="P450" i="6"/>
  <c r="L459" i="6"/>
  <c r="W459" i="6" s="1"/>
  <c r="L408" i="6"/>
  <c r="W408" i="6" s="1"/>
  <c r="P54" i="6"/>
  <c r="P156" i="6"/>
  <c r="P182" i="6"/>
  <c r="P166" i="6"/>
  <c r="P203" i="6"/>
  <c r="L286" i="6"/>
  <c r="W286" i="6" s="1"/>
  <c r="L189" i="6"/>
  <c r="W189" i="6" s="1"/>
  <c r="P220" i="6"/>
  <c r="L241" i="6"/>
  <c r="W241" i="6" s="1"/>
  <c r="P278" i="6"/>
  <c r="P283" i="6"/>
  <c r="L289" i="6"/>
  <c r="W289" i="6" s="1"/>
  <c r="P307" i="6"/>
  <c r="L174" i="6"/>
  <c r="W174" i="6" s="1"/>
  <c r="L186" i="6"/>
  <c r="W186" i="6" s="1"/>
  <c r="L218" i="6"/>
  <c r="W218" i="6" s="1"/>
  <c r="P242" i="6"/>
  <c r="P258" i="6"/>
  <c r="L269" i="6"/>
  <c r="W269" i="6" s="1"/>
  <c r="P279" i="6"/>
  <c r="L297" i="6"/>
  <c r="W297" i="6" s="1"/>
  <c r="P311" i="6"/>
  <c r="L222" i="6"/>
  <c r="W222" i="6" s="1"/>
  <c r="L233" i="6"/>
  <c r="W233" i="6" s="1"/>
  <c r="L242" i="6"/>
  <c r="W242" i="6" s="1"/>
  <c r="P270" i="6"/>
  <c r="P291" i="6"/>
  <c r="P316" i="6"/>
  <c r="P324" i="6"/>
  <c r="L327" i="6"/>
  <c r="W327" i="6" s="1"/>
  <c r="P336" i="6"/>
  <c r="P348" i="6"/>
  <c r="P368" i="6"/>
  <c r="L383" i="6"/>
  <c r="W383" i="6" s="1"/>
  <c r="P318" i="6"/>
  <c r="L329" i="6"/>
  <c r="W329" i="6" s="1"/>
  <c r="P334" i="6"/>
  <c r="L345" i="6"/>
  <c r="W345" i="6" s="1"/>
  <c r="P350" i="6"/>
  <c r="P364" i="6"/>
  <c r="P375" i="6"/>
  <c r="L385" i="6"/>
  <c r="W385" i="6" s="1"/>
  <c r="L389" i="6"/>
  <c r="W389" i="6" s="1"/>
  <c r="L298" i="6"/>
  <c r="W298" i="6" s="1"/>
  <c r="L306" i="6"/>
  <c r="W306" i="6" s="1"/>
  <c r="L366" i="6"/>
  <c r="W366" i="6" s="1"/>
  <c r="P376" i="6"/>
  <c r="P387" i="6"/>
  <c r="P367" i="6"/>
  <c r="L371" i="6"/>
  <c r="W371" i="6" s="1"/>
  <c r="P399" i="6"/>
  <c r="P400" i="6"/>
  <c r="L403" i="6"/>
  <c r="W403" i="6" s="1"/>
  <c r="P415" i="6"/>
  <c r="P416" i="6"/>
  <c r="P461" i="6"/>
  <c r="L404" i="6"/>
  <c r="W404" i="6" s="1"/>
  <c r="P447" i="6"/>
  <c r="L456" i="6"/>
  <c r="W456" i="6" s="1"/>
  <c r="L397" i="6"/>
  <c r="W397" i="6" s="1"/>
  <c r="L133" i="6"/>
  <c r="W133" i="6" s="1"/>
  <c r="P44" i="6"/>
  <c r="L111" i="6"/>
  <c r="W111" i="6" s="1"/>
  <c r="P86" i="6"/>
  <c r="P115" i="6"/>
  <c r="L167" i="6"/>
  <c r="W167" i="6" s="1"/>
  <c r="P187" i="6"/>
  <c r="P219" i="6"/>
  <c r="P250" i="6"/>
  <c r="P271" i="6"/>
  <c r="L277" i="6"/>
  <c r="W277" i="6" s="1"/>
  <c r="L312" i="6"/>
  <c r="W312" i="6" s="1"/>
  <c r="L205" i="6"/>
  <c r="W205" i="6" s="1"/>
  <c r="P251" i="6"/>
  <c r="L256" i="6"/>
  <c r="W256" i="6" s="1"/>
  <c r="L266" i="6"/>
  <c r="W266" i="6" s="1"/>
  <c r="L288" i="6"/>
  <c r="W288" i="6" s="1"/>
  <c r="L309" i="6"/>
  <c r="W309" i="6" s="1"/>
  <c r="L172" i="6"/>
  <c r="W172" i="6" s="1"/>
  <c r="L202" i="6"/>
  <c r="W202" i="6" s="1"/>
  <c r="L237" i="6"/>
  <c r="W237" i="6" s="1"/>
  <c r="L246" i="6"/>
  <c r="W246" i="6" s="1"/>
  <c r="L253" i="6"/>
  <c r="W253" i="6" s="1"/>
  <c r="P263" i="6"/>
  <c r="P274" i="6"/>
  <c r="L294" i="6"/>
  <c r="W294" i="6" s="1"/>
  <c r="P238" i="6"/>
  <c r="P259" i="6"/>
  <c r="L265" i="6"/>
  <c r="W265" i="6" s="1"/>
  <c r="L274" i="6"/>
  <c r="W274" i="6" s="1"/>
  <c r="L301" i="6"/>
  <c r="W301" i="6" s="1"/>
  <c r="P320" i="6"/>
  <c r="P332" i="6"/>
  <c r="P340" i="6"/>
  <c r="L343" i="6"/>
  <c r="W343" i="6" s="1"/>
  <c r="P352" i="6"/>
  <c r="L358" i="6"/>
  <c r="W358" i="6" s="1"/>
  <c r="P379" i="6"/>
  <c r="L28" i="6"/>
  <c r="W28" i="6" s="1"/>
  <c r="L170" i="6"/>
  <c r="W170" i="6" s="1"/>
  <c r="L160" i="6"/>
  <c r="W160" i="6" s="1"/>
  <c r="P211" i="6"/>
  <c r="P303" i="6"/>
  <c r="L304" i="6"/>
  <c r="W304" i="6" s="1"/>
  <c r="P310" i="6"/>
  <c r="L335" i="6"/>
  <c r="W335" i="6" s="1"/>
  <c r="L367" i="6"/>
  <c r="W367" i="6" s="1"/>
  <c r="P392" i="6"/>
  <c r="L325" i="6"/>
  <c r="W325" i="6" s="1"/>
  <c r="P346" i="6"/>
  <c r="L354" i="6"/>
  <c r="W354" i="6" s="1"/>
  <c r="P380" i="6"/>
  <c r="L310" i="6"/>
  <c r="W310" i="6" s="1"/>
  <c r="L365" i="6"/>
  <c r="W365" i="6" s="1"/>
  <c r="L375" i="6"/>
  <c r="W375" i="6" s="1"/>
  <c r="L393" i="6"/>
  <c r="W393" i="6" s="1"/>
  <c r="P323" i="6"/>
  <c r="P388" i="6"/>
  <c r="L390" i="6"/>
  <c r="W390" i="6" s="1"/>
  <c r="L334" i="6"/>
  <c r="W334" i="6" s="1"/>
  <c r="P366" i="6"/>
  <c r="L395" i="6"/>
  <c r="W395" i="6" s="1"/>
  <c r="P408" i="6"/>
  <c r="L411" i="6"/>
  <c r="W411" i="6" s="1"/>
  <c r="L391" i="6"/>
  <c r="W391" i="6" s="1"/>
  <c r="L416" i="6"/>
  <c r="W416" i="6" s="1"/>
  <c r="P397" i="6"/>
  <c r="L451" i="6"/>
  <c r="W451" i="6" s="1"/>
  <c r="L419" i="6"/>
  <c r="W419" i="6" s="1"/>
  <c r="P420" i="6"/>
  <c r="L422" i="6"/>
  <c r="W422" i="6" s="1"/>
  <c r="P425" i="6"/>
  <c r="L427" i="6"/>
  <c r="W427" i="6" s="1"/>
  <c r="P428" i="6"/>
  <c r="L430" i="6"/>
  <c r="W430" i="6" s="1"/>
  <c r="P433" i="6"/>
  <c r="L435" i="6"/>
  <c r="W435" i="6" s="1"/>
  <c r="P436" i="6"/>
  <c r="L438" i="6"/>
  <c r="W438" i="6" s="1"/>
  <c r="P441" i="6"/>
  <c r="L443" i="6"/>
  <c r="W443" i="6" s="1"/>
  <c r="P444" i="6"/>
  <c r="L455" i="6"/>
  <c r="W455" i="6" s="1"/>
  <c r="L482" i="6"/>
  <c r="W482" i="6" s="1"/>
  <c r="L490" i="6"/>
  <c r="W490" i="6" s="1"/>
  <c r="P497" i="6"/>
  <c r="P489" i="6"/>
  <c r="L506" i="6"/>
  <c r="W506" i="6" s="1"/>
  <c r="P516" i="6"/>
  <c r="L465" i="6"/>
  <c r="W465" i="6" s="1"/>
  <c r="P470" i="6"/>
  <c r="P473" i="6"/>
  <c r="P484" i="6"/>
  <c r="P492" i="6"/>
  <c r="L518" i="6"/>
  <c r="W518" i="6" s="1"/>
  <c r="P474" i="6"/>
  <c r="P501" i="6"/>
  <c r="L537" i="6"/>
  <c r="W537" i="6" s="1"/>
  <c r="P478" i="6"/>
  <c r="P482" i="6"/>
  <c r="P486" i="6"/>
  <c r="P490" i="6"/>
  <c r="L531" i="6"/>
  <c r="W531" i="6" s="1"/>
  <c r="P543" i="6"/>
  <c r="L534" i="6"/>
  <c r="W534" i="6" s="1"/>
  <c r="P545" i="6"/>
  <c r="L480" i="6"/>
  <c r="W480" i="6" s="1"/>
  <c r="P535" i="6"/>
  <c r="P247" i="6"/>
  <c r="L223" i="6"/>
  <c r="W223" i="6" s="1"/>
  <c r="L290" i="6"/>
  <c r="W290" i="6" s="1"/>
  <c r="P326" i="6"/>
  <c r="L337" i="6"/>
  <c r="W337" i="6" s="1"/>
  <c r="L302" i="6"/>
  <c r="W302" i="6" s="1"/>
  <c r="L359" i="6"/>
  <c r="W359" i="6" s="1"/>
  <c r="L382" i="6"/>
  <c r="W382" i="6" s="1"/>
  <c r="P315" i="6"/>
  <c r="P347" i="6"/>
  <c r="L326" i="6"/>
  <c r="W326" i="6" s="1"/>
  <c r="P358" i="6"/>
  <c r="L399" i="6"/>
  <c r="W399" i="6" s="1"/>
  <c r="L415" i="6"/>
  <c r="W415" i="6" s="1"/>
  <c r="L396" i="6"/>
  <c r="W396" i="6" s="1"/>
  <c r="P401" i="6"/>
  <c r="P402" i="6"/>
  <c r="P405" i="6"/>
  <c r="P406" i="6"/>
  <c r="P409" i="6"/>
  <c r="P410" i="6"/>
  <c r="P413" i="6"/>
  <c r="P414" i="6"/>
  <c r="P417" i="6"/>
  <c r="P418" i="6"/>
  <c r="L460" i="6"/>
  <c r="W460" i="6" s="1"/>
  <c r="P466" i="6"/>
  <c r="L420" i="6"/>
  <c r="W420" i="6" s="1"/>
  <c r="P423" i="6"/>
  <c r="L425" i="6"/>
  <c r="W425" i="6" s="1"/>
  <c r="P426" i="6"/>
  <c r="L428" i="6"/>
  <c r="W428" i="6" s="1"/>
  <c r="P431" i="6"/>
  <c r="L433" i="6"/>
  <c r="W433" i="6" s="1"/>
  <c r="P434" i="6"/>
  <c r="L436" i="6"/>
  <c r="W436" i="6" s="1"/>
  <c r="P439" i="6"/>
  <c r="L441" i="6"/>
  <c r="W441" i="6" s="1"/>
  <c r="P442" i="6"/>
  <c r="L444" i="6"/>
  <c r="W444" i="6" s="1"/>
  <c r="P467" i="6"/>
  <c r="L501" i="6"/>
  <c r="W501" i="6" s="1"/>
  <c r="P513" i="6"/>
  <c r="L446" i="6"/>
  <c r="W446" i="6" s="1"/>
  <c r="L448" i="6"/>
  <c r="W448" i="6" s="1"/>
  <c r="P476" i="6"/>
  <c r="P493" i="6"/>
  <c r="L522" i="6"/>
  <c r="W522" i="6" s="1"/>
  <c r="L453" i="6"/>
  <c r="W453" i="6" s="1"/>
  <c r="L461" i="6"/>
  <c r="W461" i="6" s="1"/>
  <c r="L485" i="6"/>
  <c r="W485" i="6" s="1"/>
  <c r="L493" i="6"/>
  <c r="W493" i="6" s="1"/>
  <c r="P505" i="6"/>
  <c r="L447" i="6"/>
  <c r="W447" i="6" s="1"/>
  <c r="P477" i="6"/>
  <c r="L505" i="6"/>
  <c r="W505" i="6" s="1"/>
  <c r="P517" i="6"/>
  <c r="P494" i="6"/>
  <c r="P502" i="6"/>
  <c r="P510" i="6"/>
  <c r="P518" i="6"/>
  <c r="L527" i="6"/>
  <c r="W527" i="6" s="1"/>
  <c r="P539" i="6"/>
  <c r="L476" i="6"/>
  <c r="W476" i="6" s="1"/>
  <c r="L484" i="6"/>
  <c r="W484" i="6" s="1"/>
  <c r="P525" i="6"/>
  <c r="L48" i="6"/>
  <c r="W48" i="6" s="1"/>
  <c r="L273" i="6"/>
  <c r="W273" i="6" s="1"/>
  <c r="L300" i="6"/>
  <c r="W300" i="6" s="1"/>
  <c r="L182" i="6"/>
  <c r="W182" i="6" s="1"/>
  <c r="L214" i="6"/>
  <c r="W214" i="6" s="1"/>
  <c r="L224" i="6"/>
  <c r="W224" i="6" s="1"/>
  <c r="L278" i="6"/>
  <c r="W278" i="6" s="1"/>
  <c r="L315" i="6"/>
  <c r="W315" i="6" s="1"/>
  <c r="L323" i="6"/>
  <c r="W323" i="6" s="1"/>
  <c r="L374" i="6"/>
  <c r="W374" i="6" s="1"/>
  <c r="P330" i="6"/>
  <c r="L341" i="6"/>
  <c r="W341" i="6" s="1"/>
  <c r="L363" i="6"/>
  <c r="W363" i="6" s="1"/>
  <c r="L379" i="6"/>
  <c r="W379" i="6" s="1"/>
  <c r="P339" i="6"/>
  <c r="L378" i="6"/>
  <c r="W378" i="6" s="1"/>
  <c r="L387" i="6"/>
  <c r="W387" i="6" s="1"/>
  <c r="L318" i="6"/>
  <c r="W318" i="6" s="1"/>
  <c r="L350" i="6"/>
  <c r="W350" i="6" s="1"/>
  <c r="P382" i="6"/>
  <c r="P390" i="6"/>
  <c r="P396" i="6"/>
  <c r="P407" i="6"/>
  <c r="P412" i="6"/>
  <c r="L467" i="6"/>
  <c r="W467" i="6" s="1"/>
  <c r="L400" i="6"/>
  <c r="W400" i="6" s="1"/>
  <c r="P454" i="6"/>
  <c r="L401" i="6"/>
  <c r="W401" i="6" s="1"/>
  <c r="L405" i="6"/>
  <c r="W405" i="6" s="1"/>
  <c r="L409" i="6"/>
  <c r="W409" i="6" s="1"/>
  <c r="L413" i="6"/>
  <c r="W413" i="6" s="1"/>
  <c r="L417" i="6"/>
  <c r="W417" i="6" s="1"/>
  <c r="P458" i="6"/>
  <c r="P469" i="6"/>
  <c r="P421" i="6"/>
  <c r="L423" i="6"/>
  <c r="W423" i="6" s="1"/>
  <c r="P424" i="6"/>
  <c r="L426" i="6"/>
  <c r="W426" i="6" s="1"/>
  <c r="P429" i="6"/>
  <c r="L431" i="6"/>
  <c r="W431" i="6" s="1"/>
  <c r="P432" i="6"/>
  <c r="L434" i="6"/>
  <c r="W434" i="6" s="1"/>
  <c r="P437" i="6"/>
  <c r="L439" i="6"/>
  <c r="W439" i="6" s="1"/>
  <c r="P440" i="6"/>
  <c r="L442" i="6"/>
  <c r="W442" i="6" s="1"/>
  <c r="P445" i="6"/>
  <c r="P462" i="6"/>
  <c r="P463" i="6"/>
  <c r="L477" i="6"/>
  <c r="W477" i="6" s="1"/>
  <c r="L478" i="6"/>
  <c r="W478" i="6" s="1"/>
  <c r="L486" i="6"/>
  <c r="W486" i="6" s="1"/>
  <c r="L494" i="6"/>
  <c r="W494" i="6" s="1"/>
  <c r="P504" i="6"/>
  <c r="L517" i="6"/>
  <c r="W517" i="6" s="1"/>
  <c r="P446" i="6"/>
  <c r="P448" i="6"/>
  <c r="P481" i="6"/>
  <c r="L497" i="6"/>
  <c r="W497" i="6" s="1"/>
  <c r="P509" i="6"/>
  <c r="L471" i="6"/>
  <c r="W471" i="6" s="1"/>
  <c r="P480" i="6"/>
  <c r="P488" i="6"/>
  <c r="P496" i="6"/>
  <c r="L509" i="6"/>
  <c r="W509" i="6" s="1"/>
  <c r="P521" i="6"/>
  <c r="L472" i="6"/>
  <c r="W472" i="6" s="1"/>
  <c r="L498" i="6"/>
  <c r="W498" i="6" s="1"/>
  <c r="P508" i="6"/>
  <c r="L521" i="6"/>
  <c r="W521" i="6" s="1"/>
  <c r="P544" i="6"/>
  <c r="L488" i="6"/>
  <c r="W488" i="6" s="1"/>
  <c r="P70" i="6"/>
  <c r="P179" i="6"/>
  <c r="L197" i="6"/>
  <c r="W197" i="6" s="1"/>
  <c r="P254" i="6"/>
  <c r="P344" i="6"/>
  <c r="L347" i="6"/>
  <c r="W347" i="6" s="1"/>
  <c r="L353" i="6"/>
  <c r="W353" i="6" s="1"/>
  <c r="P371" i="6"/>
  <c r="P383" i="6"/>
  <c r="P395" i="6"/>
  <c r="P422" i="6"/>
  <c r="L429" i="6"/>
  <c r="W429" i="6" s="1"/>
  <c r="P438" i="6"/>
  <c r="L445" i="6"/>
  <c r="W445" i="6" s="1"/>
  <c r="L510" i="6"/>
  <c r="W510" i="6" s="1"/>
  <c r="L457" i="6"/>
  <c r="W457" i="6" s="1"/>
  <c r="L469" i="6"/>
  <c r="W469" i="6" s="1"/>
  <c r="L489" i="6"/>
  <c r="W489" i="6" s="1"/>
  <c r="P512" i="6"/>
  <c r="P506" i="6"/>
  <c r="P532" i="6"/>
  <c r="L538" i="6"/>
  <c r="W538" i="6" s="1"/>
  <c r="P528" i="6"/>
  <c r="L543" i="6"/>
  <c r="W543" i="6" s="1"/>
  <c r="L530" i="6"/>
  <c r="W530" i="6" s="1"/>
  <c r="P600" i="6"/>
  <c r="P534" i="6"/>
  <c r="P542" i="6"/>
  <c r="P550" i="6"/>
  <c r="L563" i="6"/>
  <c r="W563" i="6" s="1"/>
  <c r="L579" i="6"/>
  <c r="W579" i="6" s="1"/>
  <c r="L552" i="6"/>
  <c r="W552" i="6" s="1"/>
  <c r="P556" i="6"/>
  <c r="P557" i="6"/>
  <c r="P560" i="6"/>
  <c r="P561" i="6"/>
  <c r="L572" i="6"/>
  <c r="W572" i="6" s="1"/>
  <c r="L576" i="6"/>
  <c r="W576" i="6" s="1"/>
  <c r="P580" i="6"/>
  <c r="P581" i="6"/>
  <c r="P592" i="6"/>
  <c r="P601" i="6"/>
  <c r="P616" i="6"/>
  <c r="L622" i="6"/>
  <c r="W622" i="6" s="1"/>
  <c r="P604" i="6"/>
  <c r="L612" i="6"/>
  <c r="W612" i="6" s="1"/>
  <c r="P625" i="6"/>
  <c r="P608" i="6"/>
  <c r="L624" i="6"/>
  <c r="W624" i="6" s="1"/>
  <c r="P627" i="6"/>
  <c r="P605" i="6"/>
  <c r="P609" i="6"/>
  <c r="P613" i="6"/>
  <c r="L629" i="6"/>
  <c r="W629" i="6" s="1"/>
  <c r="P632" i="6"/>
  <c r="P637" i="6"/>
  <c r="P611" i="6"/>
  <c r="L615" i="6"/>
  <c r="W615" i="6" s="1"/>
  <c r="L662" i="6"/>
  <c r="W662" i="6" s="1"/>
  <c r="L678" i="6"/>
  <c r="W678" i="6" s="1"/>
  <c r="L663" i="6"/>
  <c r="W663" i="6" s="1"/>
  <c r="L679" i="6"/>
  <c r="W679" i="6" s="1"/>
  <c r="P634" i="6"/>
  <c r="P638" i="6"/>
  <c r="L668" i="6"/>
  <c r="W668" i="6" s="1"/>
  <c r="L657" i="6"/>
  <c r="W657" i="6" s="1"/>
  <c r="L194" i="6"/>
  <c r="W194" i="6" s="1"/>
  <c r="L285" i="6"/>
  <c r="W285" i="6" s="1"/>
  <c r="L281" i="6"/>
  <c r="W281" i="6" s="1"/>
  <c r="L370" i="6"/>
  <c r="W370" i="6" s="1"/>
  <c r="P391" i="6"/>
  <c r="P360" i="6"/>
  <c r="P374" i="6"/>
  <c r="L463" i="6"/>
  <c r="W463" i="6" s="1"/>
  <c r="L421" i="6"/>
  <c r="W421" i="6" s="1"/>
  <c r="P430" i="6"/>
  <c r="L437" i="6"/>
  <c r="W437" i="6" s="1"/>
  <c r="P465" i="6"/>
  <c r="P500" i="6"/>
  <c r="P472" i="6"/>
  <c r="L473" i="6"/>
  <c r="W473" i="6" s="1"/>
  <c r="L514" i="6"/>
  <c r="W514" i="6" s="1"/>
  <c r="P522" i="6"/>
  <c r="P540" i="6"/>
  <c r="P527" i="6"/>
  <c r="L535" i="6"/>
  <c r="W535" i="6" s="1"/>
  <c r="L542" i="6"/>
  <c r="W542" i="6" s="1"/>
  <c r="P546" i="6"/>
  <c r="L600" i="6"/>
  <c r="W600" i="6" s="1"/>
  <c r="P530" i="6"/>
  <c r="P538" i="6"/>
  <c r="P551" i="6"/>
  <c r="P554" i="6"/>
  <c r="P555" i="6"/>
  <c r="P558" i="6"/>
  <c r="P559" i="6"/>
  <c r="P562" i="6"/>
  <c r="P563" i="6"/>
  <c r="P566" i="6"/>
  <c r="P567" i="6"/>
  <c r="P570" i="6"/>
  <c r="P571" i="6"/>
  <c r="P574" i="6"/>
  <c r="P575" i="6"/>
  <c r="P578" i="6"/>
  <c r="P579" i="6"/>
  <c r="P582" i="6"/>
  <c r="P583" i="6"/>
  <c r="P586" i="6"/>
  <c r="P587" i="6"/>
  <c r="L555" i="6"/>
  <c r="W555" i="6" s="1"/>
  <c r="L571" i="6"/>
  <c r="W571" i="6" s="1"/>
  <c r="L587" i="6"/>
  <c r="W587" i="6" s="1"/>
  <c r="P590" i="6"/>
  <c r="L564" i="6"/>
  <c r="W564" i="6" s="1"/>
  <c r="P568" i="6"/>
  <c r="P569" i="6"/>
  <c r="L584" i="6"/>
  <c r="W584" i="6" s="1"/>
  <c r="P588" i="6"/>
  <c r="L594" i="6"/>
  <c r="W594" i="6" s="1"/>
  <c r="P596" i="6"/>
  <c r="L618" i="6"/>
  <c r="W618" i="6" s="1"/>
  <c r="L626" i="6"/>
  <c r="W626" i="6" s="1"/>
  <c r="L604" i="6"/>
  <c r="W604" i="6" s="1"/>
  <c r="L621" i="6"/>
  <c r="W621" i="6" s="1"/>
  <c r="L620" i="6"/>
  <c r="W620" i="6" s="1"/>
  <c r="L628" i="6"/>
  <c r="W628" i="6" s="1"/>
  <c r="P597" i="6"/>
  <c r="P619" i="6"/>
  <c r="L623" i="6"/>
  <c r="W623" i="6" s="1"/>
  <c r="P635" i="6"/>
  <c r="L617" i="6"/>
  <c r="W617" i="6" s="1"/>
  <c r="L630" i="6"/>
  <c r="W630" i="6" s="1"/>
  <c r="P631" i="6"/>
  <c r="L633" i="6"/>
  <c r="W633" i="6" s="1"/>
  <c r="L599" i="6"/>
  <c r="W599" i="6" s="1"/>
  <c r="P603" i="6"/>
  <c r="L607" i="6"/>
  <c r="W607" i="6" s="1"/>
  <c r="L670" i="6"/>
  <c r="W670" i="6" s="1"/>
  <c r="L671" i="6"/>
  <c r="W671" i="6" s="1"/>
  <c r="P636" i="6"/>
  <c r="L660" i="6"/>
  <c r="W660" i="6" s="1"/>
  <c r="L676" i="6"/>
  <c r="W676" i="6" s="1"/>
  <c r="L638" i="6"/>
  <c r="W638" i="6" s="1"/>
  <c r="L665" i="6"/>
  <c r="W665" i="6" s="1"/>
  <c r="P214" i="6"/>
  <c r="P227" i="6"/>
  <c r="P275" i="6"/>
  <c r="P342" i="6"/>
  <c r="P331" i="6"/>
  <c r="P356" i="6"/>
  <c r="L452" i="6"/>
  <c r="W452" i="6" s="1"/>
  <c r="L412" i="6"/>
  <c r="W412" i="6" s="1"/>
  <c r="P398" i="6"/>
  <c r="P419" i="6"/>
  <c r="L424" i="6"/>
  <c r="W424" i="6" s="1"/>
  <c r="P435" i="6"/>
  <c r="L440" i="6"/>
  <c r="W440" i="6" s="1"/>
  <c r="L481" i="6"/>
  <c r="W481" i="6" s="1"/>
  <c r="L502" i="6"/>
  <c r="W502" i="6" s="1"/>
  <c r="P524" i="6"/>
  <c r="P498" i="6"/>
  <c r="L492" i="6"/>
  <c r="W492" i="6" s="1"/>
  <c r="L529" i="6"/>
  <c r="W529" i="6" s="1"/>
  <c r="L539" i="6"/>
  <c r="W539" i="6" s="1"/>
  <c r="L525" i="6"/>
  <c r="W525" i="6" s="1"/>
  <c r="P531" i="6"/>
  <c r="P548" i="6"/>
  <c r="L554" i="6"/>
  <c r="W554" i="6" s="1"/>
  <c r="L558" i="6"/>
  <c r="W558" i="6" s="1"/>
  <c r="L562" i="6"/>
  <c r="W562" i="6" s="1"/>
  <c r="L566" i="6"/>
  <c r="W566" i="6" s="1"/>
  <c r="L570" i="6"/>
  <c r="W570" i="6" s="1"/>
  <c r="L574" i="6"/>
  <c r="W574" i="6" s="1"/>
  <c r="L578" i="6"/>
  <c r="W578" i="6" s="1"/>
  <c r="L582" i="6"/>
  <c r="W582" i="6" s="1"/>
  <c r="L586" i="6"/>
  <c r="W586" i="6" s="1"/>
  <c r="L548" i="6"/>
  <c r="W548" i="6" s="1"/>
  <c r="L559" i="6"/>
  <c r="W559" i="6" s="1"/>
  <c r="L575" i="6"/>
  <c r="W575" i="6" s="1"/>
  <c r="L590" i="6"/>
  <c r="W590" i="6" s="1"/>
  <c r="P552" i="6"/>
  <c r="P553" i="6"/>
  <c r="L568" i="6"/>
  <c r="W568" i="6" s="1"/>
  <c r="P572" i="6"/>
  <c r="P573" i="6"/>
  <c r="P576" i="6"/>
  <c r="P577" i="6"/>
  <c r="L588" i="6"/>
  <c r="W588" i="6" s="1"/>
  <c r="L592" i="6"/>
  <c r="W592" i="6" s="1"/>
  <c r="P594" i="6"/>
  <c r="L616" i="6"/>
  <c r="W616" i="6" s="1"/>
  <c r="P622" i="6"/>
  <c r="L608" i="6"/>
  <c r="W608" i="6" s="1"/>
  <c r="P624" i="6"/>
  <c r="L597" i="6"/>
  <c r="W597" i="6" s="1"/>
  <c r="L619" i="6"/>
  <c r="W619" i="6" s="1"/>
  <c r="L635" i="6"/>
  <c r="W635" i="6" s="1"/>
  <c r="P629" i="6"/>
  <c r="L631" i="6"/>
  <c r="W631" i="6" s="1"/>
  <c r="L603" i="6"/>
  <c r="W603" i="6" s="1"/>
  <c r="P615" i="6"/>
  <c r="L658" i="6"/>
  <c r="W658" i="6" s="1"/>
  <c r="L674" i="6"/>
  <c r="W674" i="6" s="1"/>
  <c r="L659" i="6"/>
  <c r="W659" i="6" s="1"/>
  <c r="L675" i="6"/>
  <c r="W675" i="6" s="1"/>
  <c r="L634" i="6"/>
  <c r="W634" i="6" s="1"/>
  <c r="L664" i="6"/>
  <c r="W664" i="6" s="1"/>
  <c r="L680" i="6"/>
  <c r="W680" i="6" s="1"/>
  <c r="L321" i="6"/>
  <c r="W321" i="6" s="1"/>
  <c r="P411" i="6"/>
  <c r="L449" i="6"/>
  <c r="W449" i="6" s="1"/>
  <c r="P514" i="6"/>
  <c r="P565" i="6"/>
  <c r="L601" i="6"/>
  <c r="W601" i="6" s="1"/>
  <c r="L632" i="6"/>
  <c r="W632" i="6" s="1"/>
  <c r="L666" i="6"/>
  <c r="W666" i="6" s="1"/>
  <c r="L636" i="6"/>
  <c r="W636" i="6" s="1"/>
  <c r="L672" i="6"/>
  <c r="W672" i="6" s="1"/>
  <c r="L661" i="6"/>
  <c r="W661" i="6" s="1"/>
  <c r="L673" i="6"/>
  <c r="W673" i="6" s="1"/>
  <c r="L652" i="6"/>
  <c r="W652" i="6" s="1"/>
  <c r="L653" i="6"/>
  <c r="W653" i="6" s="1"/>
  <c r="P656" i="6"/>
  <c r="L432" i="6"/>
  <c r="W432" i="6" s="1"/>
  <c r="L513" i="6"/>
  <c r="W513" i="6" s="1"/>
  <c r="P584" i="6"/>
  <c r="P623" i="6"/>
  <c r="L627" i="6"/>
  <c r="W627" i="6" s="1"/>
  <c r="P617" i="6"/>
  <c r="P599" i="6"/>
  <c r="L669" i="6"/>
  <c r="W669" i="6" s="1"/>
  <c r="L686" i="6"/>
  <c r="W686" i="6" s="1"/>
  <c r="P295" i="6"/>
  <c r="P459" i="6"/>
  <c r="P485" i="6"/>
  <c r="P547" i="6"/>
  <c r="L556" i="6"/>
  <c r="W556" i="6" s="1"/>
  <c r="L560" i="6"/>
  <c r="W560" i="6" s="1"/>
  <c r="P585" i="6"/>
  <c r="P618" i="6"/>
  <c r="L605" i="6"/>
  <c r="W605" i="6" s="1"/>
  <c r="L613" i="6"/>
  <c r="W613" i="6" s="1"/>
  <c r="L637" i="6"/>
  <c r="W637" i="6" s="1"/>
  <c r="P607" i="6"/>
  <c r="L611" i="6"/>
  <c r="W611" i="6" s="1"/>
  <c r="L677" i="6"/>
  <c r="W677" i="6" s="1"/>
  <c r="L683" i="6"/>
  <c r="W683" i="6" s="1"/>
  <c r="L685" i="6"/>
  <c r="W685" i="6" s="1"/>
  <c r="L687" i="6"/>
  <c r="W687" i="6" s="1"/>
  <c r="L689" i="6"/>
  <c r="W689" i="6" s="1"/>
  <c r="P651" i="6"/>
  <c r="P654" i="6"/>
  <c r="L656" i="6"/>
  <c r="W656" i="6" s="1"/>
  <c r="P427" i="6"/>
  <c r="P443" i="6"/>
  <c r="P520" i="6"/>
  <c r="L596" i="6"/>
  <c r="W596" i="6" s="1"/>
  <c r="P628" i="6"/>
  <c r="L609" i="6"/>
  <c r="W609" i="6" s="1"/>
  <c r="L682" i="6"/>
  <c r="W682" i="6" s="1"/>
  <c r="L688" i="6"/>
  <c r="W688" i="6" s="1"/>
  <c r="P652" i="6"/>
  <c r="L655" i="6"/>
  <c r="W655" i="6" s="1"/>
  <c r="L342" i="6"/>
  <c r="W342" i="6" s="1"/>
  <c r="P536" i="6"/>
  <c r="L551" i="6"/>
  <c r="W551" i="6" s="1"/>
  <c r="L567" i="6"/>
  <c r="W567" i="6" s="1"/>
  <c r="L583" i="6"/>
  <c r="W583" i="6" s="1"/>
  <c r="P564" i="6"/>
  <c r="L580" i="6"/>
  <c r="W580" i="6" s="1"/>
  <c r="P626" i="6"/>
  <c r="P612" i="6"/>
  <c r="P621" i="6"/>
  <c r="L625" i="6"/>
  <c r="W625" i="6" s="1"/>
  <c r="P620" i="6"/>
  <c r="P630" i="6"/>
  <c r="P633" i="6"/>
  <c r="L681" i="6"/>
  <c r="W681" i="6" s="1"/>
  <c r="L651" i="6"/>
  <c r="W651" i="6" s="1"/>
  <c r="L654" i="6"/>
  <c r="W654" i="6" s="1"/>
  <c r="P655" i="6"/>
  <c r="L667" i="6"/>
  <c r="W667" i="6" s="1"/>
  <c r="L684" i="6"/>
  <c r="W684" i="6" s="1"/>
  <c r="P653" i="6"/>
  <c r="R653" i="6" l="1"/>
  <c r="S653" i="6" s="1"/>
  <c r="R520" i="6"/>
  <c r="S520" i="6" s="1"/>
  <c r="R607" i="6"/>
  <c r="R599" i="6"/>
  <c r="R514" i="6"/>
  <c r="R629" i="6"/>
  <c r="R624" i="6"/>
  <c r="R576" i="6"/>
  <c r="R572" i="6"/>
  <c r="S572" i="6" s="1"/>
  <c r="R531" i="6"/>
  <c r="R524" i="6"/>
  <c r="S524" i="6" s="1"/>
  <c r="R435" i="6"/>
  <c r="S435" i="6" s="1"/>
  <c r="R419" i="6"/>
  <c r="S419" i="6" s="1"/>
  <c r="R356" i="6"/>
  <c r="S356" i="6" s="1"/>
  <c r="R227" i="6"/>
  <c r="S227" i="6" s="1"/>
  <c r="R636" i="6"/>
  <c r="R603" i="6"/>
  <c r="R635" i="6"/>
  <c r="R619" i="6"/>
  <c r="R596" i="6"/>
  <c r="R582" i="6"/>
  <c r="R574" i="6"/>
  <c r="R562" i="6"/>
  <c r="R558" i="6"/>
  <c r="R538" i="6"/>
  <c r="R522" i="6"/>
  <c r="R634" i="6"/>
  <c r="R632" i="6"/>
  <c r="R613" i="6"/>
  <c r="R605" i="6"/>
  <c r="R625" i="6"/>
  <c r="R604" i="6"/>
  <c r="R616" i="6"/>
  <c r="R580" i="6"/>
  <c r="R560" i="6"/>
  <c r="R556" i="6"/>
  <c r="R550" i="6"/>
  <c r="S550" i="6" s="1"/>
  <c r="R534" i="6"/>
  <c r="S534" i="6" s="1"/>
  <c r="R528" i="6"/>
  <c r="S528" i="6" s="1"/>
  <c r="R512" i="6"/>
  <c r="S512" i="6" s="1"/>
  <c r="R438" i="6"/>
  <c r="S438" i="6" s="1"/>
  <c r="R383" i="6"/>
  <c r="R344" i="6"/>
  <c r="S344" i="6" s="1"/>
  <c r="R544" i="6"/>
  <c r="S544" i="6" s="1"/>
  <c r="R508" i="6"/>
  <c r="S508" i="6" s="1"/>
  <c r="R488" i="6"/>
  <c r="R448" i="6"/>
  <c r="S448" i="6" s="1"/>
  <c r="R440" i="6"/>
  <c r="R432" i="6"/>
  <c r="R424" i="6"/>
  <c r="R458" i="6"/>
  <c r="S458" i="6" s="1"/>
  <c r="R390" i="6"/>
  <c r="S390" i="6" s="1"/>
  <c r="R518" i="6"/>
  <c r="R517" i="6"/>
  <c r="R505" i="6"/>
  <c r="R513" i="6"/>
  <c r="R442" i="6"/>
  <c r="R434" i="6"/>
  <c r="R426" i="6"/>
  <c r="R423" i="6"/>
  <c r="R418" i="6"/>
  <c r="S418" i="6" s="1"/>
  <c r="R410" i="6"/>
  <c r="R402" i="6"/>
  <c r="S402" i="6" s="1"/>
  <c r="R315" i="6"/>
  <c r="R247" i="6"/>
  <c r="S247" i="6" s="1"/>
  <c r="R486" i="6"/>
  <c r="R478" i="6"/>
  <c r="R501" i="6"/>
  <c r="R484" i="6"/>
  <c r="R516" i="6"/>
  <c r="S516" i="6" s="1"/>
  <c r="R397" i="6"/>
  <c r="R408" i="6"/>
  <c r="R366" i="6"/>
  <c r="R323" i="6"/>
  <c r="R310" i="6"/>
  <c r="R303" i="6"/>
  <c r="S303" i="6" s="1"/>
  <c r="R238" i="6"/>
  <c r="S238" i="6" s="1"/>
  <c r="R187" i="6"/>
  <c r="S187" i="6" s="1"/>
  <c r="R399" i="6"/>
  <c r="R376" i="6"/>
  <c r="S376" i="6" s="1"/>
  <c r="R375" i="6"/>
  <c r="R334" i="6"/>
  <c r="R318" i="6"/>
  <c r="R336" i="6"/>
  <c r="S336" i="6" s="1"/>
  <c r="R291" i="6"/>
  <c r="S291" i="6" s="1"/>
  <c r="R242" i="6"/>
  <c r="R307" i="6"/>
  <c r="S307" i="6" s="1"/>
  <c r="R283" i="6"/>
  <c r="S283" i="6" s="1"/>
  <c r="R182" i="6"/>
  <c r="R403" i="6"/>
  <c r="R362" i="6"/>
  <c r="R372" i="6"/>
  <c r="S372" i="6" s="1"/>
  <c r="R343" i="6"/>
  <c r="R314" i="6"/>
  <c r="R355" i="6"/>
  <c r="R363" i="6"/>
  <c r="R328" i="6"/>
  <c r="S328" i="6" s="1"/>
  <c r="R299" i="6"/>
  <c r="S299" i="6" s="1"/>
  <c r="R243" i="6"/>
  <c r="S243" i="6" s="1"/>
  <c r="R294" i="6"/>
  <c r="R255" i="6"/>
  <c r="S255" i="6" s="1"/>
  <c r="R163" i="6"/>
  <c r="R209" i="6"/>
  <c r="S209" i="6" s="1"/>
  <c r="R194" i="6"/>
  <c r="R157" i="6"/>
  <c r="S157" i="6" s="1"/>
  <c r="R174" i="6"/>
  <c r="R298" i="6"/>
  <c r="R287" i="6"/>
  <c r="S287" i="6" s="1"/>
  <c r="R226" i="6"/>
  <c r="R171" i="6"/>
  <c r="R160" i="6"/>
  <c r="R217" i="6"/>
  <c r="R99" i="6"/>
  <c r="R191" i="6"/>
  <c r="S191" i="6" s="1"/>
  <c r="R165" i="6"/>
  <c r="R126" i="6"/>
  <c r="R198" i="6"/>
  <c r="R85" i="6"/>
  <c r="R112" i="6"/>
  <c r="R118" i="6"/>
  <c r="R97" i="6"/>
  <c r="R50" i="6"/>
  <c r="S50" i="6" s="1"/>
  <c r="R46" i="6"/>
  <c r="R40" i="6"/>
  <c r="R103" i="6"/>
  <c r="R206" i="6"/>
  <c r="R109" i="6"/>
  <c r="R94" i="6"/>
  <c r="R77" i="6"/>
  <c r="R62" i="6"/>
  <c r="R145" i="6"/>
  <c r="R114" i="6"/>
  <c r="R104" i="6"/>
  <c r="R130" i="6"/>
  <c r="R205" i="6"/>
  <c r="R189" i="6"/>
  <c r="R218" i="6"/>
  <c r="R186" i="6"/>
  <c r="R121" i="6"/>
  <c r="R89" i="6"/>
  <c r="R57" i="6"/>
  <c r="R42" i="6"/>
  <c r="R95" i="6"/>
  <c r="R125" i="6"/>
  <c r="S125" i="6" s="1"/>
  <c r="R146" i="6"/>
  <c r="R155" i="6"/>
  <c r="R361" i="6"/>
  <c r="S361" i="6" s="1"/>
  <c r="R180" i="6"/>
  <c r="S180" i="6" s="1"/>
  <c r="R317" i="6"/>
  <c r="R515" i="6"/>
  <c r="S515" i="6" s="1"/>
  <c r="R650" i="6"/>
  <c r="R154" i="6"/>
  <c r="R83" i="6"/>
  <c r="R79" i="6"/>
  <c r="R75" i="6"/>
  <c r="R71" i="6"/>
  <c r="R67" i="6"/>
  <c r="R56" i="6"/>
  <c r="R159" i="6"/>
  <c r="R143" i="6"/>
  <c r="R192" i="6"/>
  <c r="S192" i="6" s="1"/>
  <c r="R337" i="6"/>
  <c r="R533" i="6"/>
  <c r="S533" i="6" s="1"/>
  <c r="R26" i="6"/>
  <c r="R41" i="6"/>
  <c r="S41" i="6" s="1"/>
  <c r="R25" i="6"/>
  <c r="S25" i="6" s="1"/>
  <c r="R13" i="6"/>
  <c r="S13" i="6" s="1"/>
  <c r="R265" i="6"/>
  <c r="R349" i="6"/>
  <c r="R475" i="6"/>
  <c r="R595" i="6"/>
  <c r="R236" i="6"/>
  <c r="S236" i="6" s="1"/>
  <c r="R293" i="6"/>
  <c r="R224" i="6"/>
  <c r="R272" i="6"/>
  <c r="R233" i="6"/>
  <c r="R357" i="6"/>
  <c r="R593" i="6"/>
  <c r="R649" i="6"/>
  <c r="R602" i="6"/>
  <c r="R647" i="6"/>
  <c r="R32" i="6"/>
  <c r="R248" i="6"/>
  <c r="R260" i="6"/>
  <c r="R312" i="6"/>
  <c r="R241" i="6"/>
  <c r="R273" i="6"/>
  <c r="R305" i="6"/>
  <c r="R329" i="6"/>
  <c r="R385" i="6"/>
  <c r="R393" i="6"/>
  <c r="R455" i="6"/>
  <c r="R471" i="6"/>
  <c r="R479" i="6"/>
  <c r="R495" i="6"/>
  <c r="R511" i="6"/>
  <c r="R591" i="6"/>
  <c r="R606" i="6"/>
  <c r="R640" i="6"/>
  <c r="R648" i="6"/>
  <c r="R16" i="6"/>
  <c r="R10" i="6"/>
  <c r="R630" i="6"/>
  <c r="R612" i="6"/>
  <c r="R652" i="6"/>
  <c r="R628" i="6"/>
  <c r="S628" i="6" s="1"/>
  <c r="R427" i="6"/>
  <c r="S427" i="6" s="1"/>
  <c r="R654" i="6"/>
  <c r="R618" i="6"/>
  <c r="R547" i="6"/>
  <c r="S547" i="6" s="1"/>
  <c r="R459" i="6"/>
  <c r="R584" i="6"/>
  <c r="R411" i="6"/>
  <c r="R622" i="6"/>
  <c r="R594" i="6"/>
  <c r="R553" i="6"/>
  <c r="S553" i="6" s="1"/>
  <c r="R342" i="6"/>
  <c r="R588" i="6"/>
  <c r="R569" i="6"/>
  <c r="S569" i="6" s="1"/>
  <c r="R586" i="6"/>
  <c r="R578" i="6"/>
  <c r="R570" i="6"/>
  <c r="R566" i="6"/>
  <c r="R554" i="6"/>
  <c r="R527" i="6"/>
  <c r="R500" i="6"/>
  <c r="S500" i="6" s="1"/>
  <c r="R374" i="6"/>
  <c r="R391" i="6"/>
  <c r="S391" i="6" s="1"/>
  <c r="R611" i="6"/>
  <c r="R592" i="6"/>
  <c r="R532" i="6"/>
  <c r="S532" i="6" s="1"/>
  <c r="R422" i="6"/>
  <c r="R70" i="6"/>
  <c r="R463" i="6"/>
  <c r="R445" i="6"/>
  <c r="R437" i="6"/>
  <c r="R429" i="6"/>
  <c r="R421" i="6"/>
  <c r="R454" i="6"/>
  <c r="S454" i="6" s="1"/>
  <c r="R407" i="6"/>
  <c r="S407" i="6" s="1"/>
  <c r="R339" i="6"/>
  <c r="R330" i="6"/>
  <c r="R539" i="6"/>
  <c r="R502" i="6"/>
  <c r="R477" i="6"/>
  <c r="R493" i="6"/>
  <c r="R467" i="6"/>
  <c r="R439" i="6"/>
  <c r="R431" i="6"/>
  <c r="R466" i="6"/>
  <c r="S466" i="6" s="1"/>
  <c r="R414" i="6"/>
  <c r="S414" i="6" s="1"/>
  <c r="R406" i="6"/>
  <c r="S406" i="6" s="1"/>
  <c r="R470" i="6"/>
  <c r="S470" i="6" s="1"/>
  <c r="R489" i="6"/>
  <c r="R332" i="6"/>
  <c r="S332" i="6" s="1"/>
  <c r="R274" i="6"/>
  <c r="R250" i="6"/>
  <c r="S250" i="6" s="1"/>
  <c r="R115" i="6"/>
  <c r="R416" i="6"/>
  <c r="R367" i="6"/>
  <c r="R350" i="6"/>
  <c r="R368" i="6"/>
  <c r="S368" i="6" s="1"/>
  <c r="R324" i="6"/>
  <c r="S324" i="6" s="1"/>
  <c r="R203" i="6"/>
  <c r="S203" i="6" s="1"/>
  <c r="R54" i="6"/>
  <c r="S54" i="6" s="1"/>
  <c r="R378" i="6"/>
  <c r="R327" i="6"/>
  <c r="R306" i="6"/>
  <c r="R223" i="6"/>
  <c r="R172" i="6"/>
  <c r="R162" i="6"/>
  <c r="R169" i="6"/>
  <c r="R135" i="6"/>
  <c r="S135" i="6" s="1"/>
  <c r="R177" i="6"/>
  <c r="S177" i="6" s="1"/>
  <c r="R365" i="6"/>
  <c r="R185" i="6"/>
  <c r="R178" i="6"/>
  <c r="R230" i="6"/>
  <c r="R239" i="6"/>
  <c r="S239" i="6" s="1"/>
  <c r="R207" i="6"/>
  <c r="S207" i="6" s="1"/>
  <c r="R175" i="6"/>
  <c r="S175" i="6" s="1"/>
  <c r="R142" i="6"/>
  <c r="R53" i="6"/>
  <c r="R132" i="6"/>
  <c r="R82" i="6"/>
  <c r="S82" i="6" s="1"/>
  <c r="R65" i="6"/>
  <c r="R150" i="6"/>
  <c r="R51" i="6"/>
  <c r="S51" i="6" s="1"/>
  <c r="R483" i="6"/>
  <c r="S483" i="6" s="1"/>
  <c r="R117" i="6"/>
  <c r="R148" i="6"/>
  <c r="R138" i="6"/>
  <c r="R122" i="6"/>
  <c r="R152" i="6"/>
  <c r="R106" i="6"/>
  <c r="R74" i="6"/>
  <c r="R34" i="6"/>
  <c r="R116" i="6"/>
  <c r="R64" i="6"/>
  <c r="R212" i="6"/>
  <c r="S212" i="6" s="1"/>
  <c r="R87" i="6"/>
  <c r="R252" i="6"/>
  <c r="S252" i="6" s="1"/>
  <c r="R45" i="6"/>
  <c r="S45" i="6" s="1"/>
  <c r="R37" i="6"/>
  <c r="S37" i="6" s="1"/>
  <c r="R33" i="6"/>
  <c r="S33" i="6" s="1"/>
  <c r="R29" i="6"/>
  <c r="S29" i="6" s="1"/>
  <c r="R21" i="6"/>
  <c r="S21" i="6" s="1"/>
  <c r="R17" i="6"/>
  <c r="S17" i="6" s="1"/>
  <c r="R9" i="6"/>
  <c r="S9" i="6" s="1"/>
  <c r="R216" i="6"/>
  <c r="S216" i="6" s="1"/>
  <c r="R268" i="6"/>
  <c r="S268" i="6" s="1"/>
  <c r="R309" i="6"/>
  <c r="R645" i="6"/>
  <c r="S645" i="6" s="1"/>
  <c r="R208" i="6"/>
  <c r="R292" i="6"/>
  <c r="R308" i="6"/>
  <c r="R249" i="6"/>
  <c r="R325" i="6"/>
  <c r="R394" i="6"/>
  <c r="R491" i="6"/>
  <c r="R523" i="6"/>
  <c r="R639" i="6"/>
  <c r="S639" i="6" s="1"/>
  <c r="R200" i="6"/>
  <c r="S200" i="6" s="1"/>
  <c r="R228" i="6"/>
  <c r="R284" i="6"/>
  <c r="R277" i="6"/>
  <c r="R452" i="6"/>
  <c r="R341" i="6"/>
  <c r="R460" i="6"/>
  <c r="R453" i="6"/>
  <c r="R589" i="6"/>
  <c r="S589" i="6" s="1"/>
  <c r="R655" i="6"/>
  <c r="S655" i="6" s="1"/>
  <c r="R633" i="6"/>
  <c r="R620" i="6"/>
  <c r="R621" i="6"/>
  <c r="R626" i="6"/>
  <c r="R564" i="6"/>
  <c r="R536" i="6"/>
  <c r="S536" i="6" s="1"/>
  <c r="R443" i="6"/>
  <c r="R651" i="6"/>
  <c r="R585" i="6"/>
  <c r="S585" i="6" s="1"/>
  <c r="R485" i="6"/>
  <c r="R295" i="6"/>
  <c r="S295" i="6" s="1"/>
  <c r="R617" i="6"/>
  <c r="S617" i="6" s="1"/>
  <c r="R623" i="6"/>
  <c r="R656" i="6"/>
  <c r="R565" i="6"/>
  <c r="S565" i="6" s="1"/>
  <c r="R615" i="6"/>
  <c r="S615" i="6" s="1"/>
  <c r="R577" i="6"/>
  <c r="R573" i="6"/>
  <c r="S573" i="6" s="1"/>
  <c r="R552" i="6"/>
  <c r="S552" i="6" s="1"/>
  <c r="R548" i="6"/>
  <c r="R498" i="6"/>
  <c r="S498" i="6" s="1"/>
  <c r="R398" i="6"/>
  <c r="S398" i="6" s="1"/>
  <c r="R331" i="6"/>
  <c r="S331" i="6" s="1"/>
  <c r="R275" i="6"/>
  <c r="S275" i="6" s="1"/>
  <c r="R214" i="6"/>
  <c r="R631" i="6"/>
  <c r="R597" i="6"/>
  <c r="R568" i="6"/>
  <c r="R590" i="6"/>
  <c r="R587" i="6"/>
  <c r="R583" i="6"/>
  <c r="R579" i="6"/>
  <c r="R575" i="6"/>
  <c r="R571" i="6"/>
  <c r="R567" i="6"/>
  <c r="R563" i="6"/>
  <c r="S563" i="6" s="1"/>
  <c r="R559" i="6"/>
  <c r="R555" i="6"/>
  <c r="R551" i="6"/>
  <c r="R530" i="6"/>
  <c r="R546" i="6"/>
  <c r="S546" i="6" s="1"/>
  <c r="R540" i="6"/>
  <c r="S540" i="6" s="1"/>
  <c r="R472" i="6"/>
  <c r="R465" i="6"/>
  <c r="S465" i="6" s="1"/>
  <c r="R430" i="6"/>
  <c r="R360" i="6"/>
  <c r="S360" i="6" s="1"/>
  <c r="R638" i="6"/>
  <c r="R637" i="6"/>
  <c r="R609" i="6"/>
  <c r="R627" i="6"/>
  <c r="R608" i="6"/>
  <c r="R601" i="6"/>
  <c r="R581" i="6"/>
  <c r="S581" i="6" s="1"/>
  <c r="R561" i="6"/>
  <c r="S561" i="6" s="1"/>
  <c r="R557" i="6"/>
  <c r="S557" i="6" s="1"/>
  <c r="R542" i="6"/>
  <c r="R600" i="6"/>
  <c r="R506" i="6"/>
  <c r="R395" i="6"/>
  <c r="S395" i="6" s="1"/>
  <c r="R371" i="6"/>
  <c r="S371" i="6" s="1"/>
  <c r="R254" i="6"/>
  <c r="S254" i="6" s="1"/>
  <c r="R179" i="6"/>
  <c r="S179" i="6" s="1"/>
  <c r="R521" i="6"/>
  <c r="R496" i="6"/>
  <c r="S496" i="6" s="1"/>
  <c r="R480" i="6"/>
  <c r="R509" i="6"/>
  <c r="R481" i="6"/>
  <c r="R446" i="6"/>
  <c r="R504" i="6"/>
  <c r="S504" i="6" s="1"/>
  <c r="R462" i="6"/>
  <c r="S462" i="6" s="1"/>
  <c r="R469" i="6"/>
  <c r="R412" i="6"/>
  <c r="R396" i="6"/>
  <c r="R382" i="6"/>
  <c r="R525" i="6"/>
  <c r="R510" i="6"/>
  <c r="R494" i="6"/>
  <c r="R476" i="6"/>
  <c r="R417" i="6"/>
  <c r="R413" i="6"/>
  <c r="R409" i="6"/>
  <c r="R405" i="6"/>
  <c r="R401" i="6"/>
  <c r="R358" i="6"/>
  <c r="R347" i="6"/>
  <c r="R326" i="6"/>
  <c r="R535" i="6"/>
  <c r="R545" i="6"/>
  <c r="S545" i="6" s="1"/>
  <c r="R543" i="6"/>
  <c r="R490" i="6"/>
  <c r="R482" i="6"/>
  <c r="S482" i="6" s="1"/>
  <c r="R474" i="6"/>
  <c r="S474" i="6" s="1"/>
  <c r="R492" i="6"/>
  <c r="R473" i="6"/>
  <c r="R497" i="6"/>
  <c r="R444" i="6"/>
  <c r="R441" i="6"/>
  <c r="R436" i="6"/>
  <c r="R433" i="6"/>
  <c r="R428" i="6"/>
  <c r="R425" i="6"/>
  <c r="R420" i="6"/>
  <c r="R388" i="6"/>
  <c r="S388" i="6" s="1"/>
  <c r="R380" i="6"/>
  <c r="S380" i="6" s="1"/>
  <c r="R346" i="6"/>
  <c r="R392" i="6"/>
  <c r="S392" i="6" s="1"/>
  <c r="R211" i="6"/>
  <c r="S211" i="6" s="1"/>
  <c r="R379" i="6"/>
  <c r="R352" i="6"/>
  <c r="S352" i="6" s="1"/>
  <c r="R340" i="6"/>
  <c r="S340" i="6" s="1"/>
  <c r="R320" i="6"/>
  <c r="S320" i="6" s="1"/>
  <c r="R259" i="6"/>
  <c r="S259" i="6" s="1"/>
  <c r="R263" i="6"/>
  <c r="S263" i="6" s="1"/>
  <c r="R251" i="6"/>
  <c r="S251" i="6" s="1"/>
  <c r="R271" i="6"/>
  <c r="S271" i="6" s="1"/>
  <c r="R219" i="6"/>
  <c r="S219" i="6" s="1"/>
  <c r="R86" i="6"/>
  <c r="R44" i="6"/>
  <c r="R447" i="6"/>
  <c r="R461" i="6"/>
  <c r="R415" i="6"/>
  <c r="R400" i="6"/>
  <c r="R387" i="6"/>
  <c r="R364" i="6"/>
  <c r="S364" i="6" s="1"/>
  <c r="R348" i="6"/>
  <c r="S348" i="6" s="1"/>
  <c r="R316" i="6"/>
  <c r="S316" i="6" s="1"/>
  <c r="R270" i="6"/>
  <c r="R311" i="6"/>
  <c r="S311" i="6" s="1"/>
  <c r="R279" i="6"/>
  <c r="S279" i="6" s="1"/>
  <c r="R258" i="6"/>
  <c r="R278" i="6"/>
  <c r="R220" i="6"/>
  <c r="S220" i="6" s="1"/>
  <c r="R166" i="6"/>
  <c r="R156" i="6"/>
  <c r="S156" i="6" s="1"/>
  <c r="R450" i="6"/>
  <c r="S450" i="6" s="1"/>
  <c r="R404" i="6"/>
  <c r="R386" i="6"/>
  <c r="S386" i="6" s="1"/>
  <c r="R370" i="6"/>
  <c r="R354" i="6"/>
  <c r="R351" i="6"/>
  <c r="R335" i="6"/>
  <c r="R319" i="6"/>
  <c r="R359" i="6"/>
  <c r="R338" i="6"/>
  <c r="R322" i="6"/>
  <c r="R384" i="6"/>
  <c r="S384" i="6" s="1"/>
  <c r="R286" i="6"/>
  <c r="R290" i="6"/>
  <c r="R231" i="6"/>
  <c r="S231" i="6" s="1"/>
  <c r="R302" i="6"/>
  <c r="R246" i="6"/>
  <c r="R195" i="6"/>
  <c r="S195" i="6" s="1"/>
  <c r="R102" i="6"/>
  <c r="S102" i="6" s="1"/>
  <c r="R234" i="6"/>
  <c r="R168" i="6"/>
  <c r="S168" i="6" s="1"/>
  <c r="R127" i="6"/>
  <c r="S127" i="6" s="1"/>
  <c r="R193" i="6"/>
  <c r="R149" i="6"/>
  <c r="S149" i="6" s="1"/>
  <c r="R59" i="6"/>
  <c r="S59" i="6" s="1"/>
  <c r="R222" i="6"/>
  <c r="R267" i="6"/>
  <c r="S267" i="6" s="1"/>
  <c r="R235" i="6"/>
  <c r="S235" i="6" s="1"/>
  <c r="R266" i="6"/>
  <c r="R173" i="6"/>
  <c r="S173" i="6" s="1"/>
  <c r="R161" i="6"/>
  <c r="R201" i="6"/>
  <c r="R170" i="6"/>
  <c r="R210" i="6"/>
  <c r="R20" i="6"/>
  <c r="R96" i="6"/>
  <c r="R262" i="6"/>
  <c r="R282" i="6"/>
  <c r="R215" i="6"/>
  <c r="S215" i="6" s="1"/>
  <c r="R199" i="6"/>
  <c r="S199" i="6" s="1"/>
  <c r="R183" i="6"/>
  <c r="S183" i="6" s="1"/>
  <c r="R134" i="6"/>
  <c r="R119" i="6"/>
  <c r="R136" i="6"/>
  <c r="R101" i="6"/>
  <c r="R69" i="6"/>
  <c r="R158" i="6"/>
  <c r="S158" i="6" s="1"/>
  <c r="R144" i="6"/>
  <c r="R98" i="6"/>
  <c r="S98" i="6" s="1"/>
  <c r="R81" i="6"/>
  <c r="R66" i="6"/>
  <c r="R49" i="6"/>
  <c r="R111" i="6"/>
  <c r="R36" i="6"/>
  <c r="R100" i="6"/>
  <c r="R60" i="6"/>
  <c r="R244" i="6"/>
  <c r="S244" i="6" s="1"/>
  <c r="R167" i="6"/>
  <c r="R164" i="6"/>
  <c r="R113" i="6"/>
  <c r="S113" i="6" s="1"/>
  <c r="R190" i="6"/>
  <c r="R128" i="6"/>
  <c r="R120" i="6"/>
  <c r="R93" i="6"/>
  <c r="R78" i="6"/>
  <c r="S78" i="6" s="1"/>
  <c r="R61" i="6"/>
  <c r="R153" i="6"/>
  <c r="R137" i="6"/>
  <c r="R110" i="6"/>
  <c r="S110" i="6" s="1"/>
  <c r="R30" i="6"/>
  <c r="S30" i="6" s="1"/>
  <c r="R107" i="6"/>
  <c r="R91" i="6"/>
  <c r="R52" i="6"/>
  <c r="R300" i="6"/>
  <c r="R139" i="6"/>
  <c r="R131" i="6"/>
  <c r="R123" i="6"/>
  <c r="R213" i="6"/>
  <c r="R197" i="6"/>
  <c r="R181" i="6"/>
  <c r="R202" i="6"/>
  <c r="R140" i="6"/>
  <c r="R124" i="6"/>
  <c r="R141" i="6"/>
  <c r="R105" i="6"/>
  <c r="R90" i="6"/>
  <c r="R73" i="6"/>
  <c r="R58" i="6"/>
  <c r="S58" i="6" s="1"/>
  <c r="R38" i="6"/>
  <c r="R108" i="6"/>
  <c r="R92" i="6"/>
  <c r="R281" i="6"/>
  <c r="R133" i="6"/>
  <c r="R63" i="6"/>
  <c r="R48" i="6"/>
  <c r="R147" i="6"/>
  <c r="R240" i="6"/>
  <c r="R301" i="6"/>
  <c r="R499" i="6"/>
  <c r="S499" i="6" s="1"/>
  <c r="R642" i="6"/>
  <c r="R237" i="6"/>
  <c r="R456" i="6"/>
  <c r="R88" i="6"/>
  <c r="R84" i="6"/>
  <c r="R80" i="6"/>
  <c r="R76" i="6"/>
  <c r="R72" i="6"/>
  <c r="R68" i="6"/>
  <c r="R55" i="6"/>
  <c r="R151" i="6"/>
  <c r="R129" i="6"/>
  <c r="R264" i="6"/>
  <c r="S264" i="6" s="1"/>
  <c r="R261" i="6"/>
  <c r="R449" i="6"/>
  <c r="R614" i="6"/>
  <c r="S614" i="6" s="1"/>
  <c r="R12" i="6"/>
  <c r="R43" i="6"/>
  <c r="S43" i="6" s="1"/>
  <c r="R39" i="6"/>
  <c r="S39" i="6" s="1"/>
  <c r="R35" i="6"/>
  <c r="S35" i="6" s="1"/>
  <c r="R31" i="6"/>
  <c r="S31" i="6" s="1"/>
  <c r="R27" i="6"/>
  <c r="S27" i="6" s="1"/>
  <c r="R23" i="6"/>
  <c r="S23" i="6" s="1"/>
  <c r="R19" i="6"/>
  <c r="S19" i="6" s="1"/>
  <c r="R15" i="6"/>
  <c r="S15" i="6" s="1"/>
  <c r="R11" i="6"/>
  <c r="S11" i="6" s="1"/>
  <c r="R184" i="6"/>
  <c r="S184" i="6" s="1"/>
  <c r="R204" i="6"/>
  <c r="R232" i="6"/>
  <c r="R276" i="6"/>
  <c r="R288" i="6"/>
  <c r="R304" i="6"/>
  <c r="R245" i="6"/>
  <c r="R285" i="6"/>
  <c r="R321" i="6"/>
  <c r="R464" i="6"/>
  <c r="S464" i="6" s="1"/>
  <c r="R14" i="6"/>
  <c r="R47" i="6"/>
  <c r="S47" i="6" s="1"/>
  <c r="R176" i="6"/>
  <c r="R196" i="6"/>
  <c r="R256" i="6"/>
  <c r="R229" i="6"/>
  <c r="R269" i="6"/>
  <c r="R313" i="6"/>
  <c r="R353" i="6"/>
  <c r="R541" i="6"/>
  <c r="R507" i="6"/>
  <c r="R549" i="6"/>
  <c r="S549" i="6" s="1"/>
  <c r="R646" i="6"/>
  <c r="R188" i="6"/>
  <c r="R221" i="6"/>
  <c r="R253" i="6"/>
  <c r="R297" i="6"/>
  <c r="R333" i="6"/>
  <c r="R537" i="6"/>
  <c r="R610" i="6"/>
  <c r="R641" i="6"/>
  <c r="R24" i="6"/>
  <c r="R369" i="6"/>
  <c r="R389" i="6"/>
  <c r="R451" i="6"/>
  <c r="R468" i="6"/>
  <c r="R526" i="6"/>
  <c r="R598" i="6"/>
  <c r="R643" i="6"/>
  <c r="R22" i="6"/>
  <c r="R225" i="6"/>
  <c r="R280" i="6"/>
  <c r="R296" i="6"/>
  <c r="R377" i="6"/>
  <c r="R257" i="6"/>
  <c r="R289" i="6"/>
  <c r="R373" i="6"/>
  <c r="R345" i="6"/>
  <c r="R381" i="6"/>
  <c r="R457" i="6"/>
  <c r="R487" i="6"/>
  <c r="R503" i="6"/>
  <c r="R519" i="6"/>
  <c r="S519" i="6" s="1"/>
  <c r="R529" i="6"/>
  <c r="R644" i="6"/>
  <c r="R18" i="6"/>
  <c r="R28" i="6"/>
  <c r="S622" i="6"/>
  <c r="S527" i="6"/>
  <c r="S383" i="6"/>
  <c r="S85" i="6"/>
  <c r="S443" i="6"/>
  <c r="S166" i="6"/>
  <c r="S642" i="6"/>
  <c r="S633" i="6"/>
  <c r="S621" i="6"/>
  <c r="S626" i="6"/>
  <c r="S564" i="6"/>
  <c r="S214" i="6"/>
  <c r="S587" i="6"/>
  <c r="S579" i="6"/>
  <c r="S530" i="6"/>
  <c r="S472" i="6"/>
  <c r="S480" i="6"/>
  <c r="S396" i="6"/>
  <c r="S358" i="6"/>
  <c r="S326" i="6"/>
  <c r="S490" i="6"/>
  <c r="S346" i="6"/>
  <c r="S270" i="6"/>
  <c r="S258" i="6"/>
  <c r="S193" i="6"/>
  <c r="S20" i="6"/>
  <c r="S69" i="6"/>
  <c r="S100" i="6"/>
  <c r="S131" i="6"/>
  <c r="S90" i="6"/>
  <c r="S276" i="6"/>
  <c r="S646" i="6"/>
  <c r="S234" i="6"/>
  <c r="S40" i="6"/>
  <c r="S571" i="6"/>
  <c r="S322" i="6"/>
  <c r="S60" i="6"/>
  <c r="S526" i="6"/>
  <c r="S631" i="6"/>
  <c r="S590" i="6"/>
  <c r="S555" i="6"/>
  <c r="S627" i="6"/>
  <c r="S601" i="6"/>
  <c r="S600" i="6"/>
  <c r="S481" i="6"/>
  <c r="S469" i="6"/>
  <c r="S510" i="6"/>
  <c r="S417" i="6"/>
  <c r="S401" i="6"/>
  <c r="S543" i="6"/>
  <c r="S473" i="6"/>
  <c r="S441" i="6"/>
  <c r="S433" i="6"/>
  <c r="S425" i="6"/>
  <c r="S461" i="6"/>
  <c r="S387" i="6"/>
  <c r="S404" i="6"/>
  <c r="S335" i="6"/>
  <c r="S359" i="6"/>
  <c r="S286" i="6"/>
  <c r="S246" i="6"/>
  <c r="S222" i="6"/>
  <c r="S119" i="6"/>
  <c r="S81" i="6"/>
  <c r="S167" i="6"/>
  <c r="S120" i="6"/>
  <c r="S93" i="6"/>
  <c r="S300" i="6"/>
  <c r="S213" i="6"/>
  <c r="S181" i="6"/>
  <c r="S124" i="6"/>
  <c r="S63" i="6"/>
  <c r="S147" i="6"/>
  <c r="S456" i="6"/>
  <c r="S88" i="6"/>
  <c r="S80" i="6"/>
  <c r="S449" i="6"/>
  <c r="S12" i="6"/>
  <c r="S204" i="6"/>
  <c r="S285" i="6"/>
  <c r="S196" i="6"/>
  <c r="S269" i="6"/>
  <c r="S353" i="6"/>
  <c r="S541" i="6"/>
  <c r="S188" i="6"/>
  <c r="S253" i="6"/>
  <c r="S333" i="6"/>
  <c r="S537" i="6"/>
  <c r="S610" i="6"/>
  <c r="S24" i="6"/>
  <c r="S389" i="6"/>
  <c r="S468" i="6"/>
  <c r="S377" i="6"/>
  <c r="S345" i="6"/>
  <c r="S457" i="6"/>
  <c r="S503" i="6"/>
  <c r="S529" i="6"/>
  <c r="S644" i="6"/>
  <c r="S578" i="6"/>
  <c r="S562" i="6"/>
  <c r="S613" i="6"/>
  <c r="S604" i="6"/>
  <c r="S502" i="6"/>
  <c r="S478" i="6"/>
  <c r="S350" i="6"/>
  <c r="S327" i="6"/>
  <c r="S306" i="6"/>
  <c r="S217" i="6"/>
  <c r="S198" i="6"/>
  <c r="S559" i="6"/>
  <c r="S551" i="6"/>
  <c r="S542" i="6"/>
  <c r="S413" i="6"/>
  <c r="S492" i="6"/>
  <c r="S497" i="6"/>
  <c r="S278" i="6"/>
  <c r="S262" i="6"/>
  <c r="S507" i="6"/>
  <c r="S487" i="6"/>
  <c r="S424" i="6"/>
  <c r="S416" i="6"/>
  <c r="S399" i="6"/>
  <c r="S403" i="6"/>
  <c r="S101" i="6"/>
  <c r="S153" i="6"/>
  <c r="S107" i="6"/>
  <c r="S108" i="6"/>
  <c r="S72" i="6"/>
  <c r="S28" i="6"/>
  <c r="S169" i="6"/>
  <c r="S171" i="6"/>
  <c r="S160" i="6"/>
  <c r="S118" i="6"/>
  <c r="S109" i="6"/>
  <c r="S121" i="6"/>
  <c r="S106" i="6"/>
  <c r="S42" i="6"/>
  <c r="S87" i="6"/>
  <c r="S86" i="6"/>
  <c r="S161" i="6"/>
  <c r="S134" i="6"/>
  <c r="S136" i="6"/>
  <c r="S36" i="6"/>
  <c r="S164" i="6"/>
  <c r="S137" i="6"/>
  <c r="S91" i="6"/>
  <c r="S140" i="6"/>
  <c r="S68" i="6"/>
  <c r="S521" i="6"/>
  <c r="S400" i="6"/>
  <c r="S128" i="6"/>
  <c r="S73" i="6"/>
  <c r="S240" i="6"/>
  <c r="S151" i="6"/>
  <c r="S304" i="6"/>
  <c r="S374" i="6"/>
  <c r="S592" i="6"/>
  <c r="S70" i="6"/>
  <c r="S463" i="6"/>
  <c r="S432" i="6"/>
  <c r="S539" i="6"/>
  <c r="S477" i="6"/>
  <c r="S513" i="6"/>
  <c r="S434" i="6"/>
  <c r="S397" i="6"/>
  <c r="S408" i="6"/>
  <c r="S318" i="6"/>
  <c r="S182" i="6"/>
  <c r="S362" i="6"/>
  <c r="S355" i="6"/>
  <c r="S223" i="6"/>
  <c r="S172" i="6"/>
  <c r="S162" i="6"/>
  <c r="S365" i="6"/>
  <c r="S298" i="6"/>
  <c r="S230" i="6"/>
  <c r="S142" i="6"/>
  <c r="S112" i="6"/>
  <c r="S97" i="6"/>
  <c r="S103" i="6"/>
  <c r="S206" i="6"/>
  <c r="S62" i="6"/>
  <c r="S145" i="6"/>
  <c r="S104" i="6"/>
  <c r="S130" i="6"/>
  <c r="S205" i="6"/>
  <c r="S186" i="6"/>
  <c r="S89" i="6"/>
  <c r="S95" i="6"/>
  <c r="S146" i="6"/>
  <c r="S154" i="6"/>
  <c r="S79" i="6"/>
  <c r="S71" i="6"/>
  <c r="S56" i="6"/>
  <c r="S143" i="6"/>
  <c r="S309" i="6"/>
  <c r="S595" i="6"/>
  <c r="S208" i="6"/>
  <c r="S292" i="6"/>
  <c r="S308" i="6"/>
  <c r="S293" i="6"/>
  <c r="S394" i="6"/>
  <c r="S491" i="6"/>
  <c r="S228" i="6"/>
  <c r="S284" i="6"/>
  <c r="S277" i="6"/>
  <c r="S341" i="6"/>
  <c r="S453" i="6"/>
  <c r="S647" i="6"/>
  <c r="S260" i="6"/>
  <c r="S241" i="6"/>
  <c r="S305" i="6"/>
  <c r="S385" i="6"/>
  <c r="S455" i="6"/>
  <c r="S479" i="6"/>
  <c r="S511" i="6"/>
  <c r="S591" i="6"/>
  <c r="S648" i="6"/>
  <c r="S10" i="6"/>
  <c r="S535" i="6"/>
  <c r="S170" i="6"/>
  <c r="S141" i="6"/>
  <c r="S654" i="6"/>
  <c r="S618" i="6"/>
  <c r="S514" i="6"/>
  <c r="S636" i="6"/>
  <c r="S603" i="6"/>
  <c r="S619" i="6"/>
  <c r="S596" i="6"/>
  <c r="S586" i="6"/>
  <c r="S570" i="6"/>
  <c r="S554" i="6"/>
  <c r="S611" i="6"/>
  <c r="S620" i="6"/>
  <c r="S575" i="6"/>
  <c r="S609" i="6"/>
  <c r="S506" i="6"/>
  <c r="S509" i="6"/>
  <c r="S412" i="6"/>
  <c r="S525" i="6"/>
  <c r="S494" i="6"/>
  <c r="S476" i="6"/>
  <c r="S347" i="6"/>
  <c r="S379" i="6"/>
  <c r="S447" i="6"/>
  <c r="S290" i="6"/>
  <c r="S302" i="6"/>
  <c r="S201" i="6"/>
  <c r="S210" i="6"/>
  <c r="S282" i="6"/>
  <c r="S144" i="6"/>
  <c r="S66" i="6"/>
  <c r="S49" i="6"/>
  <c r="S111" i="6"/>
  <c r="S190" i="6"/>
  <c r="S61" i="6"/>
  <c r="S52" i="6"/>
  <c r="S139" i="6"/>
  <c r="S123" i="6"/>
  <c r="S197" i="6"/>
  <c r="S105" i="6"/>
  <c r="S38" i="6"/>
  <c r="S92" i="6"/>
  <c r="S281" i="6"/>
  <c r="S133" i="6"/>
  <c r="S48" i="6"/>
  <c r="S301" i="6"/>
  <c r="S237" i="6"/>
  <c r="S84" i="6"/>
  <c r="S76" i="6"/>
  <c r="S55" i="6"/>
  <c r="S129" i="6"/>
  <c r="S261" i="6"/>
  <c r="S232" i="6"/>
  <c r="S288" i="6"/>
  <c r="S245" i="6"/>
  <c r="S321" i="6"/>
  <c r="S14" i="6"/>
  <c r="S176" i="6"/>
  <c r="S256" i="6"/>
  <c r="S229" i="6"/>
  <c r="S313" i="6"/>
  <c r="S221" i="6"/>
  <c r="S297" i="6"/>
  <c r="S641" i="6"/>
  <c r="S369" i="6"/>
  <c r="S451" i="6"/>
  <c r="S598" i="6"/>
  <c r="S22" i="6"/>
  <c r="S225" i="6"/>
  <c r="S296" i="6"/>
  <c r="S257" i="6"/>
  <c r="S373" i="6"/>
  <c r="S381" i="6"/>
  <c r="S18" i="6"/>
  <c r="N5" i="6"/>
  <c r="M61" i="6"/>
  <c r="X61" i="6" s="1"/>
  <c r="M94" i="6"/>
  <c r="X94" i="6" s="1"/>
  <c r="M102" i="6"/>
  <c r="X102" i="6" s="1"/>
  <c r="M42" i="6"/>
  <c r="X42" i="6" s="1"/>
  <c r="M69" i="6"/>
  <c r="X69" i="6" s="1"/>
  <c r="M34" i="6"/>
  <c r="X34" i="6" s="1"/>
  <c r="M73" i="6"/>
  <c r="X73" i="6" s="1"/>
  <c r="M32" i="6"/>
  <c r="X32" i="6" s="1"/>
  <c r="M652" i="6"/>
  <c r="X652" i="6" s="1"/>
  <c r="M611" i="6"/>
  <c r="X611" i="6" s="1"/>
  <c r="M607" i="6"/>
  <c r="X607" i="6" s="1"/>
  <c r="M590" i="6"/>
  <c r="X590" i="6" s="1"/>
  <c r="M574" i="6"/>
  <c r="X574" i="6" s="1"/>
  <c r="M558" i="6"/>
  <c r="X558" i="6" s="1"/>
  <c r="M407" i="6"/>
  <c r="X407" i="6" s="1"/>
  <c r="M417" i="6"/>
  <c r="X417" i="6" s="1"/>
  <c r="M401" i="6"/>
  <c r="X401" i="6" s="1"/>
  <c r="M77" i="6"/>
  <c r="X77" i="6" s="1"/>
  <c r="M97" i="6"/>
  <c r="X97" i="6" s="1"/>
  <c r="M105" i="6"/>
  <c r="X105" i="6" s="1"/>
  <c r="M49" i="6"/>
  <c r="X49" i="6" s="1"/>
  <c r="M20" i="6"/>
  <c r="X20" i="6" s="1"/>
  <c r="M85" i="6"/>
  <c r="X85" i="6" s="1"/>
  <c r="M38" i="6"/>
  <c r="X38" i="6" s="1"/>
  <c r="M89" i="6"/>
  <c r="X89" i="6" s="1"/>
  <c r="M101" i="6"/>
  <c r="X101" i="6" s="1"/>
  <c r="M81" i="6"/>
  <c r="X81" i="6" s="1"/>
  <c r="M53" i="6"/>
  <c r="X53" i="6" s="1"/>
  <c r="M30" i="6"/>
  <c r="X30" i="6" s="1"/>
  <c r="M22" i="6"/>
  <c r="X22" i="6" s="1"/>
  <c r="M655" i="6"/>
  <c r="X655" i="6" s="1"/>
  <c r="M597" i="6"/>
  <c r="X597" i="6" s="1"/>
  <c r="M604" i="6"/>
  <c r="X604" i="6" s="1"/>
  <c r="M570" i="6"/>
  <c r="X570" i="6" s="1"/>
  <c r="M415" i="6"/>
  <c r="X415" i="6" s="1"/>
  <c r="M395" i="6"/>
  <c r="X395" i="6" s="1"/>
  <c r="M397" i="6"/>
  <c r="X397" i="6" s="1"/>
  <c r="M142" i="6"/>
  <c r="X142" i="6" s="1"/>
  <c r="M126" i="6"/>
  <c r="X126" i="6" s="1"/>
  <c r="M63" i="6"/>
  <c r="X63" i="6" s="1"/>
  <c r="M79" i="6"/>
  <c r="X79" i="6" s="1"/>
  <c r="M95" i="6"/>
  <c r="X95" i="6" s="1"/>
  <c r="M90" i="6"/>
  <c r="X90" i="6" s="1"/>
  <c r="M106" i="6"/>
  <c r="X106" i="6" s="1"/>
  <c r="M36" i="6"/>
  <c r="X36" i="6" s="1"/>
  <c r="M44" i="6"/>
  <c r="X44" i="6" s="1"/>
  <c r="M654" i="6"/>
  <c r="X654" i="6" s="1"/>
  <c r="M651" i="6"/>
  <c r="X651" i="6" s="1"/>
  <c r="M615" i="6"/>
  <c r="X615" i="6" s="1"/>
  <c r="M586" i="6"/>
  <c r="X586" i="6" s="1"/>
  <c r="M566" i="6"/>
  <c r="X566" i="6" s="1"/>
  <c r="M411" i="6"/>
  <c r="X411" i="6" s="1"/>
  <c r="M413" i="6"/>
  <c r="X413" i="6" s="1"/>
  <c r="M224" i="6"/>
  <c r="X224" i="6" s="1"/>
  <c r="M138" i="6"/>
  <c r="X138" i="6" s="1"/>
  <c r="M51" i="6"/>
  <c r="X51" i="6" s="1"/>
  <c r="M67" i="6"/>
  <c r="X67" i="6" s="1"/>
  <c r="M83" i="6"/>
  <c r="X83" i="6" s="1"/>
  <c r="M93" i="6"/>
  <c r="X93" i="6" s="1"/>
  <c r="M40" i="6"/>
  <c r="X40" i="6" s="1"/>
  <c r="M57" i="6"/>
  <c r="X57" i="6" s="1"/>
  <c r="M12" i="6"/>
  <c r="X12" i="6" s="1"/>
  <c r="M653" i="6"/>
  <c r="X653" i="6" s="1"/>
  <c r="M635" i="6"/>
  <c r="X635" i="6" s="1"/>
  <c r="M588" i="6"/>
  <c r="X588" i="6" s="1"/>
  <c r="M582" i="6"/>
  <c r="X582" i="6" s="1"/>
  <c r="M562" i="6"/>
  <c r="X562" i="6" s="1"/>
  <c r="M403" i="6"/>
  <c r="X403" i="6" s="1"/>
  <c r="M409" i="6"/>
  <c r="X409" i="6" s="1"/>
  <c r="M223" i="6"/>
  <c r="X223" i="6" s="1"/>
  <c r="M134" i="6"/>
  <c r="X134" i="6" s="1"/>
  <c r="M55" i="6"/>
  <c r="X55" i="6" s="1"/>
  <c r="M71" i="6"/>
  <c r="X71" i="6" s="1"/>
  <c r="M603" i="6"/>
  <c r="X603" i="6" s="1"/>
  <c r="M399" i="6"/>
  <c r="X399" i="6" s="1"/>
  <c r="M87" i="6"/>
  <c r="X87" i="6" s="1"/>
  <c r="M91" i="6"/>
  <c r="X91" i="6" s="1"/>
  <c r="M99" i="6"/>
  <c r="X99" i="6" s="1"/>
  <c r="M117" i="6"/>
  <c r="X117" i="6" s="1"/>
  <c r="M128" i="6"/>
  <c r="X128" i="6" s="1"/>
  <c r="M135" i="6"/>
  <c r="X135" i="6" s="1"/>
  <c r="M26" i="6"/>
  <c r="X26" i="6" s="1"/>
  <c r="M50" i="6"/>
  <c r="X50" i="6" s="1"/>
  <c r="M115" i="6"/>
  <c r="X115" i="6" s="1"/>
  <c r="M120" i="6"/>
  <c r="X120" i="6" s="1"/>
  <c r="M133" i="6"/>
  <c r="X133" i="6" s="1"/>
  <c r="M158" i="6"/>
  <c r="X158" i="6" s="1"/>
  <c r="M10" i="6"/>
  <c r="X10" i="6" s="1"/>
  <c r="M29" i="6"/>
  <c r="X29" i="6" s="1"/>
  <c r="M65" i="6"/>
  <c r="X65" i="6" s="1"/>
  <c r="M599" i="6"/>
  <c r="X599" i="6" s="1"/>
  <c r="M405" i="6"/>
  <c r="X405" i="6" s="1"/>
  <c r="M46" i="6"/>
  <c r="X46" i="6" s="1"/>
  <c r="M14" i="6"/>
  <c r="X14" i="6" s="1"/>
  <c r="M578" i="6"/>
  <c r="X578" i="6" s="1"/>
  <c r="M168" i="6"/>
  <c r="X168" i="6" s="1"/>
  <c r="M59" i="6"/>
  <c r="X59" i="6" s="1"/>
  <c r="M107" i="6"/>
  <c r="X107" i="6" s="1"/>
  <c r="M129" i="6"/>
  <c r="X129" i="6" s="1"/>
  <c r="M9" i="6"/>
  <c r="X9" i="6" s="1"/>
  <c r="M11" i="6"/>
  <c r="X11" i="6" s="1"/>
  <c r="M47" i="6"/>
  <c r="X47" i="6" s="1"/>
  <c r="M58" i="6"/>
  <c r="X58" i="6" s="1"/>
  <c r="M123" i="6"/>
  <c r="X123" i="6" s="1"/>
  <c r="M132" i="6"/>
  <c r="X132" i="6" s="1"/>
  <c r="M150" i="6"/>
  <c r="X150" i="6" s="1"/>
  <c r="M18" i="6"/>
  <c r="X18" i="6" s="1"/>
  <c r="M17" i="6"/>
  <c r="X17" i="6" s="1"/>
  <c r="M19" i="6"/>
  <c r="X19" i="6" s="1"/>
  <c r="M23" i="6"/>
  <c r="X23" i="6" s="1"/>
  <c r="M25" i="6"/>
  <c r="X25" i="6" s="1"/>
  <c r="M27" i="6"/>
  <c r="X27" i="6" s="1"/>
  <c r="M656" i="6"/>
  <c r="X656" i="6" s="1"/>
  <c r="M75" i="6"/>
  <c r="X75" i="6" s="1"/>
  <c r="M111" i="6"/>
  <c r="X111" i="6" s="1"/>
  <c r="M62" i="6"/>
  <c r="X62" i="6" s="1"/>
  <c r="M70" i="6"/>
  <c r="X70" i="6" s="1"/>
  <c r="M86" i="6"/>
  <c r="X86" i="6" s="1"/>
  <c r="M146" i="6"/>
  <c r="X146" i="6" s="1"/>
  <c r="M43" i="6"/>
  <c r="X43" i="6" s="1"/>
  <c r="M113" i="6"/>
  <c r="X113" i="6" s="1"/>
  <c r="M145" i="6"/>
  <c r="X145" i="6" s="1"/>
  <c r="M153" i="6"/>
  <c r="X153" i="6" s="1"/>
  <c r="M60" i="6"/>
  <c r="X60" i="6" s="1"/>
  <c r="M76" i="6"/>
  <c r="X76" i="6" s="1"/>
  <c r="M92" i="6"/>
  <c r="X92" i="6" s="1"/>
  <c r="M108" i="6"/>
  <c r="X108" i="6" s="1"/>
  <c r="M119" i="6"/>
  <c r="X119" i="6" s="1"/>
  <c r="M140" i="6"/>
  <c r="X140" i="6" s="1"/>
  <c r="M156" i="6"/>
  <c r="X156" i="6" s="1"/>
  <c r="M162" i="6"/>
  <c r="X162" i="6" s="1"/>
  <c r="M166" i="6"/>
  <c r="X166" i="6" s="1"/>
  <c r="M554" i="6"/>
  <c r="X554" i="6" s="1"/>
  <c r="M21" i="6"/>
  <c r="X21" i="6" s="1"/>
  <c r="M31" i="6"/>
  <c r="X31" i="6" s="1"/>
  <c r="M39" i="6"/>
  <c r="X39" i="6" s="1"/>
  <c r="M45" i="6"/>
  <c r="X45" i="6" s="1"/>
  <c r="M74" i="6"/>
  <c r="X74" i="6" s="1"/>
  <c r="M139" i="6"/>
  <c r="X139" i="6" s="1"/>
  <c r="M154" i="6"/>
  <c r="X154" i="6" s="1"/>
  <c r="M16" i="6"/>
  <c r="X16" i="6" s="1"/>
  <c r="M136" i="6"/>
  <c r="X136" i="6" s="1"/>
  <c r="M48" i="6"/>
  <c r="X48" i="6" s="1"/>
  <c r="M64" i="6"/>
  <c r="X64" i="6" s="1"/>
  <c r="M80" i="6"/>
  <c r="X80" i="6" s="1"/>
  <c r="M96" i="6"/>
  <c r="X96" i="6" s="1"/>
  <c r="M131" i="6"/>
  <c r="X131" i="6" s="1"/>
  <c r="M152" i="6"/>
  <c r="X152" i="6" s="1"/>
  <c r="M110" i="6"/>
  <c r="X110" i="6" s="1"/>
  <c r="M172" i="6"/>
  <c r="X172" i="6" s="1"/>
  <c r="M163" i="6"/>
  <c r="X163" i="6" s="1"/>
  <c r="M167" i="6"/>
  <c r="X167" i="6" s="1"/>
  <c r="M174" i="6"/>
  <c r="X174" i="6" s="1"/>
  <c r="M182" i="6"/>
  <c r="X182" i="6" s="1"/>
  <c r="M190" i="6"/>
  <c r="X190" i="6" s="1"/>
  <c r="M198" i="6"/>
  <c r="X198" i="6" s="1"/>
  <c r="M206" i="6"/>
  <c r="X206" i="6" s="1"/>
  <c r="M214" i="6"/>
  <c r="X214" i="6" s="1"/>
  <c r="M98" i="6"/>
  <c r="X98" i="6" s="1"/>
  <c r="M130" i="6"/>
  <c r="X130" i="6" s="1"/>
  <c r="M124" i="6"/>
  <c r="X124" i="6" s="1"/>
  <c r="M24" i="6"/>
  <c r="X24" i="6" s="1"/>
  <c r="M78" i="6"/>
  <c r="X78" i="6" s="1"/>
  <c r="M15" i="6"/>
  <c r="X15" i="6" s="1"/>
  <c r="M127" i="6"/>
  <c r="X127" i="6" s="1"/>
  <c r="M149" i="6"/>
  <c r="X149" i="6" s="1"/>
  <c r="M157" i="6"/>
  <c r="X157" i="6" s="1"/>
  <c r="M52" i="6"/>
  <c r="X52" i="6" s="1"/>
  <c r="M68" i="6"/>
  <c r="X68" i="6" s="1"/>
  <c r="M84" i="6"/>
  <c r="X84" i="6" s="1"/>
  <c r="M100" i="6"/>
  <c r="X100" i="6" s="1"/>
  <c r="M122" i="6"/>
  <c r="X122" i="6" s="1"/>
  <c r="M141" i="6"/>
  <c r="X141" i="6" s="1"/>
  <c r="M148" i="6"/>
  <c r="X148" i="6" s="1"/>
  <c r="M112" i="6"/>
  <c r="X112" i="6" s="1"/>
  <c r="M114" i="6"/>
  <c r="X114" i="6" s="1"/>
  <c r="M116" i="6"/>
  <c r="X116" i="6" s="1"/>
  <c r="M118" i="6"/>
  <c r="X118" i="6" s="1"/>
  <c r="M147" i="6"/>
  <c r="X147" i="6" s="1"/>
  <c r="M155" i="6"/>
  <c r="X155" i="6" s="1"/>
  <c r="M28" i="6"/>
  <c r="X28" i="6" s="1"/>
  <c r="M54" i="6"/>
  <c r="X54" i="6" s="1"/>
  <c r="M13" i="6"/>
  <c r="X13" i="6" s="1"/>
  <c r="M165" i="6"/>
  <c r="X165" i="6" s="1"/>
  <c r="M178" i="6"/>
  <c r="X178" i="6" s="1"/>
  <c r="M194" i="6"/>
  <c r="X194" i="6" s="1"/>
  <c r="M210" i="6"/>
  <c r="X210" i="6" s="1"/>
  <c r="M121" i="6"/>
  <c r="X121" i="6" s="1"/>
  <c r="M225" i="6"/>
  <c r="X225" i="6" s="1"/>
  <c r="M229" i="6"/>
  <c r="X229" i="6" s="1"/>
  <c r="M238" i="6"/>
  <c r="X238" i="6" s="1"/>
  <c r="M256" i="6"/>
  <c r="X256" i="6" s="1"/>
  <c r="M293" i="6"/>
  <c r="X293" i="6" s="1"/>
  <c r="M305" i="6"/>
  <c r="X305" i="6" s="1"/>
  <c r="M169" i="6"/>
  <c r="X169" i="6" s="1"/>
  <c r="M226" i="6"/>
  <c r="X226" i="6" s="1"/>
  <c r="M252" i="6"/>
  <c r="X252" i="6" s="1"/>
  <c r="M257" i="6"/>
  <c r="X257" i="6" s="1"/>
  <c r="M35" i="6"/>
  <c r="X35" i="6" s="1"/>
  <c r="M82" i="6"/>
  <c r="X82" i="6" s="1"/>
  <c r="M41" i="6"/>
  <c r="X41" i="6" s="1"/>
  <c r="M109" i="6"/>
  <c r="X109" i="6" s="1"/>
  <c r="M56" i="6"/>
  <c r="X56" i="6" s="1"/>
  <c r="M72" i="6"/>
  <c r="X72" i="6" s="1"/>
  <c r="M88" i="6"/>
  <c r="X88" i="6" s="1"/>
  <c r="M104" i="6"/>
  <c r="X104" i="6" s="1"/>
  <c r="M160" i="6"/>
  <c r="X160" i="6" s="1"/>
  <c r="M240" i="6"/>
  <c r="X240" i="6" s="1"/>
  <c r="M277" i="6"/>
  <c r="X277" i="6" s="1"/>
  <c r="M286" i="6"/>
  <c r="X286" i="6" s="1"/>
  <c r="M310" i="6"/>
  <c r="X310" i="6" s="1"/>
  <c r="M312" i="6"/>
  <c r="X312" i="6" s="1"/>
  <c r="M171" i="6"/>
  <c r="X171" i="6" s="1"/>
  <c r="M173" i="6"/>
  <c r="X173" i="6" s="1"/>
  <c r="M180" i="6"/>
  <c r="X180" i="6" s="1"/>
  <c r="M188" i="6"/>
  <c r="X188" i="6" s="1"/>
  <c r="M196" i="6"/>
  <c r="X196" i="6" s="1"/>
  <c r="M204" i="6"/>
  <c r="X204" i="6" s="1"/>
  <c r="M212" i="6"/>
  <c r="X212" i="6" s="1"/>
  <c r="M234" i="6"/>
  <c r="X234" i="6" s="1"/>
  <c r="M266" i="6"/>
  <c r="X266" i="6" s="1"/>
  <c r="M309" i="6"/>
  <c r="X309" i="6" s="1"/>
  <c r="M181" i="6"/>
  <c r="X181" i="6" s="1"/>
  <c r="M197" i="6"/>
  <c r="X197" i="6" s="1"/>
  <c r="M213" i="6"/>
  <c r="X213" i="6" s="1"/>
  <c r="M237" i="6"/>
  <c r="X237" i="6" s="1"/>
  <c r="M125" i="6"/>
  <c r="X125" i="6" s="1"/>
  <c r="M66" i="6"/>
  <c r="X66" i="6" s="1"/>
  <c r="M33" i="6"/>
  <c r="X33" i="6" s="1"/>
  <c r="M144" i="6"/>
  <c r="X144" i="6" s="1"/>
  <c r="M164" i="6"/>
  <c r="X164" i="6" s="1"/>
  <c r="M170" i="6"/>
  <c r="X170" i="6" s="1"/>
  <c r="M245" i="6"/>
  <c r="X245" i="6" s="1"/>
  <c r="M254" i="6"/>
  <c r="X254" i="6" s="1"/>
  <c r="M272" i="6"/>
  <c r="X272" i="6" s="1"/>
  <c r="M176" i="6"/>
  <c r="X176" i="6" s="1"/>
  <c r="M184" i="6"/>
  <c r="X184" i="6" s="1"/>
  <c r="M151" i="6"/>
  <c r="X151" i="6" s="1"/>
  <c r="M137" i="6"/>
  <c r="X137" i="6" s="1"/>
  <c r="M218" i="6"/>
  <c r="X218" i="6" s="1"/>
  <c r="M296" i="6"/>
  <c r="X296" i="6" s="1"/>
  <c r="M192" i="6"/>
  <c r="X192" i="6" s="1"/>
  <c r="M241" i="6"/>
  <c r="X241" i="6" s="1"/>
  <c r="M289" i="6"/>
  <c r="X289" i="6" s="1"/>
  <c r="M193" i="6"/>
  <c r="X193" i="6" s="1"/>
  <c r="M205" i="6"/>
  <c r="X205" i="6" s="1"/>
  <c r="M232" i="6"/>
  <c r="X232" i="6" s="1"/>
  <c r="M269" i="6"/>
  <c r="X269" i="6" s="1"/>
  <c r="M297" i="6"/>
  <c r="X297" i="6" s="1"/>
  <c r="M222" i="6"/>
  <c r="X222" i="6" s="1"/>
  <c r="M233" i="6"/>
  <c r="X233" i="6" s="1"/>
  <c r="M242" i="6"/>
  <c r="X242" i="6" s="1"/>
  <c r="M260" i="6"/>
  <c r="X260" i="6" s="1"/>
  <c r="M321" i="6"/>
  <c r="X321" i="6" s="1"/>
  <c r="M327" i="6"/>
  <c r="X327" i="6" s="1"/>
  <c r="M333" i="6"/>
  <c r="X333" i="6" s="1"/>
  <c r="M345" i="6"/>
  <c r="X345" i="6" s="1"/>
  <c r="M353" i="6"/>
  <c r="X353" i="6" s="1"/>
  <c r="M383" i="6"/>
  <c r="X383" i="6" s="1"/>
  <c r="M404" i="6"/>
  <c r="X404" i="6" s="1"/>
  <c r="M394" i="6"/>
  <c r="X394" i="6" s="1"/>
  <c r="M410" i="6"/>
  <c r="X410" i="6" s="1"/>
  <c r="M361" i="6"/>
  <c r="X361" i="6" s="1"/>
  <c r="M366" i="6"/>
  <c r="X366" i="6" s="1"/>
  <c r="M393" i="6"/>
  <c r="X393" i="6" s="1"/>
  <c r="M357" i="6"/>
  <c r="X357" i="6" s="1"/>
  <c r="M371" i="6"/>
  <c r="X371" i="6" s="1"/>
  <c r="M322" i="6"/>
  <c r="X322" i="6" s="1"/>
  <c r="M330" i="6"/>
  <c r="X330" i="6" s="1"/>
  <c r="M338" i="6"/>
  <c r="X338" i="6" s="1"/>
  <c r="M346" i="6"/>
  <c r="X346" i="6" s="1"/>
  <c r="M103" i="6"/>
  <c r="X103" i="6" s="1"/>
  <c r="M143" i="6"/>
  <c r="X143" i="6" s="1"/>
  <c r="M161" i="6"/>
  <c r="X161" i="6" s="1"/>
  <c r="M270" i="6"/>
  <c r="X270" i="6" s="1"/>
  <c r="M288" i="6"/>
  <c r="X288" i="6" s="1"/>
  <c r="M200" i="6"/>
  <c r="X200" i="6" s="1"/>
  <c r="M250" i="6"/>
  <c r="X250" i="6" s="1"/>
  <c r="M273" i="6"/>
  <c r="X273" i="6" s="1"/>
  <c r="M284" i="6"/>
  <c r="X284" i="6" s="1"/>
  <c r="M298" i="6"/>
  <c r="X298" i="6" s="1"/>
  <c r="M300" i="6"/>
  <c r="X300" i="6" s="1"/>
  <c r="M201" i="6"/>
  <c r="X201" i="6" s="1"/>
  <c r="M230" i="6"/>
  <c r="X230" i="6" s="1"/>
  <c r="M264" i="6"/>
  <c r="X264" i="6" s="1"/>
  <c r="M278" i="6"/>
  <c r="X278" i="6" s="1"/>
  <c r="M285" i="6"/>
  <c r="X285" i="6" s="1"/>
  <c r="M302" i="6"/>
  <c r="X302" i="6" s="1"/>
  <c r="M304" i="6"/>
  <c r="X304" i="6" s="1"/>
  <c r="M244" i="6"/>
  <c r="X244" i="6" s="1"/>
  <c r="M281" i="6"/>
  <c r="X281" i="6" s="1"/>
  <c r="M290" i="6"/>
  <c r="X290" i="6" s="1"/>
  <c r="M315" i="6"/>
  <c r="X315" i="6" s="1"/>
  <c r="M323" i="6"/>
  <c r="X323" i="6" s="1"/>
  <c r="M335" i="6"/>
  <c r="X335" i="6" s="1"/>
  <c r="M341" i="6"/>
  <c r="X341" i="6" s="1"/>
  <c r="M347" i="6"/>
  <c r="X347" i="6" s="1"/>
  <c r="M367" i="6"/>
  <c r="X367" i="6" s="1"/>
  <c r="M374" i="6"/>
  <c r="X374" i="6" s="1"/>
  <c r="M385" i="6"/>
  <c r="X385" i="6" s="1"/>
  <c r="M412" i="6"/>
  <c r="X412" i="6" s="1"/>
  <c r="M354" i="6"/>
  <c r="X354" i="6" s="1"/>
  <c r="M363" i="6"/>
  <c r="X363" i="6" s="1"/>
  <c r="M375" i="6"/>
  <c r="X375" i="6" s="1"/>
  <c r="M400" i="6"/>
  <c r="X400" i="6" s="1"/>
  <c r="M378" i="6"/>
  <c r="X378" i="6" s="1"/>
  <c r="M398" i="6"/>
  <c r="X398" i="6" s="1"/>
  <c r="M414" i="6"/>
  <c r="X414" i="6" s="1"/>
  <c r="M419" i="6"/>
  <c r="X419" i="6" s="1"/>
  <c r="M423" i="6"/>
  <c r="X423" i="6" s="1"/>
  <c r="M426" i="6"/>
  <c r="X426" i="6" s="1"/>
  <c r="M430" i="6"/>
  <c r="X430" i="6" s="1"/>
  <c r="M433" i="6"/>
  <c r="X433" i="6" s="1"/>
  <c r="M436" i="6"/>
  <c r="X436" i="6" s="1"/>
  <c r="M442" i="6"/>
  <c r="X442" i="6" s="1"/>
  <c r="M461" i="6"/>
  <c r="X461" i="6" s="1"/>
  <c r="M463" i="6"/>
  <c r="X463" i="6" s="1"/>
  <c r="M391" i="6"/>
  <c r="X391" i="6" s="1"/>
  <c r="M159" i="6"/>
  <c r="X159" i="6" s="1"/>
  <c r="M37" i="6"/>
  <c r="X37" i="6" s="1"/>
  <c r="M202" i="6"/>
  <c r="X202" i="6" s="1"/>
  <c r="M261" i="6"/>
  <c r="X261" i="6" s="1"/>
  <c r="M216" i="6"/>
  <c r="X216" i="6" s="1"/>
  <c r="M185" i="6"/>
  <c r="X185" i="6" s="1"/>
  <c r="M217" i="6"/>
  <c r="X217" i="6" s="1"/>
  <c r="M221" i="6"/>
  <c r="X221" i="6" s="1"/>
  <c r="M248" i="6"/>
  <c r="X248" i="6" s="1"/>
  <c r="M262" i="6"/>
  <c r="X262" i="6" s="1"/>
  <c r="M313" i="6"/>
  <c r="X313" i="6" s="1"/>
  <c r="M249" i="6"/>
  <c r="X249" i="6" s="1"/>
  <c r="M258" i="6"/>
  <c r="X258" i="6" s="1"/>
  <c r="M276" i="6"/>
  <c r="X276" i="6" s="1"/>
  <c r="M306" i="6"/>
  <c r="X306" i="6" s="1"/>
  <c r="M308" i="6"/>
  <c r="X308" i="6" s="1"/>
  <c r="M314" i="6"/>
  <c r="X314" i="6" s="1"/>
  <c r="M319" i="6"/>
  <c r="X319" i="6" s="1"/>
  <c r="M325" i="6"/>
  <c r="X325" i="6" s="1"/>
  <c r="M331" i="6"/>
  <c r="X331" i="6" s="1"/>
  <c r="M339" i="6"/>
  <c r="X339" i="6" s="1"/>
  <c r="M351" i="6"/>
  <c r="X351" i="6" s="1"/>
  <c r="M369" i="6"/>
  <c r="X369" i="6" s="1"/>
  <c r="M396" i="6"/>
  <c r="X396" i="6" s="1"/>
  <c r="M186" i="6"/>
  <c r="X186" i="6" s="1"/>
  <c r="M208" i="6"/>
  <c r="X208" i="6" s="1"/>
  <c r="M236" i="6"/>
  <c r="X236" i="6" s="1"/>
  <c r="M189" i="6"/>
  <c r="X189" i="6" s="1"/>
  <c r="M329" i="6"/>
  <c r="X329" i="6" s="1"/>
  <c r="M337" i="6"/>
  <c r="X337" i="6" s="1"/>
  <c r="M365" i="6"/>
  <c r="X365" i="6" s="1"/>
  <c r="M381" i="6"/>
  <c r="X381" i="6" s="1"/>
  <c r="M418" i="6"/>
  <c r="X418" i="6" s="1"/>
  <c r="M359" i="6"/>
  <c r="X359" i="6" s="1"/>
  <c r="M382" i="6"/>
  <c r="X382" i="6" s="1"/>
  <c r="M408" i="6"/>
  <c r="X408" i="6" s="1"/>
  <c r="M362" i="6"/>
  <c r="X362" i="6" s="1"/>
  <c r="M373" i="6"/>
  <c r="X373" i="6" s="1"/>
  <c r="M318" i="6"/>
  <c r="X318" i="6" s="1"/>
  <c r="M350" i="6"/>
  <c r="X350" i="6" s="1"/>
  <c r="M422" i="6"/>
  <c r="X422" i="6" s="1"/>
  <c r="M427" i="6"/>
  <c r="X427" i="6" s="1"/>
  <c r="M435" i="6"/>
  <c r="X435" i="6" s="1"/>
  <c r="M440" i="6"/>
  <c r="X440" i="6" s="1"/>
  <c r="M444" i="6"/>
  <c r="X444" i="6" s="1"/>
  <c r="M456" i="6"/>
  <c r="X456" i="6" s="1"/>
  <c r="M460" i="6"/>
  <c r="X460" i="6" s="1"/>
  <c r="M469" i="6"/>
  <c r="X469" i="6" s="1"/>
  <c r="M522" i="6"/>
  <c r="X522" i="6" s="1"/>
  <c r="M446" i="6"/>
  <c r="X446" i="6" s="1"/>
  <c r="M448" i="6"/>
  <c r="X448" i="6" s="1"/>
  <c r="M488" i="6"/>
  <c r="X488" i="6" s="1"/>
  <c r="M527" i="6"/>
  <c r="X527" i="6" s="1"/>
  <c r="M533" i="6"/>
  <c r="X533" i="6" s="1"/>
  <c r="M487" i="6"/>
  <c r="X487" i="6" s="1"/>
  <c r="M268" i="6"/>
  <c r="X268" i="6" s="1"/>
  <c r="M282" i="6"/>
  <c r="X282" i="6" s="1"/>
  <c r="M253" i="6"/>
  <c r="X253" i="6" s="1"/>
  <c r="M294" i="6"/>
  <c r="X294" i="6" s="1"/>
  <c r="M274" i="6"/>
  <c r="X274" i="6" s="1"/>
  <c r="M292" i="6"/>
  <c r="X292" i="6" s="1"/>
  <c r="M343" i="6"/>
  <c r="X343" i="6" s="1"/>
  <c r="M379" i="6"/>
  <c r="X379" i="6" s="1"/>
  <c r="M402" i="6"/>
  <c r="X402" i="6" s="1"/>
  <c r="M416" i="6"/>
  <c r="X416" i="6" s="1"/>
  <c r="M355" i="6"/>
  <c r="X355" i="6" s="1"/>
  <c r="M387" i="6"/>
  <c r="X387" i="6" s="1"/>
  <c r="M459" i="6"/>
  <c r="X459" i="6" s="1"/>
  <c r="M467" i="6"/>
  <c r="X467" i="6" s="1"/>
  <c r="M342" i="6"/>
  <c r="X342" i="6" s="1"/>
  <c r="M424" i="6"/>
  <c r="X424" i="6" s="1"/>
  <c r="M428" i="6"/>
  <c r="X428" i="6" s="1"/>
  <c r="M432" i="6"/>
  <c r="X432" i="6" s="1"/>
  <c r="M437" i="6"/>
  <c r="X437" i="6" s="1"/>
  <c r="M441" i="6"/>
  <c r="X441" i="6" s="1"/>
  <c r="M445" i="6"/>
  <c r="X445" i="6" s="1"/>
  <c r="M477" i="6"/>
  <c r="X477" i="6" s="1"/>
  <c r="M478" i="6"/>
  <c r="X478" i="6" s="1"/>
  <c r="M486" i="6"/>
  <c r="X486" i="6" s="1"/>
  <c r="M494" i="6"/>
  <c r="X494" i="6" s="1"/>
  <c r="M468" i="6"/>
  <c r="X468" i="6" s="1"/>
  <c r="M476" i="6"/>
  <c r="X476" i="6" s="1"/>
  <c r="M472" i="6"/>
  <c r="X472" i="6" s="1"/>
  <c r="M492" i="6"/>
  <c r="X492" i="6" s="1"/>
  <c r="M498" i="6"/>
  <c r="X498" i="6" s="1"/>
  <c r="M497" i="6"/>
  <c r="X497" i="6" s="1"/>
  <c r="M505" i="6"/>
  <c r="X505" i="6" s="1"/>
  <c r="M513" i="6"/>
  <c r="X513" i="6" s="1"/>
  <c r="M521" i="6"/>
  <c r="X521" i="6" s="1"/>
  <c r="M529" i="6"/>
  <c r="X529" i="6" s="1"/>
  <c r="M491" i="6"/>
  <c r="X491" i="6" s="1"/>
  <c r="M530" i="6"/>
  <c r="X530" i="6" s="1"/>
  <c r="M280" i="6"/>
  <c r="X280" i="6" s="1"/>
  <c r="M228" i="6"/>
  <c r="X228" i="6" s="1"/>
  <c r="M301" i="6"/>
  <c r="X301" i="6" s="1"/>
  <c r="M317" i="6"/>
  <c r="X317" i="6" s="1"/>
  <c r="M370" i="6"/>
  <c r="X370" i="6" s="1"/>
  <c r="M386" i="6"/>
  <c r="X386" i="6" s="1"/>
  <c r="M389" i="6"/>
  <c r="X389" i="6" s="1"/>
  <c r="M377" i="6"/>
  <c r="X377" i="6" s="1"/>
  <c r="M452" i="6"/>
  <c r="X452" i="6" s="1"/>
  <c r="M457" i="6"/>
  <c r="X457" i="6" s="1"/>
  <c r="M465" i="6"/>
  <c r="X465" i="6" s="1"/>
  <c r="M334" i="6"/>
  <c r="X334" i="6" s="1"/>
  <c r="M420" i="6"/>
  <c r="X420" i="6" s="1"/>
  <c r="M425" i="6"/>
  <c r="X425" i="6" s="1"/>
  <c r="M429" i="6"/>
  <c r="X429" i="6" s="1"/>
  <c r="M438" i="6"/>
  <c r="X438" i="6" s="1"/>
  <c r="M447" i="6"/>
  <c r="X447" i="6" s="1"/>
  <c r="M510" i="6"/>
  <c r="X510" i="6" s="1"/>
  <c r="M464" i="6"/>
  <c r="X464" i="6" s="1"/>
  <c r="M502" i="6"/>
  <c r="X502" i="6" s="1"/>
  <c r="M473" i="6"/>
  <c r="X473" i="6" s="1"/>
  <c r="M480" i="6"/>
  <c r="X480" i="6" s="1"/>
  <c r="M514" i="6"/>
  <c r="X514" i="6" s="1"/>
  <c r="M481" i="6"/>
  <c r="X481" i="6" s="1"/>
  <c r="M485" i="6"/>
  <c r="X485" i="6" s="1"/>
  <c r="M489" i="6"/>
  <c r="X489" i="6" s="1"/>
  <c r="M538" i="6"/>
  <c r="X538" i="6" s="1"/>
  <c r="M543" i="6"/>
  <c r="X543" i="6" s="1"/>
  <c r="M479" i="6"/>
  <c r="X479" i="6" s="1"/>
  <c r="M495" i="6"/>
  <c r="X495" i="6" s="1"/>
  <c r="M499" i="6"/>
  <c r="X499" i="6" s="1"/>
  <c r="M503" i="6"/>
  <c r="X503" i="6" s="1"/>
  <c r="M507" i="6"/>
  <c r="X507" i="6" s="1"/>
  <c r="M511" i="6"/>
  <c r="X511" i="6" s="1"/>
  <c r="M515" i="6"/>
  <c r="X515" i="6" s="1"/>
  <c r="M519" i="6"/>
  <c r="X519" i="6" s="1"/>
  <c r="M177" i="6"/>
  <c r="X177" i="6" s="1"/>
  <c r="M265" i="6"/>
  <c r="X265" i="6" s="1"/>
  <c r="M349" i="6"/>
  <c r="X349" i="6" s="1"/>
  <c r="M358" i="6"/>
  <c r="X358" i="6" s="1"/>
  <c r="M390" i="6"/>
  <c r="X390" i="6" s="1"/>
  <c r="M326" i="6"/>
  <c r="X326" i="6" s="1"/>
  <c r="M421" i="6"/>
  <c r="X421" i="6" s="1"/>
  <c r="M439" i="6"/>
  <c r="X439" i="6" s="1"/>
  <c r="M449" i="6"/>
  <c r="X449" i="6" s="1"/>
  <c r="M455" i="6"/>
  <c r="X455" i="6" s="1"/>
  <c r="M506" i="6"/>
  <c r="X506" i="6" s="1"/>
  <c r="M517" i="6"/>
  <c r="X517" i="6" s="1"/>
  <c r="M475" i="6"/>
  <c r="X475" i="6" s="1"/>
  <c r="M483" i="6"/>
  <c r="X483" i="6" s="1"/>
  <c r="M553" i="6"/>
  <c r="X553" i="6" s="1"/>
  <c r="M561" i="6"/>
  <c r="X561" i="6" s="1"/>
  <c r="M569" i="6"/>
  <c r="X569" i="6" s="1"/>
  <c r="M577" i="6"/>
  <c r="X577" i="6" s="1"/>
  <c r="M585" i="6"/>
  <c r="X585" i="6" s="1"/>
  <c r="M591" i="6"/>
  <c r="X591" i="6" s="1"/>
  <c r="M563" i="6"/>
  <c r="X563" i="6" s="1"/>
  <c r="M583" i="6"/>
  <c r="X583" i="6" s="1"/>
  <c r="M595" i="6"/>
  <c r="X595" i="6" s="1"/>
  <c r="M617" i="6"/>
  <c r="X617" i="6" s="1"/>
  <c r="M622" i="6"/>
  <c r="X622" i="6" s="1"/>
  <c r="M592" i="6"/>
  <c r="X592" i="6" s="1"/>
  <c r="M625" i="6"/>
  <c r="X625" i="6" s="1"/>
  <c r="M609" i="6"/>
  <c r="X609" i="6" s="1"/>
  <c r="M624" i="6"/>
  <c r="X624" i="6" s="1"/>
  <c r="M627" i="6"/>
  <c r="X627" i="6" s="1"/>
  <c r="M629" i="6"/>
  <c r="X629" i="6" s="1"/>
  <c r="M632" i="6"/>
  <c r="X632" i="6" s="1"/>
  <c r="M636" i="6"/>
  <c r="X636" i="6" s="1"/>
  <c r="M598" i="6"/>
  <c r="X598" i="6" s="1"/>
  <c r="M606" i="6"/>
  <c r="X606" i="6" s="1"/>
  <c r="M670" i="6"/>
  <c r="X670" i="6" s="1"/>
  <c r="M671" i="6"/>
  <c r="X671" i="6" s="1"/>
  <c r="M660" i="6"/>
  <c r="X660" i="6" s="1"/>
  <c r="M676" i="6"/>
  <c r="X676" i="6" s="1"/>
  <c r="M641" i="6"/>
  <c r="X641" i="6" s="1"/>
  <c r="M645" i="6"/>
  <c r="X645" i="6" s="1"/>
  <c r="M649" i="6"/>
  <c r="X649" i="6" s="1"/>
  <c r="M209" i="6"/>
  <c r="X209" i="6" s="1"/>
  <c r="M431" i="6"/>
  <c r="X431" i="6" s="1"/>
  <c r="M451" i="6"/>
  <c r="X451" i="6" s="1"/>
  <c r="M453" i="6"/>
  <c r="X453" i="6" s="1"/>
  <c r="M518" i="6"/>
  <c r="X518" i="6" s="1"/>
  <c r="M501" i="6"/>
  <c r="X501" i="6" s="1"/>
  <c r="M531" i="6"/>
  <c r="X531" i="6" s="1"/>
  <c r="M539" i="6"/>
  <c r="X539" i="6" s="1"/>
  <c r="M537" i="6"/>
  <c r="X537" i="6" s="1"/>
  <c r="M557" i="6"/>
  <c r="X557" i="6" s="1"/>
  <c r="M565" i="6"/>
  <c r="X565" i="6" s="1"/>
  <c r="M573" i="6"/>
  <c r="X573" i="6" s="1"/>
  <c r="M581" i="6"/>
  <c r="X581" i="6" s="1"/>
  <c r="M548" i="6"/>
  <c r="X548" i="6" s="1"/>
  <c r="M551" i="6"/>
  <c r="X551" i="6" s="1"/>
  <c r="M571" i="6"/>
  <c r="X571" i="6" s="1"/>
  <c r="M575" i="6"/>
  <c r="X575" i="6" s="1"/>
  <c r="M616" i="6"/>
  <c r="X616" i="6" s="1"/>
  <c r="M618" i="6"/>
  <c r="X618" i="6" s="1"/>
  <c r="M626" i="6"/>
  <c r="X626" i="6" s="1"/>
  <c r="M596" i="6"/>
  <c r="X596" i="6" s="1"/>
  <c r="M608" i="6"/>
  <c r="X608" i="6" s="1"/>
  <c r="M620" i="6"/>
  <c r="X620" i="6" s="1"/>
  <c r="M628" i="6"/>
  <c r="X628" i="6" s="1"/>
  <c r="M619" i="6"/>
  <c r="X619" i="6" s="1"/>
  <c r="M630" i="6"/>
  <c r="X630" i="6" s="1"/>
  <c r="M638" i="6"/>
  <c r="X638" i="6" s="1"/>
  <c r="M614" i="6"/>
  <c r="X614" i="6" s="1"/>
  <c r="M662" i="6"/>
  <c r="X662" i="6" s="1"/>
  <c r="M678" i="6"/>
  <c r="X678" i="6" s="1"/>
  <c r="M663" i="6"/>
  <c r="X663" i="6" s="1"/>
  <c r="M679" i="6"/>
  <c r="X679" i="6" s="1"/>
  <c r="M668" i="6"/>
  <c r="X668" i="6" s="1"/>
  <c r="M643" i="6"/>
  <c r="X643" i="6" s="1"/>
  <c r="M647" i="6"/>
  <c r="X647" i="6" s="1"/>
  <c r="M657" i="6"/>
  <c r="X657" i="6" s="1"/>
  <c r="M406" i="6"/>
  <c r="X406" i="6" s="1"/>
  <c r="M434" i="6"/>
  <c r="X434" i="6" s="1"/>
  <c r="M482" i="6"/>
  <c r="X482" i="6" s="1"/>
  <c r="M490" i="6"/>
  <c r="X490" i="6" s="1"/>
  <c r="M525" i="6"/>
  <c r="X525" i="6" s="1"/>
  <c r="M509" i="6"/>
  <c r="X509" i="6" s="1"/>
  <c r="M534" i="6"/>
  <c r="X534" i="6" s="1"/>
  <c r="M523" i="6"/>
  <c r="X523" i="6" s="1"/>
  <c r="M541" i="6"/>
  <c r="X541" i="6" s="1"/>
  <c r="M552" i="6"/>
  <c r="X552" i="6" s="1"/>
  <c r="M560" i="6"/>
  <c r="X560" i="6" s="1"/>
  <c r="M568" i="6"/>
  <c r="X568" i="6" s="1"/>
  <c r="M576" i="6"/>
  <c r="X576" i="6" s="1"/>
  <c r="M584" i="6"/>
  <c r="X584" i="6" s="1"/>
  <c r="M600" i="6"/>
  <c r="X600" i="6" s="1"/>
  <c r="M589" i="6"/>
  <c r="X589" i="6" s="1"/>
  <c r="M549" i="6"/>
  <c r="X549" i="6" s="1"/>
  <c r="M555" i="6"/>
  <c r="X555" i="6" s="1"/>
  <c r="M559" i="6"/>
  <c r="X559" i="6" s="1"/>
  <c r="M579" i="6"/>
  <c r="X579" i="6" s="1"/>
  <c r="M601" i="6"/>
  <c r="X601" i="6" s="1"/>
  <c r="M612" i="6"/>
  <c r="X612" i="6" s="1"/>
  <c r="M631" i="6"/>
  <c r="X631" i="6" s="1"/>
  <c r="M634" i="6"/>
  <c r="X634" i="6" s="1"/>
  <c r="M610" i="6"/>
  <c r="X610" i="6" s="1"/>
  <c r="M666" i="6"/>
  <c r="X666" i="6" s="1"/>
  <c r="M667" i="6"/>
  <c r="X667" i="6" s="1"/>
  <c r="M672" i="6"/>
  <c r="X672" i="6" s="1"/>
  <c r="M640" i="6"/>
  <c r="X640" i="6" s="1"/>
  <c r="M644" i="6"/>
  <c r="X644" i="6" s="1"/>
  <c r="M648" i="6"/>
  <c r="X648" i="6" s="1"/>
  <c r="M661" i="6"/>
  <c r="X661" i="6" s="1"/>
  <c r="M471" i="6"/>
  <c r="X471" i="6" s="1"/>
  <c r="M535" i="6"/>
  <c r="X535" i="6" s="1"/>
  <c r="M564" i="6"/>
  <c r="X564" i="6" s="1"/>
  <c r="M567" i="6"/>
  <c r="X567" i="6" s="1"/>
  <c r="M613" i="6"/>
  <c r="X613" i="6" s="1"/>
  <c r="M621" i="6"/>
  <c r="X621" i="6" s="1"/>
  <c r="M658" i="6"/>
  <c r="X658" i="6" s="1"/>
  <c r="M674" i="6"/>
  <c r="X674" i="6" s="1"/>
  <c r="M664" i="6"/>
  <c r="X664" i="6" s="1"/>
  <c r="M680" i="6"/>
  <c r="X680" i="6" s="1"/>
  <c r="M646" i="6"/>
  <c r="X646" i="6" s="1"/>
  <c r="M665" i="6"/>
  <c r="X665" i="6" s="1"/>
  <c r="M681" i="6"/>
  <c r="X681" i="6" s="1"/>
  <c r="M683" i="6"/>
  <c r="X683" i="6" s="1"/>
  <c r="M687" i="6"/>
  <c r="X687" i="6" s="1"/>
  <c r="M526" i="6"/>
  <c r="X526" i="6" s="1"/>
  <c r="M659" i="6"/>
  <c r="X659" i="6" s="1"/>
  <c r="M642" i="6"/>
  <c r="X642" i="6" s="1"/>
  <c r="M677" i="6"/>
  <c r="X677" i="6" s="1"/>
  <c r="M689" i="6"/>
  <c r="X689" i="6" s="1"/>
  <c r="M686" i="6"/>
  <c r="X686" i="6" s="1"/>
  <c r="M572" i="6"/>
  <c r="X572" i="6" s="1"/>
  <c r="M593" i="6"/>
  <c r="X593" i="6" s="1"/>
  <c r="M587" i="6"/>
  <c r="X587" i="6" s="1"/>
  <c r="M594" i="6"/>
  <c r="X594" i="6" s="1"/>
  <c r="M623" i="6"/>
  <c r="X623" i="6" s="1"/>
  <c r="M602" i="6"/>
  <c r="X602" i="6" s="1"/>
  <c r="M637" i="6"/>
  <c r="X637" i="6" s="1"/>
  <c r="M650" i="6"/>
  <c r="X650" i="6" s="1"/>
  <c r="M669" i="6"/>
  <c r="X669" i="6" s="1"/>
  <c r="M684" i="6"/>
  <c r="X684" i="6" s="1"/>
  <c r="M688" i="6"/>
  <c r="X688" i="6" s="1"/>
  <c r="M246" i="6"/>
  <c r="X246" i="6" s="1"/>
  <c r="M443" i="6"/>
  <c r="X443" i="6" s="1"/>
  <c r="M556" i="6"/>
  <c r="X556" i="6" s="1"/>
  <c r="M639" i="6"/>
  <c r="X639" i="6" s="1"/>
  <c r="M675" i="6"/>
  <c r="X675" i="6" s="1"/>
  <c r="M484" i="6"/>
  <c r="X484" i="6" s="1"/>
  <c r="M493" i="6"/>
  <c r="X493" i="6" s="1"/>
  <c r="M542" i="6"/>
  <c r="X542" i="6" s="1"/>
  <c r="M580" i="6"/>
  <c r="X580" i="6" s="1"/>
  <c r="M605" i="6"/>
  <c r="X605" i="6" s="1"/>
  <c r="M633" i="6"/>
  <c r="X633" i="6" s="1"/>
  <c r="M673" i="6"/>
  <c r="X673" i="6" s="1"/>
  <c r="M685" i="6"/>
  <c r="X685" i="6" s="1"/>
  <c r="M682" i="6"/>
  <c r="X682" i="6" s="1"/>
  <c r="M320" i="6"/>
  <c r="X320" i="6" s="1"/>
  <c r="M259" i="6"/>
  <c r="X259" i="6" s="1"/>
  <c r="M247" i="6"/>
  <c r="X247" i="6" s="1"/>
  <c r="M227" i="6"/>
  <c r="X227" i="6" s="1"/>
  <c r="M191" i="6"/>
  <c r="X191" i="6" s="1"/>
  <c r="M287" i="6"/>
  <c r="X287" i="6" s="1"/>
  <c r="M496" i="6"/>
  <c r="X496" i="6" s="1"/>
  <c r="M470" i="6"/>
  <c r="X470" i="6" s="1"/>
  <c r="M368" i="6"/>
  <c r="X368" i="6" s="1"/>
  <c r="M324" i="6"/>
  <c r="X324" i="6" s="1"/>
  <c r="M295" i="6"/>
  <c r="X295" i="6" s="1"/>
  <c r="M344" i="6"/>
  <c r="X344" i="6" s="1"/>
  <c r="M195" i="6"/>
  <c r="X195" i="6" s="1"/>
  <c r="M524" i="6"/>
  <c r="X524" i="6" s="1"/>
  <c r="M462" i="6"/>
  <c r="X462" i="6" s="1"/>
  <c r="M356" i="6"/>
  <c r="X356" i="6" s="1"/>
  <c r="M348" i="6"/>
  <c r="X348" i="6" s="1"/>
  <c r="M316" i="6"/>
  <c r="X316" i="6" s="1"/>
  <c r="M235" i="6"/>
  <c r="X235" i="6" s="1"/>
  <c r="M466" i="6"/>
  <c r="X466" i="6" s="1"/>
  <c r="M392" i="6"/>
  <c r="X392" i="6" s="1"/>
  <c r="M384" i="6"/>
  <c r="X384" i="6" s="1"/>
  <c r="M328" i="6"/>
  <c r="X328" i="6" s="1"/>
  <c r="M243" i="6"/>
  <c r="X243" i="6" s="1"/>
  <c r="M215" i="6"/>
  <c r="X215" i="6" s="1"/>
  <c r="M183" i="6"/>
  <c r="X183" i="6" s="1"/>
  <c r="M271" i="6"/>
  <c r="X271" i="6" s="1"/>
  <c r="M536" i="6"/>
  <c r="X536" i="6" s="1"/>
  <c r="M520" i="6"/>
  <c r="X520" i="6" s="1"/>
  <c r="M454" i="6"/>
  <c r="X454" i="6" s="1"/>
  <c r="M372" i="6"/>
  <c r="X372" i="6" s="1"/>
  <c r="M532" i="6"/>
  <c r="X532" i="6" s="1"/>
  <c r="M388" i="6"/>
  <c r="X388" i="6" s="1"/>
  <c r="M376" i="6"/>
  <c r="X376" i="6" s="1"/>
  <c r="M219" i="6"/>
  <c r="X219" i="6" s="1"/>
  <c r="M187" i="6"/>
  <c r="X187" i="6" s="1"/>
  <c r="M516" i="6"/>
  <c r="X516" i="6" s="1"/>
  <c r="M474" i="6"/>
  <c r="X474" i="6" s="1"/>
  <c r="M291" i="6"/>
  <c r="X291" i="6" s="1"/>
  <c r="M279" i="6"/>
  <c r="X279" i="6" s="1"/>
  <c r="M458" i="6"/>
  <c r="X458" i="6" s="1"/>
  <c r="M231" i="6"/>
  <c r="X231" i="6" s="1"/>
  <c r="M283" i="6"/>
  <c r="X283" i="6" s="1"/>
  <c r="M364" i="6"/>
  <c r="X364" i="6" s="1"/>
  <c r="M336" i="6"/>
  <c r="X336" i="6" s="1"/>
  <c r="M275" i="6"/>
  <c r="X275" i="6" s="1"/>
  <c r="M251" i="6"/>
  <c r="X251" i="6" s="1"/>
  <c r="M199" i="6"/>
  <c r="X199" i="6" s="1"/>
  <c r="M239" i="6"/>
  <c r="X239" i="6" s="1"/>
  <c r="M544" i="6"/>
  <c r="X544" i="6" s="1"/>
  <c r="M450" i="6"/>
  <c r="X450" i="6" s="1"/>
  <c r="M504" i="6"/>
  <c r="X504" i="6" s="1"/>
  <c r="M360" i="6"/>
  <c r="X360" i="6" s="1"/>
  <c r="M307" i="6"/>
  <c r="X307" i="6" s="1"/>
  <c r="M267" i="6"/>
  <c r="X267" i="6" s="1"/>
  <c r="M220" i="6"/>
  <c r="X220" i="6" s="1"/>
  <c r="M545" i="6"/>
  <c r="X545" i="6" s="1"/>
  <c r="M311" i="6"/>
  <c r="X311" i="6" s="1"/>
  <c r="M263" i="6"/>
  <c r="X263" i="6" s="1"/>
  <c r="M203" i="6"/>
  <c r="X203" i="6" s="1"/>
  <c r="M547" i="6"/>
  <c r="X547" i="6" s="1"/>
  <c r="M546" i="6"/>
  <c r="X546" i="6" s="1"/>
  <c r="M528" i="6"/>
  <c r="X528" i="6" s="1"/>
  <c r="M500" i="6"/>
  <c r="X500" i="6" s="1"/>
  <c r="M299" i="6"/>
  <c r="X299" i="6" s="1"/>
  <c r="M303" i="6"/>
  <c r="X303" i="6" s="1"/>
  <c r="M352" i="6"/>
  <c r="X352" i="6" s="1"/>
  <c r="M207" i="6"/>
  <c r="X207" i="6" s="1"/>
  <c r="M175" i="6"/>
  <c r="X175" i="6" s="1"/>
  <c r="M255" i="6"/>
  <c r="X255" i="6" s="1"/>
  <c r="M540" i="6"/>
  <c r="X540" i="6" s="1"/>
  <c r="M512" i="6"/>
  <c r="X512" i="6" s="1"/>
  <c r="M340" i="6"/>
  <c r="X340" i="6" s="1"/>
  <c r="M550" i="6"/>
  <c r="X550" i="6" s="1"/>
  <c r="M380" i="6"/>
  <c r="X380" i="6" s="1"/>
  <c r="M211" i="6"/>
  <c r="X211" i="6" s="1"/>
  <c r="M179" i="6"/>
  <c r="X179" i="6" s="1"/>
  <c r="M508" i="6"/>
  <c r="X508" i="6" s="1"/>
  <c r="M332" i="6"/>
  <c r="X332" i="6" s="1"/>
  <c r="S409" i="6"/>
  <c r="S370" i="6"/>
  <c r="S266" i="6"/>
  <c r="S96" i="6"/>
  <c r="S202" i="6"/>
  <c r="S643" i="6"/>
  <c r="S280" i="6"/>
  <c r="S289" i="6"/>
  <c r="S630" i="6"/>
  <c r="S612" i="6"/>
  <c r="S607" i="6"/>
  <c r="S342" i="6"/>
  <c r="S556" i="6"/>
  <c r="S440" i="6"/>
  <c r="S493" i="6"/>
  <c r="S442" i="6"/>
  <c r="S426" i="6"/>
  <c r="S489" i="6"/>
  <c r="S651" i="6"/>
  <c r="S485" i="6"/>
  <c r="S623" i="6"/>
  <c r="S656" i="6"/>
  <c r="S577" i="6"/>
  <c r="S548" i="6"/>
  <c r="S597" i="6"/>
  <c r="S568" i="6"/>
  <c r="S583" i="6"/>
  <c r="S567" i="6"/>
  <c r="S430" i="6"/>
  <c r="S638" i="6"/>
  <c r="S637" i="6"/>
  <c r="S608" i="6"/>
  <c r="S446" i="6"/>
  <c r="S382" i="6"/>
  <c r="S405" i="6"/>
  <c r="S444" i="6"/>
  <c r="S436" i="6"/>
  <c r="S428" i="6"/>
  <c r="S420" i="6"/>
  <c r="S44" i="6"/>
  <c r="S415" i="6"/>
  <c r="S354" i="6"/>
  <c r="S351" i="6"/>
  <c r="S319" i="6"/>
  <c r="S338" i="6"/>
  <c r="S652" i="6"/>
  <c r="S459" i="6"/>
  <c r="S599" i="6"/>
  <c r="S584" i="6"/>
  <c r="S411" i="6"/>
  <c r="S629" i="6"/>
  <c r="S624" i="6"/>
  <c r="S594" i="6"/>
  <c r="S576" i="6"/>
  <c r="S531" i="6"/>
  <c r="S635" i="6"/>
  <c r="S588" i="6"/>
  <c r="S582" i="6"/>
  <c r="S574" i="6"/>
  <c r="S566" i="6"/>
  <c r="S558" i="6"/>
  <c r="S538" i="6"/>
  <c r="S522" i="6"/>
  <c r="S634" i="6"/>
  <c r="S632" i="6"/>
  <c r="S605" i="6"/>
  <c r="S625" i="6"/>
  <c r="S616" i="6"/>
  <c r="S580" i="6"/>
  <c r="S560" i="6"/>
  <c r="S422" i="6"/>
  <c r="S488" i="6"/>
  <c r="S445" i="6"/>
  <c r="S437" i="6"/>
  <c r="S429" i="6"/>
  <c r="S421" i="6"/>
  <c r="S339" i="6"/>
  <c r="S330" i="6"/>
  <c r="S518" i="6"/>
  <c r="S517" i="6"/>
  <c r="S505" i="6"/>
  <c r="S467" i="6"/>
  <c r="S439" i="6"/>
  <c r="S431" i="6"/>
  <c r="S423" i="6"/>
  <c r="S410" i="6"/>
  <c r="S315" i="6"/>
  <c r="S486" i="6"/>
  <c r="S501" i="6"/>
  <c r="S484" i="6"/>
  <c r="S366" i="6"/>
  <c r="S323" i="6"/>
  <c r="S310" i="6"/>
  <c r="S274" i="6"/>
  <c r="S115" i="6"/>
  <c r="S367" i="6"/>
  <c r="S375" i="6"/>
  <c r="S334" i="6"/>
  <c r="S242" i="6"/>
  <c r="S378" i="6"/>
  <c r="S343" i="6"/>
  <c r="S314" i="6"/>
  <c r="S363" i="6"/>
  <c r="S294" i="6"/>
  <c r="S163" i="6"/>
  <c r="S194" i="6"/>
  <c r="S174" i="6"/>
  <c r="S226" i="6"/>
  <c r="S185" i="6"/>
  <c r="S178" i="6"/>
  <c r="S99" i="6"/>
  <c r="S165" i="6"/>
  <c r="S126" i="6"/>
  <c r="S53" i="6"/>
  <c r="S132" i="6"/>
  <c r="S65" i="6"/>
  <c r="S46" i="6"/>
  <c r="S150" i="6"/>
  <c r="S117" i="6"/>
  <c r="S148" i="6"/>
  <c r="S94" i="6"/>
  <c r="S77" i="6"/>
  <c r="S114" i="6"/>
  <c r="S138" i="6"/>
  <c r="S122" i="6"/>
  <c r="S189" i="6"/>
  <c r="S218" i="6"/>
  <c r="S152" i="6"/>
  <c r="S74" i="6"/>
  <c r="S57" i="6"/>
  <c r="S34" i="6"/>
  <c r="S116" i="6"/>
  <c r="S64" i="6"/>
  <c r="S155" i="6"/>
  <c r="S317" i="6"/>
  <c r="S650" i="6"/>
  <c r="S83" i="6"/>
  <c r="S75" i="6"/>
  <c r="S67" i="6"/>
  <c r="S159" i="6"/>
  <c r="S337" i="6"/>
  <c r="S26" i="6"/>
  <c r="S265" i="6"/>
  <c r="S349" i="6"/>
  <c r="S475" i="6"/>
  <c r="S249" i="6"/>
  <c r="S325" i="6"/>
  <c r="S523" i="6"/>
  <c r="S224" i="6"/>
  <c r="S272" i="6"/>
  <c r="S233" i="6"/>
  <c r="S357" i="6"/>
  <c r="S452" i="6"/>
  <c r="S593" i="6"/>
  <c r="S649" i="6"/>
  <c r="S460" i="6"/>
  <c r="S602" i="6"/>
  <c r="S32" i="6"/>
  <c r="S248" i="6"/>
  <c r="S312" i="6"/>
  <c r="S273" i="6"/>
  <c r="S329" i="6"/>
  <c r="S393" i="6"/>
  <c r="S471" i="6"/>
  <c r="S495" i="6"/>
  <c r="S606" i="6"/>
  <c r="S640" i="6"/>
  <c r="S16" i="6"/>
  <c r="O5" i="6" l="1"/>
  <c r="N9" i="6"/>
  <c r="Y9" i="6" s="1"/>
  <c r="N37" i="6"/>
  <c r="Y37" i="6" s="1"/>
  <c r="N11" i="6"/>
  <c r="Y11" i="6" s="1"/>
  <c r="N27" i="6"/>
  <c r="Y27" i="6" s="1"/>
  <c r="N25" i="6"/>
  <c r="Y25" i="6" s="1"/>
  <c r="N41" i="6"/>
  <c r="Y41" i="6" s="1"/>
  <c r="N119" i="6"/>
  <c r="Y119" i="6" s="1"/>
  <c r="N15" i="6"/>
  <c r="Y15" i="6" s="1"/>
  <c r="N31" i="6"/>
  <c r="Y31" i="6" s="1"/>
  <c r="N23" i="6"/>
  <c r="Y23" i="6" s="1"/>
  <c r="N10" i="6"/>
  <c r="Y10" i="6" s="1"/>
  <c r="N12" i="6"/>
  <c r="Y12" i="6" s="1"/>
  <c r="N14" i="6"/>
  <c r="Y14" i="6" s="1"/>
  <c r="N16" i="6"/>
  <c r="Y16" i="6" s="1"/>
  <c r="N18" i="6"/>
  <c r="Y18" i="6" s="1"/>
  <c r="N20" i="6"/>
  <c r="Y20" i="6" s="1"/>
  <c r="N22" i="6"/>
  <c r="Y22" i="6" s="1"/>
  <c r="N24" i="6"/>
  <c r="Y24" i="6" s="1"/>
  <c r="N26" i="6"/>
  <c r="Y26" i="6" s="1"/>
  <c r="N28" i="6"/>
  <c r="Y28" i="6" s="1"/>
  <c r="N30" i="6"/>
  <c r="Y30" i="6" s="1"/>
  <c r="N32" i="6"/>
  <c r="Y32" i="6" s="1"/>
  <c r="N34" i="6"/>
  <c r="Y34" i="6" s="1"/>
  <c r="N36" i="6"/>
  <c r="Y36" i="6" s="1"/>
  <c r="N38" i="6"/>
  <c r="Y38" i="6" s="1"/>
  <c r="N40" i="6"/>
  <c r="Y40" i="6" s="1"/>
  <c r="N42" i="6"/>
  <c r="Y42" i="6" s="1"/>
  <c r="N44" i="6"/>
  <c r="Y44" i="6" s="1"/>
  <c r="N60" i="6"/>
  <c r="Y60" i="6" s="1"/>
  <c r="N76" i="6"/>
  <c r="Y76" i="6" s="1"/>
  <c r="N92" i="6"/>
  <c r="Y92" i="6" s="1"/>
  <c r="N29" i="6"/>
  <c r="Y29" i="6" s="1"/>
  <c r="N35" i="6"/>
  <c r="Y35" i="6" s="1"/>
  <c r="N111" i="6"/>
  <c r="Y111" i="6" s="1"/>
  <c r="N64" i="6"/>
  <c r="Y64" i="6" s="1"/>
  <c r="N80" i="6"/>
  <c r="Y80" i="6" s="1"/>
  <c r="N33" i="6"/>
  <c r="Y33" i="6" s="1"/>
  <c r="N39" i="6"/>
  <c r="Y39" i="6" s="1"/>
  <c r="N52" i="6"/>
  <c r="Y52" i="6" s="1"/>
  <c r="N68" i="6"/>
  <c r="Y68" i="6" s="1"/>
  <c r="N96" i="6"/>
  <c r="Y96" i="6" s="1"/>
  <c r="N63" i="6"/>
  <c r="Y63" i="6" s="1"/>
  <c r="N146" i="6"/>
  <c r="Y146" i="6" s="1"/>
  <c r="N649" i="6"/>
  <c r="Y649" i="6" s="1"/>
  <c r="N645" i="6"/>
  <c r="Y645" i="6" s="1"/>
  <c r="N641" i="6"/>
  <c r="Y641" i="6" s="1"/>
  <c r="N594" i="6"/>
  <c r="Y594" i="6" s="1"/>
  <c r="N527" i="6"/>
  <c r="Y527" i="6" s="1"/>
  <c r="N473" i="6"/>
  <c r="Y473" i="6" s="1"/>
  <c r="N355" i="6"/>
  <c r="Y355" i="6" s="1"/>
  <c r="N230" i="6"/>
  <c r="Y230" i="6" s="1"/>
  <c r="N56" i="6"/>
  <c r="Y56" i="6" s="1"/>
  <c r="N19" i="6"/>
  <c r="Y19" i="6" s="1"/>
  <c r="N46" i="6"/>
  <c r="Y46" i="6" s="1"/>
  <c r="N72" i="6"/>
  <c r="Y72" i="6" s="1"/>
  <c r="N84" i="6"/>
  <c r="Y84" i="6" s="1"/>
  <c r="N104" i="6"/>
  <c r="Y104" i="6" s="1"/>
  <c r="N114" i="6"/>
  <c r="Y114" i="6" s="1"/>
  <c r="N125" i="6"/>
  <c r="Y125" i="6" s="1"/>
  <c r="N55" i="6"/>
  <c r="Y55" i="6" s="1"/>
  <c r="N67" i="6"/>
  <c r="Y67" i="6" s="1"/>
  <c r="N71" i="6"/>
  <c r="Y71" i="6" s="1"/>
  <c r="N75" i="6"/>
  <c r="Y75" i="6" s="1"/>
  <c r="N79" i="6"/>
  <c r="Y79" i="6" s="1"/>
  <c r="N83" i="6"/>
  <c r="Y83" i="6" s="1"/>
  <c r="N87" i="6"/>
  <c r="Y87" i="6" s="1"/>
  <c r="N154" i="6"/>
  <c r="Y154" i="6" s="1"/>
  <c r="N647" i="6"/>
  <c r="Y647" i="6" s="1"/>
  <c r="N643" i="6"/>
  <c r="Y643" i="6" s="1"/>
  <c r="N639" i="6"/>
  <c r="Y639" i="6" s="1"/>
  <c r="N601" i="6"/>
  <c r="Y601" i="6" s="1"/>
  <c r="N477" i="6"/>
  <c r="Y477" i="6" s="1"/>
  <c r="N387" i="6"/>
  <c r="Y387" i="6" s="1"/>
  <c r="N262" i="6"/>
  <c r="Y262" i="6" s="1"/>
  <c r="N120" i="6"/>
  <c r="Y120" i="6" s="1"/>
  <c r="N59" i="6"/>
  <c r="Y59" i="6" s="1"/>
  <c r="N99" i="6"/>
  <c r="Y99" i="6" s="1"/>
  <c r="N158" i="6"/>
  <c r="Y158" i="6" s="1"/>
  <c r="N646" i="6"/>
  <c r="Y646" i="6" s="1"/>
  <c r="N597" i="6"/>
  <c r="Y597" i="6" s="1"/>
  <c r="N472" i="6"/>
  <c r="Y472" i="6" s="1"/>
  <c r="N246" i="6"/>
  <c r="Y246" i="6" s="1"/>
  <c r="N45" i="6"/>
  <c r="Y45" i="6" s="1"/>
  <c r="N50" i="6"/>
  <c r="Y50" i="6" s="1"/>
  <c r="N66" i="6"/>
  <c r="Y66" i="6" s="1"/>
  <c r="N82" i="6"/>
  <c r="Y82" i="6" s="1"/>
  <c r="N98" i="6"/>
  <c r="Y98" i="6" s="1"/>
  <c r="N110" i="6"/>
  <c r="Y110" i="6" s="1"/>
  <c r="N117" i="6"/>
  <c r="Y117" i="6" s="1"/>
  <c r="N145" i="6"/>
  <c r="Y145" i="6" s="1"/>
  <c r="N153" i="6"/>
  <c r="Y153" i="6" s="1"/>
  <c r="N48" i="6"/>
  <c r="Y48" i="6" s="1"/>
  <c r="N49" i="6"/>
  <c r="Y49" i="6" s="1"/>
  <c r="N65" i="6"/>
  <c r="Y65" i="6" s="1"/>
  <c r="N81" i="6"/>
  <c r="Y81" i="6" s="1"/>
  <c r="N97" i="6"/>
  <c r="Y97" i="6" s="1"/>
  <c r="N144" i="6"/>
  <c r="Y144" i="6" s="1"/>
  <c r="N132" i="6"/>
  <c r="Y132" i="6" s="1"/>
  <c r="N123" i="6"/>
  <c r="Y123" i="6" s="1"/>
  <c r="N131" i="6"/>
  <c r="Y131" i="6" s="1"/>
  <c r="N139" i="6"/>
  <c r="Y139" i="6" s="1"/>
  <c r="N242" i="6"/>
  <c r="Y242" i="6" s="1"/>
  <c r="N126" i="6"/>
  <c r="Y126" i="6" s="1"/>
  <c r="N134" i="6"/>
  <c r="Y134" i="6" s="1"/>
  <c r="N142" i="6"/>
  <c r="Y142" i="6" s="1"/>
  <c r="N171" i="6"/>
  <c r="Y171" i="6" s="1"/>
  <c r="N189" i="6"/>
  <c r="Y189" i="6" s="1"/>
  <c r="N100" i="6"/>
  <c r="Y100" i="6" s="1"/>
  <c r="N113" i="6"/>
  <c r="Y113" i="6" s="1"/>
  <c r="N143" i="6"/>
  <c r="Y143" i="6" s="1"/>
  <c r="N147" i="6"/>
  <c r="Y147" i="6" s="1"/>
  <c r="N151" i="6"/>
  <c r="Y151" i="6" s="1"/>
  <c r="N155" i="6"/>
  <c r="Y155" i="6" s="1"/>
  <c r="N159" i="6"/>
  <c r="Y159" i="6" s="1"/>
  <c r="N95" i="6"/>
  <c r="Y95" i="6" s="1"/>
  <c r="N644" i="6"/>
  <c r="Y644" i="6" s="1"/>
  <c r="N596" i="6"/>
  <c r="Y596" i="6" s="1"/>
  <c r="N394" i="6"/>
  <c r="Y394" i="6" s="1"/>
  <c r="N226" i="6"/>
  <c r="Y226" i="6" s="1"/>
  <c r="N43" i="6"/>
  <c r="Y43" i="6" s="1"/>
  <c r="N54" i="6"/>
  <c r="Y54" i="6" s="1"/>
  <c r="N70" i="6"/>
  <c r="Y70" i="6" s="1"/>
  <c r="N86" i="6"/>
  <c r="Y86" i="6" s="1"/>
  <c r="N102" i="6"/>
  <c r="Y102" i="6" s="1"/>
  <c r="N118" i="6"/>
  <c r="Y118" i="6" s="1"/>
  <c r="N53" i="6"/>
  <c r="Y53" i="6" s="1"/>
  <c r="N69" i="6"/>
  <c r="Y69" i="6" s="1"/>
  <c r="N85" i="6"/>
  <c r="Y85" i="6" s="1"/>
  <c r="N101" i="6"/>
  <c r="Y101" i="6" s="1"/>
  <c r="N115" i="6"/>
  <c r="Y115" i="6" s="1"/>
  <c r="N141" i="6"/>
  <c r="Y141" i="6" s="1"/>
  <c r="N156" i="6"/>
  <c r="Y156" i="6" s="1"/>
  <c r="N136" i="6"/>
  <c r="Y136" i="6" s="1"/>
  <c r="N177" i="6"/>
  <c r="Y177" i="6" s="1"/>
  <c r="N193" i="6"/>
  <c r="Y193" i="6" s="1"/>
  <c r="N209" i="6"/>
  <c r="Y209" i="6" s="1"/>
  <c r="N160" i="6"/>
  <c r="Y160" i="6" s="1"/>
  <c r="N165" i="6"/>
  <c r="Y165" i="6" s="1"/>
  <c r="N168" i="6"/>
  <c r="Y168" i="6" s="1"/>
  <c r="N108" i="6"/>
  <c r="Y108" i="6" s="1"/>
  <c r="N91" i="6"/>
  <c r="Y91" i="6" s="1"/>
  <c r="N107" i="6"/>
  <c r="Y107" i="6" s="1"/>
  <c r="N133" i="6"/>
  <c r="Y133" i="6" s="1"/>
  <c r="N650" i="6"/>
  <c r="Y650" i="6" s="1"/>
  <c r="N642" i="6"/>
  <c r="Y642" i="6" s="1"/>
  <c r="N592" i="6"/>
  <c r="Y592" i="6" s="1"/>
  <c r="N371" i="6"/>
  <c r="Y371" i="6" s="1"/>
  <c r="N58" i="6"/>
  <c r="Y58" i="6" s="1"/>
  <c r="N74" i="6"/>
  <c r="Y74" i="6" s="1"/>
  <c r="N90" i="6"/>
  <c r="Y90" i="6" s="1"/>
  <c r="N106" i="6"/>
  <c r="Y106" i="6" s="1"/>
  <c r="N112" i="6"/>
  <c r="Y112" i="6" s="1"/>
  <c r="N137" i="6"/>
  <c r="Y137" i="6" s="1"/>
  <c r="N149" i="6"/>
  <c r="Y149" i="6" s="1"/>
  <c r="N157" i="6"/>
  <c r="Y157" i="6" s="1"/>
  <c r="N57" i="6"/>
  <c r="Y57" i="6" s="1"/>
  <c r="N73" i="6"/>
  <c r="Y73" i="6" s="1"/>
  <c r="N89" i="6"/>
  <c r="Y89" i="6" s="1"/>
  <c r="N105" i="6"/>
  <c r="Y105" i="6" s="1"/>
  <c r="N116" i="6"/>
  <c r="Y116" i="6" s="1"/>
  <c r="N152" i="6"/>
  <c r="Y152" i="6" s="1"/>
  <c r="N124" i="6"/>
  <c r="Y124" i="6" s="1"/>
  <c r="N140" i="6"/>
  <c r="Y140" i="6" s="1"/>
  <c r="N88" i="6"/>
  <c r="Y88" i="6" s="1"/>
  <c r="N640" i="6"/>
  <c r="Y640" i="6" s="1"/>
  <c r="N181" i="6"/>
  <c r="Y181" i="6" s="1"/>
  <c r="N205" i="6"/>
  <c r="Y205" i="6" s="1"/>
  <c r="N290" i="6"/>
  <c r="Y290" i="6" s="1"/>
  <c r="N161" i="6"/>
  <c r="Y161" i="6" s="1"/>
  <c r="N162" i="6"/>
  <c r="Y162" i="6" s="1"/>
  <c r="N274" i="6"/>
  <c r="Y274" i="6" s="1"/>
  <c r="N178" i="6"/>
  <c r="Y178" i="6" s="1"/>
  <c r="N194" i="6"/>
  <c r="Y194" i="6" s="1"/>
  <c r="N210" i="6"/>
  <c r="Y210" i="6" s="1"/>
  <c r="N240" i="6"/>
  <c r="Y240" i="6" s="1"/>
  <c r="N277" i="6"/>
  <c r="Y277" i="6" s="1"/>
  <c r="N312" i="6"/>
  <c r="Y312" i="6" s="1"/>
  <c r="N51" i="6"/>
  <c r="Y51" i="6" s="1"/>
  <c r="N531" i="6"/>
  <c r="Y531" i="6" s="1"/>
  <c r="N62" i="6"/>
  <c r="Y62" i="6" s="1"/>
  <c r="N78" i="6"/>
  <c r="Y78" i="6" s="1"/>
  <c r="N94" i="6"/>
  <c r="Y94" i="6" s="1"/>
  <c r="N148" i="6"/>
  <c r="Y148" i="6" s="1"/>
  <c r="N127" i="6"/>
  <c r="Y127" i="6" s="1"/>
  <c r="N170" i="6"/>
  <c r="Y170" i="6" s="1"/>
  <c r="N122" i="6"/>
  <c r="Y122" i="6" s="1"/>
  <c r="N130" i="6"/>
  <c r="Y130" i="6" s="1"/>
  <c r="N138" i="6"/>
  <c r="Y138" i="6" s="1"/>
  <c r="N185" i="6"/>
  <c r="Y185" i="6" s="1"/>
  <c r="N213" i="6"/>
  <c r="Y213" i="6" s="1"/>
  <c r="N167" i="6"/>
  <c r="Y167" i="6" s="1"/>
  <c r="N176" i="6"/>
  <c r="Y176" i="6" s="1"/>
  <c r="N184" i="6"/>
  <c r="Y184" i="6" s="1"/>
  <c r="N192" i="6"/>
  <c r="Y192" i="6" s="1"/>
  <c r="N200" i="6"/>
  <c r="Y200" i="6" s="1"/>
  <c r="N208" i="6"/>
  <c r="Y208" i="6" s="1"/>
  <c r="N216" i="6"/>
  <c r="Y216" i="6" s="1"/>
  <c r="N182" i="6"/>
  <c r="Y182" i="6" s="1"/>
  <c r="N198" i="6"/>
  <c r="Y198" i="6" s="1"/>
  <c r="N214" i="6"/>
  <c r="Y214" i="6" s="1"/>
  <c r="N261" i="6"/>
  <c r="Y261" i="6" s="1"/>
  <c r="N288" i="6"/>
  <c r="Y288" i="6" s="1"/>
  <c r="N296" i="6"/>
  <c r="Y296" i="6" s="1"/>
  <c r="N236" i="6"/>
  <c r="Y236" i="6" s="1"/>
  <c r="N241" i="6"/>
  <c r="Y241" i="6" s="1"/>
  <c r="N254" i="6"/>
  <c r="Y254" i="6" s="1"/>
  <c r="N284" i="6"/>
  <c r="Y284" i="6" s="1"/>
  <c r="N289" i="6"/>
  <c r="Y289" i="6" s="1"/>
  <c r="N232" i="6"/>
  <c r="Y232" i="6" s="1"/>
  <c r="N648" i="6"/>
  <c r="Y648" i="6" s="1"/>
  <c r="N47" i="6"/>
  <c r="Y47" i="6" s="1"/>
  <c r="N258" i="6"/>
  <c r="Y258" i="6" s="1"/>
  <c r="N135" i="6"/>
  <c r="Y135" i="6" s="1"/>
  <c r="N121" i="6"/>
  <c r="Y121" i="6" s="1"/>
  <c r="N201" i="6"/>
  <c r="Y201" i="6" s="1"/>
  <c r="N223" i="6"/>
  <c r="Y223" i="6" s="1"/>
  <c r="N166" i="6"/>
  <c r="Y166" i="6" s="1"/>
  <c r="N173" i="6"/>
  <c r="Y173" i="6" s="1"/>
  <c r="N180" i="6"/>
  <c r="Y180" i="6" s="1"/>
  <c r="N188" i="6"/>
  <c r="Y188" i="6" s="1"/>
  <c r="N196" i="6"/>
  <c r="Y196" i="6" s="1"/>
  <c r="N204" i="6"/>
  <c r="Y204" i="6" s="1"/>
  <c r="N212" i="6"/>
  <c r="Y212" i="6" s="1"/>
  <c r="N172" i="6"/>
  <c r="Y172" i="6" s="1"/>
  <c r="N174" i="6"/>
  <c r="Y174" i="6" s="1"/>
  <c r="N190" i="6"/>
  <c r="Y190" i="6" s="1"/>
  <c r="N206" i="6"/>
  <c r="Y206" i="6" s="1"/>
  <c r="N225" i="6"/>
  <c r="Y225" i="6" s="1"/>
  <c r="N229" i="6"/>
  <c r="Y229" i="6" s="1"/>
  <c r="N256" i="6"/>
  <c r="Y256" i="6" s="1"/>
  <c r="N293" i="6"/>
  <c r="Y293" i="6" s="1"/>
  <c r="N305" i="6"/>
  <c r="Y305" i="6" s="1"/>
  <c r="N61" i="6"/>
  <c r="Y61" i="6" s="1"/>
  <c r="N128" i="6"/>
  <c r="Y128" i="6" s="1"/>
  <c r="N197" i="6"/>
  <c r="Y197" i="6" s="1"/>
  <c r="N202" i="6"/>
  <c r="Y202" i="6" s="1"/>
  <c r="N224" i="6"/>
  <c r="Y224" i="6" s="1"/>
  <c r="N257" i="6"/>
  <c r="Y257" i="6" s="1"/>
  <c r="N273" i="6"/>
  <c r="Y273" i="6" s="1"/>
  <c r="N300" i="6"/>
  <c r="Y300" i="6" s="1"/>
  <c r="N250" i="6"/>
  <c r="Y250" i="6" s="1"/>
  <c r="N264" i="6"/>
  <c r="Y264" i="6" s="1"/>
  <c r="N285" i="6"/>
  <c r="Y285" i="6" s="1"/>
  <c r="N304" i="6"/>
  <c r="Y304" i="6" s="1"/>
  <c r="N244" i="6"/>
  <c r="Y244" i="6" s="1"/>
  <c r="N281" i="6"/>
  <c r="Y281" i="6" s="1"/>
  <c r="N302" i="6"/>
  <c r="Y302" i="6" s="1"/>
  <c r="N341" i="6"/>
  <c r="Y341" i="6" s="1"/>
  <c r="N374" i="6"/>
  <c r="Y374" i="6" s="1"/>
  <c r="N385" i="6"/>
  <c r="Y385" i="6" s="1"/>
  <c r="N327" i="6"/>
  <c r="Y327" i="6" s="1"/>
  <c r="N343" i="6"/>
  <c r="Y343" i="6" s="1"/>
  <c r="N354" i="6"/>
  <c r="Y354" i="6" s="1"/>
  <c r="N383" i="6"/>
  <c r="Y383" i="6" s="1"/>
  <c r="N326" i="6"/>
  <c r="Y326" i="6" s="1"/>
  <c r="N342" i="6"/>
  <c r="Y342" i="6" s="1"/>
  <c r="N378" i="6"/>
  <c r="Y378" i="6" s="1"/>
  <c r="N395" i="6"/>
  <c r="Y395" i="6" s="1"/>
  <c r="N411" i="6"/>
  <c r="Y411" i="6" s="1"/>
  <c r="N468" i="6"/>
  <c r="Y468" i="6" s="1"/>
  <c r="N398" i="6"/>
  <c r="Y398" i="6" s="1"/>
  <c r="N414" i="6"/>
  <c r="Y414" i="6" s="1"/>
  <c r="N103" i="6"/>
  <c r="Y103" i="6" s="1"/>
  <c r="N77" i="6"/>
  <c r="Y77" i="6" s="1"/>
  <c r="N217" i="6"/>
  <c r="Y217" i="6" s="1"/>
  <c r="N169" i="6"/>
  <c r="Y169" i="6" s="1"/>
  <c r="N218" i="6"/>
  <c r="Y218" i="6" s="1"/>
  <c r="N245" i="6"/>
  <c r="Y245" i="6" s="1"/>
  <c r="N268" i="6"/>
  <c r="Y268" i="6" s="1"/>
  <c r="N234" i="6"/>
  <c r="Y234" i="6" s="1"/>
  <c r="N253" i="6"/>
  <c r="Y253" i="6" s="1"/>
  <c r="N280" i="6"/>
  <c r="Y280" i="6" s="1"/>
  <c r="N228" i="6"/>
  <c r="Y228" i="6" s="1"/>
  <c r="N265" i="6"/>
  <c r="Y265" i="6" s="1"/>
  <c r="N292" i="6"/>
  <c r="Y292" i="6" s="1"/>
  <c r="N301" i="6"/>
  <c r="Y301" i="6" s="1"/>
  <c r="N306" i="6"/>
  <c r="Y306" i="6" s="1"/>
  <c r="N317" i="6"/>
  <c r="Y317" i="6" s="1"/>
  <c r="N329" i="6"/>
  <c r="Y329" i="6" s="1"/>
  <c r="N337" i="6"/>
  <c r="Y337" i="6" s="1"/>
  <c r="N349" i="6"/>
  <c r="Y349" i="6" s="1"/>
  <c r="N358" i="6"/>
  <c r="Y358" i="6" s="1"/>
  <c r="N323" i="6"/>
  <c r="Y323" i="6" s="1"/>
  <c r="N339" i="6"/>
  <c r="Y339" i="6" s="1"/>
  <c r="N365" i="6"/>
  <c r="Y365" i="6" s="1"/>
  <c r="N370" i="6"/>
  <c r="Y370" i="6" s="1"/>
  <c r="N389" i="6"/>
  <c r="Y389" i="6" s="1"/>
  <c r="N314" i="6"/>
  <c r="Y314" i="6" s="1"/>
  <c r="N330" i="6"/>
  <c r="Y330" i="6" s="1"/>
  <c r="N346" i="6"/>
  <c r="Y346" i="6" s="1"/>
  <c r="N363" i="6"/>
  <c r="Y363" i="6" s="1"/>
  <c r="N377" i="6"/>
  <c r="Y377" i="6" s="1"/>
  <c r="N382" i="6"/>
  <c r="Y382" i="6" s="1"/>
  <c r="N359" i="6"/>
  <c r="Y359" i="6" s="1"/>
  <c r="N373" i="6"/>
  <c r="Y373" i="6" s="1"/>
  <c r="N390" i="6"/>
  <c r="Y390" i="6" s="1"/>
  <c r="N407" i="6"/>
  <c r="Y407" i="6" s="1"/>
  <c r="N452" i="6"/>
  <c r="Y452" i="6" s="1"/>
  <c r="N467" i="6"/>
  <c r="Y467" i="6" s="1"/>
  <c r="N410" i="6"/>
  <c r="Y410" i="6" s="1"/>
  <c r="N150" i="6"/>
  <c r="Y150" i="6" s="1"/>
  <c r="N109" i="6"/>
  <c r="Y109" i="6" s="1"/>
  <c r="N164" i="6"/>
  <c r="Y164" i="6" s="1"/>
  <c r="N186" i="6"/>
  <c r="Y186" i="6" s="1"/>
  <c r="N238" i="6"/>
  <c r="Y238" i="6" s="1"/>
  <c r="N270" i="6"/>
  <c r="Y270" i="6" s="1"/>
  <c r="N269" i="6"/>
  <c r="Y269" i="6" s="1"/>
  <c r="N282" i="6"/>
  <c r="Y282" i="6" s="1"/>
  <c r="N297" i="6"/>
  <c r="Y297" i="6" s="1"/>
  <c r="N233" i="6"/>
  <c r="Y233" i="6" s="1"/>
  <c r="N260" i="6"/>
  <c r="Y260" i="6" s="1"/>
  <c r="N294" i="6"/>
  <c r="Y294" i="6" s="1"/>
  <c r="N298" i="6"/>
  <c r="Y298" i="6" s="1"/>
  <c r="N321" i="6"/>
  <c r="Y321" i="6" s="1"/>
  <c r="N333" i="6"/>
  <c r="Y333" i="6" s="1"/>
  <c r="N345" i="6"/>
  <c r="Y345" i="6" s="1"/>
  <c r="N353" i="6"/>
  <c r="Y353" i="6" s="1"/>
  <c r="N272" i="6"/>
  <c r="Y272" i="6" s="1"/>
  <c r="N222" i="6"/>
  <c r="Y222" i="6" s="1"/>
  <c r="N309" i="6"/>
  <c r="Y309" i="6" s="1"/>
  <c r="N221" i="6"/>
  <c r="Y221" i="6" s="1"/>
  <c r="N248" i="6"/>
  <c r="Y248" i="6" s="1"/>
  <c r="N266" i="6"/>
  <c r="Y266" i="6" s="1"/>
  <c r="N335" i="6"/>
  <c r="Y335" i="6" s="1"/>
  <c r="N334" i="6"/>
  <c r="Y334" i="6" s="1"/>
  <c r="N459" i="6"/>
  <c r="Y459" i="6" s="1"/>
  <c r="N406" i="6"/>
  <c r="Y406" i="6" s="1"/>
  <c r="N464" i="6"/>
  <c r="Y464" i="6" s="1"/>
  <c r="N421" i="6"/>
  <c r="Y421" i="6" s="1"/>
  <c r="N426" i="6"/>
  <c r="Y426" i="6" s="1"/>
  <c r="N429" i="6"/>
  <c r="Y429" i="6" s="1"/>
  <c r="N434" i="6"/>
  <c r="Y434" i="6" s="1"/>
  <c r="N437" i="6"/>
  <c r="Y437" i="6" s="1"/>
  <c r="N442" i="6"/>
  <c r="Y442" i="6" s="1"/>
  <c r="N445" i="6"/>
  <c r="Y445" i="6" s="1"/>
  <c r="N453" i="6"/>
  <c r="Y453" i="6" s="1"/>
  <c r="N461" i="6"/>
  <c r="Y461" i="6" s="1"/>
  <c r="N478" i="6"/>
  <c r="Y478" i="6" s="1"/>
  <c r="N486" i="6"/>
  <c r="Y486" i="6" s="1"/>
  <c r="N494" i="6"/>
  <c r="Y494" i="6" s="1"/>
  <c r="N511" i="6"/>
  <c r="Y511" i="6" s="1"/>
  <c r="N447" i="6"/>
  <c r="Y447" i="6" s="1"/>
  <c r="N503" i="6"/>
  <c r="Y503" i="6" s="1"/>
  <c r="N535" i="6"/>
  <c r="Y535" i="6" s="1"/>
  <c r="N471" i="6"/>
  <c r="Y471" i="6" s="1"/>
  <c r="N498" i="6"/>
  <c r="Y498" i="6" s="1"/>
  <c r="N515" i="6"/>
  <c r="Y515" i="6" s="1"/>
  <c r="N489" i="6"/>
  <c r="Y489" i="6" s="1"/>
  <c r="N505" i="6"/>
  <c r="Y505" i="6" s="1"/>
  <c r="N521" i="6"/>
  <c r="Y521" i="6" s="1"/>
  <c r="N529" i="6"/>
  <c r="Y529" i="6" s="1"/>
  <c r="N530" i="6"/>
  <c r="Y530" i="6" s="1"/>
  <c r="N129" i="6"/>
  <c r="Y129" i="6" s="1"/>
  <c r="N93" i="6"/>
  <c r="Y93" i="6" s="1"/>
  <c r="N286" i="6"/>
  <c r="Y286" i="6" s="1"/>
  <c r="N237" i="6"/>
  <c r="Y237" i="6" s="1"/>
  <c r="N249" i="6"/>
  <c r="Y249" i="6" s="1"/>
  <c r="N310" i="6"/>
  <c r="Y310" i="6" s="1"/>
  <c r="N369" i="6"/>
  <c r="Y369" i="6" s="1"/>
  <c r="N315" i="6"/>
  <c r="Y315" i="6" s="1"/>
  <c r="N347" i="6"/>
  <c r="Y347" i="6" s="1"/>
  <c r="N367" i="6"/>
  <c r="Y367" i="6" s="1"/>
  <c r="N386" i="6"/>
  <c r="Y386" i="6" s="1"/>
  <c r="N338" i="6"/>
  <c r="Y338" i="6" s="1"/>
  <c r="N366" i="6"/>
  <c r="Y366" i="6" s="1"/>
  <c r="N375" i="6"/>
  <c r="Y375" i="6" s="1"/>
  <c r="N448" i="6"/>
  <c r="Y448" i="6" s="1"/>
  <c r="N418" i="6"/>
  <c r="Y418" i="6" s="1"/>
  <c r="N397" i="6"/>
  <c r="Y397" i="6" s="1"/>
  <c r="N400" i="6"/>
  <c r="Y400" i="6" s="1"/>
  <c r="N408" i="6"/>
  <c r="Y408" i="6" s="1"/>
  <c r="N416" i="6"/>
  <c r="Y416" i="6" s="1"/>
  <c r="N419" i="6"/>
  <c r="Y419" i="6" s="1"/>
  <c r="N424" i="6"/>
  <c r="Y424" i="6" s="1"/>
  <c r="N427" i="6"/>
  <c r="Y427" i="6" s="1"/>
  <c r="N432" i="6"/>
  <c r="Y432" i="6" s="1"/>
  <c r="N435" i="6"/>
  <c r="Y435" i="6" s="1"/>
  <c r="N440" i="6"/>
  <c r="Y440" i="6" s="1"/>
  <c r="N443" i="6"/>
  <c r="Y443" i="6" s="1"/>
  <c r="N457" i="6"/>
  <c r="Y457" i="6" s="1"/>
  <c r="N475" i="6"/>
  <c r="Y475" i="6" s="1"/>
  <c r="N483" i="6"/>
  <c r="Y483" i="6" s="1"/>
  <c r="N491" i="6"/>
  <c r="Y491" i="6" s="1"/>
  <c r="N510" i="6"/>
  <c r="Y510" i="6" s="1"/>
  <c r="N507" i="6"/>
  <c r="Y507" i="6" s="1"/>
  <c r="N502" i="6"/>
  <c r="Y502" i="6" s="1"/>
  <c r="N519" i="6"/>
  <c r="Y519" i="6" s="1"/>
  <c r="N514" i="6"/>
  <c r="Y514" i="6" s="1"/>
  <c r="N480" i="6"/>
  <c r="Y480" i="6" s="1"/>
  <c r="N484" i="6"/>
  <c r="Y484" i="6" s="1"/>
  <c r="N488" i="6"/>
  <c r="Y488" i="6" s="1"/>
  <c r="N538" i="6"/>
  <c r="Y538" i="6" s="1"/>
  <c r="N549" i="6"/>
  <c r="Y549" i="6" s="1"/>
  <c r="N493" i="6"/>
  <c r="Y493" i="6" s="1"/>
  <c r="N509" i="6"/>
  <c r="Y509" i="6" s="1"/>
  <c r="N590" i="6"/>
  <c r="Y590" i="6" s="1"/>
  <c r="N252" i="6"/>
  <c r="Y252" i="6" s="1"/>
  <c r="N313" i="6"/>
  <c r="Y313" i="6" s="1"/>
  <c r="N276" i="6"/>
  <c r="Y276" i="6" s="1"/>
  <c r="N308" i="6"/>
  <c r="Y308" i="6" s="1"/>
  <c r="N319" i="6"/>
  <c r="Y319" i="6" s="1"/>
  <c r="N351" i="6"/>
  <c r="Y351" i="6" s="1"/>
  <c r="N318" i="6"/>
  <c r="Y318" i="6" s="1"/>
  <c r="N350" i="6"/>
  <c r="Y350" i="6" s="1"/>
  <c r="N357" i="6"/>
  <c r="Y357" i="6" s="1"/>
  <c r="N399" i="6"/>
  <c r="Y399" i="6" s="1"/>
  <c r="N403" i="6"/>
  <c r="Y403" i="6" s="1"/>
  <c r="N415" i="6"/>
  <c r="Y415" i="6" s="1"/>
  <c r="N463" i="6"/>
  <c r="Y463" i="6" s="1"/>
  <c r="N451" i="6"/>
  <c r="Y451" i="6" s="1"/>
  <c r="N422" i="6"/>
  <c r="Y422" i="6" s="1"/>
  <c r="N425" i="6"/>
  <c r="Y425" i="6" s="1"/>
  <c r="N430" i="6"/>
  <c r="Y430" i="6" s="1"/>
  <c r="N433" i="6"/>
  <c r="Y433" i="6" s="1"/>
  <c r="N438" i="6"/>
  <c r="Y438" i="6" s="1"/>
  <c r="N441" i="6"/>
  <c r="Y441" i="6" s="1"/>
  <c r="N446" i="6"/>
  <c r="Y446" i="6" s="1"/>
  <c r="N455" i="6"/>
  <c r="Y455" i="6" s="1"/>
  <c r="N469" i="6"/>
  <c r="Y469" i="6" s="1"/>
  <c r="N482" i="6"/>
  <c r="Y482" i="6" s="1"/>
  <c r="N490" i="6"/>
  <c r="Y490" i="6" s="1"/>
  <c r="N506" i="6"/>
  <c r="Y506" i="6" s="1"/>
  <c r="N523" i="6"/>
  <c r="Y523" i="6" s="1"/>
  <c r="N518" i="6"/>
  <c r="Y518" i="6" s="1"/>
  <c r="N476" i="6"/>
  <c r="Y476" i="6" s="1"/>
  <c r="N492" i="6"/>
  <c r="Y492" i="6" s="1"/>
  <c r="N481" i="6"/>
  <c r="Y481" i="6" s="1"/>
  <c r="N497" i="6"/>
  <c r="Y497" i="6" s="1"/>
  <c r="N513" i="6"/>
  <c r="Y513" i="6" s="1"/>
  <c r="N525" i="6"/>
  <c r="Y525" i="6" s="1"/>
  <c r="N534" i="6"/>
  <c r="Y534" i="6" s="1"/>
  <c r="N163" i="6"/>
  <c r="Y163" i="6" s="1"/>
  <c r="N379" i="6"/>
  <c r="Y379" i="6" s="1"/>
  <c r="N413" i="6"/>
  <c r="Y413" i="6" s="1"/>
  <c r="N460" i="6"/>
  <c r="Y460" i="6" s="1"/>
  <c r="N396" i="6"/>
  <c r="Y396" i="6" s="1"/>
  <c r="N543" i="6"/>
  <c r="Y543" i="6" s="1"/>
  <c r="N526" i="6"/>
  <c r="Y526" i="6" s="1"/>
  <c r="N542" i="6"/>
  <c r="Y542" i="6" s="1"/>
  <c r="N554" i="6"/>
  <c r="Y554" i="6" s="1"/>
  <c r="N558" i="6"/>
  <c r="Y558" i="6" s="1"/>
  <c r="N562" i="6"/>
  <c r="Y562" i="6" s="1"/>
  <c r="N566" i="6"/>
  <c r="Y566" i="6" s="1"/>
  <c r="N570" i="6"/>
  <c r="Y570" i="6" s="1"/>
  <c r="N574" i="6"/>
  <c r="Y574" i="6" s="1"/>
  <c r="N578" i="6"/>
  <c r="Y578" i="6" s="1"/>
  <c r="N582" i="6"/>
  <c r="Y582" i="6" s="1"/>
  <c r="N586" i="6"/>
  <c r="Y586" i="6" s="1"/>
  <c r="N561" i="6"/>
  <c r="Y561" i="6" s="1"/>
  <c r="N577" i="6"/>
  <c r="Y577" i="6" s="1"/>
  <c r="N568" i="6"/>
  <c r="Y568" i="6" s="1"/>
  <c r="N588" i="6"/>
  <c r="Y588" i="6" s="1"/>
  <c r="N595" i="6"/>
  <c r="Y595" i="6" s="1"/>
  <c r="N612" i="6"/>
  <c r="Y612" i="6" s="1"/>
  <c r="N619" i="6"/>
  <c r="Y619" i="6" s="1"/>
  <c r="N602" i="6"/>
  <c r="Y602" i="6" s="1"/>
  <c r="N635" i="6"/>
  <c r="Y635" i="6" s="1"/>
  <c r="N617" i="6"/>
  <c r="Y617" i="6" s="1"/>
  <c r="N631" i="6"/>
  <c r="Y631" i="6" s="1"/>
  <c r="N603" i="6"/>
  <c r="Y603" i="6" s="1"/>
  <c r="N636" i="6"/>
  <c r="Y636" i="6" s="1"/>
  <c r="N658" i="6"/>
  <c r="Y658" i="6" s="1"/>
  <c r="N674" i="6"/>
  <c r="Y674" i="6" s="1"/>
  <c r="N659" i="6"/>
  <c r="Y659" i="6" s="1"/>
  <c r="N675" i="6"/>
  <c r="Y675" i="6" s="1"/>
  <c r="N664" i="6"/>
  <c r="Y664" i="6" s="1"/>
  <c r="N680" i="6"/>
  <c r="Y680" i="6" s="1"/>
  <c r="N331" i="6"/>
  <c r="Y331" i="6" s="1"/>
  <c r="N361" i="6"/>
  <c r="Y361" i="6" s="1"/>
  <c r="N391" i="6"/>
  <c r="Y391" i="6" s="1"/>
  <c r="N362" i="6"/>
  <c r="Y362" i="6" s="1"/>
  <c r="N402" i="6"/>
  <c r="Y402" i="6" s="1"/>
  <c r="N456" i="6"/>
  <c r="Y456" i="6" s="1"/>
  <c r="N405" i="6"/>
  <c r="Y405" i="6" s="1"/>
  <c r="N412" i="6"/>
  <c r="Y412" i="6" s="1"/>
  <c r="N501" i="6"/>
  <c r="Y501" i="6" s="1"/>
  <c r="N541" i="6"/>
  <c r="Y541" i="6" s="1"/>
  <c r="N553" i="6"/>
  <c r="Y553" i="6" s="1"/>
  <c r="N569" i="6"/>
  <c r="Y569" i="6" s="1"/>
  <c r="N585" i="6"/>
  <c r="Y585" i="6" s="1"/>
  <c r="N556" i="6"/>
  <c r="Y556" i="6" s="1"/>
  <c r="N560" i="6"/>
  <c r="Y560" i="6" s="1"/>
  <c r="N580" i="6"/>
  <c r="Y580" i="6" s="1"/>
  <c r="N591" i="6"/>
  <c r="Y591" i="6" s="1"/>
  <c r="N625" i="6"/>
  <c r="Y625" i="6" s="1"/>
  <c r="N627" i="6"/>
  <c r="Y627" i="6" s="1"/>
  <c r="N610" i="6"/>
  <c r="Y610" i="6" s="1"/>
  <c r="N605" i="6"/>
  <c r="Y605" i="6" s="1"/>
  <c r="N609" i="6"/>
  <c r="Y609" i="6" s="1"/>
  <c r="N613" i="6"/>
  <c r="Y613" i="6" s="1"/>
  <c r="N632" i="6"/>
  <c r="Y632" i="6" s="1"/>
  <c r="N637" i="6"/>
  <c r="Y637" i="6" s="1"/>
  <c r="N611" i="6"/>
  <c r="Y611" i="6" s="1"/>
  <c r="N634" i="6"/>
  <c r="Y634" i="6" s="1"/>
  <c r="N666" i="6"/>
  <c r="Y666" i="6" s="1"/>
  <c r="N667" i="6"/>
  <c r="Y667" i="6" s="1"/>
  <c r="N672" i="6"/>
  <c r="Y672" i="6" s="1"/>
  <c r="N661" i="6"/>
  <c r="Y661" i="6" s="1"/>
  <c r="N381" i="6"/>
  <c r="Y381" i="6" s="1"/>
  <c r="N322" i="6"/>
  <c r="Y322" i="6" s="1"/>
  <c r="N409" i="6"/>
  <c r="Y409" i="6" s="1"/>
  <c r="N428" i="6"/>
  <c r="Y428" i="6" s="1"/>
  <c r="N431" i="6"/>
  <c r="Y431" i="6" s="1"/>
  <c r="N444" i="6"/>
  <c r="Y444" i="6" s="1"/>
  <c r="N449" i="6"/>
  <c r="Y449" i="6" s="1"/>
  <c r="N465" i="6"/>
  <c r="Y465" i="6" s="1"/>
  <c r="N522" i="6"/>
  <c r="Y522" i="6" s="1"/>
  <c r="N499" i="6"/>
  <c r="Y499" i="6" s="1"/>
  <c r="N533" i="6"/>
  <c r="Y533" i="6" s="1"/>
  <c r="N517" i="6"/>
  <c r="Y517" i="6" s="1"/>
  <c r="N539" i="6"/>
  <c r="Y539" i="6" s="1"/>
  <c r="N548" i="6"/>
  <c r="Y548" i="6" s="1"/>
  <c r="N555" i="6"/>
  <c r="Y555" i="6" s="1"/>
  <c r="N563" i="6"/>
  <c r="Y563" i="6" s="1"/>
  <c r="N571" i="6"/>
  <c r="Y571" i="6" s="1"/>
  <c r="N579" i="6"/>
  <c r="Y579" i="6" s="1"/>
  <c r="N587" i="6"/>
  <c r="Y587" i="6" s="1"/>
  <c r="N600" i="6"/>
  <c r="Y600" i="6" s="1"/>
  <c r="N557" i="6"/>
  <c r="Y557" i="6" s="1"/>
  <c r="N573" i="6"/>
  <c r="Y573" i="6" s="1"/>
  <c r="N564" i="6"/>
  <c r="Y564" i="6" s="1"/>
  <c r="N584" i="6"/>
  <c r="Y584" i="6" s="1"/>
  <c r="N616" i="6"/>
  <c r="Y616" i="6" s="1"/>
  <c r="N618" i="6"/>
  <c r="Y618" i="6" s="1"/>
  <c r="N626" i="6"/>
  <c r="Y626" i="6" s="1"/>
  <c r="N598" i="6"/>
  <c r="Y598" i="6" s="1"/>
  <c r="N604" i="6"/>
  <c r="Y604" i="6" s="1"/>
  <c r="N621" i="6"/>
  <c r="Y621" i="6" s="1"/>
  <c r="N608" i="6"/>
  <c r="Y608" i="6" s="1"/>
  <c r="N620" i="6"/>
  <c r="Y620" i="6" s="1"/>
  <c r="N628" i="6"/>
  <c r="Y628" i="6" s="1"/>
  <c r="N623" i="6"/>
  <c r="Y623" i="6" s="1"/>
  <c r="N606" i="6"/>
  <c r="Y606" i="6" s="1"/>
  <c r="N630" i="6"/>
  <c r="Y630" i="6" s="1"/>
  <c r="N633" i="6"/>
  <c r="Y633" i="6" s="1"/>
  <c r="N599" i="6"/>
  <c r="Y599" i="6" s="1"/>
  <c r="N607" i="6"/>
  <c r="Y607" i="6" s="1"/>
  <c r="N670" i="6"/>
  <c r="Y670" i="6" s="1"/>
  <c r="N671" i="6"/>
  <c r="Y671" i="6" s="1"/>
  <c r="N660" i="6"/>
  <c r="Y660" i="6" s="1"/>
  <c r="N676" i="6"/>
  <c r="Y676" i="6" s="1"/>
  <c r="N401" i="6"/>
  <c r="Y401" i="6" s="1"/>
  <c r="N404" i="6"/>
  <c r="Y404" i="6" s="1"/>
  <c r="N423" i="6"/>
  <c r="Y423" i="6" s="1"/>
  <c r="N439" i="6"/>
  <c r="Y439" i="6" s="1"/>
  <c r="N551" i="6"/>
  <c r="Y551" i="6" s="1"/>
  <c r="N583" i="6"/>
  <c r="Y583" i="6" s="1"/>
  <c r="N565" i="6"/>
  <c r="Y565" i="6" s="1"/>
  <c r="N581" i="6"/>
  <c r="Y581" i="6" s="1"/>
  <c r="N552" i="6"/>
  <c r="Y552" i="6" s="1"/>
  <c r="N622" i="6"/>
  <c r="Y622" i="6" s="1"/>
  <c r="N629" i="6"/>
  <c r="Y629" i="6" s="1"/>
  <c r="N669" i="6"/>
  <c r="Y669" i="6" s="1"/>
  <c r="N682" i="6"/>
  <c r="Y682" i="6" s="1"/>
  <c r="N684" i="6"/>
  <c r="Y684" i="6" s="1"/>
  <c r="N686" i="6"/>
  <c r="Y686" i="6" s="1"/>
  <c r="N688" i="6"/>
  <c r="Y688" i="6" s="1"/>
  <c r="N655" i="6"/>
  <c r="Y655" i="6" s="1"/>
  <c r="N479" i="6"/>
  <c r="Y479" i="6" s="1"/>
  <c r="N575" i="6"/>
  <c r="Y575" i="6" s="1"/>
  <c r="N651" i="6"/>
  <c r="Y651" i="6" s="1"/>
  <c r="N654" i="6"/>
  <c r="Y654" i="6" s="1"/>
  <c r="N278" i="6"/>
  <c r="Y278" i="6" s="1"/>
  <c r="N325" i="6"/>
  <c r="Y325" i="6" s="1"/>
  <c r="N417" i="6"/>
  <c r="Y417" i="6" s="1"/>
  <c r="N495" i="6"/>
  <c r="Y495" i="6" s="1"/>
  <c r="N485" i="6"/>
  <c r="Y485" i="6" s="1"/>
  <c r="N537" i="6"/>
  <c r="Y537" i="6" s="1"/>
  <c r="N559" i="6"/>
  <c r="Y559" i="6" s="1"/>
  <c r="N572" i="6"/>
  <c r="Y572" i="6" s="1"/>
  <c r="N576" i="6"/>
  <c r="Y576" i="6" s="1"/>
  <c r="N589" i="6"/>
  <c r="Y589" i="6" s="1"/>
  <c r="N624" i="6"/>
  <c r="Y624" i="6" s="1"/>
  <c r="N615" i="6"/>
  <c r="Y615" i="6" s="1"/>
  <c r="N663" i="6"/>
  <c r="Y663" i="6" s="1"/>
  <c r="N679" i="6"/>
  <c r="Y679" i="6" s="1"/>
  <c r="N673" i="6"/>
  <c r="Y673" i="6" s="1"/>
  <c r="N652" i="6"/>
  <c r="Y652" i="6" s="1"/>
  <c r="N614" i="6"/>
  <c r="Y614" i="6" s="1"/>
  <c r="N681" i="6"/>
  <c r="Y681" i="6" s="1"/>
  <c r="N393" i="6"/>
  <c r="Y393" i="6" s="1"/>
  <c r="N420" i="6"/>
  <c r="Y420" i="6" s="1"/>
  <c r="N436" i="6"/>
  <c r="Y436" i="6" s="1"/>
  <c r="N487" i="6"/>
  <c r="Y487" i="6" s="1"/>
  <c r="N567" i="6"/>
  <c r="Y567" i="6" s="1"/>
  <c r="N593" i="6"/>
  <c r="Y593" i="6" s="1"/>
  <c r="N662" i="6"/>
  <c r="Y662" i="6" s="1"/>
  <c r="N678" i="6"/>
  <c r="Y678" i="6" s="1"/>
  <c r="N638" i="6"/>
  <c r="Y638" i="6" s="1"/>
  <c r="N668" i="6"/>
  <c r="Y668" i="6" s="1"/>
  <c r="N657" i="6"/>
  <c r="Y657" i="6" s="1"/>
  <c r="N677" i="6"/>
  <c r="Y677" i="6" s="1"/>
  <c r="N683" i="6"/>
  <c r="Y683" i="6" s="1"/>
  <c r="N685" i="6"/>
  <c r="Y685" i="6" s="1"/>
  <c r="N687" i="6"/>
  <c r="Y687" i="6" s="1"/>
  <c r="N689" i="6"/>
  <c r="Y689" i="6" s="1"/>
  <c r="N653" i="6"/>
  <c r="Y653" i="6" s="1"/>
  <c r="N656" i="6"/>
  <c r="Y656" i="6" s="1"/>
  <c r="N665" i="6"/>
  <c r="Y665" i="6" s="1"/>
  <c r="N243" i="6"/>
  <c r="Y243" i="6" s="1"/>
  <c r="N215" i="6"/>
  <c r="Y215" i="6" s="1"/>
  <c r="N183" i="6"/>
  <c r="Y183" i="6" s="1"/>
  <c r="N271" i="6"/>
  <c r="Y271" i="6" s="1"/>
  <c r="N536" i="6"/>
  <c r="Y536" i="6" s="1"/>
  <c r="N496" i="6"/>
  <c r="Y496" i="6" s="1"/>
  <c r="N470" i="6"/>
  <c r="Y470" i="6" s="1"/>
  <c r="N454" i="6"/>
  <c r="Y454" i="6" s="1"/>
  <c r="N372" i="6"/>
  <c r="Y372" i="6" s="1"/>
  <c r="N532" i="6"/>
  <c r="Y532" i="6" s="1"/>
  <c r="N376" i="6"/>
  <c r="Y376" i="6" s="1"/>
  <c r="N219" i="6"/>
  <c r="Y219" i="6" s="1"/>
  <c r="N187" i="6"/>
  <c r="Y187" i="6" s="1"/>
  <c r="N524" i="6"/>
  <c r="Y524" i="6" s="1"/>
  <c r="N17" i="6"/>
  <c r="Y17" i="6" s="1"/>
  <c r="N239" i="6"/>
  <c r="Y239" i="6" s="1"/>
  <c r="N545" i="6"/>
  <c r="Y545" i="6" s="1"/>
  <c r="N311" i="6"/>
  <c r="Y311" i="6" s="1"/>
  <c r="N263" i="6"/>
  <c r="Y263" i="6" s="1"/>
  <c r="N203" i="6"/>
  <c r="Y203" i="6" s="1"/>
  <c r="N547" i="6"/>
  <c r="Y547" i="6" s="1"/>
  <c r="N303" i="6"/>
  <c r="Y303" i="6" s="1"/>
  <c r="N352" i="6"/>
  <c r="Y352" i="6" s="1"/>
  <c r="N291" i="6"/>
  <c r="Y291" i="6" s="1"/>
  <c r="N279" i="6"/>
  <c r="Y279" i="6" s="1"/>
  <c r="N207" i="6"/>
  <c r="Y207" i="6" s="1"/>
  <c r="N175" i="6"/>
  <c r="Y175" i="6" s="1"/>
  <c r="N255" i="6"/>
  <c r="Y255" i="6" s="1"/>
  <c r="N13" i="6"/>
  <c r="Y13" i="6" s="1"/>
  <c r="N540" i="6"/>
  <c r="Y540" i="6" s="1"/>
  <c r="N466" i="6"/>
  <c r="Y466" i="6" s="1"/>
  <c r="N520" i="6"/>
  <c r="Y520" i="6" s="1"/>
  <c r="N340" i="6"/>
  <c r="Y340" i="6" s="1"/>
  <c r="N220" i="6"/>
  <c r="Y220" i="6" s="1"/>
  <c r="N550" i="6"/>
  <c r="Y550" i="6" s="1"/>
  <c r="N458" i="6"/>
  <c r="Y458" i="6" s="1"/>
  <c r="N388" i="6"/>
  <c r="Y388" i="6" s="1"/>
  <c r="N380" i="6"/>
  <c r="Y380" i="6" s="1"/>
  <c r="N384" i="6"/>
  <c r="Y384" i="6" s="1"/>
  <c r="N328" i="6"/>
  <c r="Y328" i="6" s="1"/>
  <c r="N231" i="6"/>
  <c r="Y231" i="6" s="1"/>
  <c r="N283" i="6"/>
  <c r="Y283" i="6" s="1"/>
  <c r="N211" i="6"/>
  <c r="Y211" i="6" s="1"/>
  <c r="N179" i="6"/>
  <c r="Y179" i="6" s="1"/>
  <c r="N516" i="6"/>
  <c r="Y516" i="6" s="1"/>
  <c r="N332" i="6"/>
  <c r="Y332" i="6" s="1"/>
  <c r="N336" i="6"/>
  <c r="Y336" i="6" s="1"/>
  <c r="N199" i="6"/>
  <c r="Y199" i="6" s="1"/>
  <c r="N544" i="6"/>
  <c r="Y544" i="6" s="1"/>
  <c r="N450" i="6"/>
  <c r="Y450" i="6" s="1"/>
  <c r="N512" i="6"/>
  <c r="Y512" i="6" s="1"/>
  <c r="N392" i="6"/>
  <c r="Y392" i="6" s="1"/>
  <c r="N360" i="6"/>
  <c r="Y360" i="6" s="1"/>
  <c r="N508" i="6"/>
  <c r="Y508" i="6" s="1"/>
  <c r="N320" i="6"/>
  <c r="Y320" i="6" s="1"/>
  <c r="N259" i="6"/>
  <c r="Y259" i="6" s="1"/>
  <c r="N247" i="6"/>
  <c r="Y247" i="6" s="1"/>
  <c r="N227" i="6"/>
  <c r="Y227" i="6" s="1"/>
  <c r="N191" i="6"/>
  <c r="Y191" i="6" s="1"/>
  <c r="N287" i="6"/>
  <c r="Y287" i="6" s="1"/>
  <c r="N504" i="6"/>
  <c r="Y504" i="6" s="1"/>
  <c r="N368" i="6"/>
  <c r="Y368" i="6" s="1"/>
  <c r="N324" i="6"/>
  <c r="Y324" i="6" s="1"/>
  <c r="N295" i="6"/>
  <c r="Y295" i="6" s="1"/>
  <c r="N344" i="6"/>
  <c r="Y344" i="6" s="1"/>
  <c r="N195" i="6"/>
  <c r="Y195" i="6" s="1"/>
  <c r="N500" i="6"/>
  <c r="Y500" i="6" s="1"/>
  <c r="N474" i="6"/>
  <c r="Y474" i="6" s="1"/>
  <c r="N462" i="6"/>
  <c r="Y462" i="6" s="1"/>
  <c r="N356" i="6"/>
  <c r="Y356" i="6" s="1"/>
  <c r="N348" i="6"/>
  <c r="Y348" i="6" s="1"/>
  <c r="N316" i="6"/>
  <c r="Y316" i="6" s="1"/>
  <c r="N235" i="6"/>
  <c r="Y235" i="6" s="1"/>
  <c r="N364" i="6"/>
  <c r="Y364" i="6" s="1"/>
  <c r="N275" i="6"/>
  <c r="Y275" i="6" s="1"/>
  <c r="N251" i="6"/>
  <c r="Y251" i="6" s="1"/>
  <c r="N307" i="6"/>
  <c r="Y307" i="6" s="1"/>
  <c r="N267" i="6"/>
  <c r="Y267" i="6" s="1"/>
  <c r="N21" i="6"/>
  <c r="Y21" i="6" s="1"/>
  <c r="N546" i="6"/>
  <c r="Y546" i="6" s="1"/>
  <c r="N528" i="6"/>
  <c r="Y528" i="6" s="1"/>
  <c r="N299" i="6"/>
  <c r="Y299" i="6" s="1"/>
  <c r="O43" i="6" l="1"/>
  <c r="Z43" i="6" s="1"/>
  <c r="O45" i="6"/>
  <c r="Z45" i="6" s="1"/>
  <c r="O47" i="6"/>
  <c r="Z47" i="6" s="1"/>
  <c r="O53" i="6"/>
  <c r="Z53" i="6" s="1"/>
  <c r="O56" i="6"/>
  <c r="Z56" i="6" s="1"/>
  <c r="O69" i="6"/>
  <c r="Z69" i="6" s="1"/>
  <c r="O72" i="6"/>
  <c r="Z72" i="6" s="1"/>
  <c r="O85" i="6"/>
  <c r="Z85" i="6" s="1"/>
  <c r="O88" i="6"/>
  <c r="Z88" i="6" s="1"/>
  <c r="O57" i="6"/>
  <c r="Z57" i="6" s="1"/>
  <c r="O60" i="6"/>
  <c r="Z60" i="6" s="1"/>
  <c r="O73" i="6"/>
  <c r="Z73" i="6" s="1"/>
  <c r="O76" i="6"/>
  <c r="Z76" i="6" s="1"/>
  <c r="O138" i="6"/>
  <c r="Z138" i="6" s="1"/>
  <c r="O48" i="6"/>
  <c r="Z48" i="6" s="1"/>
  <c r="O61" i="6"/>
  <c r="Z61" i="6" s="1"/>
  <c r="O64" i="6"/>
  <c r="Z64" i="6" s="1"/>
  <c r="O77" i="6"/>
  <c r="Z77" i="6" s="1"/>
  <c r="O80" i="6"/>
  <c r="Z80" i="6" s="1"/>
  <c r="O52" i="6"/>
  <c r="Z52" i="6" s="1"/>
  <c r="O65" i="6"/>
  <c r="Z65" i="6" s="1"/>
  <c r="O105" i="6"/>
  <c r="Z105" i="6" s="1"/>
  <c r="O108" i="6"/>
  <c r="Z108" i="6" s="1"/>
  <c r="O121" i="6"/>
  <c r="Z121" i="6" s="1"/>
  <c r="O147" i="6"/>
  <c r="Z147" i="6" s="1"/>
  <c r="O155" i="6"/>
  <c r="Z155" i="6" s="1"/>
  <c r="O28" i="6"/>
  <c r="Z28" i="6" s="1"/>
  <c r="O32" i="6"/>
  <c r="Z32" i="6" s="1"/>
  <c r="O36" i="6"/>
  <c r="Z36" i="6" s="1"/>
  <c r="O40" i="6"/>
  <c r="Z40" i="6" s="1"/>
  <c r="O44" i="6"/>
  <c r="Z44" i="6" s="1"/>
  <c r="O129" i="6"/>
  <c r="Z129" i="6" s="1"/>
  <c r="O154" i="6"/>
  <c r="Z154" i="6" s="1"/>
  <c r="O12" i="6"/>
  <c r="Z12" i="6" s="1"/>
  <c r="O14" i="6"/>
  <c r="Z14" i="6" s="1"/>
  <c r="O89" i="6"/>
  <c r="Z89" i="6" s="1"/>
  <c r="O93" i="6"/>
  <c r="Z93" i="6" s="1"/>
  <c r="O97" i="6"/>
  <c r="Z97" i="6" s="1"/>
  <c r="O100" i="6"/>
  <c r="Z100" i="6" s="1"/>
  <c r="O143" i="6"/>
  <c r="Z143" i="6" s="1"/>
  <c r="O151" i="6"/>
  <c r="Z151" i="6" s="1"/>
  <c r="O159" i="6"/>
  <c r="Z159" i="6" s="1"/>
  <c r="O167" i="6"/>
  <c r="Z167" i="6" s="1"/>
  <c r="O16" i="6"/>
  <c r="Z16" i="6" s="1"/>
  <c r="O22" i="6"/>
  <c r="Z22" i="6" s="1"/>
  <c r="O112" i="6"/>
  <c r="Z112" i="6" s="1"/>
  <c r="O146" i="6"/>
  <c r="Z146" i="6" s="1"/>
  <c r="O162" i="6"/>
  <c r="Z162" i="6" s="1"/>
  <c r="O104" i="6"/>
  <c r="Z104" i="6" s="1"/>
  <c r="O110" i="6"/>
  <c r="Z110" i="6" s="1"/>
  <c r="O125" i="6"/>
  <c r="Z125" i="6" s="1"/>
  <c r="O166" i="6"/>
  <c r="Z166" i="6" s="1"/>
  <c r="O20" i="6"/>
  <c r="Z20" i="6" s="1"/>
  <c r="O649" i="6"/>
  <c r="Z649" i="6" s="1"/>
  <c r="O641" i="6"/>
  <c r="Z641" i="6" s="1"/>
  <c r="O613" i="6"/>
  <c r="Z613" i="6" s="1"/>
  <c r="O593" i="6"/>
  <c r="Z593" i="6" s="1"/>
  <c r="O588" i="6"/>
  <c r="Z588" i="6" s="1"/>
  <c r="O572" i="6"/>
  <c r="Z572" i="6" s="1"/>
  <c r="O556" i="6"/>
  <c r="Z556" i="6" s="1"/>
  <c r="O492" i="6"/>
  <c r="Z492" i="6" s="1"/>
  <c r="O487" i="6"/>
  <c r="Z487" i="6" s="1"/>
  <c r="O476" i="6"/>
  <c r="Z476" i="6" s="1"/>
  <c r="O417" i="6"/>
  <c r="Z417" i="6" s="1"/>
  <c r="O401" i="6"/>
  <c r="Z401" i="6" s="1"/>
  <c r="O411" i="6"/>
  <c r="Z411" i="6" s="1"/>
  <c r="O395" i="6"/>
  <c r="Z395" i="6" s="1"/>
  <c r="O366" i="6"/>
  <c r="Z366" i="6" s="1"/>
  <c r="O338" i="6"/>
  <c r="Z338" i="6" s="1"/>
  <c r="O322" i="6"/>
  <c r="Z322" i="6" s="1"/>
  <c r="O257" i="6"/>
  <c r="Z257" i="6" s="1"/>
  <c r="O208" i="6"/>
  <c r="Z208" i="6" s="1"/>
  <c r="O192" i="6"/>
  <c r="Z192" i="6" s="1"/>
  <c r="O176" i="6"/>
  <c r="Z176" i="6" s="1"/>
  <c r="O253" i="6"/>
  <c r="Z253" i="6" s="1"/>
  <c r="O213" i="6"/>
  <c r="Z213" i="6" s="1"/>
  <c r="O197" i="6"/>
  <c r="Z197" i="6" s="1"/>
  <c r="O181" i="6"/>
  <c r="Z181" i="6" s="1"/>
  <c r="O116" i="6"/>
  <c r="Z116" i="6" s="1"/>
  <c r="O136" i="6"/>
  <c r="Z136" i="6" s="1"/>
  <c r="O171" i="6"/>
  <c r="Z171" i="6" s="1"/>
  <c r="O55" i="6"/>
  <c r="Z55" i="6" s="1"/>
  <c r="O62" i="6"/>
  <c r="Z62" i="6" s="1"/>
  <c r="O71" i="6"/>
  <c r="Z71" i="6" s="1"/>
  <c r="O78" i="6"/>
  <c r="Z78" i="6" s="1"/>
  <c r="O87" i="6"/>
  <c r="Z87" i="6" s="1"/>
  <c r="O94" i="6"/>
  <c r="Z94" i="6" s="1"/>
  <c r="O103" i="6"/>
  <c r="Z103" i="6" s="1"/>
  <c r="O111" i="6"/>
  <c r="Z111" i="6" s="1"/>
  <c r="O161" i="6"/>
  <c r="Z161" i="6" s="1"/>
  <c r="O130" i="6"/>
  <c r="Z130" i="6" s="1"/>
  <c r="O152" i="6"/>
  <c r="Z152" i="6" s="1"/>
  <c r="O168" i="6"/>
  <c r="Z168" i="6" s="1"/>
  <c r="O170" i="6"/>
  <c r="Z170" i="6" s="1"/>
  <c r="O49" i="6"/>
  <c r="Z49" i="6" s="1"/>
  <c r="O81" i="6"/>
  <c r="Z81" i="6" s="1"/>
  <c r="O92" i="6"/>
  <c r="Z92" i="6" s="1"/>
  <c r="O163" i="6"/>
  <c r="Z163" i="6" s="1"/>
  <c r="O46" i="6"/>
  <c r="Z46" i="6" s="1"/>
  <c r="O150" i="6"/>
  <c r="Z150" i="6" s="1"/>
  <c r="O18" i="6"/>
  <c r="Z18" i="6" s="1"/>
  <c r="O647" i="6"/>
  <c r="Z647" i="6" s="1"/>
  <c r="O639" i="6"/>
  <c r="Z639" i="6" s="1"/>
  <c r="O612" i="6"/>
  <c r="Z612" i="6" s="1"/>
  <c r="O609" i="6"/>
  <c r="Z609" i="6" s="1"/>
  <c r="O584" i="6"/>
  <c r="Z584" i="6" s="1"/>
  <c r="O568" i="6"/>
  <c r="Z568" i="6" s="1"/>
  <c r="O552" i="6"/>
  <c r="Z552" i="6" s="1"/>
  <c r="O488" i="6"/>
  <c r="Z488" i="6" s="1"/>
  <c r="O483" i="6"/>
  <c r="Z483" i="6" s="1"/>
  <c r="O468" i="6"/>
  <c r="Z468" i="6" s="1"/>
  <c r="O413" i="6"/>
  <c r="Z413" i="6" s="1"/>
  <c r="O397" i="6"/>
  <c r="Z397" i="6" s="1"/>
  <c r="O407" i="6"/>
  <c r="Z407" i="6" s="1"/>
  <c r="O378" i="6"/>
  <c r="Z378" i="6" s="1"/>
  <c r="O350" i="6"/>
  <c r="Z350" i="6" s="1"/>
  <c r="O334" i="6"/>
  <c r="Z334" i="6" s="1"/>
  <c r="O318" i="6"/>
  <c r="Z318" i="6" s="1"/>
  <c r="O241" i="6"/>
  <c r="Z241" i="6" s="1"/>
  <c r="O204" i="6"/>
  <c r="Z204" i="6" s="1"/>
  <c r="O188" i="6"/>
  <c r="Z188" i="6" s="1"/>
  <c r="O173" i="6"/>
  <c r="Z173" i="6" s="1"/>
  <c r="O237" i="6"/>
  <c r="Z237" i="6" s="1"/>
  <c r="O209" i="6"/>
  <c r="Z209" i="6" s="1"/>
  <c r="O193" i="6"/>
  <c r="Z193" i="6" s="1"/>
  <c r="O177" i="6"/>
  <c r="Z177" i="6" s="1"/>
  <c r="O114" i="6"/>
  <c r="Z114" i="6" s="1"/>
  <c r="O132" i="6"/>
  <c r="Z132" i="6" s="1"/>
  <c r="O50" i="6"/>
  <c r="Z50" i="6" s="1"/>
  <c r="O59" i="6"/>
  <c r="Z59" i="6" s="1"/>
  <c r="O66" i="6"/>
  <c r="Z66" i="6" s="1"/>
  <c r="O75" i="6"/>
  <c r="Z75" i="6" s="1"/>
  <c r="O82" i="6"/>
  <c r="Z82" i="6" s="1"/>
  <c r="O91" i="6"/>
  <c r="Z91" i="6" s="1"/>
  <c r="O98" i="6"/>
  <c r="Z98" i="6" s="1"/>
  <c r="O107" i="6"/>
  <c r="Z107" i="6" s="1"/>
  <c r="O126" i="6"/>
  <c r="Z126" i="6" s="1"/>
  <c r="O149" i="6"/>
  <c r="Z149" i="6" s="1"/>
  <c r="O157" i="6"/>
  <c r="Z157" i="6" s="1"/>
  <c r="O165" i="6"/>
  <c r="Z165" i="6" s="1"/>
  <c r="O148" i="6"/>
  <c r="Z148" i="6" s="1"/>
  <c r="O113" i="6"/>
  <c r="Z113" i="6" s="1"/>
  <c r="O115" i="6"/>
  <c r="Z115" i="6" s="1"/>
  <c r="O117" i="6"/>
  <c r="Z117" i="6" s="1"/>
  <c r="O119" i="6"/>
  <c r="Z119" i="6" s="1"/>
  <c r="O221" i="6"/>
  <c r="Z221" i="6" s="1"/>
  <c r="O123" i="6"/>
  <c r="Z123" i="6" s="1"/>
  <c r="O131" i="6"/>
  <c r="Z131" i="6" s="1"/>
  <c r="O139" i="6"/>
  <c r="Z139" i="6" s="1"/>
  <c r="O249" i="6"/>
  <c r="Z249" i="6" s="1"/>
  <c r="O142" i="6"/>
  <c r="Z142" i="6" s="1"/>
  <c r="O233" i="6"/>
  <c r="Z233" i="6" s="1"/>
  <c r="O84" i="6"/>
  <c r="Z84" i="6" s="1"/>
  <c r="O101" i="6"/>
  <c r="Z101" i="6" s="1"/>
  <c r="O134" i="6"/>
  <c r="Z134" i="6" s="1"/>
  <c r="O10" i="6"/>
  <c r="Z10" i="6" s="1"/>
  <c r="O158" i="6"/>
  <c r="Z158" i="6" s="1"/>
  <c r="O26" i="6"/>
  <c r="Z26" i="6" s="1"/>
  <c r="O30" i="6"/>
  <c r="Z30" i="6" s="1"/>
  <c r="O34" i="6"/>
  <c r="Z34" i="6" s="1"/>
  <c r="O38" i="6"/>
  <c r="Z38" i="6" s="1"/>
  <c r="O645" i="6"/>
  <c r="Z645" i="6" s="1"/>
  <c r="O636" i="6"/>
  <c r="Z636" i="6" s="1"/>
  <c r="O605" i="6"/>
  <c r="Z605" i="6" s="1"/>
  <c r="O591" i="6"/>
  <c r="Z591" i="6" s="1"/>
  <c r="O580" i="6"/>
  <c r="Z580" i="6" s="1"/>
  <c r="O564" i="6"/>
  <c r="Z564" i="6" s="1"/>
  <c r="O538" i="6"/>
  <c r="Z538" i="6" s="1"/>
  <c r="O484" i="6"/>
  <c r="Z484" i="6" s="1"/>
  <c r="O479" i="6"/>
  <c r="Z479" i="6" s="1"/>
  <c r="O464" i="6"/>
  <c r="Z464" i="6" s="1"/>
  <c r="O409" i="6"/>
  <c r="Z409" i="6" s="1"/>
  <c r="O446" i="6"/>
  <c r="Z446" i="6" s="1"/>
  <c r="O403" i="6"/>
  <c r="Z403" i="6" s="1"/>
  <c r="O362" i="6"/>
  <c r="Z362" i="6" s="1"/>
  <c r="O346" i="6"/>
  <c r="Z346" i="6" s="1"/>
  <c r="O330" i="6"/>
  <c r="Z330" i="6" s="1"/>
  <c r="O289" i="6"/>
  <c r="Z289" i="6" s="1"/>
  <c r="O216" i="6"/>
  <c r="Z216" i="6" s="1"/>
  <c r="O200" i="6"/>
  <c r="Z200" i="6" s="1"/>
  <c r="O184" i="6"/>
  <c r="Z184" i="6" s="1"/>
  <c r="O285" i="6"/>
  <c r="Z285" i="6" s="1"/>
  <c r="O226" i="6"/>
  <c r="Z226" i="6" s="1"/>
  <c r="O205" i="6"/>
  <c r="Z205" i="6" s="1"/>
  <c r="O189" i="6"/>
  <c r="Z189" i="6" s="1"/>
  <c r="O120" i="6"/>
  <c r="Z120" i="6" s="1"/>
  <c r="O169" i="6"/>
  <c r="Z169" i="6" s="1"/>
  <c r="O128" i="6"/>
  <c r="Z128" i="6" s="1"/>
  <c r="O54" i="6"/>
  <c r="Z54" i="6" s="1"/>
  <c r="O63" i="6"/>
  <c r="Z63" i="6" s="1"/>
  <c r="O70" i="6"/>
  <c r="Z70" i="6" s="1"/>
  <c r="O79" i="6"/>
  <c r="Z79" i="6" s="1"/>
  <c r="O86" i="6"/>
  <c r="Z86" i="6" s="1"/>
  <c r="O95" i="6"/>
  <c r="Z95" i="6" s="1"/>
  <c r="O102" i="6"/>
  <c r="Z102" i="6" s="1"/>
  <c r="O137" i="6"/>
  <c r="Z137" i="6" s="1"/>
  <c r="O144" i="6"/>
  <c r="Z144" i="6" s="1"/>
  <c r="O160" i="6"/>
  <c r="Z160" i="6" s="1"/>
  <c r="O141" i="6"/>
  <c r="Z141" i="6" s="1"/>
  <c r="O122" i="6"/>
  <c r="Z122" i="6" s="1"/>
  <c r="O689" i="6"/>
  <c r="Z689" i="6" s="1"/>
  <c r="O589" i="6"/>
  <c r="Z589" i="6" s="1"/>
  <c r="O480" i="6"/>
  <c r="Z480" i="6" s="1"/>
  <c r="O415" i="6"/>
  <c r="Z415" i="6" s="1"/>
  <c r="O326" i="6"/>
  <c r="Z326" i="6" s="1"/>
  <c r="O180" i="6"/>
  <c r="Z180" i="6" s="1"/>
  <c r="O185" i="6"/>
  <c r="Z185" i="6" s="1"/>
  <c r="O133" i="6"/>
  <c r="Z133" i="6" s="1"/>
  <c r="O156" i="6"/>
  <c r="Z156" i="6" s="1"/>
  <c r="O265" i="6"/>
  <c r="Z265" i="6" s="1"/>
  <c r="O135" i="6"/>
  <c r="Z135" i="6" s="1"/>
  <c r="O270" i="6"/>
  <c r="Z270" i="6" s="1"/>
  <c r="O272" i="6"/>
  <c r="Z272" i="6" s="1"/>
  <c r="O172" i="6"/>
  <c r="Z172" i="6" s="1"/>
  <c r="O224" i="6"/>
  <c r="Z224" i="6" s="1"/>
  <c r="O268" i="6"/>
  <c r="Z268" i="6" s="1"/>
  <c r="O96" i="6"/>
  <c r="Z96" i="6" s="1"/>
  <c r="O24" i="6"/>
  <c r="Z24" i="6" s="1"/>
  <c r="O42" i="6"/>
  <c r="Z42" i="6" s="1"/>
  <c r="O643" i="6"/>
  <c r="Z643" i="6" s="1"/>
  <c r="O576" i="6"/>
  <c r="Z576" i="6" s="1"/>
  <c r="O475" i="6"/>
  <c r="Z475" i="6" s="1"/>
  <c r="O399" i="6"/>
  <c r="Z399" i="6" s="1"/>
  <c r="O273" i="6"/>
  <c r="Z273" i="6" s="1"/>
  <c r="O269" i="6"/>
  <c r="Z269" i="6" s="1"/>
  <c r="O118" i="6"/>
  <c r="Z118" i="6" s="1"/>
  <c r="O51" i="6"/>
  <c r="Z51" i="6" s="1"/>
  <c r="O67" i="6"/>
  <c r="Z67" i="6" s="1"/>
  <c r="O83" i="6"/>
  <c r="Z83" i="6" s="1"/>
  <c r="O99" i="6"/>
  <c r="Z99" i="6" s="1"/>
  <c r="O145" i="6"/>
  <c r="Z145" i="6" s="1"/>
  <c r="O153" i="6"/>
  <c r="Z153" i="6" s="1"/>
  <c r="O281" i="6"/>
  <c r="Z281" i="6" s="1"/>
  <c r="O254" i="6"/>
  <c r="Z254" i="6" s="1"/>
  <c r="O256" i="6"/>
  <c r="Z256" i="6" s="1"/>
  <c r="O174" i="6"/>
  <c r="Z174" i="6" s="1"/>
  <c r="O182" i="6"/>
  <c r="Z182" i="6" s="1"/>
  <c r="O190" i="6"/>
  <c r="Z190" i="6" s="1"/>
  <c r="O198" i="6"/>
  <c r="Z198" i="6" s="1"/>
  <c r="O206" i="6"/>
  <c r="Z206" i="6" s="1"/>
  <c r="O214" i="6"/>
  <c r="Z214" i="6" s="1"/>
  <c r="O250" i="6"/>
  <c r="Z250" i="6" s="1"/>
  <c r="O252" i="6"/>
  <c r="Z252" i="6" s="1"/>
  <c r="O245" i="6"/>
  <c r="Z245" i="6" s="1"/>
  <c r="O68" i="6"/>
  <c r="Z68" i="6" s="1"/>
  <c r="O109" i="6"/>
  <c r="Z109" i="6" s="1"/>
  <c r="O595" i="6"/>
  <c r="Z595" i="6" s="1"/>
  <c r="O542" i="6"/>
  <c r="Z542" i="6" s="1"/>
  <c r="O405" i="6"/>
  <c r="Z405" i="6" s="1"/>
  <c r="O342" i="6"/>
  <c r="Z342" i="6" s="1"/>
  <c r="O196" i="6"/>
  <c r="Z196" i="6" s="1"/>
  <c r="O201" i="6"/>
  <c r="Z201" i="6" s="1"/>
  <c r="O124" i="6"/>
  <c r="Z124" i="6" s="1"/>
  <c r="O58" i="6"/>
  <c r="Z58" i="6" s="1"/>
  <c r="O74" i="6"/>
  <c r="Z74" i="6" s="1"/>
  <c r="O90" i="6"/>
  <c r="Z90" i="6" s="1"/>
  <c r="O106" i="6"/>
  <c r="Z106" i="6" s="1"/>
  <c r="O222" i="6"/>
  <c r="Z222" i="6" s="1"/>
  <c r="O286" i="6"/>
  <c r="Z286" i="6" s="1"/>
  <c r="O288" i="6"/>
  <c r="Z288" i="6" s="1"/>
  <c r="O296" i="6"/>
  <c r="Z296" i="6" s="1"/>
  <c r="O305" i="6"/>
  <c r="Z305" i="6" s="1"/>
  <c r="O178" i="6"/>
  <c r="Z178" i="6" s="1"/>
  <c r="O560" i="6"/>
  <c r="Z560" i="6" s="1"/>
  <c r="O217" i="6"/>
  <c r="Z217" i="6" s="1"/>
  <c r="O164" i="6"/>
  <c r="Z164" i="6" s="1"/>
  <c r="O127" i="6"/>
  <c r="Z127" i="6" s="1"/>
  <c r="O238" i="6"/>
  <c r="Z238" i="6" s="1"/>
  <c r="O202" i="6"/>
  <c r="Z202" i="6" s="1"/>
  <c r="O236" i="6"/>
  <c r="Z236" i="6" s="1"/>
  <c r="O266" i="6"/>
  <c r="Z266" i="6" s="1"/>
  <c r="O229" i="6"/>
  <c r="Z229" i="6" s="1"/>
  <c r="O246" i="6"/>
  <c r="Z246" i="6" s="1"/>
  <c r="O248" i="6"/>
  <c r="Z248" i="6" s="1"/>
  <c r="O277" i="6"/>
  <c r="Z277" i="6" s="1"/>
  <c r="O294" i="6"/>
  <c r="Z294" i="6" s="1"/>
  <c r="O274" i="6"/>
  <c r="Z274" i="6" s="1"/>
  <c r="O276" i="6"/>
  <c r="Z276" i="6" s="1"/>
  <c r="O308" i="6"/>
  <c r="Z308" i="6" s="1"/>
  <c r="O325" i="6"/>
  <c r="Z325" i="6" s="1"/>
  <c r="O343" i="6"/>
  <c r="Z343" i="6" s="1"/>
  <c r="O369" i="6"/>
  <c r="Z369" i="6" s="1"/>
  <c r="O427" i="6"/>
  <c r="Z427" i="6" s="1"/>
  <c r="O443" i="6"/>
  <c r="Z443" i="6" s="1"/>
  <c r="O310" i="6"/>
  <c r="Z310" i="6" s="1"/>
  <c r="O379" i="6"/>
  <c r="Z379" i="6" s="1"/>
  <c r="O381" i="6"/>
  <c r="Z381" i="6" s="1"/>
  <c r="O426" i="6"/>
  <c r="Z426" i="6" s="1"/>
  <c r="O442" i="6"/>
  <c r="Z442" i="6" s="1"/>
  <c r="O359" i="6"/>
  <c r="Z359" i="6" s="1"/>
  <c r="O374" i="6"/>
  <c r="Z374" i="6" s="1"/>
  <c r="O421" i="6"/>
  <c r="Z421" i="6" s="1"/>
  <c r="O437" i="6"/>
  <c r="Z437" i="6" s="1"/>
  <c r="O387" i="6"/>
  <c r="Z387" i="6" s="1"/>
  <c r="O428" i="6"/>
  <c r="Z428" i="6" s="1"/>
  <c r="O444" i="6"/>
  <c r="Z444" i="6" s="1"/>
  <c r="O459" i="6"/>
  <c r="Z459" i="6" s="1"/>
  <c r="O402" i="6"/>
  <c r="Z402" i="6" s="1"/>
  <c r="O418" i="6"/>
  <c r="Z418" i="6" s="1"/>
  <c r="O448" i="6"/>
  <c r="Z448" i="6" s="1"/>
  <c r="O140" i="6"/>
  <c r="Z140" i="6" s="1"/>
  <c r="O312" i="6"/>
  <c r="Z312" i="6" s="1"/>
  <c r="O210" i="6"/>
  <c r="Z210" i="6" s="1"/>
  <c r="O234" i="6"/>
  <c r="Z234" i="6" s="1"/>
  <c r="O309" i="6"/>
  <c r="Z309" i="6" s="1"/>
  <c r="O262" i="6"/>
  <c r="Z262" i="6" s="1"/>
  <c r="O293" i="6"/>
  <c r="Z293" i="6" s="1"/>
  <c r="O258" i="6"/>
  <c r="Z258" i="6" s="1"/>
  <c r="O260" i="6"/>
  <c r="Z260" i="6" s="1"/>
  <c r="O301" i="6"/>
  <c r="Z301" i="6" s="1"/>
  <c r="O319" i="6"/>
  <c r="Z319" i="6" s="1"/>
  <c r="O321" i="6"/>
  <c r="Z321" i="6" s="1"/>
  <c r="O331" i="6"/>
  <c r="Z331" i="6" s="1"/>
  <c r="O333" i="6"/>
  <c r="Z333" i="6" s="1"/>
  <c r="O339" i="6"/>
  <c r="Z339" i="6" s="1"/>
  <c r="O345" i="6"/>
  <c r="Z345" i="6" s="1"/>
  <c r="O351" i="6"/>
  <c r="Z351" i="6" s="1"/>
  <c r="O353" i="6"/>
  <c r="Z353" i="6" s="1"/>
  <c r="O431" i="6"/>
  <c r="Z431" i="6" s="1"/>
  <c r="O306" i="6"/>
  <c r="Z306" i="6" s="1"/>
  <c r="O430" i="6"/>
  <c r="Z430" i="6" s="1"/>
  <c r="O358" i="6"/>
  <c r="Z358" i="6" s="1"/>
  <c r="O361" i="6"/>
  <c r="Z361" i="6" s="1"/>
  <c r="O393" i="6"/>
  <c r="Z393" i="6" s="1"/>
  <c r="O425" i="6"/>
  <c r="Z425" i="6" s="1"/>
  <c r="O441" i="6"/>
  <c r="Z441" i="6" s="1"/>
  <c r="O314" i="6"/>
  <c r="Z314" i="6" s="1"/>
  <c r="O355" i="6"/>
  <c r="Z355" i="6" s="1"/>
  <c r="O357" i="6"/>
  <c r="Z357" i="6" s="1"/>
  <c r="O386" i="6"/>
  <c r="Z386" i="6" s="1"/>
  <c r="O432" i="6"/>
  <c r="Z432" i="6" s="1"/>
  <c r="O391" i="6"/>
  <c r="Z391" i="6" s="1"/>
  <c r="O394" i="6"/>
  <c r="Z394" i="6" s="1"/>
  <c r="O452" i="6"/>
  <c r="Z452" i="6" s="1"/>
  <c r="O398" i="6"/>
  <c r="Z398" i="6" s="1"/>
  <c r="O414" i="6"/>
  <c r="Z414" i="6" s="1"/>
  <c r="O634" i="6"/>
  <c r="Z634" i="6" s="1"/>
  <c r="O212" i="6"/>
  <c r="Z212" i="6" s="1"/>
  <c r="O240" i="6"/>
  <c r="Z240" i="6" s="1"/>
  <c r="O194" i="6"/>
  <c r="Z194" i="6" s="1"/>
  <c r="O282" i="6"/>
  <c r="Z282" i="6" s="1"/>
  <c r="O284" i="6"/>
  <c r="Z284" i="6" s="1"/>
  <c r="O278" i="6"/>
  <c r="Z278" i="6" s="1"/>
  <c r="O280" i="6"/>
  <c r="Z280" i="6" s="1"/>
  <c r="O297" i="6"/>
  <c r="Z297" i="6" s="1"/>
  <c r="O223" i="6"/>
  <c r="Z223" i="6" s="1"/>
  <c r="O228" i="6"/>
  <c r="Z228" i="6" s="1"/>
  <c r="O290" i="6"/>
  <c r="Z290" i="6" s="1"/>
  <c r="O292" i="6"/>
  <c r="Z292" i="6" s="1"/>
  <c r="O315" i="6"/>
  <c r="Z315" i="6" s="1"/>
  <c r="O317" i="6"/>
  <c r="Z317" i="6" s="1"/>
  <c r="O323" i="6"/>
  <c r="Z323" i="6" s="1"/>
  <c r="O329" i="6"/>
  <c r="Z329" i="6" s="1"/>
  <c r="O335" i="6"/>
  <c r="Z335" i="6" s="1"/>
  <c r="O337" i="6"/>
  <c r="Z337" i="6" s="1"/>
  <c r="O347" i="6"/>
  <c r="Z347" i="6" s="1"/>
  <c r="O349" i="6"/>
  <c r="Z349" i="6" s="1"/>
  <c r="O367" i="6"/>
  <c r="Z367" i="6" s="1"/>
  <c r="O300" i="6"/>
  <c r="Z300" i="6" s="1"/>
  <c r="O230" i="6"/>
  <c r="Z230" i="6" s="1"/>
  <c r="O313" i="6"/>
  <c r="Z313" i="6" s="1"/>
  <c r="O225" i="6"/>
  <c r="Z225" i="6" s="1"/>
  <c r="O242" i="6"/>
  <c r="Z242" i="6" s="1"/>
  <c r="O327" i="6"/>
  <c r="Z327" i="6" s="1"/>
  <c r="O439" i="6"/>
  <c r="Z439" i="6" s="1"/>
  <c r="O389" i="6"/>
  <c r="Z389" i="6" s="1"/>
  <c r="O377" i="6"/>
  <c r="Z377" i="6" s="1"/>
  <c r="O445" i="6"/>
  <c r="Z445" i="6" s="1"/>
  <c r="O354" i="6"/>
  <c r="Z354" i="6" s="1"/>
  <c r="O440" i="6"/>
  <c r="Z440" i="6" s="1"/>
  <c r="O463" i="6"/>
  <c r="Z463" i="6" s="1"/>
  <c r="O451" i="6"/>
  <c r="Z451" i="6" s="1"/>
  <c r="O396" i="6"/>
  <c r="Z396" i="6" s="1"/>
  <c r="O404" i="6"/>
  <c r="Z404" i="6" s="1"/>
  <c r="O412" i="6"/>
  <c r="Z412" i="6" s="1"/>
  <c r="O455" i="6"/>
  <c r="Z455" i="6" s="1"/>
  <c r="O471" i="6"/>
  <c r="Z471" i="6" s="1"/>
  <c r="O482" i="6"/>
  <c r="Z482" i="6" s="1"/>
  <c r="O490" i="6"/>
  <c r="Z490" i="6" s="1"/>
  <c r="O526" i="6"/>
  <c r="Z526" i="6" s="1"/>
  <c r="O449" i="6"/>
  <c r="Z449" i="6" s="1"/>
  <c r="O465" i="6"/>
  <c r="Z465" i="6" s="1"/>
  <c r="O506" i="6"/>
  <c r="Z506" i="6" s="1"/>
  <c r="O518" i="6"/>
  <c r="Z518" i="6" s="1"/>
  <c r="O473" i="6"/>
  <c r="Z473" i="6" s="1"/>
  <c r="O543" i="6"/>
  <c r="Z543" i="6" s="1"/>
  <c r="O489" i="6"/>
  <c r="Z489" i="6" s="1"/>
  <c r="O218" i="6"/>
  <c r="Z218" i="6" s="1"/>
  <c r="O419" i="6"/>
  <c r="Z419" i="6" s="1"/>
  <c r="O422" i="6"/>
  <c r="Z422" i="6" s="1"/>
  <c r="O375" i="6"/>
  <c r="Z375" i="6" s="1"/>
  <c r="O390" i="6"/>
  <c r="Z390" i="6" s="1"/>
  <c r="O420" i="6"/>
  <c r="Z420" i="6" s="1"/>
  <c r="O406" i="6"/>
  <c r="Z406" i="6" s="1"/>
  <c r="O472" i="6"/>
  <c r="Z472" i="6" s="1"/>
  <c r="O461" i="6"/>
  <c r="Z461" i="6" s="1"/>
  <c r="O522" i="6"/>
  <c r="Z522" i="6" s="1"/>
  <c r="O491" i="6"/>
  <c r="Z491" i="6" s="1"/>
  <c r="O499" i="6"/>
  <c r="Z499" i="6" s="1"/>
  <c r="O507" i="6"/>
  <c r="Z507" i="6" s="1"/>
  <c r="O515" i="6"/>
  <c r="Z515" i="6" s="1"/>
  <c r="O523" i="6"/>
  <c r="Z523" i="6" s="1"/>
  <c r="O531" i="6"/>
  <c r="Z531" i="6" s="1"/>
  <c r="O533" i="6"/>
  <c r="Z533" i="6" s="1"/>
  <c r="O525" i="6"/>
  <c r="Z525" i="6" s="1"/>
  <c r="O493" i="6"/>
  <c r="Z493" i="6" s="1"/>
  <c r="O497" i="6"/>
  <c r="Z497" i="6" s="1"/>
  <c r="O501" i="6"/>
  <c r="Z501" i="6" s="1"/>
  <c r="O505" i="6"/>
  <c r="Z505" i="6" s="1"/>
  <c r="O509" i="6"/>
  <c r="Z509" i="6" s="1"/>
  <c r="O513" i="6"/>
  <c r="Z513" i="6" s="1"/>
  <c r="O517" i="6"/>
  <c r="Z517" i="6" s="1"/>
  <c r="O521" i="6"/>
  <c r="Z521" i="6" s="1"/>
  <c r="O186" i="6"/>
  <c r="Z186" i="6" s="1"/>
  <c r="O264" i="6"/>
  <c r="Z264" i="6" s="1"/>
  <c r="O304" i="6"/>
  <c r="Z304" i="6" s="1"/>
  <c r="O385" i="6"/>
  <c r="Z385" i="6" s="1"/>
  <c r="O423" i="6"/>
  <c r="Z423" i="6" s="1"/>
  <c r="O302" i="6"/>
  <c r="Z302" i="6" s="1"/>
  <c r="O365" i="6"/>
  <c r="Z365" i="6" s="1"/>
  <c r="O434" i="6"/>
  <c r="Z434" i="6" s="1"/>
  <c r="O429" i="6"/>
  <c r="Z429" i="6" s="1"/>
  <c r="O370" i="6"/>
  <c r="Z370" i="6" s="1"/>
  <c r="O373" i="6"/>
  <c r="Z373" i="6" s="1"/>
  <c r="O424" i="6"/>
  <c r="Z424" i="6" s="1"/>
  <c r="O410" i="6"/>
  <c r="Z410" i="6" s="1"/>
  <c r="O456" i="6"/>
  <c r="Z456" i="6" s="1"/>
  <c r="O400" i="6"/>
  <c r="Z400" i="6" s="1"/>
  <c r="O408" i="6"/>
  <c r="Z408" i="6" s="1"/>
  <c r="O416" i="6"/>
  <c r="Z416" i="6" s="1"/>
  <c r="O478" i="6"/>
  <c r="Z478" i="6" s="1"/>
  <c r="O486" i="6"/>
  <c r="Z486" i="6" s="1"/>
  <c r="O494" i="6"/>
  <c r="Z494" i="6" s="1"/>
  <c r="O457" i="6"/>
  <c r="Z457" i="6" s="1"/>
  <c r="O498" i="6"/>
  <c r="Z498" i="6" s="1"/>
  <c r="O527" i="6"/>
  <c r="Z527" i="6" s="1"/>
  <c r="O529" i="6"/>
  <c r="Z529" i="6" s="1"/>
  <c r="O481" i="6"/>
  <c r="Z481" i="6" s="1"/>
  <c r="O298" i="6"/>
  <c r="Z298" i="6" s="1"/>
  <c r="O371" i="6"/>
  <c r="Z371" i="6" s="1"/>
  <c r="O530" i="6"/>
  <c r="Z530" i="6" s="1"/>
  <c r="O514" i="6"/>
  <c r="Z514" i="6" s="1"/>
  <c r="O495" i="6"/>
  <c r="Z495" i="6" s="1"/>
  <c r="O539" i="6"/>
  <c r="Z539" i="6" s="1"/>
  <c r="O541" i="6"/>
  <c r="Z541" i="6" s="1"/>
  <c r="O534" i="6"/>
  <c r="Z534" i="6" s="1"/>
  <c r="O548" i="6"/>
  <c r="Z548" i="6" s="1"/>
  <c r="O555" i="6"/>
  <c r="Z555" i="6" s="1"/>
  <c r="O563" i="6"/>
  <c r="Z563" i="6" s="1"/>
  <c r="O571" i="6"/>
  <c r="Z571" i="6" s="1"/>
  <c r="O579" i="6"/>
  <c r="Z579" i="6" s="1"/>
  <c r="O587" i="6"/>
  <c r="Z587" i="6" s="1"/>
  <c r="O600" i="6"/>
  <c r="Z600" i="6" s="1"/>
  <c r="O594" i="6"/>
  <c r="Z594" i="6" s="1"/>
  <c r="O557" i="6"/>
  <c r="Z557" i="6" s="1"/>
  <c r="O566" i="6"/>
  <c r="Z566" i="6" s="1"/>
  <c r="O573" i="6"/>
  <c r="Z573" i="6" s="1"/>
  <c r="O582" i="6"/>
  <c r="Z582" i="6" s="1"/>
  <c r="O590" i="6"/>
  <c r="Z590" i="6" s="1"/>
  <c r="O549" i="6"/>
  <c r="Z549" i="6" s="1"/>
  <c r="O621" i="6"/>
  <c r="Z621" i="6" s="1"/>
  <c r="O604" i="6"/>
  <c r="Z604" i="6" s="1"/>
  <c r="O623" i="6"/>
  <c r="Z623" i="6" s="1"/>
  <c r="O606" i="6"/>
  <c r="Z606" i="6" s="1"/>
  <c r="O637" i="6"/>
  <c r="Z637" i="6" s="1"/>
  <c r="O662" i="6"/>
  <c r="Z662" i="6" s="1"/>
  <c r="O678" i="6"/>
  <c r="Z678" i="6" s="1"/>
  <c r="O663" i="6"/>
  <c r="Z663" i="6" s="1"/>
  <c r="O679" i="6"/>
  <c r="Z679" i="6" s="1"/>
  <c r="O668" i="6"/>
  <c r="Z668" i="6" s="1"/>
  <c r="O684" i="6"/>
  <c r="Z684" i="6" s="1"/>
  <c r="O657" i="6"/>
  <c r="Z657" i="6" s="1"/>
  <c r="O232" i="6"/>
  <c r="Z232" i="6" s="1"/>
  <c r="O261" i="6"/>
  <c r="Z261" i="6" s="1"/>
  <c r="O363" i="6"/>
  <c r="Z363" i="6" s="1"/>
  <c r="O438" i="6"/>
  <c r="Z438" i="6" s="1"/>
  <c r="O433" i="6"/>
  <c r="Z433" i="6" s="1"/>
  <c r="O460" i="6"/>
  <c r="Z460" i="6" s="1"/>
  <c r="O477" i="6"/>
  <c r="Z477" i="6" s="1"/>
  <c r="O510" i="6"/>
  <c r="Z510" i="6" s="1"/>
  <c r="O453" i="6"/>
  <c r="Z453" i="6" s="1"/>
  <c r="O447" i="6"/>
  <c r="Z447" i="6" s="1"/>
  <c r="O511" i="6"/>
  <c r="Z511" i="6" s="1"/>
  <c r="O551" i="6"/>
  <c r="Z551" i="6" s="1"/>
  <c r="O559" i="6"/>
  <c r="Z559" i="6" s="1"/>
  <c r="O567" i="6"/>
  <c r="Z567" i="6" s="1"/>
  <c r="O575" i="6"/>
  <c r="Z575" i="6" s="1"/>
  <c r="O583" i="6"/>
  <c r="Z583" i="6" s="1"/>
  <c r="O596" i="6"/>
  <c r="Z596" i="6" s="1"/>
  <c r="O558" i="6"/>
  <c r="Z558" i="6" s="1"/>
  <c r="O565" i="6"/>
  <c r="Z565" i="6" s="1"/>
  <c r="O574" i="6"/>
  <c r="Z574" i="6" s="1"/>
  <c r="O581" i="6"/>
  <c r="Z581" i="6" s="1"/>
  <c r="O611" i="6"/>
  <c r="Z611" i="6" s="1"/>
  <c r="O616" i="6"/>
  <c r="Z616" i="6" s="1"/>
  <c r="O633" i="6"/>
  <c r="Z633" i="6" s="1"/>
  <c r="O601" i="6"/>
  <c r="Z601" i="6" s="1"/>
  <c r="O608" i="6"/>
  <c r="Z608" i="6" s="1"/>
  <c r="O598" i="6"/>
  <c r="Z598" i="6" s="1"/>
  <c r="O614" i="6"/>
  <c r="Z614" i="6" s="1"/>
  <c r="O635" i="6"/>
  <c r="Z635" i="6" s="1"/>
  <c r="O656" i="6"/>
  <c r="Z656" i="6" s="1"/>
  <c r="O670" i="6"/>
  <c r="Z670" i="6" s="1"/>
  <c r="O686" i="6"/>
  <c r="Z686" i="6" s="1"/>
  <c r="O653" i="6"/>
  <c r="Z653" i="6" s="1"/>
  <c r="O671" i="6"/>
  <c r="Z671" i="6" s="1"/>
  <c r="O687" i="6"/>
  <c r="Z687" i="6" s="1"/>
  <c r="O660" i="6"/>
  <c r="Z660" i="6" s="1"/>
  <c r="O676" i="6"/>
  <c r="Z676" i="6" s="1"/>
  <c r="O651" i="6"/>
  <c r="Z651" i="6" s="1"/>
  <c r="O467" i="6"/>
  <c r="Z467" i="6" s="1"/>
  <c r="O469" i="6"/>
  <c r="Z469" i="6" s="1"/>
  <c r="O519" i="6"/>
  <c r="Z519" i="6" s="1"/>
  <c r="O485" i="6"/>
  <c r="Z485" i="6" s="1"/>
  <c r="O535" i="6"/>
  <c r="Z535" i="6" s="1"/>
  <c r="O537" i="6"/>
  <c r="Z537" i="6" s="1"/>
  <c r="O553" i="6"/>
  <c r="Z553" i="6" s="1"/>
  <c r="O562" i="6"/>
  <c r="Z562" i="6" s="1"/>
  <c r="O569" i="6"/>
  <c r="Z569" i="6" s="1"/>
  <c r="O578" i="6"/>
  <c r="Z578" i="6" s="1"/>
  <c r="O585" i="6"/>
  <c r="Z585" i="6" s="1"/>
  <c r="O599" i="6"/>
  <c r="Z599" i="6" s="1"/>
  <c r="O622" i="6"/>
  <c r="Z622" i="6" s="1"/>
  <c r="O630" i="6"/>
  <c r="Z630" i="6" s="1"/>
  <c r="O607" i="6"/>
  <c r="Z607" i="6" s="1"/>
  <c r="O625" i="6"/>
  <c r="Z625" i="6" s="1"/>
  <c r="O624" i="6"/>
  <c r="Z624" i="6" s="1"/>
  <c r="O632" i="6"/>
  <c r="Z632" i="6" s="1"/>
  <c r="O603" i="6"/>
  <c r="Z603" i="6" s="1"/>
  <c r="O615" i="6"/>
  <c r="Z615" i="6" s="1"/>
  <c r="O627" i="6"/>
  <c r="Z627" i="6" s="1"/>
  <c r="O610" i="6"/>
  <c r="Z610" i="6" s="1"/>
  <c r="O617" i="6"/>
  <c r="Z617" i="6" s="1"/>
  <c r="O658" i="6"/>
  <c r="Z658" i="6" s="1"/>
  <c r="O674" i="6"/>
  <c r="Z674" i="6" s="1"/>
  <c r="O638" i="6"/>
  <c r="Z638" i="6" s="1"/>
  <c r="O659" i="6"/>
  <c r="Z659" i="6" s="1"/>
  <c r="O675" i="6"/>
  <c r="Z675" i="6" s="1"/>
  <c r="O664" i="6"/>
  <c r="Z664" i="6" s="1"/>
  <c r="O680" i="6"/>
  <c r="Z680" i="6" s="1"/>
  <c r="O655" i="6"/>
  <c r="Z655" i="6" s="1"/>
  <c r="O554" i="6"/>
  <c r="Z554" i="6" s="1"/>
  <c r="O570" i="6"/>
  <c r="Z570" i="6" s="1"/>
  <c r="O586" i="6"/>
  <c r="Z586" i="6" s="1"/>
  <c r="O626" i="6"/>
  <c r="Z626" i="6" s="1"/>
  <c r="O629" i="6"/>
  <c r="Z629" i="6" s="1"/>
  <c r="O620" i="6"/>
  <c r="Z620" i="6" s="1"/>
  <c r="O682" i="6"/>
  <c r="Z682" i="6" s="1"/>
  <c r="O673" i="6"/>
  <c r="Z673" i="6" s="1"/>
  <c r="O644" i="6"/>
  <c r="Z644" i="6" s="1"/>
  <c r="O650" i="6"/>
  <c r="Z650" i="6" s="1"/>
  <c r="O683" i="6"/>
  <c r="Z683" i="6" s="1"/>
  <c r="O382" i="6"/>
  <c r="Z382" i="6" s="1"/>
  <c r="O244" i="6"/>
  <c r="Z244" i="6" s="1"/>
  <c r="O341" i="6"/>
  <c r="Z341" i="6" s="1"/>
  <c r="O383" i="6"/>
  <c r="Z383" i="6" s="1"/>
  <c r="O435" i="6"/>
  <c r="Z435" i="6" s="1"/>
  <c r="O628" i="6"/>
  <c r="Z628" i="6" s="1"/>
  <c r="O597" i="6"/>
  <c r="Z597" i="6" s="1"/>
  <c r="O619" i="6"/>
  <c r="Z619" i="6" s="1"/>
  <c r="O631" i="6"/>
  <c r="Z631" i="6" s="1"/>
  <c r="O667" i="6"/>
  <c r="Z667" i="6" s="1"/>
  <c r="O677" i="6"/>
  <c r="Z677" i="6" s="1"/>
  <c r="O642" i="6"/>
  <c r="Z642" i="6" s="1"/>
  <c r="O648" i="6"/>
  <c r="Z648" i="6" s="1"/>
  <c r="O502" i="6"/>
  <c r="Z502" i="6" s="1"/>
  <c r="O503" i="6"/>
  <c r="Z503" i="6" s="1"/>
  <c r="O652" i="6"/>
  <c r="Z652" i="6" s="1"/>
  <c r="O669" i="6"/>
  <c r="Z669" i="6" s="1"/>
  <c r="O436" i="6"/>
  <c r="Z436" i="6" s="1"/>
  <c r="O561" i="6"/>
  <c r="Z561" i="6" s="1"/>
  <c r="O577" i="6"/>
  <c r="Z577" i="6" s="1"/>
  <c r="O592" i="6"/>
  <c r="Z592" i="6" s="1"/>
  <c r="O666" i="6"/>
  <c r="Z666" i="6" s="1"/>
  <c r="O654" i="6"/>
  <c r="Z654" i="6" s="1"/>
  <c r="O672" i="6"/>
  <c r="Z672" i="6" s="1"/>
  <c r="O688" i="6"/>
  <c r="Z688" i="6" s="1"/>
  <c r="O661" i="6"/>
  <c r="Z661" i="6" s="1"/>
  <c r="O665" i="6"/>
  <c r="Z665" i="6" s="1"/>
  <c r="O681" i="6"/>
  <c r="Z681" i="6" s="1"/>
  <c r="O640" i="6"/>
  <c r="Z640" i="6" s="1"/>
  <c r="O646" i="6"/>
  <c r="Z646" i="6" s="1"/>
  <c r="O618" i="6"/>
  <c r="Z618" i="6" s="1"/>
  <c r="O602" i="6"/>
  <c r="Z602" i="6" s="1"/>
  <c r="O685" i="6"/>
  <c r="Z685" i="6" s="1"/>
  <c r="O364" i="6"/>
  <c r="Z364" i="6" s="1"/>
  <c r="O336" i="6"/>
  <c r="Z336" i="6" s="1"/>
  <c r="O275" i="6"/>
  <c r="Z275" i="6" s="1"/>
  <c r="O251" i="6"/>
  <c r="Z251" i="6" s="1"/>
  <c r="O199" i="6"/>
  <c r="Z199" i="6" s="1"/>
  <c r="O239" i="6"/>
  <c r="Z239" i="6" s="1"/>
  <c r="O544" i="6"/>
  <c r="Z544" i="6" s="1"/>
  <c r="O450" i="6"/>
  <c r="Z450" i="6" s="1"/>
  <c r="O512" i="6"/>
  <c r="Z512" i="6" s="1"/>
  <c r="O392" i="6"/>
  <c r="Z392" i="6" s="1"/>
  <c r="O360" i="6"/>
  <c r="Z360" i="6" s="1"/>
  <c r="O307" i="6"/>
  <c r="Z307" i="6" s="1"/>
  <c r="O267" i="6"/>
  <c r="Z267" i="6" s="1"/>
  <c r="O39" i="6"/>
  <c r="Z39" i="6" s="1"/>
  <c r="O23" i="6"/>
  <c r="Z23" i="6" s="1"/>
  <c r="O17" i="6"/>
  <c r="Z17" i="6" s="1"/>
  <c r="O15" i="6"/>
  <c r="Z15" i="6" s="1"/>
  <c r="O550" i="6"/>
  <c r="Z550" i="6" s="1"/>
  <c r="O311" i="6"/>
  <c r="Z311" i="6" s="1"/>
  <c r="O263" i="6"/>
  <c r="Z263" i="6" s="1"/>
  <c r="O203" i="6"/>
  <c r="Z203" i="6" s="1"/>
  <c r="O547" i="6"/>
  <c r="Z547" i="6" s="1"/>
  <c r="O528" i="6"/>
  <c r="Z528" i="6" s="1"/>
  <c r="O508" i="6"/>
  <c r="Z508" i="6" s="1"/>
  <c r="O299" i="6"/>
  <c r="Z299" i="6" s="1"/>
  <c r="O183" i="6"/>
  <c r="Z183" i="6" s="1"/>
  <c r="O27" i="6"/>
  <c r="Z27" i="6" s="1"/>
  <c r="O320" i="6"/>
  <c r="Z320" i="6" s="1"/>
  <c r="O259" i="6"/>
  <c r="Z259" i="6" s="1"/>
  <c r="O247" i="6"/>
  <c r="Z247" i="6" s="1"/>
  <c r="O227" i="6"/>
  <c r="Z227" i="6" s="1"/>
  <c r="O191" i="6"/>
  <c r="Z191" i="6" s="1"/>
  <c r="O287" i="6"/>
  <c r="Z287" i="6" s="1"/>
  <c r="O504" i="6"/>
  <c r="Z504" i="6" s="1"/>
  <c r="O368" i="6"/>
  <c r="Z368" i="6" s="1"/>
  <c r="O324" i="6"/>
  <c r="Z324" i="6" s="1"/>
  <c r="O220" i="6"/>
  <c r="Z220" i="6" s="1"/>
  <c r="O37" i="6"/>
  <c r="Z37" i="6" s="1"/>
  <c r="O21" i="6"/>
  <c r="Z21" i="6" s="1"/>
  <c r="O13" i="6"/>
  <c r="Z13" i="6" s="1"/>
  <c r="O33" i="6"/>
  <c r="Z33" i="6" s="1"/>
  <c r="O545" i="6"/>
  <c r="Z545" i="6" s="1"/>
  <c r="O295" i="6"/>
  <c r="Z295" i="6" s="1"/>
  <c r="O344" i="6"/>
  <c r="Z344" i="6" s="1"/>
  <c r="O195" i="6"/>
  <c r="Z195" i="6" s="1"/>
  <c r="O546" i="6"/>
  <c r="Z546" i="6" s="1"/>
  <c r="O500" i="6"/>
  <c r="Z500" i="6" s="1"/>
  <c r="O474" i="6"/>
  <c r="Z474" i="6" s="1"/>
  <c r="O462" i="6"/>
  <c r="Z462" i="6" s="1"/>
  <c r="O356" i="6"/>
  <c r="Z356" i="6" s="1"/>
  <c r="O348" i="6"/>
  <c r="Z348" i="6" s="1"/>
  <c r="O316" i="6"/>
  <c r="Z316" i="6" s="1"/>
  <c r="O235" i="6"/>
  <c r="Z235" i="6" s="1"/>
  <c r="O536" i="6"/>
  <c r="Z536" i="6" s="1"/>
  <c r="O496" i="6"/>
  <c r="Z496" i="6" s="1"/>
  <c r="O19" i="6"/>
  <c r="Z19" i="6" s="1"/>
  <c r="O187" i="6"/>
  <c r="Z187" i="6" s="1"/>
  <c r="O524" i="6"/>
  <c r="Z524" i="6" s="1"/>
  <c r="O303" i="6"/>
  <c r="Z303" i="6" s="1"/>
  <c r="O352" i="6"/>
  <c r="Z352" i="6" s="1"/>
  <c r="O291" i="6"/>
  <c r="Z291" i="6" s="1"/>
  <c r="O279" i="6"/>
  <c r="Z279" i="6" s="1"/>
  <c r="O207" i="6"/>
  <c r="Z207" i="6" s="1"/>
  <c r="O175" i="6"/>
  <c r="Z175" i="6" s="1"/>
  <c r="O255" i="6"/>
  <c r="Z255" i="6" s="1"/>
  <c r="O540" i="6"/>
  <c r="Z540" i="6" s="1"/>
  <c r="O466" i="6"/>
  <c r="Z466" i="6" s="1"/>
  <c r="O520" i="6"/>
  <c r="Z520" i="6" s="1"/>
  <c r="O470" i="6"/>
  <c r="Z470" i="6" s="1"/>
  <c r="O340" i="6"/>
  <c r="Z340" i="6" s="1"/>
  <c r="O41" i="6"/>
  <c r="Z41" i="6" s="1"/>
  <c r="O31" i="6"/>
  <c r="Z31" i="6" s="1"/>
  <c r="O29" i="6"/>
  <c r="Z29" i="6" s="1"/>
  <c r="O25" i="6"/>
  <c r="Z25" i="6" s="1"/>
  <c r="O9" i="6"/>
  <c r="Z9" i="6" s="1"/>
  <c r="O458" i="6"/>
  <c r="Z458" i="6" s="1"/>
  <c r="O388" i="6"/>
  <c r="Z388" i="6" s="1"/>
  <c r="O380" i="6"/>
  <c r="Z380" i="6" s="1"/>
  <c r="O384" i="6"/>
  <c r="Z384" i="6" s="1"/>
  <c r="O328" i="6"/>
  <c r="Z328" i="6" s="1"/>
  <c r="O231" i="6"/>
  <c r="Z231" i="6" s="1"/>
  <c r="O283" i="6"/>
  <c r="Z283" i="6" s="1"/>
  <c r="O211" i="6"/>
  <c r="Z211" i="6" s="1"/>
  <c r="O179" i="6"/>
  <c r="Z179" i="6" s="1"/>
  <c r="O516" i="6"/>
  <c r="Z516" i="6" s="1"/>
  <c r="O332" i="6"/>
  <c r="Z332" i="6" s="1"/>
  <c r="O243" i="6"/>
  <c r="Z243" i="6" s="1"/>
  <c r="O215" i="6"/>
  <c r="Z215" i="6" s="1"/>
  <c r="O271" i="6"/>
  <c r="Z271" i="6" s="1"/>
  <c r="O454" i="6"/>
  <c r="Z454" i="6" s="1"/>
  <c r="O372" i="6"/>
  <c r="Z372" i="6" s="1"/>
  <c r="O35" i="6"/>
  <c r="Z35" i="6" s="1"/>
  <c r="O11" i="6"/>
  <c r="Z11" i="6" s="1"/>
  <c r="O532" i="6"/>
  <c r="Z532" i="6" s="1"/>
  <c r="O376" i="6"/>
  <c r="Z376" i="6" s="1"/>
  <c r="O219" i="6"/>
  <c r="Z219" i="6" s="1"/>
  <c r="AI439" i="7" l="1"/>
  <c r="AI599" i="7"/>
  <c r="AI589" i="7"/>
  <c r="AI519" i="7"/>
  <c r="AI509" i="7"/>
  <c r="AI449" i="7"/>
  <c r="AI429" i="7"/>
  <c r="AI314" i="7"/>
  <c r="AI534" i="7" l="1"/>
  <c r="AI219" i="7"/>
  <c r="AI64" i="7"/>
  <c r="AI684" i="7"/>
  <c r="AI409" i="7"/>
  <c r="AI379" i="7"/>
  <c r="AI349" i="7"/>
  <c r="AI414" i="7"/>
  <c r="AI159" i="7"/>
  <c r="AI94" i="7"/>
  <c r="AI209" i="7"/>
  <c r="AI59" i="7"/>
  <c r="AI234" i="7"/>
  <c r="AI129" i="7"/>
  <c r="AI289" i="7"/>
  <c r="AI84" i="7"/>
  <c r="AI19" i="7"/>
  <c r="AI154" i="7"/>
  <c r="AI214" i="7"/>
  <c r="AI264" i="7"/>
  <c r="AI134" i="7"/>
  <c r="AI184" i="7"/>
  <c r="AI259" i="7"/>
  <c r="AI369" i="7"/>
  <c r="AI659" i="7"/>
  <c r="AI629" i="7"/>
  <c r="AI679" i="7"/>
  <c r="AI494" i="7"/>
  <c r="AI389" i="7"/>
  <c r="AI574" i="7"/>
  <c r="AI179" i="7"/>
  <c r="AI169" i="7"/>
  <c r="AI39" i="7"/>
  <c r="AI24" i="7"/>
  <c r="AI249" i="7"/>
  <c r="AI49" i="7"/>
  <c r="AI604" i="7"/>
  <c r="AI124" i="7"/>
  <c r="AI69" i="7"/>
  <c r="AI104" i="7"/>
  <c r="AI224" i="7"/>
  <c r="AI54" i="7"/>
  <c r="AI444" i="7"/>
  <c r="AI474" i="7"/>
  <c r="AI384" i="7"/>
  <c r="AI359" i="7"/>
  <c r="AI239" i="7"/>
  <c r="AI109" i="7"/>
  <c r="AI189" i="7"/>
  <c r="AI689" i="7"/>
  <c r="AI29" i="7"/>
  <c r="AI79" i="7"/>
  <c r="AI119" i="7"/>
  <c r="AI74" i="7"/>
  <c r="AI319" i="7"/>
  <c r="AI164" i="7"/>
  <c r="AI274" i="7"/>
  <c r="AI329" i="7"/>
  <c r="AI254" i="7"/>
  <c r="AI464" i="7"/>
  <c r="AI539" i="7"/>
  <c r="AI419" i="7"/>
  <c r="AI579" i="7"/>
  <c r="AI654" i="7"/>
  <c r="AI639" i="7"/>
  <c r="AI614" i="7"/>
  <c r="AI544" i="7"/>
  <c r="AI399" i="7"/>
  <c r="AI559" i="7"/>
  <c r="AI619" i="7"/>
  <c r="AI649" i="7"/>
  <c r="AI469" i="7"/>
  <c r="AI374" i="7"/>
  <c r="AI569" i="7"/>
  <c r="AI624" i="7"/>
  <c r="AI584" i="7"/>
  <c r="AI514" i="7"/>
  <c r="AI484" i="7"/>
  <c r="AI194" i="7" l="1"/>
  <c r="AI304" i="7"/>
  <c r="AI299" i="7"/>
  <c r="AI229" i="7"/>
  <c r="AI479" i="7"/>
  <c r="AI549" i="7"/>
  <c r="AI564" i="7"/>
  <c r="AI99" i="7"/>
  <c r="AI324" i="7"/>
  <c r="AI334" i="7"/>
  <c r="AI354" i="7"/>
  <c r="AI664" i="7"/>
  <c r="AI489" i="7"/>
  <c r="AI554" i="7"/>
  <c r="AI294" i="7"/>
  <c r="AI504" i="7"/>
  <c r="AI669" i="7"/>
  <c r="AI529" i="7"/>
  <c r="AI499" i="7"/>
  <c r="AI344" i="7"/>
  <c r="AI89" i="7"/>
  <c r="AI144" i="7"/>
  <c r="AI174" i="7"/>
  <c r="AI34" i="7"/>
  <c r="AI204" i="7"/>
  <c r="AI269" i="7"/>
  <c r="AI634" i="7"/>
  <c r="AI44" i="7"/>
  <c r="AI454" i="7"/>
  <c r="AI524" i="7"/>
  <c r="AI594" i="7"/>
  <c r="AI644" i="7"/>
  <c r="AI674" i="7"/>
  <c r="AI394" i="7"/>
  <c r="AI609" i="7"/>
  <c r="AI284" i="7"/>
  <c r="AI244" i="7"/>
  <c r="AI139" i="7"/>
  <c r="AI309" i="7"/>
  <c r="AI424" i="7"/>
  <c r="AI459" i="7"/>
  <c r="AI199" i="7"/>
  <c r="AI404" i="7"/>
  <c r="AI434" i="7"/>
  <c r="AI364" i="7"/>
  <c r="AI279" i="7"/>
  <c r="AI149" i="7"/>
  <c r="AI114" i="7"/>
  <c r="AI339" i="7"/>
  <c r="AI14" i="7" l="1"/>
  <c r="AL12" i="7" l="1"/>
  <c r="AK12" i="7"/>
  <c r="AK5" i="7" l="1"/>
  <c r="AR12" i="7"/>
  <c r="AS12" i="7" s="1"/>
  <c r="AL9" i="7"/>
  <c r="F8" i="4" s="1"/>
  <c r="AL5" i="7"/>
  <c r="AK9" i="7"/>
  <c r="E8" i="4" s="1"/>
  <c r="AM12" i="7"/>
  <c r="AT12" i="7" l="1"/>
  <c r="AM9" i="7"/>
  <c r="G8" i="4" s="1"/>
  <c r="AM5" i="7"/>
  <c r="AI12" i="7"/>
  <c r="AI8" i="7" l="1"/>
  <c r="AI9" i="7" s="1"/>
  <c r="AN12" i="7"/>
  <c r="AN5" i="7" s="1"/>
  <c r="AU12" i="7" l="1"/>
  <c r="AX12" i="7" s="1"/>
  <c r="AY12" i="7" s="1"/>
  <c r="AN9" i="7"/>
  <c r="H8" i="4" s="1"/>
  <c r="L9" i="7" l="1"/>
  <c r="L10" i="7" s="1"/>
  <c r="L1" i="7" s="1"/>
</calcChain>
</file>

<file path=xl/comments1.xml><?xml version="1.0" encoding="utf-8"?>
<comments xmlns="http://schemas.openxmlformats.org/spreadsheetml/2006/main">
  <authors>
    <author>Natalie Lindsay</author>
  </authors>
  <commentList>
    <comment ref="U4" authorId="0">
      <text>
        <r>
          <rPr>
            <b/>
            <sz val="8"/>
            <color indexed="81"/>
            <rFont val="Tahoma"/>
            <family val="2"/>
          </rPr>
          <t>Natalie Lindsay:</t>
        </r>
        <r>
          <rPr>
            <sz val="8"/>
            <color indexed="81"/>
            <rFont val="Tahoma"/>
            <family val="2"/>
          </rPr>
          <t xml:space="preserve">
Goal seek this value by setting cell AA9 to "0'
</t>
        </r>
      </text>
    </comment>
  </commentList>
</comments>
</file>

<file path=xl/sharedStrings.xml><?xml version="1.0" encoding="utf-8"?>
<sst xmlns="http://schemas.openxmlformats.org/spreadsheetml/2006/main" count="2112" uniqueCount="759">
  <si>
    <t>Item</t>
  </si>
  <si>
    <t>2014/15</t>
  </si>
  <si>
    <t>2015/16</t>
  </si>
  <si>
    <t>2016/17</t>
  </si>
  <si>
    <t>2017/18</t>
  </si>
  <si>
    <t>2018/19</t>
  </si>
  <si>
    <t>CPI</t>
  </si>
  <si>
    <t>Labour Escalator (&gt; CPI)</t>
  </si>
  <si>
    <t>Total Uplift %</t>
  </si>
  <si>
    <t>Uplift factor from base year (2013/14)</t>
  </si>
  <si>
    <t>Corporate &amp; Divisional Overheads</t>
  </si>
  <si>
    <t>2013/14 $</t>
  </si>
  <si>
    <t>ANNUALTARIFF_ID</t>
  </si>
  <si>
    <t>Opex proportion of tariff</t>
  </si>
  <si>
    <t>Tariff Type</t>
  </si>
  <si>
    <t>Capital code</t>
  </si>
  <si>
    <t>T1 Capex SLUOS</t>
  </si>
  <si>
    <t>T3 Capex SLUOS</t>
  </si>
  <si>
    <t>T5 Capex SLUOS</t>
  </si>
  <si>
    <t>SLUOS OPEX</t>
  </si>
  <si>
    <t>TOTAL SLUOS 2013/14</t>
  </si>
  <si>
    <t>TOTAL SLUOS 2014/15 (Not used, modelling only)</t>
  </si>
  <si>
    <t>TOTAL SLUOS 2015/16</t>
  </si>
  <si>
    <t>TOTAL SLUOS 2016/17</t>
  </si>
  <si>
    <t>TOTAL SLUOS 2017/18</t>
  </si>
  <si>
    <t>TOTAL SLUOS 2018/19</t>
  </si>
  <si>
    <t>FLU0010-ST-0990-001-B</t>
  </si>
  <si>
    <t>FLU0050-ST-0010-001-B</t>
  </si>
  <si>
    <t>FLU0050-ST-0740-001-B</t>
  </si>
  <si>
    <t>FLU0060-ST-0010-001-B</t>
  </si>
  <si>
    <t>FLU0060-ST-0810-001-B</t>
  </si>
  <si>
    <t>FLU0060-ST-0990-001-B</t>
  </si>
  <si>
    <t>FLU0080-ST-0010-001-B</t>
  </si>
  <si>
    <t>FLU0100-ST-0010-001-B</t>
  </si>
  <si>
    <t>FLU0130-ST-0010-001-B</t>
  </si>
  <si>
    <t>FLU0130-ST-0740-001-B</t>
  </si>
  <si>
    <t>FLU0130-ST-0810-001-B</t>
  </si>
  <si>
    <t>FLU0130-ST-0990-001-B</t>
  </si>
  <si>
    <t>FLU0130-ST-1000-001-B</t>
  </si>
  <si>
    <t>FLU0140-ST-0010-001-B</t>
  </si>
  <si>
    <t>FLU0140-ST-0810-001-B</t>
  </si>
  <si>
    <t>FLU0190-ST-0010-001-B</t>
  </si>
  <si>
    <t>FLU0240-ST-0010-001-B</t>
  </si>
  <si>
    <t>FLU0350-ST-1620-001-B</t>
  </si>
  <si>
    <t>HPS0010-ST-0040-001-B</t>
  </si>
  <si>
    <t>HPS0010-ST-0360-001-B</t>
  </si>
  <si>
    <t>HPS0010-TA-0090-001-B</t>
  </si>
  <si>
    <t>HPS0010-TA-0140-001-B</t>
  </si>
  <si>
    <t>HPS0010-TA-0170-001-B</t>
  </si>
  <si>
    <t>HPS0010-TA-1210-001-B</t>
  </si>
  <si>
    <t>HPS0020-ST-0040-001-B</t>
  </si>
  <si>
    <t>HPS0020-ST-0350-001-B</t>
  </si>
  <si>
    <t>HPS0020-ST-0360-001-B</t>
  </si>
  <si>
    <t>HPS0020-ST-0730-001-B</t>
  </si>
  <si>
    <t>HPS0020-ST-0750-001-B</t>
  </si>
  <si>
    <t>HPS0020-ST-0890-001-B</t>
  </si>
  <si>
    <t>HPS0020-ST-0910-001-B</t>
  </si>
  <si>
    <t>HPS0020-TA-0090-001-B</t>
  </si>
  <si>
    <t>HPS0020-TA-0140-001-B</t>
  </si>
  <si>
    <t>HPS0020-TA-0170-001-B</t>
  </si>
  <si>
    <t>HPS0070-ST-0040-001-B</t>
  </si>
  <si>
    <t>HPS0090-ST-0050-001-B</t>
  </si>
  <si>
    <t>HPS0090-ST-0220-001-B</t>
  </si>
  <si>
    <t>HPS0090-ST-0310-001-B</t>
  </si>
  <si>
    <t>HPS0090-ST-0690-001-B</t>
  </si>
  <si>
    <t>HPS0090-ST-0710-001-B</t>
  </si>
  <si>
    <t>HPS0090-ST-0980-001-B</t>
  </si>
  <si>
    <t>HPS0090-ST-1010-001-B</t>
  </si>
  <si>
    <t>HPS0090-ST-1360-001-B</t>
  </si>
  <si>
    <t>HPS0090-TA-0050-001-B</t>
  </si>
  <si>
    <t>HPS0090-TA-0220-001-B</t>
  </si>
  <si>
    <t>HPS0090-TA-0310-001-B</t>
  </si>
  <si>
    <t>HPS0090-TA-0690-001-B</t>
  </si>
  <si>
    <t>HPS0090-TA-1010-001-B</t>
  </si>
  <si>
    <t>HPS0090-TA-1370-001-B</t>
  </si>
  <si>
    <t>HPS0100-ST-0230-001-B</t>
  </si>
  <si>
    <t>HPS0100-ST-0430-001-B</t>
  </si>
  <si>
    <t>HPS0100-ST-0610-001-B</t>
  </si>
  <si>
    <t>HPS0100-ST-1070-001-B</t>
  </si>
  <si>
    <t>HPS0110-ST-0060-001-B</t>
  </si>
  <si>
    <t>HPS0110-ST-0230-001-B</t>
  </si>
  <si>
    <t>HPS0110-ST-0320-001-B</t>
  </si>
  <si>
    <t>HPS0110-ST-0390-001-B</t>
  </si>
  <si>
    <t>HPS0110-ST-0470-001-B</t>
  </si>
  <si>
    <t>HPS0110-ST-0550-001-B</t>
  </si>
  <si>
    <t>HPS0110-ST-0590-001-B</t>
  </si>
  <si>
    <t>HPS0110-ST-0610-001-B</t>
  </si>
  <si>
    <t>HPS0110-ST-0760-001-B</t>
  </si>
  <si>
    <t>HPS0110-ST-0930-001-B</t>
  </si>
  <si>
    <t>HPS0110-ST-0960-001-B</t>
  </si>
  <si>
    <t>HPS0110-ST-1070-001-B</t>
  </si>
  <si>
    <t>HPS0110-ST-1120-001-B</t>
  </si>
  <si>
    <t>HPS0110-ST-1160-001-B</t>
  </si>
  <si>
    <t>HPS0110-ST-1450-001-B</t>
  </si>
  <si>
    <t>HPS0110-TA-0060-001-B</t>
  </si>
  <si>
    <t>HPS0110-TA-0230-001-B</t>
  </si>
  <si>
    <t>HPS0110-TA-0320-001-B</t>
  </si>
  <si>
    <t>HPS0110-TA-0390-001-B</t>
  </si>
  <si>
    <t>HPS0110-TA-0590-001-B</t>
  </si>
  <si>
    <t>HPS0110-TA-0960-001-B</t>
  </si>
  <si>
    <t>HPS0110-TA-1120-001-B</t>
  </si>
  <si>
    <t>HPS0110-TA-1450-001-B</t>
  </si>
  <si>
    <t>HPS0140-ST-0070-001-B</t>
  </si>
  <si>
    <t>HPS0140-ST-0330-001-B</t>
  </si>
  <si>
    <t>HPS0140-ST-0400-001-B</t>
  </si>
  <si>
    <t>HPS0140-ST-1030-001-B</t>
  </si>
  <si>
    <t>HPS0160-ST-0070-001-B</t>
  </si>
  <si>
    <t>HPS0160-ST-0240-001-B</t>
  </si>
  <si>
    <t>HPS0160-ST-0330-001-B</t>
  </si>
  <si>
    <t>HPS0160-ST-0620-001-B</t>
  </si>
  <si>
    <t>HPS0160-ST-0770-001-B</t>
  </si>
  <si>
    <t>HPS0170-ST-0070-001-B</t>
  </si>
  <si>
    <t>HPS0170-ST-0240-001-B</t>
  </si>
  <si>
    <t>HPS0170-ST-0330-001-B</t>
  </si>
  <si>
    <t>HPS0170-ST-0400-001-B</t>
  </si>
  <si>
    <t>HPS0170-ST-0600-001-B</t>
  </si>
  <si>
    <t>HPS0170-ST-0620-001-B</t>
  </si>
  <si>
    <t>HPS0170-ST-0660-001-B</t>
  </si>
  <si>
    <t>HPS0170-ST-0770-001-B</t>
  </si>
  <si>
    <t>HPS0170-ST-0900-001-B</t>
  </si>
  <si>
    <t>HPS0170-ST-1030-001-B</t>
  </si>
  <si>
    <t>HPS0170-ST-1080-001-B</t>
  </si>
  <si>
    <t>HPS0170-ST-1130-001-B</t>
  </si>
  <si>
    <t>HPS0170-ST-1170-001-B</t>
  </si>
  <si>
    <t>HPS0170-ST-1250-001-B</t>
  </si>
  <si>
    <t>HPS0170-TA-0070-001-B</t>
  </si>
  <si>
    <t>HPS0170-TA-0240-001-B</t>
  </si>
  <si>
    <t>HPS0170-TA-0330-001-B</t>
  </si>
  <si>
    <t>HPS0170-TA-0400-001-B</t>
  </si>
  <si>
    <t>HPS0170-TA-0600-001-B</t>
  </si>
  <si>
    <t>HPS0170-TA-1080-001-B</t>
  </si>
  <si>
    <t>HPS0180-ST-0860-001-B</t>
  </si>
  <si>
    <t>HPS0180-ST-0870-001-B</t>
  </si>
  <si>
    <t>HPS0180-ST-1490-001-B</t>
  </si>
  <si>
    <t>HPS0250-ST-0120-001-B</t>
  </si>
  <si>
    <t>HPS0250-ST-0840-001-B</t>
  </si>
  <si>
    <t>HPS0250-ST-0850-001-B</t>
  </si>
  <si>
    <t>HPS0250-ST-1050-001-B</t>
  </si>
  <si>
    <t>INC0030-ST-0010-001-B</t>
  </si>
  <si>
    <t>INC0040-ST-0010-001-B</t>
  </si>
  <si>
    <t>INC0050-ST-0010-001-B</t>
  </si>
  <si>
    <t>INC0100-ST-0810-001-B</t>
  </si>
  <si>
    <t>INC0100-ST-0990-001-B</t>
  </si>
  <si>
    <t>LPS0030-ST-0040-001-B</t>
  </si>
  <si>
    <t>LPS0030-ST-0350-001-B</t>
  </si>
  <si>
    <t>LPS0030-ST-0360-001-B</t>
  </si>
  <si>
    <t>LPS0030-ST-0890-001-B</t>
  </si>
  <si>
    <t>LPS0040-ST-0050-001-B</t>
  </si>
  <si>
    <t>LPS0040-ST-0220-001-B</t>
  </si>
  <si>
    <t>LPS0040-ST-0310-001-B</t>
  </si>
  <si>
    <t>LPS0050-ST-0060-001-B</t>
  </si>
  <si>
    <t>LPS0050-ST-0230-001-B</t>
  </si>
  <si>
    <t>LPS0050-ST-0320-001-B</t>
  </si>
  <si>
    <t>LPS0060-ST-0060-001-B</t>
  </si>
  <si>
    <t>MHR0060-ST-0060-001-B</t>
  </si>
  <si>
    <t>MHR0060-ST-0320-001-B</t>
  </si>
  <si>
    <t>MHR0060-ST-0610-001-B</t>
  </si>
  <si>
    <t>MHR0060-ST-1070-001-B</t>
  </si>
  <si>
    <t>MHR0060-ST-1120-001-B</t>
  </si>
  <si>
    <t>MHR0070-ST-0060-001-B</t>
  </si>
  <si>
    <t>MHR0070-ST-0320-001-B</t>
  </si>
  <si>
    <t>MHR0070-ST-0620-001-B</t>
  </si>
  <si>
    <t>MHR0070-ST-1080-001-B</t>
  </si>
  <si>
    <t>MHR0070-ST-1130-001-B</t>
  </si>
  <si>
    <t>MHR0070-ST-1170-001-B</t>
  </si>
  <si>
    <t>MVA0010-ST-0010-001-B</t>
  </si>
  <si>
    <t>MVA0010-ST-0740-001-B</t>
  </si>
  <si>
    <t>MVA0010-ST-0810-001-B</t>
  </si>
  <si>
    <t>MVA0010-ST-0990-001-B</t>
  </si>
  <si>
    <t>MVA0020-ST-0010-001-B</t>
  </si>
  <si>
    <t>MVA0020-ST-0740-001-B</t>
  </si>
  <si>
    <t>MVA0020-ST-0810-001-B</t>
  </si>
  <si>
    <t>MVA0020-ST-0990-001-B</t>
  </si>
  <si>
    <t>MVA0020-ST-1000-001-B</t>
  </si>
  <si>
    <t>MVA0020-ST-1260-001-B</t>
  </si>
  <si>
    <t>MVA0080-ST-0010-001-B</t>
  </si>
  <si>
    <t>MVA0080-ST-0810-001-B</t>
  </si>
  <si>
    <t>MVA0080-ST-0820-001-B</t>
  </si>
  <si>
    <t>MVA0080-ST-0990-001-B</t>
  </si>
  <si>
    <t>MVA0080-ST-1000-001-B</t>
  </si>
  <si>
    <t>MVA0170-ST-0020-001-B</t>
  </si>
  <si>
    <t>MVA0190-ST-0020-001-B</t>
  </si>
  <si>
    <t>MVA0190-ST-0200-001-B</t>
  </si>
  <si>
    <t>MVA0190-ST-0290-001-B</t>
  </si>
  <si>
    <t>MVA0190-ST-0370-001-B</t>
  </si>
  <si>
    <t>MVA0190-ST-0940-001-B</t>
  </si>
  <si>
    <t>MVA0220-ST-0030-001-B</t>
  </si>
  <si>
    <t>MVA0220-ST-0210-001-B</t>
  </si>
  <si>
    <t>MVA0220-ST-0300-001-B</t>
  </si>
  <si>
    <t>MVA0220-ST-0380-001-B</t>
  </si>
  <si>
    <t>MVA0220-ST-0950-001-B</t>
  </si>
  <si>
    <t>MVA0250-ST-0300-001-B</t>
  </si>
  <si>
    <t>FLU0010-ST-0010-002-B</t>
  </si>
  <si>
    <t>FLU0010-ST-0990-002-B</t>
  </si>
  <si>
    <t>FLU0040-ST-0010-002-B</t>
  </si>
  <si>
    <t>FLU0050-ST-0010-002-B</t>
  </si>
  <si>
    <t>FLU0050-ST-0990-002-B</t>
  </si>
  <si>
    <t>FLU0060-ST-0010-002-B</t>
  </si>
  <si>
    <t>FLU0060-ST-0740-002-B</t>
  </si>
  <si>
    <t>FLU0060-ST-0810-002-B</t>
  </si>
  <si>
    <t>FLU0060-ST-0830-002-B</t>
  </si>
  <si>
    <t>FLU0060-ST-0990-002-B</t>
  </si>
  <si>
    <t>FLU0060-ST-1000-002-B</t>
  </si>
  <si>
    <t>FLU0070-ST-0010-002-B</t>
  </si>
  <si>
    <t>FLU0080-ST-0010-002-B</t>
  </si>
  <si>
    <t>FLU0080-ST-0990-002-B</t>
  </si>
  <si>
    <t>FLU0100-ST-0010-002-B</t>
  </si>
  <si>
    <t>FLU0100-ST-0990-002-B</t>
  </si>
  <si>
    <t>FLU0100-ST-1000-002-B</t>
  </si>
  <si>
    <t>FLU0130-ST-0010-002-B</t>
  </si>
  <si>
    <t>FLU0130-ST-0740-002-B</t>
  </si>
  <si>
    <t>FLU0130-ST-0810-002-B</t>
  </si>
  <si>
    <t>FLU0130-ST-0990-002-B</t>
  </si>
  <si>
    <t>FLU0130-ST-1000-002-B</t>
  </si>
  <si>
    <t>FLU0140-ST-0010-002-B</t>
  </si>
  <si>
    <t>FLU0140-ST-0740-002-B</t>
  </si>
  <si>
    <t>FLU0140-ST-0830-002-B</t>
  </si>
  <si>
    <t>FLU0140-ST-0990-002-B</t>
  </si>
  <si>
    <t>FLU0140-ST-1260-002-B</t>
  </si>
  <si>
    <t>FLU0220-ST-0990-002-B</t>
  </si>
  <si>
    <t>FLU0240-ST-0010-002-B</t>
  </si>
  <si>
    <t>FLU0240-ST-0810-002-B</t>
  </si>
  <si>
    <t>FLU0240-ST-0990-002-B</t>
  </si>
  <si>
    <t>FLU0250-ST-0010-002-B</t>
  </si>
  <si>
    <t>FLU0350-ST-1620-002-B</t>
  </si>
  <si>
    <t>FLU0350-ST-1660-002-B</t>
  </si>
  <si>
    <t>FLU0350-ST-1700-002-B</t>
  </si>
  <si>
    <t>HPS0010-ST-0040-002-B</t>
  </si>
  <si>
    <t>HPS0010-ST-0350-002-B</t>
  </si>
  <si>
    <t>HPS0010-ST-0360-002-B</t>
  </si>
  <si>
    <t>HPS0010-ST-0890-002-B</t>
  </si>
  <si>
    <t>HPS0010-ST-0910-002-B</t>
  </si>
  <si>
    <t>HPS0010-TA-0090-002-B</t>
  </si>
  <si>
    <t>HPS0010-TA-0140-002-B</t>
  </si>
  <si>
    <t>HPS0010-TA-0170-002-B</t>
  </si>
  <si>
    <t>HPS0020-ST-0040-002-B</t>
  </si>
  <si>
    <t>HPS0020-ST-0350-002-B</t>
  </si>
  <si>
    <t>HPS0020-ST-0360-002-B</t>
  </si>
  <si>
    <t>HPS0020-ST-0730-002-B</t>
  </si>
  <si>
    <t>HPS0020-ST-0750-002-B</t>
  </si>
  <si>
    <t>HPS0020-ST-0880-002-B</t>
  </si>
  <si>
    <t>HPS0020-ST-0890-002-B</t>
  </si>
  <si>
    <t>HPS0020-ST-0910-002-B</t>
  </si>
  <si>
    <t>HPS0020-TA-0090-002-B</t>
  </si>
  <si>
    <t>HPS0020-TA-0140-002-B</t>
  </si>
  <si>
    <t>HPS0020-TA-0170-002-B</t>
  </si>
  <si>
    <t>HPS0070-ST-0040-002-B</t>
  </si>
  <si>
    <t>HPS0070-ST-0350-002-B</t>
  </si>
  <si>
    <t>HPS0070-ST-0360-002-B</t>
  </si>
  <si>
    <t>HPS0080-ST-0050-002-B</t>
  </si>
  <si>
    <t>HPS0080-ST-0310-002-B</t>
  </si>
  <si>
    <t>HPS0090-ST-0050-002-B</t>
  </si>
  <si>
    <t>HPS0090-ST-0220-002-B</t>
  </si>
  <si>
    <t>HPS0090-ST-0310-002-B</t>
  </si>
  <si>
    <t>HPS0090-ST-0690-002-B</t>
  </si>
  <si>
    <t>HPS0090-ST-0710-002-B</t>
  </si>
  <si>
    <t>HPS0090-ST-0720-002-B</t>
  </si>
  <si>
    <t>HPS0090-ST-0980-002-B</t>
  </si>
  <si>
    <t>HPS0090-ST-1010-002-B</t>
  </si>
  <si>
    <t>HPS0090-ST-1360-002-B</t>
  </si>
  <si>
    <t>HPS0090-ST-1370-002-B</t>
  </si>
  <si>
    <t>HPS0090-TA-0050-002-B</t>
  </si>
  <si>
    <t>HPS0090-TA-0220-002-B</t>
  </si>
  <si>
    <t>HPS0090-TA-0310-002-B</t>
  </si>
  <si>
    <t>HPS0100-ST-0060-002-B</t>
  </si>
  <si>
    <t>HPS0100-ST-0230-002-B</t>
  </si>
  <si>
    <t>HPS0100-ST-0320-002-B</t>
  </si>
  <si>
    <t>HPS0100-ST-0390-002-B</t>
  </si>
  <si>
    <t>HPS0100-ST-0610-002-B</t>
  </si>
  <si>
    <t>HPS0100-ST-1070-002-B</t>
  </si>
  <si>
    <t>HPS0100-ST-1120-002-B</t>
  </si>
  <si>
    <t>HPS0100-ST-1160-002-B</t>
  </si>
  <si>
    <t>HPS0110-ST-0060-002-B</t>
  </si>
  <si>
    <t>HPS0110-ST-0230-002-B</t>
  </si>
  <si>
    <t>HPS0110-ST-0320-002-B</t>
  </si>
  <si>
    <t>HPS0110-ST-0390-002-B</t>
  </si>
  <si>
    <t>HPS0110-ST-0430-002-B</t>
  </si>
  <si>
    <t>HPS0110-ST-0470-002-B</t>
  </si>
  <si>
    <t>HPS0110-ST-0510-002-B</t>
  </si>
  <si>
    <t>HPS0110-ST-0550-002-B</t>
  </si>
  <si>
    <t>HPS0110-ST-0590-002-B</t>
  </si>
  <si>
    <t>HPS0110-ST-0610-002-B</t>
  </si>
  <si>
    <t>HPS0110-ST-0650-002-B</t>
  </si>
  <si>
    <t>HPS0110-ST-0760-002-B</t>
  </si>
  <si>
    <t>HPS0110-ST-0960-002-B</t>
  </si>
  <si>
    <t>HPS0110-ST-0970-002-B</t>
  </si>
  <si>
    <t>HPS0110-ST-1070-002-B</t>
  </si>
  <si>
    <t>HPS0110-ST-1120-002-B</t>
  </si>
  <si>
    <t>HPS0110-ST-1140-002-B</t>
  </si>
  <si>
    <t>HPS0110-ST-1160-002-B</t>
  </si>
  <si>
    <t>HPS0110-ST-1380-002-B</t>
  </si>
  <si>
    <t>HPS0110-ST-1450-002-B</t>
  </si>
  <si>
    <t>HPS0110-TA-0060-002-B</t>
  </si>
  <si>
    <t>HPS0110-TA-0230-002-B</t>
  </si>
  <si>
    <t>HPS0110-TA-0320-002-B</t>
  </si>
  <si>
    <t>HPS0110-TA-0590-002-B</t>
  </si>
  <si>
    <t>HPS0110-TA-1070-002-B</t>
  </si>
  <si>
    <t>HPS0120-ST-0860-002-B</t>
  </si>
  <si>
    <t>HPS0120-ST-1490-002-B</t>
  </si>
  <si>
    <t>HPS0140-ST-0070-002-B</t>
  </si>
  <si>
    <t>HPS0140-ST-0330-002-B</t>
  </si>
  <si>
    <t>HPS0160-ST-0070-002-B</t>
  </si>
  <si>
    <t>HPS0160-ST-0240-002-B</t>
  </si>
  <si>
    <t>HPS0160-ST-0330-002-B</t>
  </si>
  <si>
    <t>HPS0160-ST-0400-002-B</t>
  </si>
  <si>
    <t>HPS0160-ST-0620-002-B</t>
  </si>
  <si>
    <t>HPS0160-ST-1130-002-B</t>
  </si>
  <si>
    <t>HPS0160-ST-1170-002-B</t>
  </si>
  <si>
    <t>HPS0170-ST-0070-002-B</t>
  </si>
  <si>
    <t>HPS0170-ST-0240-002-B</t>
  </si>
  <si>
    <t>HPS0170-ST-0270-002-B</t>
  </si>
  <si>
    <t>HPS0170-ST-0330-002-B</t>
  </si>
  <si>
    <t>HPS0170-ST-0400-002-B</t>
  </si>
  <si>
    <t>HPS0170-ST-0440-002-B</t>
  </si>
  <si>
    <t>HPS0170-ST-0480-002-B</t>
  </si>
  <si>
    <t>HPS0170-ST-0560-002-B</t>
  </si>
  <si>
    <t>HPS0170-ST-0600-002-B</t>
  </si>
  <si>
    <t>HPS0170-ST-0620-002-B</t>
  </si>
  <si>
    <t>HPS0170-ST-0660-002-B</t>
  </si>
  <si>
    <t>HPS0170-ST-0770-002-B</t>
  </si>
  <si>
    <t>HPS0170-ST-1030-002-B</t>
  </si>
  <si>
    <t>HPS0170-ST-1080-002-B</t>
  </si>
  <si>
    <t>HPS0170-ST-1130-002-B</t>
  </si>
  <si>
    <t>HPS0170-ST-1170-002-B</t>
  </si>
  <si>
    <t>HPS0170-TA-0600-002-B</t>
  </si>
  <si>
    <t>HPS0180-ST-0870-002-B</t>
  </si>
  <si>
    <t>HPS0190-ST-1470-002-B</t>
  </si>
  <si>
    <t>HPS0250-ST-0120-002-B</t>
  </si>
  <si>
    <t>HPS0250-ST-1050-002-B</t>
  </si>
  <si>
    <t>INC0030-ST-0010-002-B</t>
  </si>
  <si>
    <t>INC0030-ST-0810-002-B</t>
  </si>
  <si>
    <t>INC0030-ST-0820-002-B</t>
  </si>
  <si>
    <t>INC0030-ST-0990-002-B</t>
  </si>
  <si>
    <t>INC0050-ST-0010-002-B</t>
  </si>
  <si>
    <t>INC0050-ST-0810-002-B</t>
  </si>
  <si>
    <t>INC0080-ST-0010-002-B</t>
  </si>
  <si>
    <t>INC0090-ST-0010-002-B</t>
  </si>
  <si>
    <t>INC0100-ST-0740-002-B</t>
  </si>
  <si>
    <t>INC0110-ST-0010-002-B</t>
  </si>
  <si>
    <t>INC0160-ST-0620-002-B</t>
  </si>
  <si>
    <t>LPS0030-ST-0040-002-B</t>
  </si>
  <si>
    <t>LPS0030-ST-0360-002-B</t>
  </si>
  <si>
    <t>LPS0030-ST-0890-002-B</t>
  </si>
  <si>
    <t>LPS0040-ST-0050-002-B</t>
  </si>
  <si>
    <t>LPS0040-ST-0220-002-B</t>
  </si>
  <si>
    <t>LPS0040-ST-0310-002-B</t>
  </si>
  <si>
    <t>LPS0050-ST-0060-002-B</t>
  </si>
  <si>
    <t>LPS0060-ST-0060-002-B</t>
  </si>
  <si>
    <t>LPS0060-ST-0230-002-B</t>
  </si>
  <si>
    <t>LPS0060-ST-0320-002-B</t>
  </si>
  <si>
    <t>LPS0060-ST-0390-002-B</t>
  </si>
  <si>
    <t>LPS0060-ST-0590-002-B</t>
  </si>
  <si>
    <t>LPS0060-ST-0960-002-B</t>
  </si>
  <si>
    <t>LPS0090-ST-0070-002-B</t>
  </si>
  <si>
    <t>MHR0010-ST-0040-002-B</t>
  </si>
  <si>
    <t>MHR0010-ST-0360-002-B</t>
  </si>
  <si>
    <t>MHR0010-ST-0730-002-B</t>
  </si>
  <si>
    <t>MHR0030-ST-0050-002-B</t>
  </si>
  <si>
    <t>MHR0030-ST-0310-002-B</t>
  </si>
  <si>
    <t>MHR0030-ST-0690-002-B</t>
  </si>
  <si>
    <t>MHR0030-ST-0710-002-B</t>
  </si>
  <si>
    <t>MHR0060-ST-0060-002-B</t>
  </si>
  <si>
    <t>MHR0060-ST-0320-002-B</t>
  </si>
  <si>
    <t>MHR0060-ST-0390-002-B</t>
  </si>
  <si>
    <t>MHR0060-ST-0590-002-B</t>
  </si>
  <si>
    <t>MHR0060-ST-0610-002-B</t>
  </si>
  <si>
    <t>MHR0060-ST-0650-002-B</t>
  </si>
  <si>
    <t>MHR0060-ST-1070-002-B</t>
  </si>
  <si>
    <t>MHR0060-ST-1120-002-B</t>
  </si>
  <si>
    <t>MHR0060-ST-1160-002-B</t>
  </si>
  <si>
    <t>MHR0070-ST-0060-002-B</t>
  </si>
  <si>
    <t>MHR0070-ST-0320-002-B</t>
  </si>
  <si>
    <t>MHR0070-ST-0390-002-B</t>
  </si>
  <si>
    <t>MHR0070-ST-0470-002-B</t>
  </si>
  <si>
    <t>MHR0070-ST-0620-002-B</t>
  </si>
  <si>
    <t>MHR0070-ST-0660-002-B</t>
  </si>
  <si>
    <t>MHR0070-ST-1080-002-B</t>
  </si>
  <si>
    <t>MHR0070-ST-1170-002-B</t>
  </si>
  <si>
    <t>MHR0100-ST-0120-002-B</t>
  </si>
  <si>
    <t>MVA0010-ST-0010-002-B</t>
  </si>
  <si>
    <t>MVA0010-ST-0810-002-B</t>
  </si>
  <si>
    <t>MVA0010-ST-0990-002-B</t>
  </si>
  <si>
    <t>MVA0010-ST-1000-002-B</t>
  </si>
  <si>
    <t>MVA0020-ST-0010-002-B</t>
  </si>
  <si>
    <t>MVA0020-ST-0740-002-B</t>
  </si>
  <si>
    <t>MVA0020-ST-0810-002-B</t>
  </si>
  <si>
    <t>MVA0020-ST-0820-002-B</t>
  </si>
  <si>
    <t>MVA0020-ST-0990-002-B</t>
  </si>
  <si>
    <t>MVA0020-ST-1000-002-B</t>
  </si>
  <si>
    <t>MVA0020-ST-1260-002-B</t>
  </si>
  <si>
    <t>MVA0020-ST-1460-002-B</t>
  </si>
  <si>
    <t>MVA0080-ST-0010-002-B</t>
  </si>
  <si>
    <t>MVA0080-ST-0740-002-B</t>
  </si>
  <si>
    <t>MVA0080-ST-0810-002-B</t>
  </si>
  <si>
    <t>MVA0080-ST-0990-002-B</t>
  </si>
  <si>
    <t>MVA0190-ST-0020-002-B</t>
  </si>
  <si>
    <t>MVA0190-ST-0200-002-B</t>
  </si>
  <si>
    <t>MVA0190-ST-0290-002-B</t>
  </si>
  <si>
    <t>MVA0190-ST-0370-002-B</t>
  </si>
  <si>
    <t>MVA0190-ST-0450-002-B</t>
  </si>
  <si>
    <t>MVA0190-ST-0780-002-B</t>
  </si>
  <si>
    <t>MVA0190-ST-0940-002-B</t>
  </si>
  <si>
    <t>MVA0220-ST-0030-002-B</t>
  </si>
  <si>
    <t>MVA0220-ST-0210-002-B</t>
  </si>
  <si>
    <t>MVA0220-ST-0300-002-B</t>
  </si>
  <si>
    <t>MVA0220-ST-0380-002-B</t>
  </si>
  <si>
    <t>MVA0220-ST-0460-002-B</t>
  </si>
  <si>
    <t>MVA0220-ST-0790-002-B</t>
  </si>
  <si>
    <t>MVA0220-ST-0950-002-B</t>
  </si>
  <si>
    <t>MVA0260-ST-0250-002-B</t>
  </si>
  <si>
    <t>MVA0290-ST-1040-002-B</t>
  </si>
  <si>
    <t>FLU0350-ST-1620-003-B</t>
  </si>
  <si>
    <t>FLU0350-ST-1630-003-B</t>
  </si>
  <si>
    <t>FLU0350-ST-1660-003-B</t>
  </si>
  <si>
    <t>FLU0350-ST-1670-003-B</t>
  </si>
  <si>
    <t>FLU0350-ST-1700-003-B</t>
  </si>
  <si>
    <t>FLU0350-ST-1710-003-B</t>
  </si>
  <si>
    <t>FLU0355-ST-1980-003-B</t>
  </si>
  <si>
    <t>FLU0355-ST-2060-003-B</t>
  </si>
  <si>
    <t>HPS0010-TA-0090-003-B</t>
  </si>
  <si>
    <t>HPS0010-TA-0140-003-B</t>
  </si>
  <si>
    <t>HPS0010-TA-0170-003-B</t>
  </si>
  <si>
    <t>HPS0020-ST-0040-003-B</t>
  </si>
  <si>
    <t>HPS0020-ST-0350-003-B</t>
  </si>
  <si>
    <t>HPS0020-ST-0360-003-B</t>
  </si>
  <si>
    <t>HPS0020-ST-0730-003-B</t>
  </si>
  <si>
    <t>HPS0020-ST-0890-003-B</t>
  </si>
  <si>
    <t>HPS0020-TA-0090-003-B</t>
  </si>
  <si>
    <t>HPS0020-TA-0140-003-B</t>
  </si>
  <si>
    <t>HPS0020-TA-0170-003-B</t>
  </si>
  <si>
    <t>HPS0090-ST-0050-003-B</t>
  </si>
  <si>
    <t>HPS0090-ST-0220-003-B</t>
  </si>
  <si>
    <t>HPS0090-ST-0310-003-B</t>
  </si>
  <si>
    <t>HPS0090-ST-0690-003-B</t>
  </si>
  <si>
    <t>HPS0090-TA-0220-003-B</t>
  </si>
  <si>
    <t>HPS0090-TA-0310-003-B</t>
  </si>
  <si>
    <t>HPS0110-ST-0060-003-B</t>
  </si>
  <si>
    <t>HPS0110-ST-0230-003-B</t>
  </si>
  <si>
    <t>HPS0110-ST-0320-003-B</t>
  </si>
  <si>
    <t>HPS0110-ST-0390-003-B</t>
  </si>
  <si>
    <t>HPS0110-ST-0590-003-B</t>
  </si>
  <si>
    <t>HPS0110-ST-0610-003-B</t>
  </si>
  <si>
    <t>HPS0110-ST-0760-003-B</t>
  </si>
  <si>
    <t>HPS0110-ST-0960-003-B</t>
  </si>
  <si>
    <t>HPS0110-ST-1070-003-B</t>
  </si>
  <si>
    <t>HPS0110-ST-1120-003-B</t>
  </si>
  <si>
    <t>HPS0110-TA-0060-003-B</t>
  </si>
  <si>
    <t>HPS0110-TA-0230-003-B</t>
  </si>
  <si>
    <t>HPS0110-TA-0320-003-B</t>
  </si>
  <si>
    <t>HPS0170-ST-0070-003-B</t>
  </si>
  <si>
    <t>HPS0170-ST-0240-003-B</t>
  </si>
  <si>
    <t>HPS0170-ST-0330-003-B</t>
  </si>
  <si>
    <t>HPS0170-ST-0620-003-B</t>
  </si>
  <si>
    <t>HPS0170-ST-1130-003-B</t>
  </si>
  <si>
    <t>HPS0170-ST-1170-003-B</t>
  </si>
  <si>
    <t>MHR0060-ST-0060-003-B</t>
  </si>
  <si>
    <t>MHR0060-ST-0320-003-B</t>
  </si>
  <si>
    <t>MHR0060-ST-0610-003-B</t>
  </si>
  <si>
    <t>MHR0060-ST-1120-003-B</t>
  </si>
  <si>
    <t>MHR0070-ST-0620-003-B</t>
  </si>
  <si>
    <t>MVA0020-ST-0010-003-B</t>
  </si>
  <si>
    <t>MVA0020-ST-0810-003-B</t>
  </si>
  <si>
    <t>MVA0020-ST-0990-003-B</t>
  </si>
  <si>
    <t>MVA0190-ST-0020-003-B</t>
  </si>
  <si>
    <t>MVA0190-ST-0200-003-B</t>
  </si>
  <si>
    <t>MVA0190-ST-0290-003-B</t>
  </si>
  <si>
    <t>FLU0130-ST-0010-004-B</t>
  </si>
  <si>
    <t>FLU0240-ST-0010-004-B</t>
  </si>
  <si>
    <t>FLU0350-ST-1620-004-B</t>
  </si>
  <si>
    <t>FLU0350-ST-1630-004-B</t>
  </si>
  <si>
    <t>FLU0350-ST-1640-004-B</t>
  </si>
  <si>
    <t>FLU0350-ST-1650-004-B</t>
  </si>
  <si>
    <t>FLU0350-ST-1660-004-B</t>
  </si>
  <si>
    <t>FLU0350-ST-1670-004-B</t>
  </si>
  <si>
    <t>FLU0350-ST-1700-004-B</t>
  </si>
  <si>
    <t>FLU0350-ST-1710-004-B</t>
  </si>
  <si>
    <t>FLU0350-ST-1720-004-B</t>
  </si>
  <si>
    <t>FLU0350-ST-1730-004-B</t>
  </si>
  <si>
    <t>FLU0355-ST-1980-004-B</t>
  </si>
  <si>
    <t>FLU0355-ST-2060-004-B</t>
  </si>
  <si>
    <t>HPS0010-TA-0090-004-B</t>
  </si>
  <si>
    <t>HPS0010-TA-0140-004-B</t>
  </si>
  <si>
    <t>HPS0010-TA-0170-004-B</t>
  </si>
  <si>
    <t>HPS0020-ST-0040-004-B</t>
  </si>
  <si>
    <t>HPS0020-ST-0350-004-B</t>
  </si>
  <si>
    <t>HPS0020-ST-0360-004-B</t>
  </si>
  <si>
    <t>HPS0020-ST-0730-004-B</t>
  </si>
  <si>
    <t>HPS0020-ST-0880-004-B</t>
  </si>
  <si>
    <t>HPS0020-ST-0890-004-B</t>
  </si>
  <si>
    <t>HPS0020-ST-0910-004-B</t>
  </si>
  <si>
    <t>HPS0020-TA-0090-004-B</t>
  </si>
  <si>
    <t>HPS0020-TA-0140-004-B</t>
  </si>
  <si>
    <t>HPS0020-TA-0170-004-B</t>
  </si>
  <si>
    <t>HPS0090-ST-0050-004-B</t>
  </si>
  <si>
    <t>HPS0090-ST-0220-004-B</t>
  </si>
  <si>
    <t>HPS0090-ST-0310-004-B</t>
  </si>
  <si>
    <t>HPS0090-ST-0690-004-B</t>
  </si>
  <si>
    <t>HPS0090-ST-0710-004-B</t>
  </si>
  <si>
    <t>HPS0090-ST-0720-004-B</t>
  </si>
  <si>
    <t>HPS0090-ST-0980-004-B</t>
  </si>
  <si>
    <t>HPS0090-ST-1010-004-B</t>
  </si>
  <si>
    <t>HPS0090-ST-1360-004-B</t>
  </si>
  <si>
    <t>HPS0090-TA-0050-004-B</t>
  </si>
  <si>
    <t>HPS0090-TA-0310-004-B</t>
  </si>
  <si>
    <t>HPS0110-ST-0060-004-B</t>
  </si>
  <si>
    <t>HPS0110-ST-0230-004-B</t>
  </si>
  <si>
    <t>HPS0110-ST-0320-004-B</t>
  </si>
  <si>
    <t>HPS0110-ST-0390-004-B</t>
  </si>
  <si>
    <t>HPS0110-ST-0430-004-B</t>
  </si>
  <si>
    <t>HPS0110-ST-0470-004-B</t>
  </si>
  <si>
    <t>HPS0110-ST-0550-004-B</t>
  </si>
  <si>
    <t>HPS0110-ST-0590-004-B</t>
  </si>
  <si>
    <t>HPS0110-ST-0610-004-B</t>
  </si>
  <si>
    <t>HPS0110-ST-0650-004-B</t>
  </si>
  <si>
    <t>HPS0110-ST-0760-004-B</t>
  </si>
  <si>
    <t>HPS0110-ST-0960-004-B</t>
  </si>
  <si>
    <t>HPS0110-ST-0970-004-B</t>
  </si>
  <si>
    <t>HPS0110-ST-1070-004-B</t>
  </si>
  <si>
    <t>HPS0110-ST-1120-004-B</t>
  </si>
  <si>
    <t>HPS0110-ST-1160-004-B</t>
  </si>
  <si>
    <t>HPS0110-ST-1380-004-B</t>
  </si>
  <si>
    <t>HPS0110-ST-1450-004-B</t>
  </si>
  <si>
    <t>HPS0110-TA-0060-004-B</t>
  </si>
  <si>
    <t>HPS0110-TA-0230-004-B</t>
  </si>
  <si>
    <t>HPS0110-TA-0320-004-B</t>
  </si>
  <si>
    <t>HPS0110-TA-0590-004-B</t>
  </si>
  <si>
    <t>HPS0120-ST-0860-004-B</t>
  </si>
  <si>
    <t>HPS0170-ST-0070-004-B</t>
  </si>
  <si>
    <t>HPS0170-ST-0240-004-B</t>
  </si>
  <si>
    <t>HPS0170-ST-0270-004-B</t>
  </si>
  <si>
    <t>HPS0170-ST-0330-004-B</t>
  </si>
  <si>
    <t>HPS0170-ST-0400-004-B</t>
  </si>
  <si>
    <t>HPS0170-ST-0440-004-B</t>
  </si>
  <si>
    <t>HPS0170-ST-0480-004-B</t>
  </si>
  <si>
    <t>HPS0170-ST-0560-004-B</t>
  </si>
  <si>
    <t>HPS0170-ST-0600-004-B</t>
  </si>
  <si>
    <t>HPS0170-ST-0620-004-B</t>
  </si>
  <si>
    <t>HPS0170-ST-0660-004-B</t>
  </si>
  <si>
    <t>HPS0170-ST-0900-004-B</t>
  </si>
  <si>
    <t>HPS0170-ST-1030-004-B</t>
  </si>
  <si>
    <t>HPS0170-ST-1130-004-B</t>
  </si>
  <si>
    <t>HPS0170-ST-1170-004-B</t>
  </si>
  <si>
    <t>HPS0190-ST-1470-004-B</t>
  </si>
  <si>
    <t>HPS0250-ST-1050-004-B</t>
  </si>
  <si>
    <t>MHR0010-ST-0040-004-B</t>
  </si>
  <si>
    <t>MHR0010-ST-0360-004-B</t>
  </si>
  <si>
    <t>MHR0060-ST-0060-004-B</t>
  </si>
  <si>
    <t>MHR0060-ST-0320-004-B</t>
  </si>
  <si>
    <t>MHR0060-ST-0390-004-B</t>
  </si>
  <si>
    <t>MHR0060-ST-0610-004-B</t>
  </si>
  <si>
    <t>MHR0070-ST-0060-004-B</t>
  </si>
  <si>
    <t>MHR0070-ST-0320-004-B</t>
  </si>
  <si>
    <t>MHR0070-ST-0620-004-B</t>
  </si>
  <si>
    <t>MHR0070-ST-1170-004-B</t>
  </si>
  <si>
    <t>MHR0100-ST-0120-004-B</t>
  </si>
  <si>
    <t>MVA0010-ST-0010-004-B</t>
  </si>
  <si>
    <t>MVA0010-ST-0990-004-B</t>
  </si>
  <si>
    <t>MVA0020-ST-0010-004-B</t>
  </si>
  <si>
    <t>MVA0020-ST-0740-004-B</t>
  </si>
  <si>
    <t>MVA0020-ST-0810-004-B</t>
  </si>
  <si>
    <t>MVA0020-ST-0990-004-B</t>
  </si>
  <si>
    <t>MVA0020-ST-1000-004-B</t>
  </si>
  <si>
    <t>MVA0190-ST-0020-004-B</t>
  </si>
  <si>
    <t>MVA0190-ST-0200-004-B</t>
  </si>
  <si>
    <t>MVA0190-ST-0290-004-B</t>
  </si>
  <si>
    <t>MVA0190-ST-0570-004-B</t>
  </si>
  <si>
    <t>MVA0220-ST-0030-004-B</t>
  </si>
  <si>
    <t>MVA0220-ST-0210-004-B</t>
  </si>
  <si>
    <t>FLU0350-ST-1620-005-B</t>
  </si>
  <si>
    <t>HPS0010-ST-0040-005-B</t>
  </si>
  <si>
    <t>HPS0010-ST-0360-005-B</t>
  </si>
  <si>
    <t>HPS0020-ST-0040-005-B</t>
  </si>
  <si>
    <t>HPS0020-ST-0350-005-B</t>
  </si>
  <si>
    <t>HPS0020-ST-0360-005-B</t>
  </si>
  <si>
    <t>HPS0020-ST-0730-005-B</t>
  </si>
  <si>
    <t>HPS0020-ST-0750-005-B</t>
  </si>
  <si>
    <t>HPS0020-ST-0890-005-B</t>
  </si>
  <si>
    <t>HPS0020-ST-0910-005-B</t>
  </si>
  <si>
    <t>HPS0070-ST-0040-005-B</t>
  </si>
  <si>
    <t>HPS0090-ST-0050-005-B</t>
  </si>
  <si>
    <t>HPS0090-ST-0220-005-B</t>
  </si>
  <si>
    <t>HPS0090-ST-0310-005-B</t>
  </si>
  <si>
    <t>HPS0090-ST-0690-005-B</t>
  </si>
  <si>
    <t>HPS0090-ST-0710-005-B</t>
  </si>
  <si>
    <t>HPS0090-ST-0980-005-B</t>
  </si>
  <si>
    <t>HPS0090-ST-1010-005-B</t>
  </si>
  <si>
    <t>HPS0090-ST-1360-005-B</t>
  </si>
  <si>
    <t>HPS0090-TA-0050-005-B</t>
  </si>
  <si>
    <t>HPS0090-TA-0220-005-B</t>
  </si>
  <si>
    <t>HPS0090-TA-0310-005-B</t>
  </si>
  <si>
    <t>HPS0090-TA-0690-005-B</t>
  </si>
  <si>
    <t>HPS0090-TA-1010-005-B</t>
  </si>
  <si>
    <t>HPS0090-TA-1370-005-B</t>
  </si>
  <si>
    <t>HPS0100-ST-0230-005-B</t>
  </si>
  <si>
    <t>HPS0100-ST-0430-005-B</t>
  </si>
  <si>
    <t>HPS0110-ST-0060-005-B</t>
  </si>
  <si>
    <t>HPS0110-ST-0230-005-B</t>
  </si>
  <si>
    <t>HPS0110-ST-0320-005-B</t>
  </si>
  <si>
    <t>HPS0110-ST-0390-005-B</t>
  </si>
  <si>
    <t>HPS0110-ST-0470-005-B</t>
  </si>
  <si>
    <t>HPS0110-ST-0550-005-B</t>
  </si>
  <si>
    <t>HPS0110-ST-0590-005-B</t>
  </si>
  <si>
    <t>HPS0110-ST-0760-005-B</t>
  </si>
  <si>
    <t>HPS0110-ST-0930-005-B</t>
  </si>
  <si>
    <t>HPS0110-ST-0960-005-B</t>
  </si>
  <si>
    <t>HPS0110-TA-0060-005-B</t>
  </si>
  <si>
    <t>HPS0110-TA-0230-005-B</t>
  </si>
  <si>
    <t>HPS0110-TA-0320-005-B</t>
  </si>
  <si>
    <t>HPS0110-TA-0390-005-B</t>
  </si>
  <si>
    <t>HPS0110-TA-0590-005-B</t>
  </si>
  <si>
    <t>HPS0110-TA-0960-005-B</t>
  </si>
  <si>
    <t>HPS0140-ST-0070-005-B</t>
  </si>
  <si>
    <t>HPS0140-ST-0330-005-B</t>
  </si>
  <si>
    <t>HPS0140-ST-0400-005-B</t>
  </si>
  <si>
    <t>HPS0140-ST-1030-005-B</t>
  </si>
  <si>
    <t>HPS0160-ST-0070-005-B</t>
  </si>
  <si>
    <t>HPS0160-ST-0240-005-B</t>
  </si>
  <si>
    <t>HPS0160-ST-0330-005-B</t>
  </si>
  <si>
    <t>HPS0160-ST-0770-005-B</t>
  </si>
  <si>
    <t>HPS0170-ST-0070-005-B</t>
  </si>
  <si>
    <t>HPS0170-ST-0240-005-B</t>
  </si>
  <si>
    <t>HPS0170-ST-0330-005-B</t>
  </si>
  <si>
    <t>HPS0170-ST-0400-005-B</t>
  </si>
  <si>
    <t>HPS0170-ST-0600-005-B</t>
  </si>
  <si>
    <t>HPS0170-ST-0770-005-B</t>
  </si>
  <si>
    <t>HPS0170-ST-1030-005-B</t>
  </si>
  <si>
    <t>HPS0170-TA-0070-005-B</t>
  </si>
  <si>
    <t>HPS0170-TA-0240-005-B</t>
  </si>
  <si>
    <t>HPS0170-TA-0330-005-B</t>
  </si>
  <si>
    <t>HPS0170-TA-0400-005-B</t>
  </si>
  <si>
    <t>HPS0170-TA-0600-005-B</t>
  </si>
  <si>
    <t>LPS0030-ST-0040-005-B</t>
  </si>
  <si>
    <t>LPS0030-ST-0350-005-B</t>
  </si>
  <si>
    <t>LPS0030-ST-0360-005-B</t>
  </si>
  <si>
    <t>LPS0030-ST-0890-005-B</t>
  </si>
  <si>
    <t>LPS0040-ST-0050-005-B</t>
  </si>
  <si>
    <t>LPS0040-ST-0220-005-B</t>
  </si>
  <si>
    <t>LPS0040-ST-0310-005-B</t>
  </si>
  <si>
    <t>LPS0050-ST-0060-005-B</t>
  </si>
  <si>
    <t>LPS0050-ST-0230-005-B</t>
  </si>
  <si>
    <t>LPS0050-ST-0320-005-B</t>
  </si>
  <si>
    <t>LPS0060-ST-0060-005-B</t>
  </si>
  <si>
    <t>MHR0060-ST-0060-005-B</t>
  </si>
  <si>
    <t>MHR0060-ST-0320-005-B</t>
  </si>
  <si>
    <t>MHR0070-ST-0060-005-B</t>
  </si>
  <si>
    <t>MHR0070-ST-0320-005-B</t>
  </si>
  <si>
    <t>MVA0190-ST-0290-005-B</t>
  </si>
  <si>
    <t>FLU0010-ST-0001-006-B</t>
  </si>
  <si>
    <t>FLU0040-ST-0001-006-B</t>
  </si>
  <si>
    <t>FLU0050-ST-0001-006-B</t>
  </si>
  <si>
    <t>FLU0060-ST-0001-006-B</t>
  </si>
  <si>
    <t>FLU0080-ST-0001-006-B</t>
  </si>
  <si>
    <t>FLU0100-ST-0001-006-B</t>
  </si>
  <si>
    <t>FLU0130-ST-0001-006-B</t>
  </si>
  <si>
    <t>FLU0140-ST-0001-006-B</t>
  </si>
  <si>
    <t>FLU0240-ST-0001-006-B</t>
  </si>
  <si>
    <t>FLU0350-ST-0001-006-B</t>
  </si>
  <si>
    <t>HPS0010-ST-0001-006-B</t>
  </si>
  <si>
    <t>HPS0020-ST-0001-006-B</t>
  </si>
  <si>
    <t>HPS0080-ST-0001-006-B</t>
  </si>
  <si>
    <t>HPS0090-ST-0001-006-B</t>
  </si>
  <si>
    <t>HPS0110-ST-0001-006-B</t>
  </si>
  <si>
    <t>HPS0170-ST-0001-006-B</t>
  </si>
  <si>
    <t>INC0030-ST-0001-006-B</t>
  </si>
  <si>
    <t>INC0040-ST-0001-006-B</t>
  </si>
  <si>
    <t>INC0050-ST-0001-006-B</t>
  </si>
  <si>
    <t>INC0080-ST-0001-006-B</t>
  </si>
  <si>
    <t>INC0100-ST-0001-006-B</t>
  </si>
  <si>
    <t>INC0110-ST-0001-006-B</t>
  </si>
  <si>
    <t>MHR0010-ST-0001-006-B</t>
  </si>
  <si>
    <t>MHR0020-ST-0001-006-B</t>
  </si>
  <si>
    <t>MHR0030-ST-0001-006-B</t>
  </si>
  <si>
    <t>MHR0070-ST-0001-006-B</t>
  </si>
  <si>
    <t>MHR0100-ST-0001-006-B</t>
  </si>
  <si>
    <t>MVA0010-ST-0001-006-B</t>
  </si>
  <si>
    <t>MVA0020-ST-0001-006-B</t>
  </si>
  <si>
    <t>MVA0080-ST-0001-006-B</t>
  </si>
  <si>
    <t>MVA0120-ST-0001-006-B</t>
  </si>
  <si>
    <t>MVA0220-ST-0001-006-B</t>
  </si>
  <si>
    <t>MVA0290-ST-0001-006-B</t>
  </si>
  <si>
    <t>SLUOS OPEX 2015/16</t>
  </si>
  <si>
    <t>SLUOS CAPEX 2015/16</t>
  </si>
  <si>
    <t>Check</t>
  </si>
  <si>
    <t>Qty</t>
  </si>
  <si>
    <t>14/15</t>
  </si>
  <si>
    <t>15/16</t>
  </si>
  <si>
    <t>16/17</t>
  </si>
  <si>
    <t>17/18</t>
  </si>
  <si>
    <t>18/19</t>
  </si>
  <si>
    <t>Revenue requirement</t>
  </si>
  <si>
    <t>Discount rate</t>
  </si>
  <si>
    <t>NPV</t>
  </si>
  <si>
    <t>Av annual change</t>
  </si>
  <si>
    <t>prop of total incr</t>
  </si>
  <si>
    <t>Incr period</t>
  </si>
  <si>
    <t>revenue requirement</t>
  </si>
  <si>
    <t>Smoothed revenue</t>
  </si>
  <si>
    <r>
      <t xml:space="preserve">TOTAL SLUOS 2014/15 </t>
    </r>
    <r>
      <rPr>
        <b/>
        <i/>
        <sz val="10"/>
        <rFont val="Calibri"/>
        <family val="2"/>
        <scheme val="minor"/>
      </rPr>
      <t>(in 13/14$ - CPI increase applied to Trasntional year)</t>
    </r>
  </si>
  <si>
    <t>15/16 Smoothed Revenue</t>
  </si>
  <si>
    <t>16/17 Smoothed Revenue</t>
  </si>
  <si>
    <t>17/18 Smoothed Revenue</t>
  </si>
  <si>
    <t>18/19 Smoothed Revenue</t>
  </si>
  <si>
    <t>Tariff increases</t>
  </si>
  <si>
    <t>Smoothed Sluos tariffs</t>
  </si>
  <si>
    <t>Maxium tariff increase - smoothed</t>
  </si>
  <si>
    <t>2013/14$</t>
  </si>
  <si>
    <t>Revenue requirement percent change</t>
  </si>
  <si>
    <t>Smoothed revenue percent change</t>
  </si>
  <si>
    <t>(as per standard control PTRM)</t>
  </si>
  <si>
    <t>14/15 transtional year</t>
  </si>
  <si>
    <t>Code</t>
  </si>
  <si>
    <t>14/15 transitional year</t>
  </si>
  <si>
    <t>15/16 Revenue requirement</t>
  </si>
  <si>
    <t>16/17 Revenue requirement</t>
  </si>
  <si>
    <t>17/18 Revenue requirement</t>
  </si>
  <si>
    <t>18/19 Revenue requirement</t>
  </si>
  <si>
    <t>NPV Neutral</t>
  </si>
  <si>
    <t>Annual revenue Increase</t>
  </si>
  <si>
    <t>Increase required</t>
  </si>
  <si>
    <t>Check total</t>
  </si>
  <si>
    <t>Total revenue</t>
  </si>
  <si>
    <t>Apportion NPV neutral revenue increases in line with revenue requirement increases</t>
  </si>
  <si>
    <t>Maximum increases</t>
  </si>
  <si>
    <t>Average increases</t>
  </si>
  <si>
    <t>Minimum increases</t>
  </si>
  <si>
    <t>Count</t>
  </si>
  <si>
    <t>Page</t>
  </si>
  <si>
    <t>Summary</t>
  </si>
  <si>
    <t>Notes</t>
  </si>
  <si>
    <t>Quantities</t>
  </si>
  <si>
    <t>Prices</t>
  </si>
  <si>
    <t>Columns A-R</t>
  </si>
  <si>
    <t>Copy of prices tab with a new column inserted linking through quantities for each tariff in column B</t>
  </si>
  <si>
    <t>Column AA</t>
  </si>
  <si>
    <t>Column AB</t>
  </si>
  <si>
    <t>Columns AD-AI</t>
  </si>
  <si>
    <t>Columns AK-AN</t>
  </si>
  <si>
    <t>Columns AP-AU</t>
  </si>
  <si>
    <t>calaculate revenue requirement and smoothed revenue - Goal seek cell U4 by setting cell AA9 to "0'</t>
  </si>
  <si>
    <t>Cells U4 and AA10</t>
  </si>
  <si>
    <t>Modified tariff Model</t>
  </si>
  <si>
    <t>This tab contains the original tariff model data</t>
  </si>
  <si>
    <t>Count of inventory against SLUoS tariff</t>
  </si>
  <si>
    <t>Columns U-Y</t>
  </si>
  <si>
    <t>Calculation of Price X Quantity to determine revenue requirement</t>
  </si>
  <si>
    <t xml:space="preserve">Goal seek cell U4 by setting cell AA9 to "0' to calculate revenue requirement and smoothed revenue </t>
  </si>
  <si>
    <t>Calculates the increase required for the entire period by subtracting the first year revenue from the final year</t>
  </si>
  <si>
    <t>calculates the percentage an individual tariff contributes to the total increase required over the period</t>
  </si>
  <si>
    <t>Applies the proportion of the NPV smoothed increases required to each tariff</t>
  </si>
  <si>
    <t>calculates the percentage change in revenue each year for each tariff</t>
  </si>
  <si>
    <t>Contains model outcomes - revenue requirement, smoothed revenue, average increases and maximum increases</t>
  </si>
  <si>
    <t>Tariff code</t>
  </si>
  <si>
    <t>Calculates the tariff by multiplying the original prices by the percentage increase, if the QTY is zero the orignal price applies</t>
  </si>
  <si>
    <t>Smoothed cumulative increase</t>
  </si>
  <si>
    <t>Original cumulative increase</t>
  </si>
  <si>
    <t>Proportion original to smoothed</t>
  </si>
  <si>
    <t>Prices revenue smoothing - all values in 13/14$</t>
  </si>
  <si>
    <t>corporate and divisional overheads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</si>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</sst>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%"/>
    <numFmt numFmtId="165" formatCode="0.000"/>
    <numFmt numFmtId="166" formatCode="0.0000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1"/>
      <name val="Arial"/>
      <family val="2"/>
    </font>
    <font>
      <sz val="11"/>
      <color theme="1"/>
      <name val="Verdana"/>
      <family val="2"/>
    </font>
    <font>
      <b/>
      <i/>
      <sz val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26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8" fillId="0" borderId="0"/>
    <xf numFmtId="0" fontId="25" fillId="0" borderId="0"/>
    <xf numFmtId="0" fontId="1" fillId="8" borderId="8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18" fillId="0" borderId="10" xfId="0" applyFont="1" applyBorder="1" applyAlignment="1"/>
    <xf numFmtId="0" fontId="19" fillId="0" borderId="0" xfId="0" applyFont="1"/>
    <xf numFmtId="0" fontId="18" fillId="0" borderId="11" xfId="0" applyFont="1" applyBorder="1" applyAlignment="1"/>
    <xf numFmtId="0" fontId="18" fillId="0" borderId="12" xfId="0" applyFont="1" applyBorder="1" applyAlignment="1"/>
    <xf numFmtId="0" fontId="18" fillId="0" borderId="13" xfId="0" applyFont="1" applyBorder="1"/>
    <xf numFmtId="0" fontId="18" fillId="0" borderId="0" xfId="0" applyFont="1"/>
    <xf numFmtId="10" fontId="20" fillId="33" borderId="13" xfId="0" applyNumberFormat="1" applyFont="1" applyFill="1" applyBorder="1"/>
    <xf numFmtId="164" fontId="20" fillId="33" borderId="13" xfId="0" applyNumberFormat="1" applyFont="1" applyFill="1" applyBorder="1"/>
    <xf numFmtId="165" fontId="20" fillId="33" borderId="13" xfId="0" applyNumberFormat="1" applyFont="1" applyFill="1" applyBorder="1"/>
    <xf numFmtId="0" fontId="21" fillId="34" borderId="14" xfId="0" applyFont="1" applyFill="1" applyBorder="1" applyAlignment="1">
      <alignment wrapText="1"/>
    </xf>
    <xf numFmtId="0" fontId="22" fillId="34" borderId="10" xfId="0" applyFont="1" applyFill="1" applyBorder="1" applyAlignment="1">
      <alignment wrapText="1"/>
    </xf>
    <xf numFmtId="0" fontId="22" fillId="34" borderId="15" xfId="0" applyFont="1" applyFill="1" applyBorder="1" applyAlignment="1">
      <alignment wrapText="1"/>
    </xf>
    <xf numFmtId="0" fontId="22" fillId="34" borderId="16" xfId="0" applyFont="1" applyFill="1" applyBorder="1" applyAlignment="1">
      <alignment wrapText="1"/>
    </xf>
    <xf numFmtId="0" fontId="21" fillId="34" borderId="17" xfId="0" applyFont="1" applyFill="1" applyBorder="1" applyAlignment="1">
      <alignment wrapText="1"/>
    </xf>
    <xf numFmtId="0" fontId="21" fillId="34" borderId="11" xfId="0" applyFont="1" applyFill="1" applyBorder="1" applyAlignment="1">
      <alignment wrapText="1"/>
    </xf>
    <xf numFmtId="0" fontId="21" fillId="34" borderId="10" xfId="0" applyFont="1" applyFill="1" applyBorder="1" applyAlignment="1">
      <alignment wrapText="1"/>
    </xf>
    <xf numFmtId="0" fontId="21" fillId="34" borderId="13" xfId="0" applyFont="1" applyFill="1" applyBorder="1" applyAlignment="1">
      <alignment wrapText="1"/>
    </xf>
    <xf numFmtId="0" fontId="23" fillId="0" borderId="13" xfId="0" applyFont="1" applyFill="1" applyBorder="1"/>
    <xf numFmtId="9" fontId="23" fillId="0" borderId="13" xfId="2" applyFont="1" applyFill="1" applyBorder="1"/>
    <xf numFmtId="0" fontId="22" fillId="0" borderId="13" xfId="0" applyNumberFormat="1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center"/>
    </xf>
    <xf numFmtId="44" fontId="19" fillId="0" borderId="18" xfId="1" applyFont="1" applyBorder="1"/>
    <xf numFmtId="44" fontId="19" fillId="0" borderId="13" xfId="1" applyFont="1" applyBorder="1"/>
    <xf numFmtId="44" fontId="18" fillId="0" borderId="19" xfId="0" applyNumberFormat="1" applyFont="1" applyBorder="1"/>
    <xf numFmtId="44" fontId="19" fillId="0" borderId="12" xfId="1" applyFont="1" applyBorder="1"/>
    <xf numFmtId="44" fontId="19" fillId="0" borderId="0" xfId="0" applyNumberFormat="1" applyFont="1"/>
    <xf numFmtId="0" fontId="23" fillId="0" borderId="13" xfId="0" applyFont="1" applyBorder="1"/>
    <xf numFmtId="44" fontId="19" fillId="0" borderId="20" xfId="1" applyFont="1" applyBorder="1"/>
    <xf numFmtId="44" fontId="19" fillId="0" borderId="21" xfId="1" applyFont="1" applyBorder="1"/>
    <xf numFmtId="44" fontId="18" fillId="0" borderId="22" xfId="0" applyNumberFormat="1" applyFont="1" applyBorder="1"/>
    <xf numFmtId="0" fontId="22" fillId="34" borderId="13" xfId="0" applyFont="1" applyFill="1" applyBorder="1" applyAlignment="1">
      <alignment wrapText="1"/>
    </xf>
    <xf numFmtId="44" fontId="19" fillId="0" borderId="13" xfId="0" applyNumberFormat="1" applyFont="1" applyBorder="1"/>
    <xf numFmtId="44" fontId="19" fillId="0" borderId="13" xfId="1" applyFont="1" applyFill="1" applyBorder="1"/>
    <xf numFmtId="44" fontId="19" fillId="0" borderId="13" xfId="0" applyNumberFormat="1" applyFont="1" applyFill="1" applyBorder="1"/>
    <xf numFmtId="44" fontId="19" fillId="0" borderId="0" xfId="0" applyNumberFormat="1" applyFont="1" applyFill="1"/>
    <xf numFmtId="0" fontId="19" fillId="0" borderId="0" xfId="0" applyFont="1" applyFill="1"/>
    <xf numFmtId="0" fontId="0" fillId="0" borderId="13" xfId="0" applyBorder="1"/>
    <xf numFmtId="9" fontId="19" fillId="0" borderId="0" xfId="2" applyFont="1"/>
    <xf numFmtId="10" fontId="19" fillId="0" borderId="0" xfId="2" applyNumberFormat="1" applyFont="1"/>
    <xf numFmtId="0" fontId="18" fillId="0" borderId="0" xfId="0" applyFont="1" applyBorder="1" applyAlignment="1"/>
    <xf numFmtId="8" fontId="19" fillId="0" borderId="0" xfId="0" applyNumberFormat="1" applyFont="1"/>
    <xf numFmtId="44" fontId="19" fillId="0" borderId="0" xfId="1" applyFont="1"/>
    <xf numFmtId="0" fontId="21" fillId="34" borderId="11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13" xfId="0" applyBorder="1" applyAlignment="1">
      <alignment horizontal="left"/>
    </xf>
    <xf numFmtId="44" fontId="0" fillId="0" borderId="13" xfId="0" applyNumberFormat="1" applyBorder="1"/>
    <xf numFmtId="10" fontId="0" fillId="0" borderId="13" xfId="2" applyNumberFormat="1" applyFont="1" applyBorder="1"/>
    <xf numFmtId="10" fontId="0" fillId="0" borderId="13" xfId="0" applyNumberFormat="1" applyBorder="1"/>
    <xf numFmtId="0" fontId="16" fillId="0" borderId="13" xfId="0" applyFont="1" applyBorder="1" applyAlignment="1">
      <alignment horizontal="center"/>
    </xf>
    <xf numFmtId="0" fontId="16" fillId="0" borderId="13" xfId="0" applyFont="1" applyBorder="1"/>
    <xf numFmtId="0" fontId="22" fillId="0" borderId="0" xfId="0" applyFont="1" applyFill="1"/>
    <xf numFmtId="44" fontId="22" fillId="37" borderId="13" xfId="0" applyNumberFormat="1" applyFont="1" applyFill="1" applyBorder="1"/>
    <xf numFmtId="44" fontId="22" fillId="37" borderId="13" xfId="1" applyFont="1" applyFill="1" applyBorder="1"/>
    <xf numFmtId="10" fontId="19" fillId="0" borderId="0" xfId="0" applyNumberFormat="1" applyFont="1" applyAlignment="1">
      <alignment horizontal="center"/>
    </xf>
    <xf numFmtId="10" fontId="19" fillId="0" borderId="0" xfId="2" applyNumberFormat="1" applyFont="1" applyAlignment="1">
      <alignment horizontal="center"/>
    </xf>
    <xf numFmtId="0" fontId="19" fillId="0" borderId="13" xfId="0" applyFont="1" applyBorder="1"/>
    <xf numFmtId="10" fontId="19" fillId="0" borderId="13" xfId="2" applyNumberFormat="1" applyFont="1" applyBorder="1"/>
    <xf numFmtId="0" fontId="18" fillId="0" borderId="1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44" fontId="19" fillId="39" borderId="13" xfId="0" applyNumberFormat="1" applyFont="1" applyFill="1" applyBorder="1"/>
    <xf numFmtId="8" fontId="19" fillId="39" borderId="13" xfId="0" applyNumberFormat="1" applyFont="1" applyFill="1" applyBorder="1"/>
    <xf numFmtId="166" fontId="19" fillId="39" borderId="13" xfId="2" applyNumberFormat="1" applyFont="1" applyFill="1" applyBorder="1"/>
    <xf numFmtId="8" fontId="19" fillId="35" borderId="13" xfId="0" applyNumberFormat="1" applyFont="1" applyFill="1" applyBorder="1" applyAlignment="1">
      <alignment horizontal="center"/>
    </xf>
    <xf numFmtId="8" fontId="19" fillId="38" borderId="13" xfId="0" applyNumberFormat="1" applyFont="1" applyFill="1" applyBorder="1" applyAlignment="1">
      <alignment horizontal="center"/>
    </xf>
    <xf numFmtId="0" fontId="32" fillId="0" borderId="0" xfId="0" applyFont="1"/>
    <xf numFmtId="44" fontId="32" fillId="0" borderId="0" xfId="0" applyNumberFormat="1" applyFont="1"/>
    <xf numFmtId="8" fontId="32" fillId="0" borderId="0" xfId="0" applyNumberFormat="1" applyFont="1"/>
    <xf numFmtId="10" fontId="19" fillId="0" borderId="0" xfId="2" applyNumberFormat="1" applyFont="1" applyFill="1"/>
    <xf numFmtId="0" fontId="18" fillId="0" borderId="13" xfId="0" applyFont="1" applyFill="1" applyBorder="1" applyAlignment="1">
      <alignment horizontal="center"/>
    </xf>
    <xf numFmtId="8" fontId="19" fillId="0" borderId="0" xfId="0" applyNumberFormat="1" applyFont="1" applyFill="1"/>
    <xf numFmtId="0" fontId="19" fillId="0" borderId="0" xfId="0" applyFont="1" applyFill="1" applyBorder="1" applyAlignment="1">
      <alignment vertical="top" wrapText="1"/>
    </xf>
    <xf numFmtId="166" fontId="19" fillId="0" borderId="0" xfId="2" applyNumberFormat="1" applyFont="1" applyFill="1" applyBorder="1"/>
    <xf numFmtId="8" fontId="19" fillId="0" borderId="13" xfId="0" applyNumberFormat="1" applyFont="1" applyFill="1" applyBorder="1"/>
    <xf numFmtId="8" fontId="32" fillId="0" borderId="13" xfId="0" applyNumberFormat="1" applyFont="1" applyFill="1" applyBorder="1" applyAlignment="1">
      <alignment horizontal="right"/>
    </xf>
    <xf numFmtId="44" fontId="32" fillId="0" borderId="13" xfId="0" applyNumberFormat="1" applyFont="1" applyFill="1" applyBorder="1"/>
    <xf numFmtId="8" fontId="32" fillId="0" borderId="13" xfId="0" applyNumberFormat="1" applyFont="1" applyFill="1" applyBorder="1"/>
    <xf numFmtId="8" fontId="18" fillId="0" borderId="13" xfId="0" applyNumberFormat="1" applyFont="1" applyFill="1" applyBorder="1" applyAlignment="1">
      <alignment horizontal="right"/>
    </xf>
    <xf numFmtId="0" fontId="33" fillId="41" borderId="13" xfId="0" applyFont="1" applyFill="1" applyBorder="1" applyAlignment="1">
      <alignment horizontal="center" vertical="top" wrapText="1"/>
    </xf>
    <xf numFmtId="0" fontId="33" fillId="40" borderId="13" xfId="0" applyFont="1" applyFill="1" applyBorder="1" applyAlignment="1">
      <alignment horizontal="center" vertical="top" wrapText="1"/>
    </xf>
    <xf numFmtId="44" fontId="19" fillId="42" borderId="13" xfId="0" applyNumberFormat="1" applyFont="1" applyFill="1" applyBorder="1"/>
    <xf numFmtId="8" fontId="19" fillId="42" borderId="13" xfId="0" applyNumberFormat="1" applyFont="1" applyFill="1" applyBorder="1"/>
    <xf numFmtId="0" fontId="18" fillId="0" borderId="0" xfId="0" applyFont="1" applyFill="1" applyAlignment="1">
      <alignment horizontal="center"/>
    </xf>
    <xf numFmtId="10" fontId="19" fillId="0" borderId="13" xfId="0" applyNumberFormat="1" applyFont="1" applyBorder="1" applyAlignment="1">
      <alignment horizontal="center"/>
    </xf>
    <xf numFmtId="0" fontId="34" fillId="43" borderId="13" xfId="0" applyFont="1" applyFill="1" applyBorder="1" applyAlignment="1">
      <alignment horizontal="center" vertical="top"/>
    </xf>
    <xf numFmtId="10" fontId="19" fillId="44" borderId="13" xfId="2" applyNumberFormat="1" applyFont="1" applyFill="1" applyBorder="1" applyAlignment="1">
      <alignment horizontal="center"/>
    </xf>
    <xf numFmtId="0" fontId="33" fillId="45" borderId="13" xfId="0" applyFont="1" applyFill="1" applyBorder="1" applyAlignment="1">
      <alignment vertical="top" wrapText="1"/>
    </xf>
    <xf numFmtId="10" fontId="34" fillId="36" borderId="13" xfId="2" applyNumberFormat="1" applyFont="1" applyFill="1" applyBorder="1"/>
    <xf numFmtId="0" fontId="18" fillId="35" borderId="13" xfId="0" applyFont="1" applyFill="1" applyBorder="1" applyAlignment="1">
      <alignment horizontal="center"/>
    </xf>
    <xf numFmtId="0" fontId="18" fillId="38" borderId="13" xfId="0" applyFont="1" applyFill="1" applyBorder="1" applyAlignment="1">
      <alignment horizontal="center"/>
    </xf>
    <xf numFmtId="0" fontId="35" fillId="0" borderId="0" xfId="0" applyFont="1" applyAlignment="1">
      <alignment wrapText="1"/>
    </xf>
    <xf numFmtId="0" fontId="35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13" xfId="0" applyFont="1" applyBorder="1" applyAlignment="1">
      <alignment vertical="top" wrapText="1"/>
    </xf>
    <xf numFmtId="0" fontId="35" fillId="0" borderId="0" xfId="0" applyFont="1" applyBorder="1" applyAlignment="1">
      <alignment wrapText="1"/>
    </xf>
    <xf numFmtId="0" fontId="37" fillId="0" borderId="25" xfId="0" applyFont="1" applyBorder="1" applyAlignment="1">
      <alignment vertical="top" wrapText="1"/>
    </xf>
    <xf numFmtId="0" fontId="35" fillId="0" borderId="13" xfId="0" applyFont="1" applyBorder="1" applyAlignment="1">
      <alignment vertical="top" wrapText="1"/>
    </xf>
    <xf numFmtId="0" fontId="37" fillId="0" borderId="12" xfId="0" applyFont="1" applyBorder="1" applyAlignment="1">
      <alignment vertical="top" wrapText="1"/>
    </xf>
    <xf numFmtId="0" fontId="37" fillId="0" borderId="26" xfId="0" applyFont="1" applyBorder="1" applyAlignment="1">
      <alignment vertical="top" wrapText="1"/>
    </xf>
    <xf numFmtId="0" fontId="38" fillId="40" borderId="13" xfId="0" applyFont="1" applyFill="1" applyBorder="1" applyAlignment="1">
      <alignment vertical="top" wrapText="1"/>
    </xf>
    <xf numFmtId="0" fontId="19" fillId="35" borderId="13" xfId="0" applyFont="1" applyFill="1" applyBorder="1" applyAlignment="1">
      <alignment vertical="top" wrapText="1"/>
    </xf>
    <xf numFmtId="9" fontId="19" fillId="0" borderId="13" xfId="2" applyFont="1" applyBorder="1"/>
    <xf numFmtId="43" fontId="19" fillId="0" borderId="13" xfId="89" applyFont="1" applyBorder="1"/>
    <xf numFmtId="0" fontId="38" fillId="40" borderId="10" xfId="0" applyFont="1" applyFill="1" applyBorder="1" applyAlignment="1">
      <alignment horizontal="left" vertical="top" wrapText="1"/>
    </xf>
    <xf numFmtId="0" fontId="38" fillId="40" borderId="12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5" fillId="0" borderId="12" xfId="0" applyFont="1" applyBorder="1" applyAlignment="1">
      <alignment horizontal="left" vertical="top" wrapText="1"/>
    </xf>
    <xf numFmtId="0" fontId="36" fillId="46" borderId="10" xfId="0" applyFont="1" applyFill="1" applyBorder="1" applyAlignment="1">
      <alignment horizontal="center" vertical="top" wrapText="1"/>
    </xf>
    <xf numFmtId="0" fontId="36" fillId="46" borderId="11" xfId="0" applyFont="1" applyFill="1" applyBorder="1" applyAlignment="1">
      <alignment horizontal="center" vertical="top" wrapText="1"/>
    </xf>
    <xf numFmtId="0" fontId="36" fillId="46" borderId="12" xfId="0" applyFont="1" applyFill="1" applyBorder="1" applyAlignment="1">
      <alignment horizontal="center" vertical="top" wrapText="1"/>
    </xf>
    <xf numFmtId="0" fontId="36" fillId="0" borderId="14" xfId="0" applyFont="1" applyBorder="1" applyAlignment="1">
      <alignment horizontal="left" vertical="top" wrapText="1"/>
    </xf>
    <xf numFmtId="0" fontId="36" fillId="0" borderId="24" xfId="0" applyFont="1" applyBorder="1" applyAlignment="1">
      <alignment horizontal="left" vertical="top" wrapText="1"/>
    </xf>
    <xf numFmtId="0" fontId="36" fillId="0" borderId="23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/>
    </xf>
    <xf numFmtId="0" fontId="34" fillId="43" borderId="1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33" fillId="45" borderId="13" xfId="0" applyFont="1" applyFill="1" applyBorder="1" applyAlignment="1">
      <alignment horizontal="center"/>
    </xf>
    <xf numFmtId="0" fontId="18" fillId="0" borderId="13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33" fillId="40" borderId="13" xfId="0" applyFont="1" applyFill="1" applyBorder="1" applyAlignment="1">
      <alignment horizontal="center"/>
    </xf>
    <xf numFmtId="0" fontId="33" fillId="41" borderId="13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10" fontId="19" fillId="47" borderId="13" xfId="2" applyNumberFormat="1" applyFont="1" applyFill="1" applyBorder="1"/>
    <xf numFmtId="2" fontId="19" fillId="0" borderId="0" xfId="0" applyNumberFormat="1" applyFont="1"/>
  </cellXfs>
  <cellStyles count="90">
    <cellStyle name="20% - Accent1 2" xfId="36"/>
    <cellStyle name="20% - Accent2 2" xfId="37"/>
    <cellStyle name="20% - Accent3 2" xfId="38"/>
    <cellStyle name="20% - Accent4 2" xfId="39"/>
    <cellStyle name="20% - Accent5" xfId="29" builtinId="46" customBuiltin="1"/>
    <cellStyle name="20% - Accent6" xfId="33" builtinId="50" customBuiltin="1"/>
    <cellStyle name="40% - Accent1" xfId="20" builtinId="31" customBuiltin="1"/>
    <cellStyle name="40% - Accent2" xfId="23" builtinId="35" customBuiltin="1"/>
    <cellStyle name="40% - Accent3 2" xfId="40"/>
    <cellStyle name="40% - Accent4" xfId="27" builtinId="43" customBuiltin="1"/>
    <cellStyle name="40% - Accent5" xfId="30" builtinId="47" customBuiltin="1"/>
    <cellStyle name="40% - Accent6" xfId="34" builtinId="51" customBuiltin="1"/>
    <cellStyle name="60% - Accent1" xfId="21" builtinId="32" customBuiltin="1"/>
    <cellStyle name="60% - Accent2" xfId="24" builtinId="36" customBuiltin="1"/>
    <cellStyle name="60% - Accent3 2" xfId="41"/>
    <cellStyle name="60% - Accent4 2" xfId="42"/>
    <cellStyle name="60% - Accent5" xfId="31" builtinId="48" customBuiltin="1"/>
    <cellStyle name="60% - Accent6 2" xfId="43"/>
    <cellStyle name="Accent1" xfId="19" builtinId="29" customBuiltin="1"/>
    <cellStyle name="Accent2" xfId="22" builtinId="33" customBuiltin="1"/>
    <cellStyle name="Accent3" xfId="25" builtinId="37" customBuiltin="1"/>
    <cellStyle name="Accent4" xfId="26" builtinId="41" customBuiltin="1"/>
    <cellStyle name="Accent5" xfId="28" builtinId="45" customBuiltin="1"/>
    <cellStyle name="Accent6" xfId="32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89" builtinId="3"/>
    <cellStyle name="Comma 2" xfId="45"/>
    <cellStyle name="Comma 2 2" xfId="46"/>
    <cellStyle name="Comma 2 3" xfId="47"/>
    <cellStyle name="Comma 2 4" xfId="48"/>
    <cellStyle name="Comma 3" xfId="49"/>
    <cellStyle name="Comma 3 2" xfId="50"/>
    <cellStyle name="Comma 3 3" xfId="51"/>
    <cellStyle name="Comma 4" xfId="52"/>
    <cellStyle name="Comma 5" xfId="53"/>
    <cellStyle name="Comma 6" xfId="54"/>
    <cellStyle name="Comma 7" xfId="55"/>
    <cellStyle name="Comma 8" xfId="44"/>
    <cellStyle name="Currency" xfId="1" builtinId="4"/>
    <cellStyle name="Currency 2" xfId="57"/>
    <cellStyle name="Currency 3" xfId="58"/>
    <cellStyle name="Currency 3 2" xfId="59"/>
    <cellStyle name="Currency 3 3" xfId="60"/>
    <cellStyle name="Currency 3 4" xfId="61"/>
    <cellStyle name="Currency 4" xfId="62"/>
    <cellStyle name="Currency 4 2" xfId="63"/>
    <cellStyle name="Currency 4 3" xfId="64"/>
    <cellStyle name="Currency 5" xfId="65"/>
    <cellStyle name="Currency 6" xfId="66"/>
    <cellStyle name="Currency 7" xfId="67"/>
    <cellStyle name="Currency 8" xfId="56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68"/>
    <cellStyle name="Normal 2 2" xfId="69"/>
    <cellStyle name="Normal 2 3" xfId="70"/>
    <cellStyle name="Normal 3" xfId="71"/>
    <cellStyle name="Normal 3 2" xfId="72"/>
    <cellStyle name="Normal 3 3" xfId="73"/>
    <cellStyle name="Normal 4" xfId="74"/>
    <cellStyle name="Normal 5" xfId="35"/>
    <cellStyle name="Normal 6" xfId="75"/>
    <cellStyle name="Note 2" xfId="76"/>
    <cellStyle name="Output" xfId="12" builtinId="21" customBuiltin="1"/>
    <cellStyle name="Percent" xfId="2" builtinId="5"/>
    <cellStyle name="Percent 2" xfId="78"/>
    <cellStyle name="Percent 2 2" xfId="79"/>
    <cellStyle name="Percent 2 3" xfId="80"/>
    <cellStyle name="Percent 2 4" xfId="81"/>
    <cellStyle name="Percent 3" xfId="82"/>
    <cellStyle name="Percent 3 2" xfId="83"/>
    <cellStyle name="Percent 3 3" xfId="84"/>
    <cellStyle name="Percent 4" xfId="85"/>
    <cellStyle name="Percent 5" xfId="86"/>
    <cellStyle name="Percent 5 2" xfId="87"/>
    <cellStyle name="Percent 6" xfId="88"/>
    <cellStyle name="Percent 7" xfId="77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Summary!$C$4</c:f>
              <c:strCache>
                <c:ptCount val="1"/>
                <c:pt idx="0">
                  <c:v>revenue requirement</c:v>
                </c:pt>
              </c:strCache>
            </c:strRef>
          </c:tx>
          <c:marker>
            <c:symbol val="none"/>
          </c:marker>
          <c:cat>
            <c:strRef>
              <c:f>Summary!$D$3:$H$3</c:f>
              <c:strCache>
                <c:ptCount val="5"/>
                <c:pt idx="0">
                  <c:v>14/15</c:v>
                </c:pt>
                <c:pt idx="1">
                  <c:v>15/16</c:v>
                </c:pt>
                <c:pt idx="2">
                  <c:v>16/17</c:v>
                </c:pt>
                <c:pt idx="3">
                  <c:v>17/18</c:v>
                </c:pt>
                <c:pt idx="4">
                  <c:v>18/19</c:v>
                </c:pt>
              </c:strCache>
            </c:strRef>
          </c:cat>
          <c:val>
            <c:numRef>
              <c:f>Summary!$D$4:$H$4</c:f>
              <c:numCache>
                <c:formatCode>_("$"* #,##0.00_);_("$"* \(#,##0.00\);_("$"* "-"??_);_(@_)</c:formatCode>
                <c:ptCount val="5"/>
                <c:pt idx="0">
                  <c:v>9857817.6316183452</c:v>
                </c:pt>
                <c:pt idx="1">
                  <c:v>13238118.298380207</c:v>
                </c:pt>
                <c:pt idx="2">
                  <c:v>13268602.594538305</c:v>
                </c:pt>
                <c:pt idx="3">
                  <c:v>13241107.30276625</c:v>
                </c:pt>
                <c:pt idx="4">
                  <c:v>13350662.194105683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Summary!$C$5</c:f>
              <c:strCache>
                <c:ptCount val="1"/>
                <c:pt idx="0">
                  <c:v>Smoothed revenue</c:v>
                </c:pt>
              </c:strCache>
            </c:strRef>
          </c:tx>
          <c:marker>
            <c:symbol val="none"/>
          </c:marker>
          <c:cat>
            <c:strRef>
              <c:f>Summary!$D$3:$H$3</c:f>
              <c:strCache>
                <c:ptCount val="5"/>
                <c:pt idx="0">
                  <c:v>14/15</c:v>
                </c:pt>
                <c:pt idx="1">
                  <c:v>15/16</c:v>
                </c:pt>
                <c:pt idx="2">
                  <c:v>16/17</c:v>
                </c:pt>
                <c:pt idx="3">
                  <c:v>17/18</c:v>
                </c:pt>
                <c:pt idx="4">
                  <c:v>18/19</c:v>
                </c:pt>
              </c:strCache>
            </c:strRef>
          </c:cat>
          <c:val>
            <c:numRef>
              <c:f>Summary!$D$5:$H$5</c:f>
              <c:numCache>
                <c:formatCode>_("$"* #,##0.00_);_("$"* \(#,##0.00\);_("$"* "-"??_);_(@_)</c:formatCode>
                <c:ptCount val="5"/>
                <c:pt idx="0">
                  <c:v>9857817.6316183452</c:v>
                </c:pt>
                <c:pt idx="1">
                  <c:v>11106451.074292723</c:v>
                </c:pt>
                <c:pt idx="2">
                  <c:v>12513241.781833131</c:v>
                </c:pt>
                <c:pt idx="3">
                  <c:v>14098222.631443566</c:v>
                </c:pt>
                <c:pt idx="4">
                  <c:v>15883963.950437643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264000"/>
        <c:axId val="313265536"/>
      </c:lineChart>
      <c:catAx>
        <c:axId val="313264000"/>
        <c:scaling>
          <c:orientation val="minMax"/>
        </c:scaling>
        <c:delete val="0"/>
        <c:axPos val="b"/>
        <c:majorTickMark val="out"/>
        <c:minorTickMark val="none"/>
        <c:tickLblPos val="nextTo"/>
        <c:crossAx val="313265536"/>
        <c:crosses val="autoZero"/>
        <c:auto val="1"/>
        <c:lblAlgn val="ctr"/>
        <c:lblOffset val="100"/>
        <c:noMultiLvlLbl val="0"/>
      </c:catAx>
      <c:valAx>
        <c:axId val="31326553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313264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138111</xdr:colOff>
      <xdr:row>9</xdr:row>
      <xdr:rowOff>180974</xdr:rowOff>
    </xdr:from>
    <xdr:to>
      <xdr:col>7</xdr:col>
      <xdr:colOff>542924</xdr:colOff>
      <xdr:row>29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teams.ce.countryenergy.com.au/sites/AER/Revised%20Prop/Attachments%20Schedule%20and%20Documents/Attachment%209.2%20Public%20lighting%20models/AER%20FY2016_19%20Submission_SLUOS%20OPEX_Jan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sential%20Energy%20-%20Public%20Lighting%20_Tariff%201%20Capex_Jan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sential%20Energy%20-%20Public%20Lighting%20_Tariff%203%20Cape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ssential%20Energy%20-%20Public%20Lighting%20Tariff%205%20Capex_Jan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 data"/>
      <sheetName val="Lamp Stock"/>
      <sheetName val="Other Maintenance"/>
      <sheetName val="Maintenance Costs"/>
      <sheetName val="Tariff Schedule Lookup Table"/>
      <sheetName val="Public Lighting Charges"/>
      <sheetName val="Sheet1"/>
    </sheetNames>
    <sheetDataSet>
      <sheetData sheetId="0"/>
      <sheetData sheetId="1">
        <row r="21">
          <cell r="D21">
            <v>0.40937397978544776</v>
          </cell>
          <cell r="E21">
            <v>0.37270000000000003</v>
          </cell>
          <cell r="F21">
            <v>0.36170000000000002</v>
          </cell>
          <cell r="G21">
            <v>0.34360000000000002</v>
          </cell>
          <cell r="H21">
            <v>0.34140000000000004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</sheetData>
      <sheetData sheetId="2"/>
      <sheetData sheetId="3"/>
      <sheetData sheetId="4"/>
      <sheetData sheetId="5"/>
      <sheetData sheetId="6">
        <row r="8">
          <cell r="A8" t="str">
            <v>Tariff Code</v>
          </cell>
          <cell r="B8" t="str">
            <v>Lamp Code</v>
          </cell>
          <cell r="C8" t="str">
            <v>Description</v>
          </cell>
          <cell r="D8" t="str">
            <v>Capital Code</v>
          </cell>
          <cell r="E8" t="str">
            <v>Tariff Code</v>
          </cell>
          <cell r="F8" t="str">
            <v>Equivalent Lantern for Capital Calculation</v>
          </cell>
          <cell r="G8" t="str">
            <v>Dedicated Pole</v>
          </cell>
          <cell r="H8" t="str">
            <v>Number of lights per Construction</v>
          </cell>
          <cell r="I8" t="str">
            <v>Pole Maintenance Cost</v>
          </cell>
          <cell r="J8" t="str">
            <v>SLUOS Spot</v>
          </cell>
          <cell r="K8" t="str">
            <v>SLUOS Bulk</v>
          </cell>
          <cell r="L8" t="str">
            <v>Total maintenace excluding Corp &amp; Div OVH $2013-14</v>
          </cell>
        </row>
        <row r="9">
          <cell r="A9" t="str">
            <v>FLU0010-ST-0001-006-B</v>
          </cell>
          <cell r="B9" t="str">
            <v>FLU0010-ST</v>
          </cell>
          <cell r="C9" t="str">
            <v>Fluorescent 9</v>
          </cell>
          <cell r="D9">
            <v>1</v>
          </cell>
          <cell r="E9">
            <v>6</v>
          </cell>
          <cell r="F9" t="str">
            <v>NO CAPITAL</v>
          </cell>
          <cell r="G9" t="str">
            <v>NO CAPITAL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FLU0010-ST-0010-002-B</v>
          </cell>
          <cell r="B10" t="str">
            <v>FLU0010-ST</v>
          </cell>
          <cell r="C10" t="str">
            <v>Fluorescent 9</v>
          </cell>
          <cell r="D10">
            <v>10</v>
          </cell>
          <cell r="E10">
            <v>2</v>
          </cell>
          <cell r="F10" t="str">
            <v>MERCURY VAPOUR 80W</v>
          </cell>
          <cell r="G10" t="str">
            <v>SHARED OR NO POLE</v>
          </cell>
          <cell r="H10">
            <v>1</v>
          </cell>
          <cell r="I10">
            <v>0</v>
          </cell>
          <cell r="J10">
            <v>18.648604788069729</v>
          </cell>
          <cell r="K10">
            <v>12.896889041395372</v>
          </cell>
          <cell r="L10">
            <v>31.545493829465101</v>
          </cell>
        </row>
        <row r="11">
          <cell r="A11" t="str">
            <v>FLU0010-ST-0990-001-B</v>
          </cell>
          <cell r="B11" t="str">
            <v>FLU0010-ST</v>
          </cell>
          <cell r="C11" t="str">
            <v>Fluorescent 9</v>
          </cell>
          <cell r="D11">
            <v>990</v>
          </cell>
          <cell r="E11">
            <v>1</v>
          </cell>
          <cell r="F11" t="str">
            <v>MERCURY VAPOUR 80W</v>
          </cell>
          <cell r="G11" t="str">
            <v>STEEL POLE</v>
          </cell>
          <cell r="H11">
            <v>1</v>
          </cell>
          <cell r="I11">
            <v>9.8748837500000004</v>
          </cell>
          <cell r="J11">
            <v>18.648604788069729</v>
          </cell>
          <cell r="K11">
            <v>12.896889041395372</v>
          </cell>
          <cell r="L11">
            <v>41.420377579465104</v>
          </cell>
        </row>
        <row r="12">
          <cell r="A12" t="str">
            <v>FLU0010-ST-0990-002-B</v>
          </cell>
          <cell r="B12" t="str">
            <v>FLU0010-ST</v>
          </cell>
          <cell r="C12" t="str">
            <v>Fluorescent 9</v>
          </cell>
          <cell r="D12">
            <v>990</v>
          </cell>
          <cell r="E12">
            <v>2</v>
          </cell>
          <cell r="F12" t="str">
            <v>MERCURY VAPOUR 80W</v>
          </cell>
          <cell r="G12" t="str">
            <v>STEEL POLE</v>
          </cell>
          <cell r="H12">
            <v>1</v>
          </cell>
          <cell r="I12">
            <v>9.8748837500000004</v>
          </cell>
          <cell r="J12">
            <v>18.648604788069729</v>
          </cell>
          <cell r="K12">
            <v>12.896889041395372</v>
          </cell>
          <cell r="L12">
            <v>41.420377579465104</v>
          </cell>
        </row>
        <row r="13">
          <cell r="A13" t="str">
            <v>FLU0040-ST-0001-006-B</v>
          </cell>
          <cell r="B13" t="str">
            <v>FLU0040-ST</v>
          </cell>
          <cell r="C13" t="str">
            <v>Fluorescent 15</v>
          </cell>
          <cell r="D13">
            <v>1</v>
          </cell>
          <cell r="E13">
            <v>6</v>
          </cell>
          <cell r="F13" t="str">
            <v>NO CAPITAL</v>
          </cell>
          <cell r="G13" t="str">
            <v>NO CAPITAL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FLU0040-ST-0010-002-B</v>
          </cell>
          <cell r="B14" t="str">
            <v>FLU0040-ST</v>
          </cell>
          <cell r="C14" t="str">
            <v>Fluorescent 15</v>
          </cell>
          <cell r="D14">
            <v>10</v>
          </cell>
          <cell r="E14">
            <v>2</v>
          </cell>
          <cell r="F14" t="str">
            <v>MERCURY VAPOUR 80W</v>
          </cell>
          <cell r="G14" t="str">
            <v>SHARED OR NO POLE</v>
          </cell>
          <cell r="H14">
            <v>1</v>
          </cell>
          <cell r="I14">
            <v>0</v>
          </cell>
          <cell r="J14">
            <v>18.527749942911971</v>
          </cell>
          <cell r="K14">
            <v>16.394745573712349</v>
          </cell>
          <cell r="L14">
            <v>34.922495516624323</v>
          </cell>
        </row>
        <row r="15">
          <cell r="A15" t="str">
            <v>FLU0050-ST-0001-006-B</v>
          </cell>
          <cell r="B15" t="str">
            <v>FLU0050-ST</v>
          </cell>
          <cell r="C15" t="str">
            <v>Fluorescent 20</v>
          </cell>
          <cell r="D15">
            <v>1</v>
          </cell>
          <cell r="E15">
            <v>6</v>
          </cell>
          <cell r="F15" t="str">
            <v>NO CAPITAL</v>
          </cell>
          <cell r="G15" t="str">
            <v>NO CAPITAL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FLU0050-ST-0010-001-B</v>
          </cell>
          <cell r="B16" t="str">
            <v>FLU0050-ST</v>
          </cell>
          <cell r="C16" t="str">
            <v>Fluorescent 20</v>
          </cell>
          <cell r="D16">
            <v>10</v>
          </cell>
          <cell r="E16">
            <v>1</v>
          </cell>
          <cell r="F16" t="str">
            <v>MERCURY VAPOUR 80W</v>
          </cell>
          <cell r="G16" t="str">
            <v>SHARED OR NO POLE</v>
          </cell>
          <cell r="H16">
            <v>1</v>
          </cell>
          <cell r="I16">
            <v>0</v>
          </cell>
          <cell r="J16">
            <v>18.718304879476126</v>
          </cell>
          <cell r="K16">
            <v>12.896889041395372</v>
          </cell>
          <cell r="L16">
            <v>31.615193920871498</v>
          </cell>
        </row>
        <row r="17">
          <cell r="A17" t="str">
            <v>FLU0050-ST-0010-002-B</v>
          </cell>
          <cell r="B17" t="str">
            <v>FLU0050-ST</v>
          </cell>
          <cell r="C17" t="str">
            <v>Fluorescent 20</v>
          </cell>
          <cell r="D17">
            <v>10</v>
          </cell>
          <cell r="E17">
            <v>2</v>
          </cell>
          <cell r="F17" t="str">
            <v>MERCURY VAPOUR 80W</v>
          </cell>
          <cell r="G17" t="str">
            <v>SHARED OR NO POLE</v>
          </cell>
          <cell r="H17">
            <v>1</v>
          </cell>
          <cell r="I17">
            <v>0</v>
          </cell>
          <cell r="J17">
            <v>18.718304879476126</v>
          </cell>
          <cell r="K17">
            <v>12.896889041395372</v>
          </cell>
          <cell r="L17">
            <v>31.615193920871498</v>
          </cell>
        </row>
        <row r="18">
          <cell r="A18" t="str">
            <v>FLU0050-ST-0740-001-B</v>
          </cell>
          <cell r="B18" t="str">
            <v>FLU0050-ST</v>
          </cell>
          <cell r="C18" t="str">
            <v>Fluorescent 20</v>
          </cell>
          <cell r="D18">
            <v>740</v>
          </cell>
          <cell r="E18">
            <v>1</v>
          </cell>
          <cell r="F18" t="str">
            <v>MERCURY VAPOUR 80W</v>
          </cell>
          <cell r="G18" t="str">
            <v>SHARED OR NO POLE</v>
          </cell>
          <cell r="H18">
            <v>2</v>
          </cell>
          <cell r="I18">
            <v>0</v>
          </cell>
          <cell r="J18">
            <v>18.718304879476126</v>
          </cell>
          <cell r="K18">
            <v>12.896889041395372</v>
          </cell>
          <cell r="L18">
            <v>31.615193920871498</v>
          </cell>
        </row>
        <row r="19">
          <cell r="A19" t="str">
            <v>FLU0050-ST-0990-002-B</v>
          </cell>
          <cell r="B19" t="str">
            <v>FLU0050-ST</v>
          </cell>
          <cell r="C19" t="str">
            <v>Fluorescent 20</v>
          </cell>
          <cell r="D19">
            <v>990</v>
          </cell>
          <cell r="E19">
            <v>2</v>
          </cell>
          <cell r="F19" t="str">
            <v>MERCURY VAPOUR 80W</v>
          </cell>
          <cell r="G19" t="str">
            <v>STEEL POLE</v>
          </cell>
          <cell r="H19">
            <v>1</v>
          </cell>
          <cell r="I19">
            <v>9.8748837500000004</v>
          </cell>
          <cell r="J19">
            <v>18.718304879476126</v>
          </cell>
          <cell r="K19">
            <v>12.896889041395372</v>
          </cell>
          <cell r="L19">
            <v>41.4900776708715</v>
          </cell>
        </row>
        <row r="20">
          <cell r="A20" t="str">
            <v>FLU0060-ST-0001-006-B</v>
          </cell>
          <cell r="B20" t="str">
            <v>FLU0060-ST</v>
          </cell>
          <cell r="C20" t="str">
            <v>Fluorescent Twin 20</v>
          </cell>
          <cell r="D20">
            <v>1</v>
          </cell>
          <cell r="E20">
            <v>6</v>
          </cell>
          <cell r="F20" t="str">
            <v>NO CAPITAL</v>
          </cell>
          <cell r="G20" t="str">
            <v>NO CAPITAL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FLU0060-ST-0010-001-B</v>
          </cell>
          <cell r="B21" t="str">
            <v>FLU0060-ST</v>
          </cell>
          <cell r="C21" t="str">
            <v>Fluorescent Twin 20</v>
          </cell>
          <cell r="D21">
            <v>10</v>
          </cell>
          <cell r="E21">
            <v>1</v>
          </cell>
          <cell r="F21" t="str">
            <v>MERCURY VAPOUR 80W</v>
          </cell>
          <cell r="G21" t="str">
            <v>SHARED OR NO POLE</v>
          </cell>
          <cell r="H21">
            <v>1</v>
          </cell>
          <cell r="I21">
            <v>0</v>
          </cell>
          <cell r="J21">
            <v>18.859545362552907</v>
          </cell>
          <cell r="K21">
            <v>14.422441041395372</v>
          </cell>
          <cell r="L21">
            <v>33.281986403948281</v>
          </cell>
        </row>
        <row r="22">
          <cell r="A22" t="str">
            <v>FLU0060-ST-0010-002-B</v>
          </cell>
          <cell r="B22" t="str">
            <v>FLU0060-ST</v>
          </cell>
          <cell r="C22" t="str">
            <v>Fluorescent Twin 20</v>
          </cell>
          <cell r="D22">
            <v>10</v>
          </cell>
          <cell r="E22">
            <v>2</v>
          </cell>
          <cell r="F22" t="str">
            <v>MERCURY VAPOUR 80W</v>
          </cell>
          <cell r="G22" t="str">
            <v>SHARED OR NO POLE</v>
          </cell>
          <cell r="H22">
            <v>1</v>
          </cell>
          <cell r="I22">
            <v>0</v>
          </cell>
          <cell r="J22">
            <v>18.859545362552907</v>
          </cell>
          <cell r="K22">
            <v>14.422441041395372</v>
          </cell>
          <cell r="L22">
            <v>33.281986403948281</v>
          </cell>
        </row>
        <row r="23">
          <cell r="A23" t="str">
            <v>FLU0060-ST-0740-002-B</v>
          </cell>
          <cell r="B23" t="str">
            <v>FLU0060-ST</v>
          </cell>
          <cell r="C23" t="str">
            <v>Fluorescent Twin 20</v>
          </cell>
          <cell r="D23">
            <v>740</v>
          </cell>
          <cell r="E23">
            <v>2</v>
          </cell>
          <cell r="F23" t="str">
            <v>MERCURY VAPOUR 80W</v>
          </cell>
          <cell r="G23" t="str">
            <v>SHARED OR NO POLE</v>
          </cell>
          <cell r="H23">
            <v>2</v>
          </cell>
          <cell r="I23">
            <v>0</v>
          </cell>
          <cell r="J23">
            <v>18.859545362552907</v>
          </cell>
          <cell r="K23">
            <v>14.422441041395372</v>
          </cell>
          <cell r="L23">
            <v>33.281986403948281</v>
          </cell>
        </row>
        <row r="24">
          <cell r="A24" t="str">
            <v>FLU0060-ST-0810-001-B</v>
          </cell>
          <cell r="B24" t="str">
            <v>FLU0060-ST</v>
          </cell>
          <cell r="C24" t="str">
            <v>Fluorescent Twin 20</v>
          </cell>
          <cell r="D24">
            <v>810</v>
          </cell>
          <cell r="E24">
            <v>1</v>
          </cell>
          <cell r="F24" t="str">
            <v>MERCURY VAPOUR 80W</v>
          </cell>
          <cell r="G24" t="str">
            <v>WOOD POLE</v>
          </cell>
          <cell r="H24">
            <v>1</v>
          </cell>
          <cell r="I24">
            <v>10.809914000000001</v>
          </cell>
          <cell r="J24">
            <v>18.859545362552907</v>
          </cell>
          <cell r="K24">
            <v>14.422441041395372</v>
          </cell>
          <cell r="L24">
            <v>44.09190040394828</v>
          </cell>
        </row>
        <row r="25">
          <cell r="A25" t="str">
            <v>FLU0060-ST-0810-002-B</v>
          </cell>
          <cell r="B25" t="str">
            <v>FLU0060-ST</v>
          </cell>
          <cell r="C25" t="str">
            <v>Fluorescent Twin 20</v>
          </cell>
          <cell r="D25">
            <v>810</v>
          </cell>
          <cell r="E25">
            <v>2</v>
          </cell>
          <cell r="F25" t="str">
            <v>MERCURY VAPOUR 80W</v>
          </cell>
          <cell r="G25" t="str">
            <v>WOOD POLE</v>
          </cell>
          <cell r="H25">
            <v>1</v>
          </cell>
          <cell r="I25">
            <v>10.809914000000001</v>
          </cell>
          <cell r="J25">
            <v>18.859545362552907</v>
          </cell>
          <cell r="K25">
            <v>14.422441041395372</v>
          </cell>
          <cell r="L25">
            <v>44.09190040394828</v>
          </cell>
        </row>
        <row r="26">
          <cell r="A26" t="str">
            <v>FLU0060-ST-0830-002-B</v>
          </cell>
          <cell r="B26" t="str">
            <v>FLU0060-ST</v>
          </cell>
          <cell r="C26" t="str">
            <v>Fluorescent Twin 20</v>
          </cell>
          <cell r="D26">
            <v>830</v>
          </cell>
          <cell r="E26">
            <v>2</v>
          </cell>
          <cell r="F26" t="str">
            <v>MERCURY VAPOUR 80W</v>
          </cell>
          <cell r="G26" t="str">
            <v>SHARED OR NO POLE</v>
          </cell>
          <cell r="H26">
            <v>4</v>
          </cell>
          <cell r="I26">
            <v>0</v>
          </cell>
          <cell r="J26">
            <v>18.859545362552907</v>
          </cell>
          <cell r="K26">
            <v>14.422441041395372</v>
          </cell>
          <cell r="L26">
            <v>33.281986403948281</v>
          </cell>
        </row>
        <row r="27">
          <cell r="A27" t="str">
            <v>FLU0060-ST-0990-001-B</v>
          </cell>
          <cell r="B27" t="str">
            <v>FLU0060-ST</v>
          </cell>
          <cell r="C27" t="str">
            <v>Fluorescent Twin 20</v>
          </cell>
          <cell r="D27">
            <v>990</v>
          </cell>
          <cell r="E27">
            <v>1</v>
          </cell>
          <cell r="F27" t="str">
            <v>MERCURY VAPOUR 80W</v>
          </cell>
          <cell r="G27" t="str">
            <v>STEEL POLE</v>
          </cell>
          <cell r="H27">
            <v>1</v>
          </cell>
          <cell r="I27">
            <v>9.8748837500000004</v>
          </cell>
          <cell r="J27">
            <v>18.859545362552907</v>
          </cell>
          <cell r="K27">
            <v>14.422441041395372</v>
          </cell>
          <cell r="L27">
            <v>43.156870153948283</v>
          </cell>
        </row>
        <row r="28">
          <cell r="A28" t="str">
            <v>FLU0060-ST-0990-002-B</v>
          </cell>
          <cell r="B28" t="str">
            <v>FLU0060-ST</v>
          </cell>
          <cell r="C28" t="str">
            <v>Fluorescent Twin 20</v>
          </cell>
          <cell r="D28">
            <v>990</v>
          </cell>
          <cell r="E28">
            <v>2</v>
          </cell>
          <cell r="F28" t="str">
            <v>MERCURY VAPOUR 80W</v>
          </cell>
          <cell r="G28" t="str">
            <v>STEEL POLE</v>
          </cell>
          <cell r="H28">
            <v>1</v>
          </cell>
          <cell r="I28">
            <v>9.8748837500000004</v>
          </cell>
          <cell r="J28">
            <v>18.859545362552907</v>
          </cell>
          <cell r="K28">
            <v>14.422441041395372</v>
          </cell>
          <cell r="L28">
            <v>43.156870153948283</v>
          </cell>
        </row>
        <row r="29">
          <cell r="A29" t="str">
            <v>FLU0060-ST-1000-002-B</v>
          </cell>
          <cell r="B29" t="str">
            <v>FLU0060-ST</v>
          </cell>
          <cell r="C29" t="str">
            <v>Fluorescent Twin 20</v>
          </cell>
          <cell r="D29">
            <v>1000</v>
          </cell>
          <cell r="E29">
            <v>2</v>
          </cell>
          <cell r="F29" t="str">
            <v>MERCURY VAPOUR 80W</v>
          </cell>
          <cell r="G29" t="str">
            <v>STEEL POLE</v>
          </cell>
          <cell r="H29">
            <v>2</v>
          </cell>
          <cell r="I29">
            <v>9.8748837500000004</v>
          </cell>
          <cell r="J29">
            <v>18.859545362552907</v>
          </cell>
          <cell r="K29">
            <v>14.422441041395372</v>
          </cell>
          <cell r="L29">
            <v>38.219428278948278</v>
          </cell>
        </row>
        <row r="30">
          <cell r="A30" t="str">
            <v>FLU0070-ST-0010-002-B</v>
          </cell>
          <cell r="B30" t="str">
            <v>FLU0070-ST</v>
          </cell>
          <cell r="C30" t="str">
            <v>Fluorescent 3x20</v>
          </cell>
          <cell r="D30">
            <v>10</v>
          </cell>
          <cell r="E30">
            <v>2</v>
          </cell>
          <cell r="F30" t="str">
            <v>MERCURY VAPOUR 80W</v>
          </cell>
          <cell r="G30" t="str">
            <v>SHARED OR NO POLE</v>
          </cell>
          <cell r="H30">
            <v>1</v>
          </cell>
          <cell r="I30">
            <v>0</v>
          </cell>
          <cell r="J30">
            <v>19.248590044458371</v>
          </cell>
          <cell r="K30">
            <v>15.947993041395371</v>
          </cell>
          <cell r="L30">
            <v>35.196583085853746</v>
          </cell>
        </row>
        <row r="31">
          <cell r="A31" t="str">
            <v>FLU0080-ST-0001-006-B</v>
          </cell>
          <cell r="B31" t="str">
            <v>FLU0080-ST</v>
          </cell>
          <cell r="C31" t="str">
            <v>Fluorescent 4x20</v>
          </cell>
          <cell r="D31">
            <v>1</v>
          </cell>
          <cell r="E31">
            <v>6</v>
          </cell>
          <cell r="F31" t="str">
            <v>NO CAPITAL</v>
          </cell>
          <cell r="G31" t="str">
            <v>NO CAPITAL</v>
          </cell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FLU0080-ST-0010-001-B</v>
          </cell>
          <cell r="B32" t="str">
            <v>FLU0080-ST</v>
          </cell>
          <cell r="C32" t="str">
            <v>Fluorescent 4x20</v>
          </cell>
          <cell r="D32">
            <v>10</v>
          </cell>
          <cell r="E32">
            <v>1</v>
          </cell>
          <cell r="F32" t="str">
            <v>MERCURY VAPOUR 80W</v>
          </cell>
          <cell r="G32" t="str">
            <v>SHARED OR NO POLE</v>
          </cell>
          <cell r="H32">
            <v>1</v>
          </cell>
          <cell r="I32">
            <v>0</v>
          </cell>
          <cell r="J32">
            <v>19.665802199476126</v>
          </cell>
          <cell r="K32">
            <v>17.473545041395372</v>
          </cell>
          <cell r="L32">
            <v>37.139347240871501</v>
          </cell>
        </row>
        <row r="33">
          <cell r="A33" t="str">
            <v>FLU0080-ST-0010-002-B</v>
          </cell>
          <cell r="B33" t="str">
            <v>FLU0080-ST</v>
          </cell>
          <cell r="C33" t="str">
            <v>Fluorescent 4x20</v>
          </cell>
          <cell r="D33">
            <v>10</v>
          </cell>
          <cell r="E33">
            <v>2</v>
          </cell>
          <cell r="F33" t="str">
            <v>MERCURY VAPOUR 80W</v>
          </cell>
          <cell r="G33" t="str">
            <v>SHARED OR NO POLE</v>
          </cell>
          <cell r="H33">
            <v>1</v>
          </cell>
          <cell r="I33">
            <v>0</v>
          </cell>
          <cell r="J33">
            <v>19.665802199476126</v>
          </cell>
          <cell r="K33">
            <v>17.473545041395372</v>
          </cell>
          <cell r="L33">
            <v>37.139347240871501</v>
          </cell>
        </row>
        <row r="34">
          <cell r="A34" t="str">
            <v>FLU0080-ST-0990-002-B</v>
          </cell>
          <cell r="B34" t="str">
            <v>FLU0080-ST</v>
          </cell>
          <cell r="C34" t="str">
            <v>Fluorescent 4x20</v>
          </cell>
          <cell r="D34">
            <v>990</v>
          </cell>
          <cell r="E34">
            <v>2</v>
          </cell>
          <cell r="F34" t="str">
            <v>MERCURY VAPOUR 80W</v>
          </cell>
          <cell r="G34" t="str">
            <v>STEEL POLE</v>
          </cell>
          <cell r="H34">
            <v>1</v>
          </cell>
          <cell r="I34">
            <v>9.8748837500000004</v>
          </cell>
          <cell r="J34">
            <v>19.665802199476126</v>
          </cell>
          <cell r="K34">
            <v>17.473545041395372</v>
          </cell>
          <cell r="L34">
            <v>47.014230990871503</v>
          </cell>
        </row>
        <row r="35">
          <cell r="A35" t="str">
            <v>FLU0100-ST-0001-006-B</v>
          </cell>
          <cell r="B35" t="str">
            <v>FLU0100-ST</v>
          </cell>
          <cell r="C35" t="str">
            <v>Fluorescent 26</v>
          </cell>
          <cell r="D35">
            <v>1</v>
          </cell>
          <cell r="E35">
            <v>6</v>
          </cell>
          <cell r="F35" t="str">
            <v>NO CAPITAL</v>
          </cell>
          <cell r="G35" t="str">
            <v>NO CAPITAL</v>
          </cell>
          <cell r="H35">
            <v>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FLU0100-ST-0010-001-B</v>
          </cell>
          <cell r="B36" t="str">
            <v>FLU0100-ST</v>
          </cell>
          <cell r="C36" t="str">
            <v>Fluorescent 26</v>
          </cell>
          <cell r="D36">
            <v>10</v>
          </cell>
          <cell r="E36">
            <v>1</v>
          </cell>
          <cell r="F36" t="str">
            <v>MERCURY VAPOUR 80W</v>
          </cell>
          <cell r="G36" t="str">
            <v>SHARED OR NO POLE</v>
          </cell>
          <cell r="H36">
            <v>1</v>
          </cell>
          <cell r="I36">
            <v>0</v>
          </cell>
          <cell r="J36">
            <v>18.616925164458372</v>
          </cell>
          <cell r="K36">
            <v>12.896889041395372</v>
          </cell>
          <cell r="L36">
            <v>31.513814205853745</v>
          </cell>
        </row>
        <row r="37">
          <cell r="A37" t="str">
            <v>FLU0100-ST-0010-002-B</v>
          </cell>
          <cell r="B37" t="str">
            <v>FLU0100-ST</v>
          </cell>
          <cell r="C37" t="str">
            <v>Fluorescent 26</v>
          </cell>
          <cell r="D37">
            <v>10</v>
          </cell>
          <cell r="E37">
            <v>2</v>
          </cell>
          <cell r="F37" t="str">
            <v>MERCURY VAPOUR 80W</v>
          </cell>
          <cell r="G37" t="str">
            <v>SHARED OR NO POLE</v>
          </cell>
          <cell r="H37">
            <v>1</v>
          </cell>
          <cell r="I37">
            <v>0</v>
          </cell>
          <cell r="J37">
            <v>18.616925164458372</v>
          </cell>
          <cell r="K37">
            <v>12.896889041395372</v>
          </cell>
          <cell r="L37">
            <v>31.513814205853745</v>
          </cell>
        </row>
        <row r="38">
          <cell r="A38" t="str">
            <v>FLU0100-ST-0990-002-B</v>
          </cell>
          <cell r="B38" t="str">
            <v>FLU0100-ST</v>
          </cell>
          <cell r="C38" t="str">
            <v>Fluorescent 26</v>
          </cell>
          <cell r="D38">
            <v>990</v>
          </cell>
          <cell r="E38">
            <v>2</v>
          </cell>
          <cell r="F38" t="str">
            <v>MERCURY VAPOUR 80W</v>
          </cell>
          <cell r="G38" t="str">
            <v>STEEL POLE</v>
          </cell>
          <cell r="H38">
            <v>1</v>
          </cell>
          <cell r="I38">
            <v>9.8748837500000004</v>
          </cell>
          <cell r="J38">
            <v>18.616925164458372</v>
          </cell>
          <cell r="K38">
            <v>12.896889041395372</v>
          </cell>
          <cell r="L38">
            <v>41.388697955853743</v>
          </cell>
        </row>
        <row r="39">
          <cell r="A39" t="str">
            <v>FLU0100-ST-1000-002-B</v>
          </cell>
          <cell r="B39" t="str">
            <v>FLU0100-ST</v>
          </cell>
          <cell r="C39" t="str">
            <v>Fluorescent 26</v>
          </cell>
          <cell r="D39">
            <v>1000</v>
          </cell>
          <cell r="E39">
            <v>2</v>
          </cell>
          <cell r="F39" t="str">
            <v>MERCURY VAPOUR 80W</v>
          </cell>
          <cell r="G39" t="str">
            <v>STEEL POLE</v>
          </cell>
          <cell r="H39">
            <v>2</v>
          </cell>
          <cell r="I39">
            <v>9.8748837500000004</v>
          </cell>
          <cell r="J39">
            <v>18.616925164458372</v>
          </cell>
          <cell r="K39">
            <v>12.896889041395372</v>
          </cell>
          <cell r="L39">
            <v>36.451256080853746</v>
          </cell>
        </row>
        <row r="40">
          <cell r="A40" t="str">
            <v>FLU0130-ST-0001-006-B</v>
          </cell>
          <cell r="B40" t="str">
            <v>FLU0130-ST</v>
          </cell>
          <cell r="C40" t="str">
            <v>Fluorescent 40</v>
          </cell>
          <cell r="D40">
            <v>1</v>
          </cell>
          <cell r="E40">
            <v>6</v>
          </cell>
          <cell r="F40" t="str">
            <v>NO CAPITAL</v>
          </cell>
          <cell r="G40" t="str">
            <v>NO CAPITAL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FLU0130-ST-0010-001-B</v>
          </cell>
          <cell r="B41" t="str">
            <v>FLU0130-ST</v>
          </cell>
          <cell r="C41" t="str">
            <v>Fluorescent 40</v>
          </cell>
          <cell r="D41">
            <v>10</v>
          </cell>
          <cell r="E41">
            <v>1</v>
          </cell>
          <cell r="F41" t="str">
            <v>MERCURY VAPOUR 80W</v>
          </cell>
          <cell r="G41" t="str">
            <v>SHARED OR NO POLE</v>
          </cell>
          <cell r="H41">
            <v>1</v>
          </cell>
          <cell r="I41">
            <v>0</v>
          </cell>
          <cell r="J41">
            <v>18.374991908552907</v>
          </cell>
          <cell r="K41">
            <v>12.166495041395374</v>
          </cell>
          <cell r="L41">
            <v>30.541486949948279</v>
          </cell>
        </row>
        <row r="42">
          <cell r="A42" t="str">
            <v>FLU0130-ST-0010-002-B</v>
          </cell>
          <cell r="B42" t="str">
            <v>FLU0130-ST</v>
          </cell>
          <cell r="C42" t="str">
            <v>Fluorescent 40</v>
          </cell>
          <cell r="D42">
            <v>10</v>
          </cell>
          <cell r="E42">
            <v>2</v>
          </cell>
          <cell r="F42" t="str">
            <v>MERCURY VAPOUR 80W</v>
          </cell>
          <cell r="G42" t="str">
            <v>SHARED OR NO POLE</v>
          </cell>
          <cell r="H42">
            <v>1</v>
          </cell>
          <cell r="I42">
            <v>0</v>
          </cell>
          <cell r="J42">
            <v>18.374991908552907</v>
          </cell>
          <cell r="K42">
            <v>12.166495041395374</v>
          </cell>
          <cell r="L42">
            <v>30.541486949948279</v>
          </cell>
        </row>
        <row r="43">
          <cell r="A43" t="str">
            <v>FLU0130-ST-0010-004-B</v>
          </cell>
          <cell r="B43" t="str">
            <v>FLU0130-ST</v>
          </cell>
          <cell r="C43" t="str">
            <v>Fluorescent 40</v>
          </cell>
          <cell r="D43">
            <v>10</v>
          </cell>
          <cell r="E43">
            <v>4</v>
          </cell>
          <cell r="F43" t="str">
            <v>MERCURY VAPOUR 80W</v>
          </cell>
          <cell r="G43" t="str">
            <v>SHARED OR NO POLE</v>
          </cell>
          <cell r="H43">
            <v>1</v>
          </cell>
          <cell r="I43">
            <v>0</v>
          </cell>
          <cell r="J43">
            <v>18.374991908552907</v>
          </cell>
          <cell r="K43">
            <v>12.166495041395374</v>
          </cell>
          <cell r="L43">
            <v>30.541486949948279</v>
          </cell>
        </row>
        <row r="44">
          <cell r="A44" t="str">
            <v>FLU0130-ST-0740-001-B</v>
          </cell>
          <cell r="B44" t="str">
            <v>FLU0130-ST</v>
          </cell>
          <cell r="C44" t="str">
            <v>Fluorescent 40</v>
          </cell>
          <cell r="D44">
            <v>740</v>
          </cell>
          <cell r="E44">
            <v>1</v>
          </cell>
          <cell r="F44" t="str">
            <v>MERCURY VAPOUR 80W</v>
          </cell>
          <cell r="G44" t="str">
            <v>SHARED OR NO POLE</v>
          </cell>
          <cell r="H44">
            <v>2</v>
          </cell>
          <cell r="I44">
            <v>0</v>
          </cell>
          <cell r="J44">
            <v>18.374991908552907</v>
          </cell>
          <cell r="K44">
            <v>12.166495041395374</v>
          </cell>
          <cell r="L44">
            <v>30.541486949948279</v>
          </cell>
        </row>
        <row r="45">
          <cell r="A45" t="str">
            <v>FLU0130-ST-0740-002-B</v>
          </cell>
          <cell r="B45" t="str">
            <v>FLU0130-ST</v>
          </cell>
          <cell r="C45" t="str">
            <v>Fluorescent 40</v>
          </cell>
          <cell r="D45">
            <v>740</v>
          </cell>
          <cell r="E45">
            <v>2</v>
          </cell>
          <cell r="F45" t="str">
            <v>MERCURY VAPOUR 80W</v>
          </cell>
          <cell r="G45" t="str">
            <v>SHARED OR NO POLE</v>
          </cell>
          <cell r="H45">
            <v>2</v>
          </cell>
          <cell r="I45">
            <v>0</v>
          </cell>
          <cell r="J45">
            <v>18.374991908552907</v>
          </cell>
          <cell r="K45">
            <v>12.166495041395374</v>
          </cell>
          <cell r="L45">
            <v>30.541486949948279</v>
          </cell>
        </row>
        <row r="46">
          <cell r="A46" t="str">
            <v>FLU0130-ST-0810-001-B</v>
          </cell>
          <cell r="B46" t="str">
            <v>FLU0130-ST</v>
          </cell>
          <cell r="C46" t="str">
            <v>Fluorescent 40</v>
          </cell>
          <cell r="D46">
            <v>810</v>
          </cell>
          <cell r="E46">
            <v>1</v>
          </cell>
          <cell r="F46" t="str">
            <v>MERCURY VAPOUR 80W</v>
          </cell>
          <cell r="G46" t="str">
            <v>WOOD POLE</v>
          </cell>
          <cell r="H46">
            <v>1</v>
          </cell>
          <cell r="I46">
            <v>10.809914000000001</v>
          </cell>
          <cell r="J46">
            <v>18.374991908552907</v>
          </cell>
          <cell r="K46">
            <v>12.166495041395374</v>
          </cell>
          <cell r="L46">
            <v>41.351400949948278</v>
          </cell>
        </row>
        <row r="47">
          <cell r="A47" t="str">
            <v>FLU0130-ST-0810-002-B</v>
          </cell>
          <cell r="B47" t="str">
            <v>FLU0130-ST</v>
          </cell>
          <cell r="C47" t="str">
            <v>Fluorescent 40</v>
          </cell>
          <cell r="D47">
            <v>810</v>
          </cell>
          <cell r="E47">
            <v>2</v>
          </cell>
          <cell r="F47" t="str">
            <v>MERCURY VAPOUR 80W</v>
          </cell>
          <cell r="G47" t="str">
            <v>WOOD POLE</v>
          </cell>
          <cell r="H47">
            <v>1</v>
          </cell>
          <cell r="I47">
            <v>10.809914000000001</v>
          </cell>
          <cell r="J47">
            <v>18.374991908552907</v>
          </cell>
          <cell r="K47">
            <v>12.166495041395374</v>
          </cell>
          <cell r="L47">
            <v>41.351400949948278</v>
          </cell>
        </row>
        <row r="48">
          <cell r="A48" t="str">
            <v>FLU0130-ST-0990-001-B</v>
          </cell>
          <cell r="B48" t="str">
            <v>FLU0130-ST</v>
          </cell>
          <cell r="C48" t="str">
            <v>Fluorescent 40</v>
          </cell>
          <cell r="D48">
            <v>990</v>
          </cell>
          <cell r="E48">
            <v>1</v>
          </cell>
          <cell r="F48" t="str">
            <v>MERCURY VAPOUR 80W</v>
          </cell>
          <cell r="G48" t="str">
            <v>STEEL POLE</v>
          </cell>
          <cell r="H48">
            <v>1</v>
          </cell>
          <cell r="I48">
            <v>9.8748837500000004</v>
          </cell>
          <cell r="J48">
            <v>18.374991908552907</v>
          </cell>
          <cell r="K48">
            <v>12.166495041395374</v>
          </cell>
          <cell r="L48">
            <v>40.416370699948281</v>
          </cell>
        </row>
        <row r="49">
          <cell r="A49" t="str">
            <v>FLU0130-ST-0990-002-B</v>
          </cell>
          <cell r="B49" t="str">
            <v>FLU0130-ST</v>
          </cell>
          <cell r="C49" t="str">
            <v>Fluorescent 40</v>
          </cell>
          <cell r="D49">
            <v>990</v>
          </cell>
          <cell r="E49">
            <v>2</v>
          </cell>
          <cell r="F49" t="str">
            <v>MERCURY VAPOUR 80W</v>
          </cell>
          <cell r="G49" t="str">
            <v>STEEL POLE</v>
          </cell>
          <cell r="H49">
            <v>1</v>
          </cell>
          <cell r="I49">
            <v>9.8748837500000004</v>
          </cell>
          <cell r="J49">
            <v>18.374991908552907</v>
          </cell>
          <cell r="K49">
            <v>12.166495041395374</v>
          </cell>
          <cell r="L49">
            <v>40.416370699948281</v>
          </cell>
        </row>
        <row r="50">
          <cell r="A50" t="str">
            <v>FLU0130-ST-1000-001-B</v>
          </cell>
          <cell r="B50" t="str">
            <v>FLU0130-ST</v>
          </cell>
          <cell r="C50" t="str">
            <v>Fluorescent 40</v>
          </cell>
          <cell r="D50">
            <v>1000</v>
          </cell>
          <cell r="E50">
            <v>1</v>
          </cell>
          <cell r="F50" t="str">
            <v>MERCURY VAPOUR 80W</v>
          </cell>
          <cell r="G50" t="str">
            <v>STEEL POLE</v>
          </cell>
          <cell r="H50">
            <v>2</v>
          </cell>
          <cell r="I50">
            <v>9.8748837500000004</v>
          </cell>
          <cell r="J50">
            <v>18.374991908552907</v>
          </cell>
          <cell r="K50">
            <v>12.166495041395374</v>
          </cell>
          <cell r="L50">
            <v>35.478928824948277</v>
          </cell>
        </row>
        <row r="51">
          <cell r="A51" t="str">
            <v>FLU0130-ST-1000-002-B</v>
          </cell>
          <cell r="B51" t="str">
            <v>FLU0130-ST</v>
          </cell>
          <cell r="C51" t="str">
            <v>Fluorescent 40</v>
          </cell>
          <cell r="D51">
            <v>1000</v>
          </cell>
          <cell r="E51">
            <v>2</v>
          </cell>
          <cell r="F51" t="str">
            <v>MERCURY VAPOUR 80W</v>
          </cell>
          <cell r="G51" t="str">
            <v>STEEL POLE</v>
          </cell>
          <cell r="H51">
            <v>2</v>
          </cell>
          <cell r="I51">
            <v>9.8748837500000004</v>
          </cell>
          <cell r="J51">
            <v>18.374991908552907</v>
          </cell>
          <cell r="K51">
            <v>12.166495041395374</v>
          </cell>
          <cell r="L51">
            <v>35.478928824948277</v>
          </cell>
        </row>
        <row r="52">
          <cell r="A52" t="str">
            <v>FLU0140-ST-0001-006-B</v>
          </cell>
          <cell r="B52" t="str">
            <v>FLU0140-ST</v>
          </cell>
          <cell r="C52" t="str">
            <v>Fluorescent 2x40</v>
          </cell>
          <cell r="D52">
            <v>1</v>
          </cell>
          <cell r="E52">
            <v>6</v>
          </cell>
          <cell r="F52" t="str">
            <v>NO CAPITAL</v>
          </cell>
          <cell r="G52" t="str">
            <v>NO CAPITAL</v>
          </cell>
          <cell r="H52">
            <v>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FLU0140-ST-0010-001-B</v>
          </cell>
          <cell r="B53" t="str">
            <v>FLU0140-ST</v>
          </cell>
          <cell r="C53" t="str">
            <v>Fluorescent 2x40</v>
          </cell>
          <cell r="D53">
            <v>10</v>
          </cell>
          <cell r="E53">
            <v>1</v>
          </cell>
          <cell r="F53" t="str">
            <v>MERCURY VAPOUR 80W</v>
          </cell>
          <cell r="G53" t="str">
            <v>SHARED OR NO POLE</v>
          </cell>
          <cell r="H53">
            <v>1</v>
          </cell>
          <cell r="I53">
            <v>0</v>
          </cell>
          <cell r="J53">
            <v>18.528752438552907</v>
          </cell>
          <cell r="K53">
            <v>12.961653041395373</v>
          </cell>
          <cell r="L53">
            <v>31.490405479948279</v>
          </cell>
        </row>
        <row r="54">
          <cell r="A54" t="str">
            <v>FLU0140-ST-0010-002-B</v>
          </cell>
          <cell r="B54" t="str">
            <v>FLU0140-ST</v>
          </cell>
          <cell r="C54" t="str">
            <v>Fluorescent 2x40</v>
          </cell>
          <cell r="D54">
            <v>10</v>
          </cell>
          <cell r="E54">
            <v>2</v>
          </cell>
          <cell r="F54" t="str">
            <v>MERCURY VAPOUR 80W</v>
          </cell>
          <cell r="G54" t="str">
            <v>SHARED OR NO POLE</v>
          </cell>
          <cell r="H54">
            <v>1</v>
          </cell>
          <cell r="I54">
            <v>0</v>
          </cell>
          <cell r="J54">
            <v>18.528752438552907</v>
          </cell>
          <cell r="K54">
            <v>12.961653041395373</v>
          </cell>
          <cell r="L54">
            <v>31.490405479948279</v>
          </cell>
        </row>
        <row r="55">
          <cell r="A55" t="str">
            <v>FLU0140-ST-0740-002-B</v>
          </cell>
          <cell r="B55" t="str">
            <v>FLU0140-ST</v>
          </cell>
          <cell r="C55" t="str">
            <v>Fluorescent 2x40</v>
          </cell>
          <cell r="D55">
            <v>740</v>
          </cell>
          <cell r="E55">
            <v>2</v>
          </cell>
          <cell r="F55" t="str">
            <v>MERCURY VAPOUR 80W</v>
          </cell>
          <cell r="G55" t="str">
            <v>SHARED OR NO POLE</v>
          </cell>
          <cell r="H55">
            <v>2</v>
          </cell>
          <cell r="I55">
            <v>0</v>
          </cell>
          <cell r="J55">
            <v>18.528752438552907</v>
          </cell>
          <cell r="K55">
            <v>12.961653041395373</v>
          </cell>
          <cell r="L55">
            <v>31.490405479948279</v>
          </cell>
        </row>
        <row r="56">
          <cell r="A56" t="str">
            <v>FLU0140-ST-0810-001-B</v>
          </cell>
          <cell r="B56" t="str">
            <v>FLU0140-ST</v>
          </cell>
          <cell r="C56" t="str">
            <v>Fluorescent 2x40</v>
          </cell>
          <cell r="D56">
            <v>810</v>
          </cell>
          <cell r="E56">
            <v>1</v>
          </cell>
          <cell r="F56" t="str">
            <v>MERCURY VAPOUR 80W</v>
          </cell>
          <cell r="G56" t="str">
            <v>WOOD POLE</v>
          </cell>
          <cell r="H56">
            <v>1</v>
          </cell>
          <cell r="I56">
            <v>10.809914000000001</v>
          </cell>
          <cell r="J56">
            <v>18.528752438552907</v>
          </cell>
          <cell r="K56">
            <v>12.961653041395373</v>
          </cell>
          <cell r="L56">
            <v>42.300319479948278</v>
          </cell>
        </row>
        <row r="57">
          <cell r="A57" t="str">
            <v>FLU0140-ST-0830-002-B</v>
          </cell>
          <cell r="B57" t="str">
            <v>FLU0140-ST</v>
          </cell>
          <cell r="C57" t="str">
            <v>Fluorescent 2x40</v>
          </cell>
          <cell r="D57">
            <v>830</v>
          </cell>
          <cell r="E57">
            <v>2</v>
          </cell>
          <cell r="F57" t="str">
            <v>MERCURY VAPOUR 80W</v>
          </cell>
          <cell r="G57" t="str">
            <v>SHARED OR NO POLE</v>
          </cell>
          <cell r="H57">
            <v>4</v>
          </cell>
          <cell r="I57">
            <v>0</v>
          </cell>
          <cell r="J57">
            <v>18.528752438552907</v>
          </cell>
          <cell r="K57">
            <v>12.961653041395373</v>
          </cell>
          <cell r="L57">
            <v>31.490405479948279</v>
          </cell>
        </row>
        <row r="58">
          <cell r="A58" t="str">
            <v>FLU0140-ST-0990-002-B</v>
          </cell>
          <cell r="B58" t="str">
            <v>FLU0140-ST</v>
          </cell>
          <cell r="C58" t="str">
            <v>Fluorescent 2x40</v>
          </cell>
          <cell r="D58">
            <v>990</v>
          </cell>
          <cell r="E58">
            <v>2</v>
          </cell>
          <cell r="F58" t="str">
            <v>MERCURY VAPOUR 80W</v>
          </cell>
          <cell r="G58" t="str">
            <v>STEEL POLE</v>
          </cell>
          <cell r="H58">
            <v>1</v>
          </cell>
          <cell r="I58">
            <v>9.8748837500000004</v>
          </cell>
          <cell r="J58">
            <v>18.528752438552907</v>
          </cell>
          <cell r="K58">
            <v>12.961653041395373</v>
          </cell>
          <cell r="L58">
            <v>41.365289229948282</v>
          </cell>
        </row>
        <row r="59">
          <cell r="A59" t="str">
            <v>FLU0140-ST-1260-002-B</v>
          </cell>
          <cell r="B59" t="str">
            <v>FLU0140-ST</v>
          </cell>
          <cell r="C59" t="str">
            <v>Fluorescent 2x40</v>
          </cell>
          <cell r="D59">
            <v>1260</v>
          </cell>
          <cell r="E59">
            <v>2</v>
          </cell>
          <cell r="F59" t="str">
            <v>MERCURY VAPOUR 80W</v>
          </cell>
          <cell r="G59" t="str">
            <v>WOOD POLE</v>
          </cell>
          <cell r="H59">
            <v>2</v>
          </cell>
          <cell r="I59">
            <v>10.809914000000001</v>
          </cell>
          <cell r="J59">
            <v>18.528752438552907</v>
          </cell>
          <cell r="K59">
            <v>12.961653041395373</v>
          </cell>
          <cell r="L59">
            <v>36.895362479948282</v>
          </cell>
        </row>
        <row r="60">
          <cell r="A60" t="str">
            <v>FLU0190-ST-0010-001-B</v>
          </cell>
          <cell r="B60" t="str">
            <v>FLU0190-ST</v>
          </cell>
          <cell r="C60" t="str">
            <v>Fluorescent 2x58</v>
          </cell>
          <cell r="D60">
            <v>10</v>
          </cell>
          <cell r="E60">
            <v>1</v>
          </cell>
          <cell r="F60" t="str">
            <v>MERCURY VAPOUR 80W</v>
          </cell>
          <cell r="G60" t="str">
            <v>SHARED OR NO POLE</v>
          </cell>
          <cell r="H60">
            <v>1</v>
          </cell>
          <cell r="I60">
            <v>0</v>
          </cell>
          <cell r="J60">
            <v>18.699871569504825</v>
          </cell>
          <cell r="K60">
            <v>16.459509573712349</v>
          </cell>
          <cell r="L60">
            <v>35.159381143217175</v>
          </cell>
        </row>
        <row r="61">
          <cell r="A61" t="str">
            <v>FLU0220-ST-0990-002-B</v>
          </cell>
          <cell r="B61" t="str">
            <v>FLU0220-ST</v>
          </cell>
          <cell r="C61" t="str">
            <v>Fluorescent 65</v>
          </cell>
          <cell r="D61">
            <v>990</v>
          </cell>
          <cell r="E61">
            <v>2</v>
          </cell>
          <cell r="F61" t="str">
            <v>MERCURY VAPOUR 80W</v>
          </cell>
          <cell r="G61" t="str">
            <v>STEEL POLE</v>
          </cell>
          <cell r="H61">
            <v>1</v>
          </cell>
          <cell r="I61">
            <v>9.8748837500000004</v>
          </cell>
          <cell r="J61">
            <v>18.394125413888055</v>
          </cell>
          <cell r="K61">
            <v>15.66435157371235</v>
          </cell>
          <cell r="L61">
            <v>43.93336073760041</v>
          </cell>
        </row>
        <row r="62">
          <cell r="A62" t="str">
            <v>FLU0240-ST-0001-006-B</v>
          </cell>
          <cell r="B62" t="str">
            <v>FLU0240-ST</v>
          </cell>
          <cell r="C62" t="str">
            <v>Fluorescent 80</v>
          </cell>
          <cell r="D62">
            <v>1</v>
          </cell>
          <cell r="E62">
            <v>6</v>
          </cell>
          <cell r="F62" t="str">
            <v>NO CAPITAL</v>
          </cell>
          <cell r="G62" t="str">
            <v>NO CAPITAL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FLU0240-ST-0010-001-B</v>
          </cell>
          <cell r="B63" t="str">
            <v>FLU0240-ST</v>
          </cell>
          <cell r="C63" t="str">
            <v>Fluorescent 80</v>
          </cell>
          <cell r="D63">
            <v>10</v>
          </cell>
          <cell r="E63">
            <v>1</v>
          </cell>
          <cell r="F63" t="str">
            <v>MERCURY VAPOUR 80W</v>
          </cell>
          <cell r="G63" t="str">
            <v>SHARED OR NO POLE</v>
          </cell>
          <cell r="H63">
            <v>1</v>
          </cell>
          <cell r="I63">
            <v>0</v>
          </cell>
          <cell r="J63">
            <v>18.394125413888055</v>
          </cell>
          <cell r="K63">
            <v>15.66435157371235</v>
          </cell>
          <cell r="L63">
            <v>34.058476987600407</v>
          </cell>
        </row>
        <row r="64">
          <cell r="A64" t="str">
            <v>FLU0240-ST-0010-002-B</v>
          </cell>
          <cell r="B64" t="str">
            <v>FLU0240-ST</v>
          </cell>
          <cell r="C64" t="str">
            <v>Fluorescent 80</v>
          </cell>
          <cell r="D64">
            <v>10</v>
          </cell>
          <cell r="E64">
            <v>2</v>
          </cell>
          <cell r="F64" t="str">
            <v>MERCURY VAPOUR 80W</v>
          </cell>
          <cell r="G64" t="str">
            <v>SHARED OR NO POLE</v>
          </cell>
          <cell r="H64">
            <v>1</v>
          </cell>
          <cell r="I64">
            <v>0</v>
          </cell>
          <cell r="J64">
            <v>18.394125413888055</v>
          </cell>
          <cell r="K64">
            <v>15.66435157371235</v>
          </cell>
          <cell r="L64">
            <v>34.058476987600407</v>
          </cell>
        </row>
        <row r="65">
          <cell r="A65" t="str">
            <v>FLU0240-ST-0010-004-B</v>
          </cell>
          <cell r="B65" t="str">
            <v>FLU0240-ST</v>
          </cell>
          <cell r="C65" t="str">
            <v>Fluorescent 80</v>
          </cell>
          <cell r="D65">
            <v>10</v>
          </cell>
          <cell r="E65">
            <v>4</v>
          </cell>
          <cell r="F65" t="str">
            <v>MERCURY VAPOUR 80W</v>
          </cell>
          <cell r="G65" t="str">
            <v>SHARED OR NO POLE</v>
          </cell>
          <cell r="H65">
            <v>1</v>
          </cell>
          <cell r="I65">
            <v>0</v>
          </cell>
          <cell r="J65">
            <v>18.394125413888055</v>
          </cell>
          <cell r="K65">
            <v>15.66435157371235</v>
          </cell>
          <cell r="L65">
            <v>34.058476987600407</v>
          </cell>
        </row>
        <row r="66">
          <cell r="A66" t="str">
            <v>FLU0240-ST-0810-002-B</v>
          </cell>
          <cell r="B66" t="str">
            <v>FLU0240-ST</v>
          </cell>
          <cell r="C66" t="str">
            <v>Fluorescent 80</v>
          </cell>
          <cell r="D66">
            <v>810</v>
          </cell>
          <cell r="E66">
            <v>2</v>
          </cell>
          <cell r="F66" t="str">
            <v>MERCURY VAPOUR 80W</v>
          </cell>
          <cell r="G66" t="str">
            <v>WOOD POLE</v>
          </cell>
          <cell r="H66">
            <v>1</v>
          </cell>
          <cell r="I66">
            <v>10.809914000000001</v>
          </cell>
          <cell r="J66">
            <v>18.394125413888055</v>
          </cell>
          <cell r="K66">
            <v>15.66435157371235</v>
          </cell>
          <cell r="L66">
            <v>44.868390987600407</v>
          </cell>
        </row>
        <row r="67">
          <cell r="A67" t="str">
            <v>FLU0240-ST-0990-002-B</v>
          </cell>
          <cell r="B67" t="str">
            <v>FLU0240-ST</v>
          </cell>
          <cell r="C67" t="str">
            <v>Fluorescent 80</v>
          </cell>
          <cell r="D67">
            <v>990</v>
          </cell>
          <cell r="E67">
            <v>2</v>
          </cell>
          <cell r="F67" t="str">
            <v>MERCURY VAPOUR 80W</v>
          </cell>
          <cell r="G67" t="str">
            <v>STEEL POLE</v>
          </cell>
          <cell r="H67">
            <v>1</v>
          </cell>
          <cell r="I67">
            <v>9.8748837500000004</v>
          </cell>
          <cell r="J67">
            <v>18.394125413888055</v>
          </cell>
          <cell r="K67">
            <v>15.66435157371235</v>
          </cell>
          <cell r="L67">
            <v>43.93336073760041</v>
          </cell>
        </row>
        <row r="68">
          <cell r="A68" t="str">
            <v>FLU0250-ST-0010-002-B</v>
          </cell>
          <cell r="B68" t="str">
            <v>FLU0250-ST</v>
          </cell>
          <cell r="C68" t="str">
            <v>Fluorescent 2x80</v>
          </cell>
          <cell r="D68">
            <v>10</v>
          </cell>
          <cell r="E68">
            <v>2</v>
          </cell>
          <cell r="F68" t="str">
            <v>MERCURY VAPOUR 80W</v>
          </cell>
          <cell r="G68" t="str">
            <v>SHARED OR NO POLE</v>
          </cell>
          <cell r="H68">
            <v>1</v>
          </cell>
          <cell r="I68">
            <v>0</v>
          </cell>
          <cell r="J68">
            <v>18.60885865083803</v>
          </cell>
          <cell r="K68">
            <v>16.459509573712349</v>
          </cell>
          <cell r="L68">
            <v>35.068368224550383</v>
          </cell>
        </row>
        <row r="69">
          <cell r="A69" t="str">
            <v>FLU0350-ST-0001-006-B</v>
          </cell>
          <cell r="B69" t="str">
            <v>FLU0350-ST</v>
          </cell>
          <cell r="C69" t="str">
            <v>Compact Fluorescent 1x42</v>
          </cell>
          <cell r="D69">
            <v>1</v>
          </cell>
          <cell r="E69">
            <v>6</v>
          </cell>
          <cell r="F69" t="str">
            <v>NO CAPITAL</v>
          </cell>
          <cell r="G69" t="str">
            <v>NO CAPITAL</v>
          </cell>
          <cell r="H69">
            <v>1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FLU0350-ST-1620-001-B</v>
          </cell>
          <cell r="B70" t="str">
            <v>FLU0350-ST</v>
          </cell>
          <cell r="C70" t="str">
            <v>Compact Fluorescent 1x42</v>
          </cell>
          <cell r="D70">
            <v>1620</v>
          </cell>
          <cell r="E70">
            <v>1</v>
          </cell>
          <cell r="F70" t="str">
            <v>COMPACT FLUORESCENT 42W</v>
          </cell>
          <cell r="G70" t="str">
            <v>SHARED OR NO POLE</v>
          </cell>
          <cell r="H70">
            <v>1</v>
          </cell>
          <cell r="I70">
            <v>0</v>
          </cell>
          <cell r="J70">
            <v>23.430412675731972</v>
          </cell>
          <cell r="K70">
            <v>20.208924541395373</v>
          </cell>
          <cell r="L70">
            <v>43.639337217127348</v>
          </cell>
        </row>
        <row r="71">
          <cell r="A71" t="str">
            <v>FLU0350-ST-1620-002-B</v>
          </cell>
          <cell r="B71" t="str">
            <v>FLU0350-ST</v>
          </cell>
          <cell r="C71" t="str">
            <v>Compact Fluorescent 1x42</v>
          </cell>
          <cell r="D71">
            <v>1620</v>
          </cell>
          <cell r="E71">
            <v>2</v>
          </cell>
          <cell r="F71" t="str">
            <v>COMPACT FLUORESCENT 42W</v>
          </cell>
          <cell r="G71" t="str">
            <v>SHARED OR NO POLE</v>
          </cell>
          <cell r="H71">
            <v>1</v>
          </cell>
          <cell r="I71">
            <v>0</v>
          </cell>
          <cell r="J71">
            <v>23.430412675731972</v>
          </cell>
          <cell r="K71">
            <v>20.208924541395373</v>
          </cell>
          <cell r="L71">
            <v>43.639337217127348</v>
          </cell>
        </row>
        <row r="72">
          <cell r="A72" t="str">
            <v>FLU0350-ST-1620-003-B</v>
          </cell>
          <cell r="B72" t="str">
            <v>FLU0350-ST</v>
          </cell>
          <cell r="C72" t="str">
            <v>Compact Fluorescent 1x42</v>
          </cell>
          <cell r="D72">
            <v>1620</v>
          </cell>
          <cell r="E72">
            <v>3</v>
          </cell>
          <cell r="F72" t="str">
            <v>COMPACT FLUORESCENT 42W</v>
          </cell>
          <cell r="G72" t="str">
            <v>SHARED OR NO POLE</v>
          </cell>
          <cell r="H72">
            <v>1</v>
          </cell>
          <cell r="I72">
            <v>0</v>
          </cell>
          <cell r="J72">
            <v>23.430412675731972</v>
          </cell>
          <cell r="K72">
            <v>20.208924541395373</v>
          </cell>
          <cell r="L72">
            <v>43.639337217127348</v>
          </cell>
        </row>
        <row r="73">
          <cell r="A73" t="str">
            <v>FLU0350-ST-1620-004-B</v>
          </cell>
          <cell r="B73" t="str">
            <v>FLU0350-ST</v>
          </cell>
          <cell r="C73" t="str">
            <v>Compact Fluorescent 1x42</v>
          </cell>
          <cell r="D73">
            <v>1620</v>
          </cell>
          <cell r="E73">
            <v>4</v>
          </cell>
          <cell r="F73" t="str">
            <v>COMPACT FLUORESCENT 42W</v>
          </cell>
          <cell r="G73" t="str">
            <v>SHARED OR NO POLE</v>
          </cell>
          <cell r="H73">
            <v>1</v>
          </cell>
          <cell r="I73">
            <v>0</v>
          </cell>
          <cell r="J73">
            <v>23.430412675731972</v>
          </cell>
          <cell r="K73">
            <v>20.208924541395373</v>
          </cell>
          <cell r="L73">
            <v>43.639337217127348</v>
          </cell>
        </row>
        <row r="74">
          <cell r="A74" t="str">
            <v>FLU0350-ST-1630-003-B</v>
          </cell>
          <cell r="B74" t="str">
            <v>FLU0350-ST</v>
          </cell>
          <cell r="C74" t="str">
            <v>Compact Fluorescent 1x42</v>
          </cell>
          <cell r="D74">
            <v>1630</v>
          </cell>
          <cell r="E74">
            <v>3</v>
          </cell>
          <cell r="F74" t="str">
            <v>COMPACT FLUORESCENT 42W</v>
          </cell>
          <cell r="G74" t="str">
            <v>SHARED OR NO POLE</v>
          </cell>
          <cell r="H74">
            <v>2</v>
          </cell>
          <cell r="I74">
            <v>0</v>
          </cell>
          <cell r="J74">
            <v>23.430412675731972</v>
          </cell>
          <cell r="K74">
            <v>20.208924541395373</v>
          </cell>
          <cell r="L74">
            <v>43.639337217127348</v>
          </cell>
        </row>
        <row r="75">
          <cell r="A75" t="str">
            <v>FLU0350-ST-1630-004-B</v>
          </cell>
          <cell r="B75" t="str">
            <v>FLU0350-ST</v>
          </cell>
          <cell r="C75" t="str">
            <v>Compact Fluorescent 1x42</v>
          </cell>
          <cell r="D75">
            <v>1630</v>
          </cell>
          <cell r="E75">
            <v>4</v>
          </cell>
          <cell r="F75" t="str">
            <v>COMPACT FLUORESCENT 42W</v>
          </cell>
          <cell r="G75" t="str">
            <v>SHARED OR NO POLE</v>
          </cell>
          <cell r="H75">
            <v>2</v>
          </cell>
          <cell r="I75">
            <v>0</v>
          </cell>
          <cell r="J75">
            <v>23.430412675731972</v>
          </cell>
          <cell r="K75">
            <v>20.208924541395373</v>
          </cell>
          <cell r="L75">
            <v>43.639337217127348</v>
          </cell>
        </row>
        <row r="76">
          <cell r="A76" t="str">
            <v>FLU0350-ST-1640-004-B</v>
          </cell>
          <cell r="B76" t="str">
            <v>FLU0350-ST</v>
          </cell>
          <cell r="C76" t="str">
            <v>Compact Fluorescent 1x42</v>
          </cell>
          <cell r="D76">
            <v>1640</v>
          </cell>
          <cell r="E76">
            <v>4</v>
          </cell>
          <cell r="F76" t="str">
            <v>COMPACT FLUORESCENT 42W</v>
          </cell>
          <cell r="G76" t="str">
            <v>SHARED OR NO POLE</v>
          </cell>
          <cell r="H76">
            <v>3</v>
          </cell>
          <cell r="I76">
            <v>0</v>
          </cell>
          <cell r="J76">
            <v>23.430412675731972</v>
          </cell>
          <cell r="K76">
            <v>20.208924541395373</v>
          </cell>
          <cell r="L76">
            <v>43.639337217127348</v>
          </cell>
        </row>
        <row r="77">
          <cell r="A77" t="str">
            <v>FLU0350-ST-1650-004-B</v>
          </cell>
          <cell r="B77" t="str">
            <v>FLU0350-ST</v>
          </cell>
          <cell r="C77" t="str">
            <v>Compact Fluorescent 1x42</v>
          </cell>
          <cell r="D77">
            <v>1650</v>
          </cell>
          <cell r="E77">
            <v>4</v>
          </cell>
          <cell r="F77" t="str">
            <v>COMPACT FLUORESCENT 42W</v>
          </cell>
          <cell r="G77" t="str">
            <v>SHARED OR NO POLE</v>
          </cell>
          <cell r="H77">
            <v>4</v>
          </cell>
          <cell r="I77">
            <v>0</v>
          </cell>
          <cell r="J77">
            <v>23.430412675731972</v>
          </cell>
          <cell r="K77">
            <v>20.208924541395373</v>
          </cell>
          <cell r="L77">
            <v>43.639337217127348</v>
          </cell>
        </row>
        <row r="78">
          <cell r="A78" t="str">
            <v>FLU0350-ST-1660-002-B</v>
          </cell>
          <cell r="B78" t="str">
            <v>FLU0350-ST</v>
          </cell>
          <cell r="C78" t="str">
            <v>Compact Fluorescent 1x42</v>
          </cell>
          <cell r="D78">
            <v>1660</v>
          </cell>
          <cell r="E78">
            <v>2</v>
          </cell>
          <cell r="F78" t="str">
            <v>COMPACT FLUORESCENT 42W</v>
          </cell>
          <cell r="G78" t="str">
            <v>WOOD POLE</v>
          </cell>
          <cell r="H78">
            <v>1</v>
          </cell>
          <cell r="I78">
            <v>10.809914000000001</v>
          </cell>
          <cell r="J78">
            <v>23.430412675731972</v>
          </cell>
          <cell r="K78">
            <v>20.208924541395373</v>
          </cell>
          <cell r="L78">
            <v>54.449251217127348</v>
          </cell>
        </row>
        <row r="79">
          <cell r="A79" t="str">
            <v>FLU0350-ST-1660-003-B</v>
          </cell>
          <cell r="B79" t="str">
            <v>FLU0350-ST</v>
          </cell>
          <cell r="C79" t="str">
            <v>Compact Fluorescent 1x42</v>
          </cell>
          <cell r="D79">
            <v>1660</v>
          </cell>
          <cell r="E79">
            <v>3</v>
          </cell>
          <cell r="F79" t="str">
            <v>COMPACT FLUORESCENT 42W</v>
          </cell>
          <cell r="G79" t="str">
            <v>WOOD POLE</v>
          </cell>
          <cell r="H79">
            <v>1</v>
          </cell>
          <cell r="I79">
            <v>10.809914000000001</v>
          </cell>
          <cell r="J79">
            <v>23.430412675731972</v>
          </cell>
          <cell r="K79">
            <v>20.208924541395373</v>
          </cell>
          <cell r="L79">
            <v>54.449251217127348</v>
          </cell>
        </row>
        <row r="80">
          <cell r="A80" t="str">
            <v>FLU0350-ST-1660-004-B</v>
          </cell>
          <cell r="B80" t="str">
            <v>FLU0350-ST</v>
          </cell>
          <cell r="C80" t="str">
            <v>Compact Fluorescent 1x42</v>
          </cell>
          <cell r="D80">
            <v>1660</v>
          </cell>
          <cell r="E80">
            <v>4</v>
          </cell>
          <cell r="F80" t="str">
            <v>COMPACT FLUORESCENT 42W</v>
          </cell>
          <cell r="G80" t="str">
            <v>WOOD POLE</v>
          </cell>
          <cell r="H80">
            <v>1</v>
          </cell>
          <cell r="I80">
            <v>10.809914000000001</v>
          </cell>
          <cell r="J80">
            <v>23.430412675731972</v>
          </cell>
          <cell r="K80">
            <v>20.208924541395373</v>
          </cell>
          <cell r="L80">
            <v>54.449251217127348</v>
          </cell>
        </row>
        <row r="81">
          <cell r="A81" t="str">
            <v>FLU0350-ST-1670-003-B</v>
          </cell>
          <cell r="B81" t="str">
            <v>FLU0350-ST</v>
          </cell>
          <cell r="C81" t="str">
            <v>Compact Fluorescent 1x42</v>
          </cell>
          <cell r="D81">
            <v>1670</v>
          </cell>
          <cell r="E81">
            <v>3</v>
          </cell>
          <cell r="F81" t="str">
            <v>COMPACT FLUORESCENT 42W</v>
          </cell>
          <cell r="G81" t="str">
            <v>WOOD POLE</v>
          </cell>
          <cell r="H81">
            <v>2</v>
          </cell>
          <cell r="I81">
            <v>10.809914000000001</v>
          </cell>
          <cell r="J81">
            <v>23.430412675731972</v>
          </cell>
          <cell r="K81">
            <v>20.208924541395373</v>
          </cell>
          <cell r="L81">
            <v>49.044294217127351</v>
          </cell>
        </row>
        <row r="82">
          <cell r="A82" t="str">
            <v>FLU0350-ST-1670-004-B</v>
          </cell>
          <cell r="B82" t="str">
            <v>FLU0350-ST</v>
          </cell>
          <cell r="C82" t="str">
            <v>Compact Fluorescent 1x42</v>
          </cell>
          <cell r="D82">
            <v>1670</v>
          </cell>
          <cell r="E82">
            <v>4</v>
          </cell>
          <cell r="F82" t="str">
            <v>COMPACT FLUORESCENT 42W</v>
          </cell>
          <cell r="G82" t="str">
            <v>WOOD POLE</v>
          </cell>
          <cell r="H82">
            <v>2</v>
          </cell>
          <cell r="I82">
            <v>10.809914000000001</v>
          </cell>
          <cell r="J82">
            <v>23.430412675731972</v>
          </cell>
          <cell r="K82">
            <v>20.208924541395373</v>
          </cell>
          <cell r="L82">
            <v>49.044294217127351</v>
          </cell>
        </row>
        <row r="83">
          <cell r="A83" t="str">
            <v>FLU0350-ST-1700-002-B</v>
          </cell>
          <cell r="B83" t="str">
            <v>FLU0350-ST</v>
          </cell>
          <cell r="C83" t="str">
            <v>Compact Fluorescent 1x42</v>
          </cell>
          <cell r="D83">
            <v>1700</v>
          </cell>
          <cell r="E83">
            <v>2</v>
          </cell>
          <cell r="F83" t="str">
            <v>COMPACT FLUORESCENT 42W</v>
          </cell>
          <cell r="G83" t="str">
            <v>STEEL POLE</v>
          </cell>
          <cell r="H83">
            <v>1</v>
          </cell>
          <cell r="I83">
            <v>9.8748837500000004</v>
          </cell>
          <cell r="J83">
            <v>23.430412675731972</v>
          </cell>
          <cell r="K83">
            <v>20.208924541395373</v>
          </cell>
          <cell r="L83">
            <v>53.514220967127351</v>
          </cell>
        </row>
        <row r="84">
          <cell r="A84" t="str">
            <v>FLU0350-ST-1700-003-B</v>
          </cell>
          <cell r="B84" t="str">
            <v>FLU0350-ST</v>
          </cell>
          <cell r="C84" t="str">
            <v>Compact Fluorescent 1x42</v>
          </cell>
          <cell r="D84">
            <v>1700</v>
          </cell>
          <cell r="E84">
            <v>3</v>
          </cell>
          <cell r="F84" t="str">
            <v>COMPACT FLUORESCENT 42W</v>
          </cell>
          <cell r="G84" t="str">
            <v>STEEL POLE</v>
          </cell>
          <cell r="H84">
            <v>1</v>
          </cell>
          <cell r="I84">
            <v>9.8748837500000004</v>
          </cell>
          <cell r="J84">
            <v>23.430412675731972</v>
          </cell>
          <cell r="K84">
            <v>20.208924541395373</v>
          </cell>
          <cell r="L84">
            <v>53.514220967127351</v>
          </cell>
        </row>
        <row r="85">
          <cell r="A85" t="str">
            <v>FLU0350-ST-1700-004-B</v>
          </cell>
          <cell r="B85" t="str">
            <v>FLU0350-ST</v>
          </cell>
          <cell r="C85" t="str">
            <v>Compact Fluorescent 1x42</v>
          </cell>
          <cell r="D85">
            <v>1700</v>
          </cell>
          <cell r="E85">
            <v>4</v>
          </cell>
          <cell r="F85" t="str">
            <v>COMPACT FLUORESCENT 42W</v>
          </cell>
          <cell r="G85" t="str">
            <v>STEEL POLE</v>
          </cell>
          <cell r="H85">
            <v>1</v>
          </cell>
          <cell r="I85">
            <v>9.8748837500000004</v>
          </cell>
          <cell r="J85">
            <v>23.430412675731972</v>
          </cell>
          <cell r="K85">
            <v>20.208924541395373</v>
          </cell>
          <cell r="L85">
            <v>53.514220967127351</v>
          </cell>
        </row>
        <row r="86">
          <cell r="A86" t="str">
            <v>FLU0350-ST-1710-003-B</v>
          </cell>
          <cell r="B86" t="str">
            <v>FLU0350-ST</v>
          </cell>
          <cell r="C86" t="str">
            <v>Compact Fluorescent 1x42</v>
          </cell>
          <cell r="D86">
            <v>1710</v>
          </cell>
          <cell r="E86">
            <v>3</v>
          </cell>
          <cell r="F86" t="str">
            <v>COMPACT FLUORESCENT 42W</v>
          </cell>
          <cell r="G86" t="str">
            <v>STEEL POLE</v>
          </cell>
          <cell r="H86">
            <v>2</v>
          </cell>
          <cell r="I86">
            <v>9.8748837500000004</v>
          </cell>
          <cell r="J86">
            <v>23.430412675731972</v>
          </cell>
          <cell r="K86">
            <v>20.208924541395373</v>
          </cell>
          <cell r="L86">
            <v>48.576779092127346</v>
          </cell>
        </row>
        <row r="87">
          <cell r="A87" t="str">
            <v>FLU0350-ST-1710-004-B</v>
          </cell>
          <cell r="B87" t="str">
            <v>FLU0350-ST</v>
          </cell>
          <cell r="C87" t="str">
            <v>Compact Fluorescent 1x42</v>
          </cell>
          <cell r="D87">
            <v>1710</v>
          </cell>
          <cell r="E87">
            <v>4</v>
          </cell>
          <cell r="F87" t="str">
            <v>COMPACT FLUORESCENT 42W</v>
          </cell>
          <cell r="G87" t="str">
            <v>STEEL POLE</v>
          </cell>
          <cell r="H87">
            <v>2</v>
          </cell>
          <cell r="I87">
            <v>9.8748837500000004</v>
          </cell>
          <cell r="J87">
            <v>23.430412675731972</v>
          </cell>
          <cell r="K87">
            <v>20.208924541395373</v>
          </cell>
          <cell r="L87">
            <v>48.576779092127346</v>
          </cell>
        </row>
        <row r="88">
          <cell r="A88" t="str">
            <v>FLU0350-ST-1720-004-B</v>
          </cell>
          <cell r="B88" t="str">
            <v>FLU0350-ST</v>
          </cell>
          <cell r="C88" t="str">
            <v>Compact Fluorescent 1x42</v>
          </cell>
          <cell r="D88">
            <v>1720</v>
          </cell>
          <cell r="E88">
            <v>4</v>
          </cell>
          <cell r="F88" t="str">
            <v>COMPACT FLUORESCENT 42W</v>
          </cell>
          <cell r="G88" t="str">
            <v>STEEL POLE</v>
          </cell>
          <cell r="H88">
            <v>3</v>
          </cell>
          <cell r="I88">
            <v>9.8748837500000004</v>
          </cell>
          <cell r="J88">
            <v>23.430412675731972</v>
          </cell>
          <cell r="K88">
            <v>20.208924541395373</v>
          </cell>
          <cell r="L88">
            <v>46.930965133794018</v>
          </cell>
        </row>
        <row r="89">
          <cell r="A89" t="str">
            <v>FLU0350-ST-1730-004-B</v>
          </cell>
          <cell r="B89" t="str">
            <v>FLU0350-ST</v>
          </cell>
          <cell r="C89" t="str">
            <v>Compact Fluorescent 1x42</v>
          </cell>
          <cell r="D89">
            <v>1730</v>
          </cell>
          <cell r="E89">
            <v>4</v>
          </cell>
          <cell r="F89" t="str">
            <v>COMPACT FLUORESCENT 42W</v>
          </cell>
          <cell r="G89" t="str">
            <v>STEEL POLE</v>
          </cell>
          <cell r="H89">
            <v>4</v>
          </cell>
          <cell r="I89">
            <v>9.8748837500000004</v>
          </cell>
          <cell r="J89">
            <v>23.430412675731972</v>
          </cell>
          <cell r="K89">
            <v>20.208924541395373</v>
          </cell>
          <cell r="L89">
            <v>46.108058154627351</v>
          </cell>
        </row>
        <row r="90">
          <cell r="A90" t="str">
            <v>FLU0355-ST-1980-003-B</v>
          </cell>
          <cell r="B90" t="str">
            <v>FLU0355-ST</v>
          </cell>
          <cell r="C90" t="str">
            <v>Compact Fluorescent 1x32</v>
          </cell>
          <cell r="D90">
            <v>1980</v>
          </cell>
          <cell r="E90">
            <v>3</v>
          </cell>
          <cell r="F90" t="str">
            <v>COMPACT FLUORESCENT 32W</v>
          </cell>
          <cell r="G90" t="str">
            <v>SHARED OR NO POLE</v>
          </cell>
          <cell r="H90">
            <v>1</v>
          </cell>
          <cell r="I90">
            <v>0</v>
          </cell>
          <cell r="J90">
            <v>21.147036081242028</v>
          </cell>
          <cell r="K90">
            <v>25.695575573712347</v>
          </cell>
          <cell r="L90">
            <v>46.842611654954375</v>
          </cell>
        </row>
        <row r="91">
          <cell r="A91" t="str">
            <v>FLU0355-ST-1980-004-B</v>
          </cell>
          <cell r="B91" t="str">
            <v>FLU0355-ST</v>
          </cell>
          <cell r="C91" t="str">
            <v>Compact Fluorescent 1x32</v>
          </cell>
          <cell r="D91">
            <v>1980</v>
          </cell>
          <cell r="E91">
            <v>4</v>
          </cell>
          <cell r="F91" t="str">
            <v>COMPACT FLUORESCENT 32W</v>
          </cell>
          <cell r="G91" t="str">
            <v>SHARED OR NO POLE</v>
          </cell>
          <cell r="H91">
            <v>1</v>
          </cell>
          <cell r="I91">
            <v>0</v>
          </cell>
          <cell r="J91">
            <v>21.147036081242028</v>
          </cell>
          <cell r="K91">
            <v>25.695575573712347</v>
          </cell>
          <cell r="L91">
            <v>46.842611654954375</v>
          </cell>
        </row>
        <row r="92">
          <cell r="A92" t="str">
            <v>FLU0355-ST-2060-003-B</v>
          </cell>
          <cell r="B92" t="str">
            <v>FLU0355-ST</v>
          </cell>
          <cell r="C92" t="str">
            <v>Compact Fluorescent 1x32</v>
          </cell>
          <cell r="D92">
            <v>2060</v>
          </cell>
          <cell r="E92">
            <v>3</v>
          </cell>
          <cell r="F92" t="str">
            <v>COMPACT FLUORESCENT 32W</v>
          </cell>
          <cell r="G92" t="str">
            <v>STEEL POLE</v>
          </cell>
          <cell r="H92">
            <v>1</v>
          </cell>
          <cell r="I92">
            <v>9.8748837500000004</v>
          </cell>
          <cell r="J92">
            <v>21.147036081242028</v>
          </cell>
          <cell r="K92">
            <v>25.695575573712347</v>
          </cell>
          <cell r="L92">
            <v>56.717495404954377</v>
          </cell>
        </row>
        <row r="93">
          <cell r="A93" t="str">
            <v>FLU0355-ST-2060-004-B</v>
          </cell>
          <cell r="B93" t="str">
            <v>FLU0355-ST</v>
          </cell>
          <cell r="C93" t="str">
            <v>Compact Fluorescent 1x32</v>
          </cell>
          <cell r="D93">
            <v>2060</v>
          </cell>
          <cell r="E93">
            <v>4</v>
          </cell>
          <cell r="F93" t="str">
            <v>COMPACT FLUORESCENT 32W</v>
          </cell>
          <cell r="G93" t="str">
            <v>STEEL POLE</v>
          </cell>
          <cell r="H93">
            <v>1</v>
          </cell>
          <cell r="I93">
            <v>9.8748837500000004</v>
          </cell>
          <cell r="J93">
            <v>21.147036081242028</v>
          </cell>
          <cell r="K93">
            <v>25.695575573712347</v>
          </cell>
          <cell r="L93">
            <v>56.717495404954377</v>
          </cell>
        </row>
        <row r="94">
          <cell r="A94" t="str">
            <v>HPS0010-ST-0001-006-B</v>
          </cell>
          <cell r="B94" t="str">
            <v>HPS0010-ST</v>
          </cell>
          <cell r="C94" t="str">
            <v>High Pressure Sodium 50</v>
          </cell>
          <cell r="D94">
            <v>1</v>
          </cell>
          <cell r="E94">
            <v>6</v>
          </cell>
          <cell r="F94" t="str">
            <v>NO CAPITAL</v>
          </cell>
          <cell r="G94" t="str">
            <v>NO CAPITAL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HPS0010-ST-0040-001-B</v>
          </cell>
          <cell r="B95" t="str">
            <v>HPS0010-ST</v>
          </cell>
          <cell r="C95" t="str">
            <v>High Pressure Sodium 50</v>
          </cell>
          <cell r="D95">
            <v>40</v>
          </cell>
          <cell r="E95">
            <v>1</v>
          </cell>
          <cell r="F95" t="str">
            <v>HIGH PRESSURE SODIUM 70W (100)</v>
          </cell>
          <cell r="G95" t="str">
            <v>SHARED OR NO POLE</v>
          </cell>
          <cell r="H95">
            <v>1</v>
          </cell>
          <cell r="I95">
            <v>0</v>
          </cell>
          <cell r="J95">
            <v>28.676297311982974</v>
          </cell>
          <cell r="K95">
            <v>21.299118541395373</v>
          </cell>
          <cell r="L95">
            <v>49.975415853378351</v>
          </cell>
        </row>
        <row r="96">
          <cell r="A96" t="str">
            <v>HPS0010-ST-0040-002-B</v>
          </cell>
          <cell r="B96" t="str">
            <v>HPS0010-ST</v>
          </cell>
          <cell r="C96" t="str">
            <v>High Pressure Sodium 50</v>
          </cell>
          <cell r="D96">
            <v>40</v>
          </cell>
          <cell r="E96">
            <v>2</v>
          </cell>
          <cell r="F96" t="str">
            <v>HIGH PRESSURE SODIUM 70W (100)</v>
          </cell>
          <cell r="G96" t="str">
            <v>SHARED OR NO POLE</v>
          </cell>
          <cell r="H96">
            <v>1</v>
          </cell>
          <cell r="I96">
            <v>0</v>
          </cell>
          <cell r="J96">
            <v>28.676297311982974</v>
          </cell>
          <cell r="K96">
            <v>21.299118541395373</v>
          </cell>
          <cell r="L96">
            <v>49.975415853378351</v>
          </cell>
        </row>
        <row r="97">
          <cell r="A97" t="str">
            <v>HPS0010-ST-0350-002-B</v>
          </cell>
          <cell r="B97" t="str">
            <v>HPS0010-ST</v>
          </cell>
          <cell r="C97" t="str">
            <v>High Pressure Sodium 50</v>
          </cell>
          <cell r="D97">
            <v>350</v>
          </cell>
          <cell r="E97">
            <v>2</v>
          </cell>
          <cell r="F97" t="str">
            <v>HIGH PRESSURE SODIUM 70W (100)</v>
          </cell>
          <cell r="G97" t="str">
            <v>WOOD POLE</v>
          </cell>
          <cell r="H97">
            <v>1</v>
          </cell>
          <cell r="I97">
            <v>10.809914000000001</v>
          </cell>
          <cell r="J97">
            <v>28.676297311982974</v>
          </cell>
          <cell r="K97">
            <v>21.299118541395373</v>
          </cell>
          <cell r="L97">
            <v>60.78532985337835</v>
          </cell>
        </row>
        <row r="98">
          <cell r="A98" t="str">
            <v>HPS0010-ST-0360-001-B</v>
          </cell>
          <cell r="B98" t="str">
            <v>HPS0010-ST</v>
          </cell>
          <cell r="C98" t="str">
            <v>High Pressure Sodium 50</v>
          </cell>
          <cell r="D98">
            <v>360</v>
          </cell>
          <cell r="E98">
            <v>1</v>
          </cell>
          <cell r="F98" t="str">
            <v>HIGH PRESSURE SODIUM 70W (100)</v>
          </cell>
          <cell r="G98" t="str">
            <v>STEEL POLE</v>
          </cell>
          <cell r="H98">
            <v>1</v>
          </cell>
          <cell r="I98">
            <v>9.8748837500000004</v>
          </cell>
          <cell r="J98">
            <v>28.676297311982974</v>
          </cell>
          <cell r="K98">
            <v>21.299118541395373</v>
          </cell>
          <cell r="L98">
            <v>59.850299603378353</v>
          </cell>
        </row>
        <row r="99">
          <cell r="A99" t="str">
            <v>HPS0010-ST-0360-002-B</v>
          </cell>
          <cell r="B99" t="str">
            <v>HPS0010-ST</v>
          </cell>
          <cell r="C99" t="str">
            <v>High Pressure Sodium 50</v>
          </cell>
          <cell r="D99">
            <v>360</v>
          </cell>
          <cell r="E99">
            <v>2</v>
          </cell>
          <cell r="F99" t="str">
            <v>HIGH PRESSURE SODIUM 70W (100)</v>
          </cell>
          <cell r="G99" t="str">
            <v>STEEL POLE</v>
          </cell>
          <cell r="H99">
            <v>1</v>
          </cell>
          <cell r="I99">
            <v>9.8748837500000004</v>
          </cell>
          <cell r="J99">
            <v>28.676297311982974</v>
          </cell>
          <cell r="K99">
            <v>21.299118541395373</v>
          </cell>
          <cell r="L99">
            <v>59.850299603378353</v>
          </cell>
        </row>
        <row r="100">
          <cell r="A100" t="str">
            <v>HPS0010-ST-0890-002-B</v>
          </cell>
          <cell r="B100" t="str">
            <v>HPS0010-ST</v>
          </cell>
          <cell r="C100" t="str">
            <v>High Pressure Sodium 50</v>
          </cell>
          <cell r="D100">
            <v>890</v>
          </cell>
          <cell r="E100">
            <v>2</v>
          </cell>
          <cell r="F100" t="str">
            <v>HIGH PRESSURE SODIUM 70W (100)</v>
          </cell>
          <cell r="G100" t="str">
            <v>SHARED OR NO POLE</v>
          </cell>
          <cell r="H100">
            <v>2</v>
          </cell>
          <cell r="I100">
            <v>0</v>
          </cell>
          <cell r="J100">
            <v>28.676297311982974</v>
          </cell>
          <cell r="K100">
            <v>21.299118541395373</v>
          </cell>
          <cell r="L100">
            <v>49.975415853378351</v>
          </cell>
        </row>
        <row r="101">
          <cell r="A101" t="str">
            <v>HPS0010-ST-0910-002-B</v>
          </cell>
          <cell r="B101" t="str">
            <v>HPS0010-ST</v>
          </cell>
          <cell r="C101" t="str">
            <v>High Pressure Sodium 50</v>
          </cell>
          <cell r="D101">
            <v>910</v>
          </cell>
          <cell r="E101">
            <v>2</v>
          </cell>
          <cell r="F101" t="str">
            <v>HIGH PRESSURE SODIUM 70W (100)</v>
          </cell>
          <cell r="G101" t="str">
            <v>WOOD POLE</v>
          </cell>
          <cell r="H101">
            <v>2</v>
          </cell>
          <cell r="I101">
            <v>10.809914000000001</v>
          </cell>
          <cell r="J101">
            <v>28.676297311982974</v>
          </cell>
          <cell r="K101">
            <v>21.299118541395373</v>
          </cell>
          <cell r="L101">
            <v>55.380372853378354</v>
          </cell>
        </row>
        <row r="102">
          <cell r="A102" t="str">
            <v>HPS0010-TA-0090-001-B</v>
          </cell>
          <cell r="B102" t="str">
            <v>HPS0010-TA</v>
          </cell>
          <cell r="C102" t="str">
            <v>High Pressure Sodium 50</v>
          </cell>
          <cell r="D102">
            <v>90</v>
          </cell>
          <cell r="E102">
            <v>1</v>
          </cell>
          <cell r="F102" t="str">
            <v>HIGH PRESSURE SODIUM 70W TWIN ARC</v>
          </cell>
          <cell r="G102" t="str">
            <v>SHARED OR NO POLE</v>
          </cell>
          <cell r="H102">
            <v>1</v>
          </cell>
          <cell r="I102">
            <v>0</v>
          </cell>
          <cell r="J102">
            <v>21.61255565021904</v>
          </cell>
          <cell r="K102">
            <v>27.875963573712347</v>
          </cell>
          <cell r="L102">
            <v>49.488519223931391</v>
          </cell>
        </row>
        <row r="103">
          <cell r="A103" t="str">
            <v>HPS0010-TA-0090-002-B</v>
          </cell>
          <cell r="B103" t="str">
            <v>HPS0010-TA</v>
          </cell>
          <cell r="C103" t="str">
            <v>High Pressure Sodium 50</v>
          </cell>
          <cell r="D103">
            <v>90</v>
          </cell>
          <cell r="E103">
            <v>2</v>
          </cell>
          <cell r="F103" t="str">
            <v>HIGH PRESSURE SODIUM 70W TWIN ARC</v>
          </cell>
          <cell r="G103" t="str">
            <v>SHARED OR NO POLE</v>
          </cell>
          <cell r="H103">
            <v>1</v>
          </cell>
          <cell r="I103">
            <v>0</v>
          </cell>
          <cell r="J103">
            <v>21.61255565021904</v>
          </cell>
          <cell r="K103">
            <v>27.875963573712347</v>
          </cell>
          <cell r="L103">
            <v>49.488519223931391</v>
          </cell>
        </row>
        <row r="104">
          <cell r="A104" t="str">
            <v>HPS0010-TA-0090-003-B</v>
          </cell>
          <cell r="B104" t="str">
            <v>HPS0010-TA</v>
          </cell>
          <cell r="C104" t="str">
            <v>High Pressure Sodium 50</v>
          </cell>
          <cell r="D104">
            <v>90</v>
          </cell>
          <cell r="E104">
            <v>3</v>
          </cell>
          <cell r="F104" t="str">
            <v>HIGH PRESSURE SODIUM 70W TWIN ARC</v>
          </cell>
          <cell r="G104" t="str">
            <v>SHARED OR NO POLE</v>
          </cell>
          <cell r="H104">
            <v>1</v>
          </cell>
          <cell r="I104">
            <v>0</v>
          </cell>
          <cell r="J104">
            <v>21.61255565021904</v>
          </cell>
          <cell r="K104">
            <v>27.875963573712347</v>
          </cell>
          <cell r="L104">
            <v>49.488519223931391</v>
          </cell>
        </row>
        <row r="105">
          <cell r="A105" t="str">
            <v>HPS0010-TA-0090-004-B</v>
          </cell>
          <cell r="B105" t="str">
            <v>HPS0010-TA</v>
          </cell>
          <cell r="C105" t="str">
            <v>High Pressure Sodium 50</v>
          </cell>
          <cell r="D105">
            <v>90</v>
          </cell>
          <cell r="E105">
            <v>4</v>
          </cell>
          <cell r="F105" t="str">
            <v>HIGH PRESSURE SODIUM 70W TWIN ARC</v>
          </cell>
          <cell r="G105" t="str">
            <v>SHARED OR NO POLE</v>
          </cell>
          <cell r="H105">
            <v>1</v>
          </cell>
          <cell r="I105">
            <v>0</v>
          </cell>
          <cell r="J105">
            <v>21.61255565021904</v>
          </cell>
          <cell r="K105">
            <v>27.875963573712347</v>
          </cell>
          <cell r="L105">
            <v>49.488519223931391</v>
          </cell>
        </row>
        <row r="106">
          <cell r="A106" t="str">
            <v>HPS0010-TA-0140-001-B</v>
          </cell>
          <cell r="B106" t="str">
            <v>HPS0010-TA</v>
          </cell>
          <cell r="C106" t="str">
            <v>High Pressure Sodium 50</v>
          </cell>
          <cell r="D106">
            <v>140</v>
          </cell>
          <cell r="E106">
            <v>1</v>
          </cell>
          <cell r="F106" t="str">
            <v>HIGH PRESSURE SODIUM 70W TWIN ARC</v>
          </cell>
          <cell r="G106" t="str">
            <v>WOOD POLE</v>
          </cell>
          <cell r="H106">
            <v>1</v>
          </cell>
          <cell r="I106">
            <v>10.809914000000001</v>
          </cell>
          <cell r="J106">
            <v>21.61255565021904</v>
          </cell>
          <cell r="K106">
            <v>27.875963573712347</v>
          </cell>
          <cell r="L106">
            <v>60.29843322393139</v>
          </cell>
        </row>
        <row r="107">
          <cell r="A107" t="str">
            <v>HPS0010-TA-0140-002-B</v>
          </cell>
          <cell r="B107" t="str">
            <v>HPS0010-TA</v>
          </cell>
          <cell r="C107" t="str">
            <v>High Pressure Sodium 50</v>
          </cell>
          <cell r="D107">
            <v>140</v>
          </cell>
          <cell r="E107">
            <v>2</v>
          </cell>
          <cell r="F107" t="str">
            <v>HIGH PRESSURE SODIUM 70W TWIN ARC</v>
          </cell>
          <cell r="G107" t="str">
            <v>WOOD POLE</v>
          </cell>
          <cell r="H107">
            <v>1</v>
          </cell>
          <cell r="I107">
            <v>10.809914000000001</v>
          </cell>
          <cell r="J107">
            <v>21.61255565021904</v>
          </cell>
          <cell r="K107">
            <v>27.875963573712347</v>
          </cell>
          <cell r="L107">
            <v>60.29843322393139</v>
          </cell>
        </row>
        <row r="108">
          <cell r="A108" t="str">
            <v>HPS0010-TA-0140-003-B</v>
          </cell>
          <cell r="B108" t="str">
            <v>HPS0010-TA</v>
          </cell>
          <cell r="C108" t="str">
            <v>High Pressure Sodium 50</v>
          </cell>
          <cell r="D108">
            <v>140</v>
          </cell>
          <cell r="E108">
            <v>3</v>
          </cell>
          <cell r="F108" t="str">
            <v>HIGH PRESSURE SODIUM 70W TWIN ARC</v>
          </cell>
          <cell r="G108" t="str">
            <v>WOOD POLE</v>
          </cell>
          <cell r="H108">
            <v>1</v>
          </cell>
          <cell r="I108">
            <v>10.809914000000001</v>
          </cell>
          <cell r="J108">
            <v>21.61255565021904</v>
          </cell>
          <cell r="K108">
            <v>27.875963573712347</v>
          </cell>
          <cell r="L108">
            <v>60.29843322393139</v>
          </cell>
        </row>
        <row r="109">
          <cell r="A109" t="str">
            <v>HPS0010-TA-0140-004-B</v>
          </cell>
          <cell r="B109" t="str">
            <v>HPS0010-TA</v>
          </cell>
          <cell r="C109" t="str">
            <v>High Pressure Sodium 50</v>
          </cell>
          <cell r="D109">
            <v>140</v>
          </cell>
          <cell r="E109">
            <v>4</v>
          </cell>
          <cell r="F109" t="str">
            <v>HIGH PRESSURE SODIUM 70W TWIN ARC</v>
          </cell>
          <cell r="G109" t="str">
            <v>WOOD POLE</v>
          </cell>
          <cell r="H109">
            <v>1</v>
          </cell>
          <cell r="I109">
            <v>10.809914000000001</v>
          </cell>
          <cell r="J109">
            <v>21.61255565021904</v>
          </cell>
          <cell r="K109">
            <v>27.875963573712347</v>
          </cell>
          <cell r="L109">
            <v>60.29843322393139</v>
          </cell>
        </row>
        <row r="110">
          <cell r="A110" t="str">
            <v>HPS0010-TA-0170-001-B</v>
          </cell>
          <cell r="B110" t="str">
            <v>HPS0010-TA</v>
          </cell>
          <cell r="C110" t="str">
            <v>High Pressure Sodium 50</v>
          </cell>
          <cell r="D110">
            <v>170</v>
          </cell>
          <cell r="E110">
            <v>1</v>
          </cell>
          <cell r="F110" t="str">
            <v>HIGH PRESSURE SODIUM 70W TWIN ARC</v>
          </cell>
          <cell r="G110" t="str">
            <v>STEEL POLE</v>
          </cell>
          <cell r="H110">
            <v>1</v>
          </cell>
          <cell r="I110">
            <v>9.8748837500000004</v>
          </cell>
          <cell r="J110">
            <v>21.61255565021904</v>
          </cell>
          <cell r="K110">
            <v>27.875963573712347</v>
          </cell>
          <cell r="L110">
            <v>59.363402973931393</v>
          </cell>
        </row>
        <row r="111">
          <cell r="A111" t="str">
            <v>HPS0010-TA-0170-002-B</v>
          </cell>
          <cell r="B111" t="str">
            <v>HPS0010-TA</v>
          </cell>
          <cell r="C111" t="str">
            <v>High Pressure Sodium 50</v>
          </cell>
          <cell r="D111">
            <v>170</v>
          </cell>
          <cell r="E111">
            <v>2</v>
          </cell>
          <cell r="F111" t="str">
            <v>HIGH PRESSURE SODIUM 70W TWIN ARC</v>
          </cell>
          <cell r="G111" t="str">
            <v>STEEL POLE</v>
          </cell>
          <cell r="H111">
            <v>1</v>
          </cell>
          <cell r="I111">
            <v>9.8748837500000004</v>
          </cell>
          <cell r="J111">
            <v>21.61255565021904</v>
          </cell>
          <cell r="K111">
            <v>27.875963573712347</v>
          </cell>
          <cell r="L111">
            <v>59.363402973931393</v>
          </cell>
        </row>
        <row r="112">
          <cell r="A112" t="str">
            <v>HPS0010-TA-0170-003-B</v>
          </cell>
          <cell r="B112" t="str">
            <v>HPS0010-TA</v>
          </cell>
          <cell r="C112" t="str">
            <v>High Pressure Sodium 50</v>
          </cell>
          <cell r="D112">
            <v>170</v>
          </cell>
          <cell r="E112">
            <v>3</v>
          </cell>
          <cell r="F112" t="str">
            <v>HIGH PRESSURE SODIUM 70W TWIN ARC</v>
          </cell>
          <cell r="G112" t="str">
            <v>STEEL POLE</v>
          </cell>
          <cell r="H112">
            <v>1</v>
          </cell>
          <cell r="I112">
            <v>9.8748837500000004</v>
          </cell>
          <cell r="J112">
            <v>21.61255565021904</v>
          </cell>
          <cell r="K112">
            <v>27.875963573712347</v>
          </cell>
          <cell r="L112">
            <v>59.363402973931393</v>
          </cell>
        </row>
        <row r="113">
          <cell r="A113" t="str">
            <v>HPS0010-TA-0170-004-B</v>
          </cell>
          <cell r="B113" t="str">
            <v>HPS0010-TA</v>
          </cell>
          <cell r="C113" t="str">
            <v>High Pressure Sodium 50</v>
          </cell>
          <cell r="D113">
            <v>170</v>
          </cell>
          <cell r="E113">
            <v>4</v>
          </cell>
          <cell r="F113" t="str">
            <v>HIGH PRESSURE SODIUM 70W TWIN ARC</v>
          </cell>
          <cell r="G113" t="str">
            <v>STEEL POLE</v>
          </cell>
          <cell r="H113">
            <v>1</v>
          </cell>
          <cell r="I113">
            <v>9.8748837500000004</v>
          </cell>
          <cell r="J113">
            <v>21.61255565021904</v>
          </cell>
          <cell r="K113">
            <v>27.875963573712347</v>
          </cell>
          <cell r="L113">
            <v>59.363402973931393</v>
          </cell>
        </row>
        <row r="114">
          <cell r="A114" t="str">
            <v>HPS0010-TA-1210-001-B</v>
          </cell>
          <cell r="B114" t="str">
            <v>HPS0010-TA</v>
          </cell>
          <cell r="C114" t="str">
            <v>High Pressure Sodium 50</v>
          </cell>
          <cell r="D114">
            <v>1210</v>
          </cell>
          <cell r="E114">
            <v>1</v>
          </cell>
          <cell r="F114" t="str">
            <v>HIGH PRESSURE SODIUM 70W TWIN ARC</v>
          </cell>
          <cell r="G114" t="str">
            <v>WOOD POLE</v>
          </cell>
          <cell r="H114">
            <v>2</v>
          </cell>
          <cell r="I114">
            <v>10.809914000000001</v>
          </cell>
          <cell r="J114">
            <v>21.61255565021904</v>
          </cell>
          <cell r="K114">
            <v>27.875963573712347</v>
          </cell>
          <cell r="L114">
            <v>54.893476223931394</v>
          </cell>
        </row>
        <row r="115">
          <cell r="A115" t="str">
            <v>HPS0020-ST-0001-006-B</v>
          </cell>
          <cell r="B115" t="str">
            <v>HPS0020-ST</v>
          </cell>
          <cell r="C115" t="str">
            <v>High Pressure Sodium 70</v>
          </cell>
          <cell r="D115">
            <v>1</v>
          </cell>
          <cell r="E115">
            <v>6</v>
          </cell>
          <cell r="F115" t="str">
            <v>NO CAPITAL</v>
          </cell>
          <cell r="G115" t="str">
            <v>NO CAPITAL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HPS0020-ST-0040-001-B</v>
          </cell>
          <cell r="B116" t="str">
            <v>HPS0020-ST</v>
          </cell>
          <cell r="C116" t="str">
            <v>High Pressure Sodium 70</v>
          </cell>
          <cell r="D116">
            <v>40</v>
          </cell>
          <cell r="E116">
            <v>1</v>
          </cell>
          <cell r="F116" t="str">
            <v>HIGH PRESSURE SODIUM 70W (100)</v>
          </cell>
          <cell r="G116" t="str">
            <v>SHARED OR NO POLE</v>
          </cell>
          <cell r="H116">
            <v>1</v>
          </cell>
          <cell r="I116">
            <v>0</v>
          </cell>
          <cell r="J116">
            <v>28.285095043422235</v>
          </cell>
          <cell r="K116">
            <v>23.973932573712347</v>
          </cell>
          <cell r="L116">
            <v>52.259027617134578</v>
          </cell>
        </row>
        <row r="117">
          <cell r="A117" t="str">
            <v>HPS0020-ST-0040-002-B</v>
          </cell>
          <cell r="B117" t="str">
            <v>HPS0020-ST</v>
          </cell>
          <cell r="C117" t="str">
            <v>High Pressure Sodium 70</v>
          </cell>
          <cell r="D117">
            <v>40</v>
          </cell>
          <cell r="E117">
            <v>2</v>
          </cell>
          <cell r="F117" t="str">
            <v>HIGH PRESSURE SODIUM 70W (100)</v>
          </cell>
          <cell r="G117" t="str">
            <v>SHARED OR NO POLE</v>
          </cell>
          <cell r="H117">
            <v>1</v>
          </cell>
          <cell r="I117">
            <v>0</v>
          </cell>
          <cell r="J117">
            <v>28.285095043422235</v>
          </cell>
          <cell r="K117">
            <v>23.973932573712347</v>
          </cell>
          <cell r="L117">
            <v>52.259027617134578</v>
          </cell>
        </row>
        <row r="118">
          <cell r="A118" t="str">
            <v>HPS0020-ST-0040-003-B</v>
          </cell>
          <cell r="B118" t="str">
            <v>HPS0020-ST</v>
          </cell>
          <cell r="C118" t="str">
            <v>High Pressure Sodium 70</v>
          </cell>
          <cell r="D118">
            <v>40</v>
          </cell>
          <cell r="E118">
            <v>3</v>
          </cell>
          <cell r="F118" t="str">
            <v>HIGH PRESSURE SODIUM 70W (100)</v>
          </cell>
          <cell r="G118" t="str">
            <v>SHARED OR NO POLE</v>
          </cell>
          <cell r="H118">
            <v>1</v>
          </cell>
          <cell r="I118">
            <v>0</v>
          </cell>
          <cell r="J118">
            <v>28.285095043422235</v>
          </cell>
          <cell r="K118">
            <v>23.973932573712347</v>
          </cell>
          <cell r="L118">
            <v>52.259027617134578</v>
          </cell>
        </row>
        <row r="119">
          <cell r="A119" t="str">
            <v>HPS0020-ST-0040-004-B</v>
          </cell>
          <cell r="B119" t="str">
            <v>HPS0020-ST</v>
          </cell>
          <cell r="C119" t="str">
            <v>High Pressure Sodium 70</v>
          </cell>
          <cell r="D119">
            <v>40</v>
          </cell>
          <cell r="E119">
            <v>4</v>
          </cell>
          <cell r="F119" t="str">
            <v>HIGH PRESSURE SODIUM 70W (100)</v>
          </cell>
          <cell r="G119" t="str">
            <v>SHARED OR NO POLE</v>
          </cell>
          <cell r="H119">
            <v>1</v>
          </cell>
          <cell r="I119">
            <v>0</v>
          </cell>
          <cell r="J119">
            <v>28.285095043422235</v>
          </cell>
          <cell r="K119">
            <v>23.973932573712347</v>
          </cell>
          <cell r="L119">
            <v>52.259027617134578</v>
          </cell>
        </row>
        <row r="120">
          <cell r="A120" t="str">
            <v>HPS0020-ST-0350-001-B</v>
          </cell>
          <cell r="B120" t="str">
            <v>HPS0020-ST</v>
          </cell>
          <cell r="C120" t="str">
            <v>High Pressure Sodium 70</v>
          </cell>
          <cell r="D120">
            <v>350</v>
          </cell>
          <cell r="E120">
            <v>1</v>
          </cell>
          <cell r="F120" t="str">
            <v>HIGH PRESSURE SODIUM 70W (100)</v>
          </cell>
          <cell r="G120" t="str">
            <v>WOOD POLE</v>
          </cell>
          <cell r="H120">
            <v>1</v>
          </cell>
          <cell r="I120">
            <v>10.809914000000001</v>
          </cell>
          <cell r="J120">
            <v>28.285095043422235</v>
          </cell>
          <cell r="K120">
            <v>23.973932573712347</v>
          </cell>
          <cell r="L120">
            <v>63.068941617134577</v>
          </cell>
        </row>
        <row r="121">
          <cell r="A121" t="str">
            <v>HPS0020-ST-0350-002-B</v>
          </cell>
          <cell r="B121" t="str">
            <v>HPS0020-ST</v>
          </cell>
          <cell r="C121" t="str">
            <v>High Pressure Sodium 70</v>
          </cell>
          <cell r="D121">
            <v>350</v>
          </cell>
          <cell r="E121">
            <v>2</v>
          </cell>
          <cell r="F121" t="str">
            <v>HIGH PRESSURE SODIUM 70W (100)</v>
          </cell>
          <cell r="G121" t="str">
            <v>WOOD POLE</v>
          </cell>
          <cell r="H121">
            <v>1</v>
          </cell>
          <cell r="I121">
            <v>10.809914000000001</v>
          </cell>
          <cell r="J121">
            <v>28.285095043422235</v>
          </cell>
          <cell r="K121">
            <v>23.973932573712347</v>
          </cell>
          <cell r="L121">
            <v>63.068941617134577</v>
          </cell>
        </row>
        <row r="122">
          <cell r="A122" t="str">
            <v>HPS0020-ST-0350-003-B</v>
          </cell>
          <cell r="B122" t="str">
            <v>HPS0020-ST</v>
          </cell>
          <cell r="C122" t="str">
            <v>High Pressure Sodium 70</v>
          </cell>
          <cell r="D122">
            <v>350</v>
          </cell>
          <cell r="E122">
            <v>3</v>
          </cell>
          <cell r="F122" t="str">
            <v>HIGH PRESSURE SODIUM 70W (100)</v>
          </cell>
          <cell r="G122" t="str">
            <v>WOOD POLE</v>
          </cell>
          <cell r="H122">
            <v>1</v>
          </cell>
          <cell r="I122">
            <v>10.809914000000001</v>
          </cell>
          <cell r="J122">
            <v>28.285095043422235</v>
          </cell>
          <cell r="K122">
            <v>23.973932573712347</v>
          </cell>
          <cell r="L122">
            <v>63.068941617134577</v>
          </cell>
        </row>
        <row r="123">
          <cell r="A123" t="str">
            <v>HPS0020-ST-0350-004-B</v>
          </cell>
          <cell r="B123" t="str">
            <v>HPS0020-ST</v>
          </cell>
          <cell r="C123" t="str">
            <v>High Pressure Sodium 70</v>
          </cell>
          <cell r="D123">
            <v>350</v>
          </cell>
          <cell r="E123">
            <v>4</v>
          </cell>
          <cell r="F123" t="str">
            <v>HIGH PRESSURE SODIUM 70W (100)</v>
          </cell>
          <cell r="G123" t="str">
            <v>WOOD POLE</v>
          </cell>
          <cell r="H123">
            <v>1</v>
          </cell>
          <cell r="I123">
            <v>10.809914000000001</v>
          </cell>
          <cell r="J123">
            <v>28.285095043422235</v>
          </cell>
          <cell r="K123">
            <v>23.973932573712347</v>
          </cell>
          <cell r="L123">
            <v>63.068941617134577</v>
          </cell>
        </row>
        <row r="124">
          <cell r="A124" t="str">
            <v>HPS0020-ST-0360-001-B</v>
          </cell>
          <cell r="B124" t="str">
            <v>HPS0020-ST</v>
          </cell>
          <cell r="C124" t="str">
            <v>High Pressure Sodium 70</v>
          </cell>
          <cell r="D124">
            <v>360</v>
          </cell>
          <cell r="E124">
            <v>1</v>
          </cell>
          <cell r="F124" t="str">
            <v>HIGH PRESSURE SODIUM 70W (100)</v>
          </cell>
          <cell r="G124" t="str">
            <v>STEEL POLE</v>
          </cell>
          <cell r="H124">
            <v>1</v>
          </cell>
          <cell r="I124">
            <v>9.8748837500000004</v>
          </cell>
          <cell r="J124">
            <v>28.285095043422235</v>
          </cell>
          <cell r="K124">
            <v>23.973932573712347</v>
          </cell>
          <cell r="L124">
            <v>62.13391136713458</v>
          </cell>
        </row>
        <row r="125">
          <cell r="A125" t="str">
            <v>HPS0020-ST-0360-002-B</v>
          </cell>
          <cell r="B125" t="str">
            <v>HPS0020-ST</v>
          </cell>
          <cell r="C125" t="str">
            <v>High Pressure Sodium 70</v>
          </cell>
          <cell r="D125">
            <v>360</v>
          </cell>
          <cell r="E125">
            <v>2</v>
          </cell>
          <cell r="F125" t="str">
            <v>HIGH PRESSURE SODIUM 70W (100)</v>
          </cell>
          <cell r="G125" t="str">
            <v>STEEL POLE</v>
          </cell>
          <cell r="H125">
            <v>1</v>
          </cell>
          <cell r="I125">
            <v>9.8748837500000004</v>
          </cell>
          <cell r="J125">
            <v>28.285095043422235</v>
          </cell>
          <cell r="K125">
            <v>23.973932573712347</v>
          </cell>
          <cell r="L125">
            <v>62.13391136713458</v>
          </cell>
        </row>
        <row r="126">
          <cell r="A126" t="str">
            <v>HPS0020-ST-0360-003-B</v>
          </cell>
          <cell r="B126" t="str">
            <v>HPS0020-ST</v>
          </cell>
          <cell r="C126" t="str">
            <v>High Pressure Sodium 70</v>
          </cell>
          <cell r="D126">
            <v>360</v>
          </cell>
          <cell r="E126">
            <v>3</v>
          </cell>
          <cell r="F126" t="str">
            <v>HIGH PRESSURE SODIUM 70W (100)</v>
          </cell>
          <cell r="G126" t="str">
            <v>STEEL POLE</v>
          </cell>
          <cell r="H126">
            <v>1</v>
          </cell>
          <cell r="I126">
            <v>9.8748837500000004</v>
          </cell>
          <cell r="J126">
            <v>28.285095043422235</v>
          </cell>
          <cell r="K126">
            <v>23.973932573712347</v>
          </cell>
          <cell r="L126">
            <v>62.13391136713458</v>
          </cell>
        </row>
        <row r="127">
          <cell r="A127" t="str">
            <v>HPS0020-ST-0360-004-B</v>
          </cell>
          <cell r="B127" t="str">
            <v>HPS0020-ST</v>
          </cell>
          <cell r="C127" t="str">
            <v>High Pressure Sodium 70</v>
          </cell>
          <cell r="D127">
            <v>360</v>
          </cell>
          <cell r="E127">
            <v>4</v>
          </cell>
          <cell r="F127" t="str">
            <v>HIGH PRESSURE SODIUM 70W (100)</v>
          </cell>
          <cell r="G127" t="str">
            <v>STEEL POLE</v>
          </cell>
          <cell r="H127">
            <v>1</v>
          </cell>
          <cell r="I127">
            <v>9.8748837500000004</v>
          </cell>
          <cell r="J127">
            <v>28.285095043422235</v>
          </cell>
          <cell r="K127">
            <v>23.973932573712347</v>
          </cell>
          <cell r="L127">
            <v>62.13391136713458</v>
          </cell>
        </row>
        <row r="128">
          <cell r="A128" t="str">
            <v>HPS0020-ST-0730-001-B</v>
          </cell>
          <cell r="B128" t="str">
            <v>HPS0020-ST</v>
          </cell>
          <cell r="C128" t="str">
            <v>High Pressure Sodium 70</v>
          </cell>
          <cell r="D128">
            <v>730</v>
          </cell>
          <cell r="E128">
            <v>1</v>
          </cell>
          <cell r="F128" t="str">
            <v>HIGH PRESSURE SODIUM 70W (100)</v>
          </cell>
          <cell r="G128" t="str">
            <v>STEEL POLE</v>
          </cell>
          <cell r="H128">
            <v>2</v>
          </cell>
          <cell r="I128">
            <v>9.8748837500000004</v>
          </cell>
          <cell r="J128">
            <v>28.285095043422235</v>
          </cell>
          <cell r="K128">
            <v>23.973932573712347</v>
          </cell>
          <cell r="L128">
            <v>57.196469492134575</v>
          </cell>
        </row>
        <row r="129">
          <cell r="A129" t="str">
            <v>HPS0020-ST-0730-002-B</v>
          </cell>
          <cell r="B129" t="str">
            <v>HPS0020-ST</v>
          </cell>
          <cell r="C129" t="str">
            <v>High Pressure Sodium 70</v>
          </cell>
          <cell r="D129">
            <v>730</v>
          </cell>
          <cell r="E129">
            <v>2</v>
          </cell>
          <cell r="F129" t="str">
            <v>HIGH PRESSURE SODIUM 70W (100)</v>
          </cell>
          <cell r="G129" t="str">
            <v>STEEL POLE</v>
          </cell>
          <cell r="H129">
            <v>2</v>
          </cell>
          <cell r="I129">
            <v>9.8748837500000004</v>
          </cell>
          <cell r="J129">
            <v>28.285095043422235</v>
          </cell>
          <cell r="K129">
            <v>23.973932573712347</v>
          </cell>
          <cell r="L129">
            <v>57.196469492134575</v>
          </cell>
        </row>
        <row r="130">
          <cell r="A130" t="str">
            <v>HPS0020-ST-0730-003-B</v>
          </cell>
          <cell r="B130" t="str">
            <v>HPS0020-ST</v>
          </cell>
          <cell r="C130" t="str">
            <v>High Pressure Sodium 70</v>
          </cell>
          <cell r="D130">
            <v>730</v>
          </cell>
          <cell r="E130">
            <v>3</v>
          </cell>
          <cell r="F130" t="str">
            <v>HIGH PRESSURE SODIUM 70W (100)</v>
          </cell>
          <cell r="G130" t="str">
            <v>STEEL POLE</v>
          </cell>
          <cell r="H130">
            <v>2</v>
          </cell>
          <cell r="I130">
            <v>9.8748837500000004</v>
          </cell>
          <cell r="J130">
            <v>28.285095043422235</v>
          </cell>
          <cell r="K130">
            <v>23.973932573712347</v>
          </cell>
          <cell r="L130">
            <v>57.196469492134575</v>
          </cell>
        </row>
        <row r="131">
          <cell r="A131" t="str">
            <v>HPS0020-ST-0730-004-B</v>
          </cell>
          <cell r="B131" t="str">
            <v>HPS0020-ST</v>
          </cell>
          <cell r="C131" t="str">
            <v>High Pressure Sodium 70</v>
          </cell>
          <cell r="D131">
            <v>730</v>
          </cell>
          <cell r="E131">
            <v>4</v>
          </cell>
          <cell r="F131" t="str">
            <v>HIGH PRESSURE SODIUM 70W (100)</v>
          </cell>
          <cell r="G131" t="str">
            <v>STEEL POLE</v>
          </cell>
          <cell r="H131">
            <v>2</v>
          </cell>
          <cell r="I131">
            <v>9.8748837500000004</v>
          </cell>
          <cell r="J131">
            <v>28.285095043422235</v>
          </cell>
          <cell r="K131">
            <v>23.973932573712347</v>
          </cell>
          <cell r="L131">
            <v>57.196469492134575</v>
          </cell>
        </row>
        <row r="132">
          <cell r="A132" t="str">
            <v>HPS0020-ST-0750-001-B</v>
          </cell>
          <cell r="B132" t="str">
            <v>HPS0020-ST</v>
          </cell>
          <cell r="C132" t="str">
            <v>High Pressure Sodium 70</v>
          </cell>
          <cell r="D132">
            <v>750</v>
          </cell>
          <cell r="E132">
            <v>1</v>
          </cell>
          <cell r="F132" t="str">
            <v>HIGH PRESSURE SODIUM 70W (100)</v>
          </cell>
          <cell r="G132" t="str">
            <v>SHARED OR NO POLE</v>
          </cell>
          <cell r="H132">
            <v>3</v>
          </cell>
          <cell r="I132">
            <v>0</v>
          </cell>
          <cell r="J132">
            <v>28.285095043422235</v>
          </cell>
          <cell r="K132">
            <v>23.973932573712347</v>
          </cell>
          <cell r="L132">
            <v>52.259027617134578</v>
          </cell>
        </row>
        <row r="133">
          <cell r="A133" t="str">
            <v>HPS0020-ST-0750-002-B</v>
          </cell>
          <cell r="B133" t="str">
            <v>HPS0020-ST</v>
          </cell>
          <cell r="C133" t="str">
            <v>High Pressure Sodium 70</v>
          </cell>
          <cell r="D133">
            <v>750</v>
          </cell>
          <cell r="E133">
            <v>2</v>
          </cell>
          <cell r="F133" t="str">
            <v>HIGH PRESSURE SODIUM 70W (100)</v>
          </cell>
          <cell r="G133" t="str">
            <v>SHARED OR NO POLE</v>
          </cell>
          <cell r="H133">
            <v>3</v>
          </cell>
          <cell r="I133">
            <v>0</v>
          </cell>
          <cell r="J133">
            <v>28.285095043422235</v>
          </cell>
          <cell r="K133">
            <v>23.973932573712347</v>
          </cell>
          <cell r="L133">
            <v>52.259027617134578</v>
          </cell>
        </row>
        <row r="134">
          <cell r="A134" t="str">
            <v>HPS0020-ST-0880-002-B</v>
          </cell>
          <cell r="B134" t="str">
            <v>HPS0020-ST</v>
          </cell>
          <cell r="C134" t="str">
            <v>High Pressure Sodium 70</v>
          </cell>
          <cell r="D134">
            <v>880</v>
          </cell>
          <cell r="E134">
            <v>2</v>
          </cell>
          <cell r="F134" t="str">
            <v>HIGH PRESSURE SODIUM 70W (100)</v>
          </cell>
          <cell r="G134" t="str">
            <v>STEEL POLE</v>
          </cell>
          <cell r="H134">
            <v>4</v>
          </cell>
          <cell r="I134">
            <v>9.8748837500000004</v>
          </cell>
          <cell r="J134">
            <v>28.285095043422235</v>
          </cell>
          <cell r="K134">
            <v>23.973932573712347</v>
          </cell>
          <cell r="L134">
            <v>54.72774855463458</v>
          </cell>
        </row>
        <row r="135">
          <cell r="A135" t="str">
            <v>HPS0020-ST-0880-004-B</v>
          </cell>
          <cell r="B135" t="str">
            <v>HPS0020-ST</v>
          </cell>
          <cell r="C135" t="str">
            <v>High Pressure Sodium 70</v>
          </cell>
          <cell r="D135">
            <v>880</v>
          </cell>
          <cell r="E135">
            <v>4</v>
          </cell>
          <cell r="F135" t="str">
            <v>HIGH PRESSURE SODIUM 70W (100)</v>
          </cell>
          <cell r="G135" t="str">
            <v>STEEL POLE</v>
          </cell>
          <cell r="H135">
            <v>4</v>
          </cell>
          <cell r="I135">
            <v>9.8748837500000004</v>
          </cell>
          <cell r="J135">
            <v>28.285095043422235</v>
          </cell>
          <cell r="K135">
            <v>23.973932573712347</v>
          </cell>
          <cell r="L135">
            <v>54.72774855463458</v>
          </cell>
        </row>
        <row r="136">
          <cell r="A136" t="str">
            <v>HPS0020-ST-0890-001-B</v>
          </cell>
          <cell r="B136" t="str">
            <v>HPS0020-ST</v>
          </cell>
          <cell r="C136" t="str">
            <v>High Pressure Sodium 70</v>
          </cell>
          <cell r="D136">
            <v>890</v>
          </cell>
          <cell r="E136">
            <v>1</v>
          </cell>
          <cell r="F136" t="str">
            <v>HIGH PRESSURE SODIUM 70W (100)</v>
          </cell>
          <cell r="G136" t="str">
            <v>SHARED OR NO POLE</v>
          </cell>
          <cell r="H136">
            <v>2</v>
          </cell>
          <cell r="I136">
            <v>0</v>
          </cell>
          <cell r="J136">
            <v>28.285095043422235</v>
          </cell>
          <cell r="K136">
            <v>23.973932573712347</v>
          </cell>
          <cell r="L136">
            <v>52.259027617134578</v>
          </cell>
        </row>
        <row r="137">
          <cell r="A137" t="str">
            <v>HPS0020-ST-0890-002-B</v>
          </cell>
          <cell r="B137" t="str">
            <v>HPS0020-ST</v>
          </cell>
          <cell r="C137" t="str">
            <v>High Pressure Sodium 70</v>
          </cell>
          <cell r="D137">
            <v>890</v>
          </cell>
          <cell r="E137">
            <v>2</v>
          </cell>
          <cell r="F137" t="str">
            <v>HIGH PRESSURE SODIUM 70W (100)</v>
          </cell>
          <cell r="G137" t="str">
            <v>SHARED OR NO POLE</v>
          </cell>
          <cell r="H137">
            <v>2</v>
          </cell>
          <cell r="I137">
            <v>0</v>
          </cell>
          <cell r="J137">
            <v>28.285095043422235</v>
          </cell>
          <cell r="K137">
            <v>23.973932573712347</v>
          </cell>
          <cell r="L137">
            <v>52.259027617134578</v>
          </cell>
        </row>
        <row r="138">
          <cell r="A138" t="str">
            <v>HPS0020-ST-0890-003-B</v>
          </cell>
          <cell r="B138" t="str">
            <v>HPS0020-ST</v>
          </cell>
          <cell r="C138" t="str">
            <v>High Pressure Sodium 70</v>
          </cell>
          <cell r="D138">
            <v>890</v>
          </cell>
          <cell r="E138">
            <v>3</v>
          </cell>
          <cell r="F138" t="str">
            <v>HIGH PRESSURE SODIUM 70W (100)</v>
          </cell>
          <cell r="G138" t="str">
            <v>SHARED OR NO POLE</v>
          </cell>
          <cell r="H138">
            <v>2</v>
          </cell>
          <cell r="I138">
            <v>0</v>
          </cell>
          <cell r="J138">
            <v>28.285095043422235</v>
          </cell>
          <cell r="K138">
            <v>23.973932573712347</v>
          </cell>
          <cell r="L138">
            <v>52.259027617134578</v>
          </cell>
        </row>
        <row r="139">
          <cell r="A139" t="str">
            <v>HPS0020-ST-0890-004-B</v>
          </cell>
          <cell r="B139" t="str">
            <v>HPS0020-ST</v>
          </cell>
          <cell r="C139" t="str">
            <v>High Pressure Sodium 70</v>
          </cell>
          <cell r="D139">
            <v>890</v>
          </cell>
          <cell r="E139">
            <v>4</v>
          </cell>
          <cell r="F139" t="str">
            <v>HIGH PRESSURE SODIUM 70W (100)</v>
          </cell>
          <cell r="G139" t="str">
            <v>SHARED OR NO POLE</v>
          </cell>
          <cell r="H139">
            <v>2</v>
          </cell>
          <cell r="I139">
            <v>0</v>
          </cell>
          <cell r="J139">
            <v>28.285095043422235</v>
          </cell>
          <cell r="K139">
            <v>23.973932573712347</v>
          </cell>
          <cell r="L139">
            <v>52.259027617134578</v>
          </cell>
        </row>
        <row r="140">
          <cell r="A140" t="str">
            <v>HPS0020-ST-0910-001-B</v>
          </cell>
          <cell r="B140" t="str">
            <v>HPS0020-ST</v>
          </cell>
          <cell r="C140" t="str">
            <v>High Pressure Sodium 70</v>
          </cell>
          <cell r="D140">
            <v>910</v>
          </cell>
          <cell r="E140">
            <v>1</v>
          </cell>
          <cell r="F140" t="str">
            <v>HIGH PRESSURE SODIUM 70W (100)</v>
          </cell>
          <cell r="G140" t="str">
            <v>WOOD POLE</v>
          </cell>
          <cell r="H140">
            <v>2</v>
          </cell>
          <cell r="I140">
            <v>10.809914000000001</v>
          </cell>
          <cell r="J140">
            <v>28.285095043422235</v>
          </cell>
          <cell r="K140">
            <v>23.973932573712347</v>
          </cell>
          <cell r="L140">
            <v>57.663984617134581</v>
          </cell>
        </row>
        <row r="141">
          <cell r="A141" t="str">
            <v>HPS0020-ST-0910-002-B</v>
          </cell>
          <cell r="B141" t="str">
            <v>HPS0020-ST</v>
          </cell>
          <cell r="C141" t="str">
            <v>High Pressure Sodium 70</v>
          </cell>
          <cell r="D141">
            <v>910</v>
          </cell>
          <cell r="E141">
            <v>2</v>
          </cell>
          <cell r="F141" t="str">
            <v>HIGH PRESSURE SODIUM 70W (100)</v>
          </cell>
          <cell r="G141" t="str">
            <v>WOOD POLE</v>
          </cell>
          <cell r="H141">
            <v>2</v>
          </cell>
          <cell r="I141">
            <v>10.809914000000001</v>
          </cell>
          <cell r="J141">
            <v>28.285095043422235</v>
          </cell>
          <cell r="K141">
            <v>23.973932573712347</v>
          </cell>
          <cell r="L141">
            <v>57.663984617134581</v>
          </cell>
        </row>
        <row r="142">
          <cell r="A142" t="str">
            <v>HPS0020-ST-0910-004-B</v>
          </cell>
          <cell r="B142" t="str">
            <v>HPS0020-ST</v>
          </cell>
          <cell r="C142" t="str">
            <v>High Pressure Sodium 70</v>
          </cell>
          <cell r="D142">
            <v>910</v>
          </cell>
          <cell r="E142">
            <v>4</v>
          </cell>
          <cell r="F142" t="str">
            <v>HIGH PRESSURE SODIUM 70W (100)</v>
          </cell>
          <cell r="G142" t="str">
            <v>WOOD POLE</v>
          </cell>
          <cell r="H142">
            <v>2</v>
          </cell>
          <cell r="I142">
            <v>10.809914000000001</v>
          </cell>
          <cell r="J142">
            <v>28.285095043422235</v>
          </cell>
          <cell r="K142">
            <v>23.973932573712347</v>
          </cell>
          <cell r="L142">
            <v>57.663984617134581</v>
          </cell>
        </row>
        <row r="143">
          <cell r="A143" t="str">
            <v>HPS0020-TA-0090-001-B</v>
          </cell>
          <cell r="B143" t="str">
            <v>HPS0020-TA</v>
          </cell>
          <cell r="C143" t="str">
            <v>High Pressure Sodium 70</v>
          </cell>
          <cell r="D143">
            <v>90</v>
          </cell>
          <cell r="E143">
            <v>1</v>
          </cell>
          <cell r="F143" t="str">
            <v>HIGH PRESSURE SODIUM 70W TWIN ARC</v>
          </cell>
          <cell r="G143" t="str">
            <v>SHARED OR NO POLE</v>
          </cell>
          <cell r="H143">
            <v>1</v>
          </cell>
          <cell r="I143">
            <v>0</v>
          </cell>
          <cell r="J143">
            <v>22.343544345609903</v>
          </cell>
          <cell r="K143">
            <v>28.712498573712349</v>
          </cell>
          <cell r="L143">
            <v>51.056042919322252</v>
          </cell>
        </row>
        <row r="144">
          <cell r="A144" t="str">
            <v>HPS0020-TA-0090-002-B</v>
          </cell>
          <cell r="B144" t="str">
            <v>HPS0020-TA</v>
          </cell>
          <cell r="C144" t="str">
            <v>High Pressure Sodium 70</v>
          </cell>
          <cell r="D144">
            <v>90</v>
          </cell>
          <cell r="E144">
            <v>2</v>
          </cell>
          <cell r="F144" t="str">
            <v>HIGH PRESSURE SODIUM 70W TWIN ARC</v>
          </cell>
          <cell r="G144" t="str">
            <v>SHARED OR NO POLE</v>
          </cell>
          <cell r="H144">
            <v>1</v>
          </cell>
          <cell r="I144">
            <v>0</v>
          </cell>
          <cell r="J144">
            <v>22.343544345609903</v>
          </cell>
          <cell r="K144">
            <v>28.712498573712349</v>
          </cell>
          <cell r="L144">
            <v>51.056042919322252</v>
          </cell>
        </row>
        <row r="145">
          <cell r="A145" t="str">
            <v>HPS0020-TA-0090-003-B</v>
          </cell>
          <cell r="B145" t="str">
            <v>HPS0020-TA</v>
          </cell>
          <cell r="C145" t="str">
            <v>High Pressure Sodium 70</v>
          </cell>
          <cell r="D145">
            <v>90</v>
          </cell>
          <cell r="E145">
            <v>3</v>
          </cell>
          <cell r="F145" t="str">
            <v>HIGH PRESSURE SODIUM 70W TWIN ARC</v>
          </cell>
          <cell r="G145" t="str">
            <v>SHARED OR NO POLE</v>
          </cell>
          <cell r="H145">
            <v>1</v>
          </cell>
          <cell r="I145">
            <v>0</v>
          </cell>
          <cell r="J145">
            <v>22.343544345609903</v>
          </cell>
          <cell r="K145">
            <v>28.712498573712349</v>
          </cell>
          <cell r="L145">
            <v>51.056042919322252</v>
          </cell>
        </row>
        <row r="146">
          <cell r="A146" t="str">
            <v>HPS0020-TA-0090-004-B</v>
          </cell>
          <cell r="B146" t="str">
            <v>HPS0020-TA</v>
          </cell>
          <cell r="C146" t="str">
            <v>High Pressure Sodium 70</v>
          </cell>
          <cell r="D146">
            <v>90</v>
          </cell>
          <cell r="E146">
            <v>4</v>
          </cell>
          <cell r="F146" t="str">
            <v>HIGH PRESSURE SODIUM 70W TWIN ARC</v>
          </cell>
          <cell r="G146" t="str">
            <v>SHARED OR NO POLE</v>
          </cell>
          <cell r="H146">
            <v>1</v>
          </cell>
          <cell r="I146">
            <v>0</v>
          </cell>
          <cell r="J146">
            <v>22.343544345609903</v>
          </cell>
          <cell r="K146">
            <v>28.712498573712349</v>
          </cell>
          <cell r="L146">
            <v>51.056042919322252</v>
          </cell>
        </row>
        <row r="147">
          <cell r="A147" t="str">
            <v>HPS0020-TA-0140-001-B</v>
          </cell>
          <cell r="B147" t="str">
            <v>HPS0020-TA</v>
          </cell>
          <cell r="C147" t="str">
            <v>High Pressure Sodium 70</v>
          </cell>
          <cell r="D147">
            <v>140</v>
          </cell>
          <cell r="E147">
            <v>1</v>
          </cell>
          <cell r="F147" t="str">
            <v>HIGH PRESSURE SODIUM 70W TWIN ARC</v>
          </cell>
          <cell r="G147" t="str">
            <v>WOOD POLE</v>
          </cell>
          <cell r="H147">
            <v>1</v>
          </cell>
          <cell r="I147">
            <v>10.809914000000001</v>
          </cell>
          <cell r="J147">
            <v>22.343544345609903</v>
          </cell>
          <cell r="K147">
            <v>28.712498573712349</v>
          </cell>
          <cell r="L147">
            <v>61.865956919322251</v>
          </cell>
        </row>
        <row r="148">
          <cell r="A148" t="str">
            <v>HPS0020-TA-0140-002-B</v>
          </cell>
          <cell r="B148" t="str">
            <v>HPS0020-TA</v>
          </cell>
          <cell r="C148" t="str">
            <v>High Pressure Sodium 70</v>
          </cell>
          <cell r="D148">
            <v>140</v>
          </cell>
          <cell r="E148">
            <v>2</v>
          </cell>
          <cell r="F148" t="str">
            <v>HIGH PRESSURE SODIUM 70W TWIN ARC</v>
          </cell>
          <cell r="G148" t="str">
            <v>WOOD POLE</v>
          </cell>
          <cell r="H148">
            <v>1</v>
          </cell>
          <cell r="I148">
            <v>10.809914000000001</v>
          </cell>
          <cell r="J148">
            <v>22.343544345609903</v>
          </cell>
          <cell r="K148">
            <v>28.712498573712349</v>
          </cell>
          <cell r="L148">
            <v>61.865956919322251</v>
          </cell>
        </row>
        <row r="149">
          <cell r="A149" t="str">
            <v>HPS0020-TA-0140-003-B</v>
          </cell>
          <cell r="B149" t="str">
            <v>HPS0020-TA</v>
          </cell>
          <cell r="C149" t="str">
            <v>High Pressure Sodium 70</v>
          </cell>
          <cell r="D149">
            <v>140</v>
          </cell>
          <cell r="E149">
            <v>3</v>
          </cell>
          <cell r="F149" t="str">
            <v>HIGH PRESSURE SODIUM 70W TWIN ARC</v>
          </cell>
          <cell r="G149" t="str">
            <v>WOOD POLE</v>
          </cell>
          <cell r="H149">
            <v>1</v>
          </cell>
          <cell r="I149">
            <v>10.809914000000001</v>
          </cell>
          <cell r="J149">
            <v>22.343544345609903</v>
          </cell>
          <cell r="K149">
            <v>28.712498573712349</v>
          </cell>
          <cell r="L149">
            <v>61.865956919322251</v>
          </cell>
        </row>
        <row r="150">
          <cell r="A150" t="str">
            <v>HPS0020-TA-0140-004-B</v>
          </cell>
          <cell r="B150" t="str">
            <v>HPS0020-TA</v>
          </cell>
          <cell r="C150" t="str">
            <v>High Pressure Sodium 70</v>
          </cell>
          <cell r="D150">
            <v>140</v>
          </cell>
          <cell r="E150">
            <v>4</v>
          </cell>
          <cell r="F150" t="str">
            <v>HIGH PRESSURE SODIUM 70W TWIN ARC</v>
          </cell>
          <cell r="G150" t="str">
            <v>WOOD POLE</v>
          </cell>
          <cell r="H150">
            <v>1</v>
          </cell>
          <cell r="I150">
            <v>10.809914000000001</v>
          </cell>
          <cell r="J150">
            <v>22.343544345609903</v>
          </cell>
          <cell r="K150">
            <v>28.712498573712349</v>
          </cell>
          <cell r="L150">
            <v>61.865956919322251</v>
          </cell>
        </row>
        <row r="151">
          <cell r="A151" t="str">
            <v>HPS0020-TA-0170-001-B</v>
          </cell>
          <cell r="B151" t="str">
            <v>HPS0020-TA</v>
          </cell>
          <cell r="C151" t="str">
            <v>High Pressure Sodium 70</v>
          </cell>
          <cell r="D151">
            <v>170</v>
          </cell>
          <cell r="E151">
            <v>1</v>
          </cell>
          <cell r="F151" t="str">
            <v>HIGH PRESSURE SODIUM 70W TWIN ARC</v>
          </cell>
          <cell r="G151" t="str">
            <v>STEEL POLE</v>
          </cell>
          <cell r="H151">
            <v>1</v>
          </cell>
          <cell r="I151">
            <v>9.8748837500000004</v>
          </cell>
          <cell r="J151">
            <v>22.343544345609903</v>
          </cell>
          <cell r="K151">
            <v>28.712498573712349</v>
          </cell>
          <cell r="L151">
            <v>60.930926669322254</v>
          </cell>
        </row>
        <row r="152">
          <cell r="A152" t="str">
            <v>HPS0020-TA-0170-002-B</v>
          </cell>
          <cell r="B152" t="str">
            <v>HPS0020-TA</v>
          </cell>
          <cell r="C152" t="str">
            <v>High Pressure Sodium 70</v>
          </cell>
          <cell r="D152">
            <v>170</v>
          </cell>
          <cell r="E152">
            <v>2</v>
          </cell>
          <cell r="F152" t="str">
            <v>HIGH PRESSURE SODIUM 70W TWIN ARC</v>
          </cell>
          <cell r="G152" t="str">
            <v>STEEL POLE</v>
          </cell>
          <cell r="H152">
            <v>1</v>
          </cell>
          <cell r="I152">
            <v>9.8748837500000004</v>
          </cell>
          <cell r="J152">
            <v>22.343544345609903</v>
          </cell>
          <cell r="K152">
            <v>28.712498573712349</v>
          </cell>
          <cell r="L152">
            <v>60.930926669322254</v>
          </cell>
        </row>
        <row r="153">
          <cell r="A153" t="str">
            <v>HPS0020-TA-0170-003-B</v>
          </cell>
          <cell r="B153" t="str">
            <v>HPS0020-TA</v>
          </cell>
          <cell r="C153" t="str">
            <v>High Pressure Sodium 70</v>
          </cell>
          <cell r="D153">
            <v>170</v>
          </cell>
          <cell r="E153">
            <v>3</v>
          </cell>
          <cell r="F153" t="str">
            <v>HIGH PRESSURE SODIUM 70W TWIN ARC</v>
          </cell>
          <cell r="G153" t="str">
            <v>STEEL POLE</v>
          </cell>
          <cell r="H153">
            <v>1</v>
          </cell>
          <cell r="I153">
            <v>9.8748837500000004</v>
          </cell>
          <cell r="J153">
            <v>22.343544345609903</v>
          </cell>
          <cell r="K153">
            <v>28.712498573712349</v>
          </cell>
          <cell r="L153">
            <v>60.930926669322254</v>
          </cell>
        </row>
        <row r="154">
          <cell r="A154" t="str">
            <v>HPS0020-TA-0170-004-B</v>
          </cell>
          <cell r="B154" t="str">
            <v>HPS0020-TA</v>
          </cell>
          <cell r="C154" t="str">
            <v>High Pressure Sodium 70</v>
          </cell>
          <cell r="D154">
            <v>170</v>
          </cell>
          <cell r="E154">
            <v>4</v>
          </cell>
          <cell r="F154" t="str">
            <v>HIGH PRESSURE SODIUM 70W TWIN ARC</v>
          </cell>
          <cell r="G154" t="str">
            <v>STEEL POLE</v>
          </cell>
          <cell r="H154">
            <v>1</v>
          </cell>
          <cell r="I154">
            <v>9.8748837500000004</v>
          </cell>
          <cell r="J154">
            <v>22.343544345609903</v>
          </cell>
          <cell r="K154">
            <v>28.712498573712349</v>
          </cell>
          <cell r="L154">
            <v>60.930926669322254</v>
          </cell>
        </row>
        <row r="155">
          <cell r="A155" t="str">
            <v>HPS0070-ST-0040-001-B</v>
          </cell>
          <cell r="B155" t="str">
            <v>HPS0070-ST</v>
          </cell>
          <cell r="C155" t="str">
            <v>High Pressure Sodium 100</v>
          </cell>
          <cell r="D155">
            <v>40</v>
          </cell>
          <cell r="E155">
            <v>1</v>
          </cell>
          <cell r="F155" t="str">
            <v>HIGH PRESSURE SODIUM 70W (100)</v>
          </cell>
          <cell r="G155" t="str">
            <v>SHARED OR NO POLE</v>
          </cell>
          <cell r="H155">
            <v>1</v>
          </cell>
          <cell r="I155">
            <v>0</v>
          </cell>
          <cell r="J155">
            <v>28.285095043422235</v>
          </cell>
          <cell r="K155">
            <v>23.973932573712347</v>
          </cell>
          <cell r="L155">
            <v>52.259027617134578</v>
          </cell>
        </row>
        <row r="156">
          <cell r="A156" t="str">
            <v>HPS0070-ST-0040-002-B</v>
          </cell>
          <cell r="B156" t="str">
            <v>HPS0070-ST</v>
          </cell>
          <cell r="C156" t="str">
            <v>High Pressure Sodium 100</v>
          </cell>
          <cell r="D156">
            <v>40</v>
          </cell>
          <cell r="E156">
            <v>2</v>
          </cell>
          <cell r="F156" t="str">
            <v>HIGH PRESSURE SODIUM 70W (100)</v>
          </cell>
          <cell r="G156" t="str">
            <v>SHARED OR NO POLE</v>
          </cell>
          <cell r="H156">
            <v>1</v>
          </cell>
          <cell r="I156">
            <v>0</v>
          </cell>
          <cell r="J156">
            <v>28.285095043422235</v>
          </cell>
          <cell r="K156">
            <v>23.973932573712347</v>
          </cell>
          <cell r="L156">
            <v>52.259027617134578</v>
          </cell>
        </row>
        <row r="157">
          <cell r="A157" t="str">
            <v>HPS0070-ST-0350-002-B</v>
          </cell>
          <cell r="B157" t="str">
            <v>HPS0070-ST</v>
          </cell>
          <cell r="C157" t="str">
            <v>High Pressure Sodium 100</v>
          </cell>
          <cell r="D157">
            <v>350</v>
          </cell>
          <cell r="E157">
            <v>2</v>
          </cell>
          <cell r="F157" t="str">
            <v>HIGH PRESSURE SODIUM 70W (100)</v>
          </cell>
          <cell r="G157" t="str">
            <v>WOOD POLE</v>
          </cell>
          <cell r="H157">
            <v>1</v>
          </cell>
          <cell r="I157">
            <v>10.809914000000001</v>
          </cell>
          <cell r="J157">
            <v>28.285095043422235</v>
          </cell>
          <cell r="K157">
            <v>23.973932573712347</v>
          </cell>
          <cell r="L157">
            <v>63.068941617134577</v>
          </cell>
        </row>
        <row r="158">
          <cell r="A158" t="str">
            <v>HPS0070-ST-0360-002-B</v>
          </cell>
          <cell r="B158" t="str">
            <v>HPS0070-ST</v>
          </cell>
          <cell r="C158" t="str">
            <v>High Pressure Sodium 100</v>
          </cell>
          <cell r="D158">
            <v>360</v>
          </cell>
          <cell r="E158">
            <v>2</v>
          </cell>
          <cell r="F158" t="str">
            <v>HIGH PRESSURE SODIUM 70W (100)</v>
          </cell>
          <cell r="G158" t="str">
            <v>STEEL POLE</v>
          </cell>
          <cell r="H158">
            <v>1</v>
          </cell>
          <cell r="I158">
            <v>9.8748837500000004</v>
          </cell>
          <cell r="J158">
            <v>28.285095043422235</v>
          </cell>
          <cell r="K158">
            <v>23.973932573712347</v>
          </cell>
          <cell r="L158">
            <v>62.13391136713458</v>
          </cell>
        </row>
        <row r="159">
          <cell r="A159" t="str">
            <v>HPS0080-ST-0001-006-B</v>
          </cell>
          <cell r="B159" t="str">
            <v>HPS0080-ST</v>
          </cell>
          <cell r="C159" t="str">
            <v>High Pressure Sodium 120</v>
          </cell>
          <cell r="D159">
            <v>1</v>
          </cell>
          <cell r="E159">
            <v>6</v>
          </cell>
          <cell r="F159" t="str">
            <v>NO CAPITAL</v>
          </cell>
          <cell r="G159" t="str">
            <v>NO CAPITAL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A160" t="str">
            <v>HPS0080-ST-0050-002-B</v>
          </cell>
          <cell r="B160" t="str">
            <v>HPS0080-ST</v>
          </cell>
          <cell r="C160" t="str">
            <v>High Pressure Sodium 120</v>
          </cell>
          <cell r="D160">
            <v>50</v>
          </cell>
          <cell r="E160">
            <v>2</v>
          </cell>
          <cell r="F160" t="str">
            <v>HIGH PRESSURE SODIUM 150W</v>
          </cell>
          <cell r="G160" t="str">
            <v>SHARED OR NO POLE</v>
          </cell>
          <cell r="H160">
            <v>1</v>
          </cell>
          <cell r="I160">
            <v>0</v>
          </cell>
          <cell r="J160">
            <v>28.780401602829382</v>
          </cell>
          <cell r="K160">
            <v>23.601539573712348</v>
          </cell>
          <cell r="L160">
            <v>52.38194117654173</v>
          </cell>
        </row>
        <row r="161">
          <cell r="A161" t="str">
            <v>HPS0080-ST-0310-002-B</v>
          </cell>
          <cell r="B161" t="str">
            <v>HPS0080-ST</v>
          </cell>
          <cell r="C161" t="str">
            <v>High Pressure Sodium 120</v>
          </cell>
          <cell r="D161">
            <v>310</v>
          </cell>
          <cell r="E161">
            <v>2</v>
          </cell>
          <cell r="F161" t="str">
            <v>HIGH PRESSURE SODIUM 150W</v>
          </cell>
          <cell r="G161" t="str">
            <v>STEEL POLE</v>
          </cell>
          <cell r="H161">
            <v>1</v>
          </cell>
          <cell r="I161">
            <v>9.8748837500000004</v>
          </cell>
          <cell r="J161">
            <v>28.780401602829382</v>
          </cell>
          <cell r="K161">
            <v>23.601539573712348</v>
          </cell>
          <cell r="L161">
            <v>62.256824926541732</v>
          </cell>
        </row>
        <row r="162">
          <cell r="A162" t="str">
            <v>HPS0090-ST-0001-006-B</v>
          </cell>
          <cell r="B162" t="str">
            <v>HPS0090-ST</v>
          </cell>
          <cell r="C162" t="str">
            <v>High Pressure Sodium 150</v>
          </cell>
          <cell r="D162">
            <v>1</v>
          </cell>
          <cell r="E162">
            <v>6</v>
          </cell>
          <cell r="F162" t="str">
            <v>NO CAPITAL</v>
          </cell>
          <cell r="G162" t="str">
            <v>NO CAPITAL</v>
          </cell>
          <cell r="H162">
            <v>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A163" t="str">
            <v>HPS0090-ST-0050-001-B</v>
          </cell>
          <cell r="B163" t="str">
            <v>HPS0090-ST</v>
          </cell>
          <cell r="C163" t="str">
            <v>High Pressure Sodium 150</v>
          </cell>
          <cell r="D163">
            <v>50</v>
          </cell>
          <cell r="E163">
            <v>1</v>
          </cell>
          <cell r="F163" t="str">
            <v>HIGH PRESSURE SODIUM 150W</v>
          </cell>
          <cell r="G163" t="str">
            <v>SHARED OR NO POLE</v>
          </cell>
          <cell r="H163">
            <v>1</v>
          </cell>
          <cell r="I163">
            <v>0</v>
          </cell>
          <cell r="J163">
            <v>53.164274058370367</v>
          </cell>
          <cell r="K163">
            <v>23.601539573712348</v>
          </cell>
          <cell r="L163">
            <v>76.765813632082711</v>
          </cell>
        </row>
        <row r="164">
          <cell r="A164" t="str">
            <v>HPS0090-ST-0050-002-B</v>
          </cell>
          <cell r="B164" t="str">
            <v>HPS0090-ST</v>
          </cell>
          <cell r="C164" t="str">
            <v>High Pressure Sodium 150</v>
          </cell>
          <cell r="D164">
            <v>50</v>
          </cell>
          <cell r="E164">
            <v>2</v>
          </cell>
          <cell r="F164" t="str">
            <v>HIGH PRESSURE SODIUM 150W</v>
          </cell>
          <cell r="G164" t="str">
            <v>SHARED OR NO POLE</v>
          </cell>
          <cell r="H164">
            <v>1</v>
          </cell>
          <cell r="I164">
            <v>0</v>
          </cell>
          <cell r="J164">
            <v>53.164274058370367</v>
          </cell>
          <cell r="K164">
            <v>23.601539573712348</v>
          </cell>
          <cell r="L164">
            <v>76.765813632082711</v>
          </cell>
        </row>
        <row r="165">
          <cell r="A165" t="str">
            <v>HPS0090-ST-0050-003-B</v>
          </cell>
          <cell r="B165" t="str">
            <v>HPS0090-ST</v>
          </cell>
          <cell r="C165" t="str">
            <v>High Pressure Sodium 150</v>
          </cell>
          <cell r="D165">
            <v>50</v>
          </cell>
          <cell r="E165">
            <v>3</v>
          </cell>
          <cell r="F165" t="str">
            <v>HIGH PRESSURE SODIUM 150W</v>
          </cell>
          <cell r="G165" t="str">
            <v>SHARED OR NO POLE</v>
          </cell>
          <cell r="H165">
            <v>1</v>
          </cell>
          <cell r="I165">
            <v>0</v>
          </cell>
          <cell r="J165">
            <v>53.164274058370367</v>
          </cell>
          <cell r="K165">
            <v>23.601539573712348</v>
          </cell>
          <cell r="L165">
            <v>76.765813632082711</v>
          </cell>
        </row>
        <row r="166">
          <cell r="A166" t="str">
            <v>HPS0090-ST-0050-004-B</v>
          </cell>
          <cell r="B166" t="str">
            <v>HPS0090-ST</v>
          </cell>
          <cell r="C166" t="str">
            <v>High Pressure Sodium 150</v>
          </cell>
          <cell r="D166">
            <v>50</v>
          </cell>
          <cell r="E166">
            <v>4</v>
          </cell>
          <cell r="F166" t="str">
            <v>HIGH PRESSURE SODIUM 150W</v>
          </cell>
          <cell r="G166" t="str">
            <v>SHARED OR NO POLE</v>
          </cell>
          <cell r="H166">
            <v>1</v>
          </cell>
          <cell r="I166">
            <v>0</v>
          </cell>
          <cell r="J166">
            <v>53.164274058370367</v>
          </cell>
          <cell r="K166">
            <v>23.601539573712348</v>
          </cell>
          <cell r="L166">
            <v>76.765813632082711</v>
          </cell>
        </row>
        <row r="167">
          <cell r="A167" t="str">
            <v>HPS0090-ST-0220-001-B</v>
          </cell>
          <cell r="B167" t="str">
            <v>HPS0090-ST</v>
          </cell>
          <cell r="C167" t="str">
            <v>High Pressure Sodium 150</v>
          </cell>
          <cell r="D167">
            <v>220</v>
          </cell>
          <cell r="E167">
            <v>1</v>
          </cell>
          <cell r="F167" t="str">
            <v>HIGH PRESSURE SODIUM 150W</v>
          </cell>
          <cell r="G167" t="str">
            <v>WOOD POLE</v>
          </cell>
          <cell r="H167">
            <v>1</v>
          </cell>
          <cell r="I167">
            <v>10.809914000000001</v>
          </cell>
          <cell r="J167">
            <v>53.164274058370367</v>
          </cell>
          <cell r="K167">
            <v>23.601539573712348</v>
          </cell>
          <cell r="L167">
            <v>87.575727632082717</v>
          </cell>
        </row>
        <row r="168">
          <cell r="A168" t="str">
            <v>HPS0090-ST-0220-002-B</v>
          </cell>
          <cell r="B168" t="str">
            <v>HPS0090-ST</v>
          </cell>
          <cell r="C168" t="str">
            <v>High Pressure Sodium 150</v>
          </cell>
          <cell r="D168">
            <v>220</v>
          </cell>
          <cell r="E168">
            <v>2</v>
          </cell>
          <cell r="F168" t="str">
            <v>HIGH PRESSURE SODIUM 150W</v>
          </cell>
          <cell r="G168" t="str">
            <v>WOOD POLE</v>
          </cell>
          <cell r="H168">
            <v>1</v>
          </cell>
          <cell r="I168">
            <v>10.809914000000001</v>
          </cell>
          <cell r="J168">
            <v>53.164274058370367</v>
          </cell>
          <cell r="K168">
            <v>23.601539573712348</v>
          </cell>
          <cell r="L168">
            <v>87.575727632082717</v>
          </cell>
        </row>
        <row r="169">
          <cell r="A169" t="str">
            <v>HPS0090-ST-0220-003-B</v>
          </cell>
          <cell r="B169" t="str">
            <v>HPS0090-ST</v>
          </cell>
          <cell r="C169" t="str">
            <v>High Pressure Sodium 150</v>
          </cell>
          <cell r="D169">
            <v>220</v>
          </cell>
          <cell r="E169">
            <v>3</v>
          </cell>
          <cell r="F169" t="str">
            <v>HIGH PRESSURE SODIUM 150W</v>
          </cell>
          <cell r="G169" t="str">
            <v>WOOD POLE</v>
          </cell>
          <cell r="H169">
            <v>1</v>
          </cell>
          <cell r="I169">
            <v>10.809914000000001</v>
          </cell>
          <cell r="J169">
            <v>53.164274058370367</v>
          </cell>
          <cell r="K169">
            <v>23.601539573712348</v>
          </cell>
          <cell r="L169">
            <v>87.575727632082717</v>
          </cell>
        </row>
        <row r="170">
          <cell r="A170" t="str">
            <v>HPS0090-ST-0220-004-B</v>
          </cell>
          <cell r="B170" t="str">
            <v>HPS0090-ST</v>
          </cell>
          <cell r="C170" t="str">
            <v>High Pressure Sodium 150</v>
          </cell>
          <cell r="D170">
            <v>220</v>
          </cell>
          <cell r="E170">
            <v>4</v>
          </cell>
          <cell r="F170" t="str">
            <v>HIGH PRESSURE SODIUM 150W</v>
          </cell>
          <cell r="G170" t="str">
            <v>WOOD POLE</v>
          </cell>
          <cell r="H170">
            <v>1</v>
          </cell>
          <cell r="I170">
            <v>10.809914000000001</v>
          </cell>
          <cell r="J170">
            <v>53.164274058370367</v>
          </cell>
          <cell r="K170">
            <v>23.601539573712348</v>
          </cell>
          <cell r="L170">
            <v>87.575727632082717</v>
          </cell>
        </row>
        <row r="171">
          <cell r="A171" t="str">
            <v>HPS0090-ST-0310-001-B</v>
          </cell>
          <cell r="B171" t="str">
            <v>HPS0090-ST</v>
          </cell>
          <cell r="C171" t="str">
            <v>High Pressure Sodium 150</v>
          </cell>
          <cell r="D171">
            <v>310</v>
          </cell>
          <cell r="E171">
            <v>1</v>
          </cell>
          <cell r="F171" t="str">
            <v>HIGH PRESSURE SODIUM 150W</v>
          </cell>
          <cell r="G171" t="str">
            <v>STEEL POLE</v>
          </cell>
          <cell r="H171">
            <v>1</v>
          </cell>
          <cell r="I171">
            <v>9.8748837500000004</v>
          </cell>
          <cell r="J171">
            <v>53.164274058370367</v>
          </cell>
          <cell r="K171">
            <v>23.601539573712348</v>
          </cell>
          <cell r="L171">
            <v>86.640697382082706</v>
          </cell>
        </row>
        <row r="172">
          <cell r="A172" t="str">
            <v>HPS0090-ST-0310-002-B</v>
          </cell>
          <cell r="B172" t="str">
            <v>HPS0090-ST</v>
          </cell>
          <cell r="C172" t="str">
            <v>High Pressure Sodium 150</v>
          </cell>
          <cell r="D172">
            <v>310</v>
          </cell>
          <cell r="E172">
            <v>2</v>
          </cell>
          <cell r="F172" t="str">
            <v>HIGH PRESSURE SODIUM 150W</v>
          </cell>
          <cell r="G172" t="str">
            <v>STEEL POLE</v>
          </cell>
          <cell r="H172">
            <v>1</v>
          </cell>
          <cell r="I172">
            <v>9.8748837500000004</v>
          </cell>
          <cell r="J172">
            <v>53.164274058370367</v>
          </cell>
          <cell r="K172">
            <v>23.601539573712348</v>
          </cell>
          <cell r="L172">
            <v>86.640697382082706</v>
          </cell>
        </row>
        <row r="173">
          <cell r="A173" t="str">
            <v>HPS0090-ST-0310-003-B</v>
          </cell>
          <cell r="B173" t="str">
            <v>HPS0090-ST</v>
          </cell>
          <cell r="C173" t="str">
            <v>High Pressure Sodium 150</v>
          </cell>
          <cell r="D173">
            <v>310</v>
          </cell>
          <cell r="E173">
            <v>3</v>
          </cell>
          <cell r="F173" t="str">
            <v>HIGH PRESSURE SODIUM 150W</v>
          </cell>
          <cell r="G173" t="str">
            <v>STEEL POLE</v>
          </cell>
          <cell r="H173">
            <v>1</v>
          </cell>
          <cell r="I173">
            <v>9.8748837500000004</v>
          </cell>
          <cell r="J173">
            <v>53.164274058370367</v>
          </cell>
          <cell r="K173">
            <v>23.601539573712348</v>
          </cell>
          <cell r="L173">
            <v>86.640697382082706</v>
          </cell>
        </row>
        <row r="174">
          <cell r="A174" t="str">
            <v>HPS0090-ST-0310-004-B</v>
          </cell>
          <cell r="B174" t="str">
            <v>HPS0090-ST</v>
          </cell>
          <cell r="C174" t="str">
            <v>High Pressure Sodium 150</v>
          </cell>
          <cell r="D174">
            <v>310</v>
          </cell>
          <cell r="E174">
            <v>4</v>
          </cell>
          <cell r="F174" t="str">
            <v>HIGH PRESSURE SODIUM 150W</v>
          </cell>
          <cell r="G174" t="str">
            <v>STEEL POLE</v>
          </cell>
          <cell r="H174">
            <v>1</v>
          </cell>
          <cell r="I174">
            <v>9.8748837500000004</v>
          </cell>
          <cell r="J174">
            <v>53.164274058370367</v>
          </cell>
          <cell r="K174">
            <v>23.601539573712348</v>
          </cell>
          <cell r="L174">
            <v>86.640697382082706</v>
          </cell>
        </row>
        <row r="175">
          <cell r="A175" t="str">
            <v>HPS0090-ST-0690-001-B</v>
          </cell>
          <cell r="B175" t="str">
            <v>HPS0090-ST</v>
          </cell>
          <cell r="C175" t="str">
            <v>High Pressure Sodium 150</v>
          </cell>
          <cell r="D175">
            <v>690</v>
          </cell>
          <cell r="E175">
            <v>1</v>
          </cell>
          <cell r="F175" t="str">
            <v>HIGH PRESSURE SODIUM 150W</v>
          </cell>
          <cell r="G175" t="str">
            <v>STEEL POLE</v>
          </cell>
          <cell r="H175">
            <v>2</v>
          </cell>
          <cell r="I175">
            <v>9.8748837500000004</v>
          </cell>
          <cell r="J175">
            <v>53.164274058370367</v>
          </cell>
          <cell r="K175">
            <v>23.601539573712348</v>
          </cell>
          <cell r="L175">
            <v>81.703255507082716</v>
          </cell>
        </row>
        <row r="176">
          <cell r="A176" t="str">
            <v>HPS0090-ST-0690-002-B</v>
          </cell>
          <cell r="B176" t="str">
            <v>HPS0090-ST</v>
          </cell>
          <cell r="C176" t="str">
            <v>High Pressure Sodium 150</v>
          </cell>
          <cell r="D176">
            <v>690</v>
          </cell>
          <cell r="E176">
            <v>2</v>
          </cell>
          <cell r="F176" t="str">
            <v>HIGH PRESSURE SODIUM 150W</v>
          </cell>
          <cell r="G176" t="str">
            <v>STEEL POLE</v>
          </cell>
          <cell r="H176">
            <v>2</v>
          </cell>
          <cell r="I176">
            <v>9.8748837500000004</v>
          </cell>
          <cell r="J176">
            <v>53.164274058370367</v>
          </cell>
          <cell r="K176">
            <v>23.601539573712348</v>
          </cell>
          <cell r="L176">
            <v>81.703255507082716</v>
          </cell>
        </row>
        <row r="177">
          <cell r="A177" t="str">
            <v>HPS0090-ST-0690-003-B</v>
          </cell>
          <cell r="B177" t="str">
            <v>HPS0090-ST</v>
          </cell>
          <cell r="C177" t="str">
            <v>High Pressure Sodium 150</v>
          </cell>
          <cell r="D177">
            <v>690</v>
          </cell>
          <cell r="E177">
            <v>3</v>
          </cell>
          <cell r="F177" t="str">
            <v>HIGH PRESSURE SODIUM 150W</v>
          </cell>
          <cell r="G177" t="str">
            <v>STEEL POLE</v>
          </cell>
          <cell r="H177">
            <v>2</v>
          </cell>
          <cell r="I177">
            <v>9.8748837500000004</v>
          </cell>
          <cell r="J177">
            <v>53.164274058370367</v>
          </cell>
          <cell r="K177">
            <v>23.601539573712348</v>
          </cell>
          <cell r="L177">
            <v>81.703255507082716</v>
          </cell>
        </row>
        <row r="178">
          <cell r="A178" t="str">
            <v>HPS0090-ST-0690-004-B</v>
          </cell>
          <cell r="B178" t="str">
            <v>HPS0090-ST</v>
          </cell>
          <cell r="C178" t="str">
            <v>High Pressure Sodium 150</v>
          </cell>
          <cell r="D178">
            <v>690</v>
          </cell>
          <cell r="E178">
            <v>4</v>
          </cell>
          <cell r="F178" t="str">
            <v>HIGH PRESSURE SODIUM 150W</v>
          </cell>
          <cell r="G178" t="str">
            <v>STEEL POLE</v>
          </cell>
          <cell r="H178">
            <v>2</v>
          </cell>
          <cell r="I178">
            <v>9.8748837500000004</v>
          </cell>
          <cell r="J178">
            <v>53.164274058370367</v>
          </cell>
          <cell r="K178">
            <v>23.601539573712348</v>
          </cell>
          <cell r="L178">
            <v>81.703255507082716</v>
          </cell>
        </row>
        <row r="179">
          <cell r="A179" t="str">
            <v>HPS0090-ST-0710-001-B</v>
          </cell>
          <cell r="B179" t="str">
            <v>HPS0090-ST</v>
          </cell>
          <cell r="C179" t="str">
            <v>High Pressure Sodium 150</v>
          </cell>
          <cell r="D179">
            <v>710</v>
          </cell>
          <cell r="E179">
            <v>1</v>
          </cell>
          <cell r="F179" t="str">
            <v>HIGH PRESSURE SODIUM 150W</v>
          </cell>
          <cell r="G179" t="str">
            <v>STEEL POLE</v>
          </cell>
          <cell r="H179">
            <v>3</v>
          </cell>
          <cell r="I179">
            <v>9.8748837500000004</v>
          </cell>
          <cell r="J179">
            <v>53.164274058370367</v>
          </cell>
          <cell r="K179">
            <v>23.601539573712348</v>
          </cell>
          <cell r="L179">
            <v>80.057441548749381</v>
          </cell>
        </row>
        <row r="180">
          <cell r="A180" t="str">
            <v>HPS0090-ST-0710-002-B</v>
          </cell>
          <cell r="B180" t="str">
            <v>HPS0090-ST</v>
          </cell>
          <cell r="C180" t="str">
            <v>High Pressure Sodium 150</v>
          </cell>
          <cell r="D180">
            <v>710</v>
          </cell>
          <cell r="E180">
            <v>2</v>
          </cell>
          <cell r="F180" t="str">
            <v>HIGH PRESSURE SODIUM 150W</v>
          </cell>
          <cell r="G180" t="str">
            <v>STEEL POLE</v>
          </cell>
          <cell r="H180">
            <v>3</v>
          </cell>
          <cell r="I180">
            <v>9.8748837500000004</v>
          </cell>
          <cell r="J180">
            <v>53.164274058370367</v>
          </cell>
          <cell r="K180">
            <v>23.601539573712348</v>
          </cell>
          <cell r="L180">
            <v>80.057441548749381</v>
          </cell>
        </row>
        <row r="181">
          <cell r="A181" t="str">
            <v>HPS0090-ST-0710-004-B</v>
          </cell>
          <cell r="B181" t="str">
            <v>HPS0090-ST</v>
          </cell>
          <cell r="C181" t="str">
            <v>High Pressure Sodium 150</v>
          </cell>
          <cell r="D181">
            <v>710</v>
          </cell>
          <cell r="E181">
            <v>4</v>
          </cell>
          <cell r="F181" t="str">
            <v>HIGH PRESSURE SODIUM 150W</v>
          </cell>
          <cell r="G181" t="str">
            <v>STEEL POLE</v>
          </cell>
          <cell r="H181">
            <v>3</v>
          </cell>
          <cell r="I181">
            <v>9.8748837500000004</v>
          </cell>
          <cell r="J181">
            <v>53.164274058370367</v>
          </cell>
          <cell r="K181">
            <v>23.601539573712348</v>
          </cell>
          <cell r="L181">
            <v>80.057441548749381</v>
          </cell>
        </row>
        <row r="182">
          <cell r="A182" t="str">
            <v>HPS0090-ST-0720-002-B</v>
          </cell>
          <cell r="B182" t="str">
            <v>HPS0090-ST</v>
          </cell>
          <cell r="C182" t="str">
            <v>High Pressure Sodium 150</v>
          </cell>
          <cell r="D182">
            <v>720</v>
          </cell>
          <cell r="E182">
            <v>2</v>
          </cell>
          <cell r="F182" t="str">
            <v>HIGH PRESSURE SODIUM 150W</v>
          </cell>
          <cell r="G182" t="str">
            <v>STEEL POLE</v>
          </cell>
          <cell r="H182">
            <v>4</v>
          </cell>
          <cell r="I182">
            <v>9.8748837500000004</v>
          </cell>
          <cell r="J182">
            <v>53.164274058370367</v>
          </cell>
          <cell r="K182">
            <v>23.601539573712348</v>
          </cell>
          <cell r="L182">
            <v>79.234534569582706</v>
          </cell>
        </row>
        <row r="183">
          <cell r="A183" t="str">
            <v>HPS0090-ST-0720-004-B</v>
          </cell>
          <cell r="B183" t="str">
            <v>HPS0090-ST</v>
          </cell>
          <cell r="C183" t="str">
            <v>High Pressure Sodium 150</v>
          </cell>
          <cell r="D183">
            <v>720</v>
          </cell>
          <cell r="E183">
            <v>4</v>
          </cell>
          <cell r="F183" t="str">
            <v>HIGH PRESSURE SODIUM 150W</v>
          </cell>
          <cell r="G183" t="str">
            <v>STEEL POLE</v>
          </cell>
          <cell r="H183">
            <v>4</v>
          </cell>
          <cell r="I183">
            <v>9.8748837500000004</v>
          </cell>
          <cell r="J183">
            <v>53.164274058370367</v>
          </cell>
          <cell r="K183">
            <v>23.601539573712348</v>
          </cell>
          <cell r="L183">
            <v>79.234534569582706</v>
          </cell>
        </row>
        <row r="184">
          <cell r="A184" t="str">
            <v>HPS0090-ST-0980-001-B</v>
          </cell>
          <cell r="B184" t="str">
            <v>HPS0090-ST</v>
          </cell>
          <cell r="C184" t="str">
            <v>High Pressure Sodium 150</v>
          </cell>
          <cell r="D184">
            <v>980</v>
          </cell>
          <cell r="E184">
            <v>1</v>
          </cell>
          <cell r="F184" t="str">
            <v>HIGH PRESSURE SODIUM 150W</v>
          </cell>
          <cell r="G184" t="str">
            <v>WOOD POLE</v>
          </cell>
          <cell r="H184">
            <v>2</v>
          </cell>
          <cell r="I184">
            <v>10.809914000000001</v>
          </cell>
          <cell r="J184">
            <v>53.164274058370367</v>
          </cell>
          <cell r="K184">
            <v>23.601539573712348</v>
          </cell>
          <cell r="L184">
            <v>82.170770632082707</v>
          </cell>
        </row>
        <row r="185">
          <cell r="A185" t="str">
            <v>HPS0090-ST-0980-002-B</v>
          </cell>
          <cell r="B185" t="str">
            <v>HPS0090-ST</v>
          </cell>
          <cell r="C185" t="str">
            <v>High Pressure Sodium 150</v>
          </cell>
          <cell r="D185">
            <v>980</v>
          </cell>
          <cell r="E185">
            <v>2</v>
          </cell>
          <cell r="F185" t="str">
            <v>HIGH PRESSURE SODIUM 150W</v>
          </cell>
          <cell r="G185" t="str">
            <v>WOOD POLE</v>
          </cell>
          <cell r="H185">
            <v>2</v>
          </cell>
          <cell r="I185">
            <v>10.809914000000001</v>
          </cell>
          <cell r="J185">
            <v>53.164274058370367</v>
          </cell>
          <cell r="K185">
            <v>23.601539573712348</v>
          </cell>
          <cell r="L185">
            <v>82.170770632082707</v>
          </cell>
        </row>
        <row r="186">
          <cell r="A186" t="str">
            <v>HPS0090-ST-0980-004-B</v>
          </cell>
          <cell r="B186" t="str">
            <v>HPS0090-ST</v>
          </cell>
          <cell r="C186" t="str">
            <v>High Pressure Sodium 150</v>
          </cell>
          <cell r="D186">
            <v>980</v>
          </cell>
          <cell r="E186">
            <v>4</v>
          </cell>
          <cell r="F186" t="str">
            <v>HIGH PRESSURE SODIUM 150W</v>
          </cell>
          <cell r="G186" t="str">
            <v>WOOD POLE</v>
          </cell>
          <cell r="H186">
            <v>2</v>
          </cell>
          <cell r="I186">
            <v>10.809914000000001</v>
          </cell>
          <cell r="J186">
            <v>53.164274058370367</v>
          </cell>
          <cell r="K186">
            <v>23.601539573712348</v>
          </cell>
          <cell r="L186">
            <v>82.170770632082707</v>
          </cell>
        </row>
        <row r="187">
          <cell r="A187" t="str">
            <v>HPS0090-ST-1010-001-B</v>
          </cell>
          <cell r="B187" t="str">
            <v>HPS0090-ST</v>
          </cell>
          <cell r="C187" t="str">
            <v>High Pressure Sodium 150</v>
          </cell>
          <cell r="D187">
            <v>1010</v>
          </cell>
          <cell r="E187">
            <v>1</v>
          </cell>
          <cell r="F187" t="str">
            <v>HIGH PRESSURE SODIUM 150W</v>
          </cell>
          <cell r="G187" t="str">
            <v>SHARED OR NO POLE</v>
          </cell>
          <cell r="H187">
            <v>2</v>
          </cell>
          <cell r="I187">
            <v>0</v>
          </cell>
          <cell r="J187">
            <v>53.164274058370367</v>
          </cell>
          <cell r="K187">
            <v>23.601539573712348</v>
          </cell>
          <cell r="L187">
            <v>76.765813632082711</v>
          </cell>
        </row>
        <row r="188">
          <cell r="A188" t="str">
            <v>HPS0090-ST-1010-002-B</v>
          </cell>
          <cell r="B188" t="str">
            <v>HPS0090-ST</v>
          </cell>
          <cell r="C188" t="str">
            <v>High Pressure Sodium 150</v>
          </cell>
          <cell r="D188">
            <v>1010</v>
          </cell>
          <cell r="E188">
            <v>2</v>
          </cell>
          <cell r="F188" t="str">
            <v>HIGH PRESSURE SODIUM 150W</v>
          </cell>
          <cell r="G188" t="str">
            <v>SHARED OR NO POLE</v>
          </cell>
          <cell r="H188">
            <v>2</v>
          </cell>
          <cell r="I188">
            <v>0</v>
          </cell>
          <cell r="J188">
            <v>53.164274058370367</v>
          </cell>
          <cell r="K188">
            <v>23.601539573712348</v>
          </cell>
          <cell r="L188">
            <v>76.765813632082711</v>
          </cell>
        </row>
        <row r="189">
          <cell r="A189" t="str">
            <v>HPS0090-ST-1010-004-B</v>
          </cell>
          <cell r="B189" t="str">
            <v>HPS0090-ST</v>
          </cell>
          <cell r="C189" t="str">
            <v>High Pressure Sodium 150</v>
          </cell>
          <cell r="D189">
            <v>1010</v>
          </cell>
          <cell r="E189">
            <v>4</v>
          </cell>
          <cell r="F189" t="str">
            <v>HIGH PRESSURE SODIUM 150W</v>
          </cell>
          <cell r="G189" t="str">
            <v>SHARED OR NO POLE</v>
          </cell>
          <cell r="H189">
            <v>2</v>
          </cell>
          <cell r="I189">
            <v>0</v>
          </cell>
          <cell r="J189">
            <v>53.164274058370367</v>
          </cell>
          <cell r="K189">
            <v>23.601539573712348</v>
          </cell>
          <cell r="L189">
            <v>76.765813632082711</v>
          </cell>
        </row>
        <row r="190">
          <cell r="A190" t="str">
            <v>HPS0090-ST-1360-001-B</v>
          </cell>
          <cell r="B190" t="str">
            <v>HPS0090-ST</v>
          </cell>
          <cell r="C190" t="str">
            <v>High Pressure Sodium 150</v>
          </cell>
          <cell r="D190">
            <v>1360</v>
          </cell>
          <cell r="E190">
            <v>1</v>
          </cell>
          <cell r="F190" t="str">
            <v>HIGH PRESSURE SODIUM 150W</v>
          </cell>
          <cell r="G190" t="str">
            <v>R/BOUT COLUMN</v>
          </cell>
          <cell r="H190">
            <v>3</v>
          </cell>
          <cell r="I190">
            <v>9.8748837500000004</v>
          </cell>
          <cell r="J190">
            <v>53.164274058370367</v>
          </cell>
          <cell r="K190">
            <v>23.601539573712348</v>
          </cell>
          <cell r="L190">
            <v>80.057441548749381</v>
          </cell>
        </row>
        <row r="191">
          <cell r="A191" t="str">
            <v>HPS0090-ST-1360-002-B</v>
          </cell>
          <cell r="B191" t="str">
            <v>HPS0090-ST</v>
          </cell>
          <cell r="C191" t="str">
            <v>High Pressure Sodium 150</v>
          </cell>
          <cell r="D191">
            <v>1360</v>
          </cell>
          <cell r="E191">
            <v>2</v>
          </cell>
          <cell r="F191" t="str">
            <v>HIGH PRESSURE SODIUM 150W</v>
          </cell>
          <cell r="G191" t="str">
            <v>R/BOUT COLUMN</v>
          </cell>
          <cell r="H191">
            <v>3</v>
          </cell>
          <cell r="I191">
            <v>9.8748837500000004</v>
          </cell>
          <cell r="J191">
            <v>53.164274058370367</v>
          </cell>
          <cell r="K191">
            <v>23.601539573712348</v>
          </cell>
          <cell r="L191">
            <v>80.057441548749381</v>
          </cell>
        </row>
        <row r="192">
          <cell r="A192" t="str">
            <v>HPS0090-ST-1360-004-B</v>
          </cell>
          <cell r="B192" t="str">
            <v>HPS0090-ST</v>
          </cell>
          <cell r="C192" t="str">
            <v>High Pressure Sodium 150</v>
          </cell>
          <cell r="D192">
            <v>1360</v>
          </cell>
          <cell r="E192">
            <v>4</v>
          </cell>
          <cell r="F192" t="str">
            <v>HIGH PRESSURE SODIUM 150W</v>
          </cell>
          <cell r="G192" t="str">
            <v>R/BOUT COLUMN</v>
          </cell>
          <cell r="H192">
            <v>3</v>
          </cell>
          <cell r="I192">
            <v>9.8748837500000004</v>
          </cell>
          <cell r="J192">
            <v>53.164274058370367</v>
          </cell>
          <cell r="K192">
            <v>23.601539573712348</v>
          </cell>
          <cell r="L192">
            <v>80.057441548749381</v>
          </cell>
        </row>
        <row r="193">
          <cell r="A193" t="str">
            <v>HPS0090-ST-1370-002-B</v>
          </cell>
          <cell r="B193" t="str">
            <v>HPS0090-ST</v>
          </cell>
          <cell r="C193" t="str">
            <v>High Pressure Sodium 150</v>
          </cell>
          <cell r="D193">
            <v>1370</v>
          </cell>
          <cell r="E193">
            <v>2</v>
          </cell>
          <cell r="F193" t="str">
            <v>HIGH PRESSURE SODIUM 150W</v>
          </cell>
          <cell r="G193" t="str">
            <v>R/BOUT COLUMN</v>
          </cell>
          <cell r="H193">
            <v>4</v>
          </cell>
          <cell r="I193">
            <v>9.8748837500000004</v>
          </cell>
          <cell r="J193">
            <v>53.164274058370367</v>
          </cell>
          <cell r="K193">
            <v>23.601539573712348</v>
          </cell>
          <cell r="L193">
            <v>79.234534569582706</v>
          </cell>
        </row>
        <row r="194">
          <cell r="A194" t="str">
            <v>HPS0090-TA-0050-001-B</v>
          </cell>
          <cell r="B194" t="str">
            <v>HPS0090-TA</v>
          </cell>
          <cell r="C194" t="str">
            <v>High Pressure Sodium 150</v>
          </cell>
          <cell r="D194">
            <v>50</v>
          </cell>
          <cell r="E194">
            <v>1</v>
          </cell>
          <cell r="F194" t="str">
            <v>HIGH PRESSURE SODIUM 150W</v>
          </cell>
          <cell r="G194" t="str">
            <v>SHARED OR NO POLE</v>
          </cell>
          <cell r="H194">
            <v>1</v>
          </cell>
          <cell r="I194">
            <v>0</v>
          </cell>
          <cell r="J194">
            <v>39.858286348542777</v>
          </cell>
          <cell r="K194">
            <v>30.439538573712348</v>
          </cell>
          <cell r="L194">
            <v>70.297824922255131</v>
          </cell>
        </row>
        <row r="195">
          <cell r="A195" t="str">
            <v>HPS0090-TA-0050-002-B</v>
          </cell>
          <cell r="B195" t="str">
            <v>HPS0090-TA</v>
          </cell>
          <cell r="C195" t="str">
            <v>High Pressure Sodium 150</v>
          </cell>
          <cell r="D195">
            <v>50</v>
          </cell>
          <cell r="E195">
            <v>2</v>
          </cell>
          <cell r="F195" t="str">
            <v>HIGH PRESSURE SODIUM 150W</v>
          </cell>
          <cell r="G195" t="str">
            <v>SHARED OR NO POLE</v>
          </cell>
          <cell r="H195">
            <v>1</v>
          </cell>
          <cell r="I195">
            <v>0</v>
          </cell>
          <cell r="J195">
            <v>39.858286348542777</v>
          </cell>
          <cell r="K195">
            <v>30.439538573712348</v>
          </cell>
          <cell r="L195">
            <v>70.297824922255131</v>
          </cell>
        </row>
        <row r="196">
          <cell r="A196" t="str">
            <v>HPS0090-TA-0050-004-B</v>
          </cell>
          <cell r="B196" t="str">
            <v>HPS0090-TA</v>
          </cell>
          <cell r="C196" t="str">
            <v>High Pressure Sodium 150</v>
          </cell>
          <cell r="D196">
            <v>50</v>
          </cell>
          <cell r="E196">
            <v>4</v>
          </cell>
          <cell r="F196" t="str">
            <v>HIGH PRESSURE SODIUM 150W</v>
          </cell>
          <cell r="G196" t="str">
            <v>SHARED OR NO POLE</v>
          </cell>
          <cell r="H196">
            <v>1</v>
          </cell>
          <cell r="I196">
            <v>0</v>
          </cell>
          <cell r="J196">
            <v>39.858286348542777</v>
          </cell>
          <cell r="K196">
            <v>30.439538573712348</v>
          </cell>
          <cell r="L196">
            <v>70.297824922255131</v>
          </cell>
        </row>
        <row r="197">
          <cell r="A197" t="str">
            <v>HPS0090-TA-0220-001-B</v>
          </cell>
          <cell r="B197" t="str">
            <v>HPS0090-TA</v>
          </cell>
          <cell r="C197" t="str">
            <v>High Pressure Sodium 150</v>
          </cell>
          <cell r="D197">
            <v>220</v>
          </cell>
          <cell r="E197">
            <v>1</v>
          </cell>
          <cell r="F197" t="str">
            <v>HIGH PRESSURE SODIUM 150W</v>
          </cell>
          <cell r="G197" t="str">
            <v>WOOD POLE</v>
          </cell>
          <cell r="H197">
            <v>1</v>
          </cell>
          <cell r="I197">
            <v>10.809914000000001</v>
          </cell>
          <cell r="J197">
            <v>39.858286348542777</v>
          </cell>
          <cell r="K197">
            <v>30.439538573712348</v>
          </cell>
          <cell r="L197">
            <v>81.107738922255137</v>
          </cell>
        </row>
        <row r="198">
          <cell r="A198" t="str">
            <v>HPS0090-TA-0220-002-B</v>
          </cell>
          <cell r="B198" t="str">
            <v>HPS0090-TA</v>
          </cell>
          <cell r="C198" t="str">
            <v>High Pressure Sodium 150</v>
          </cell>
          <cell r="D198">
            <v>220</v>
          </cell>
          <cell r="E198">
            <v>2</v>
          </cell>
          <cell r="F198" t="str">
            <v>HIGH PRESSURE SODIUM 150W</v>
          </cell>
          <cell r="G198" t="str">
            <v>WOOD POLE</v>
          </cell>
          <cell r="H198">
            <v>1</v>
          </cell>
          <cell r="I198">
            <v>10.809914000000001</v>
          </cell>
          <cell r="J198">
            <v>39.858286348542777</v>
          </cell>
          <cell r="K198">
            <v>30.439538573712348</v>
          </cell>
          <cell r="L198">
            <v>81.107738922255137</v>
          </cell>
        </row>
        <row r="199">
          <cell r="A199" t="str">
            <v>HPS0090-TA-0220-003-B</v>
          </cell>
          <cell r="B199" t="str">
            <v>HPS0090-TA</v>
          </cell>
          <cell r="C199" t="str">
            <v>High Pressure Sodium 150</v>
          </cell>
          <cell r="D199">
            <v>220</v>
          </cell>
          <cell r="E199">
            <v>3</v>
          </cell>
          <cell r="F199" t="str">
            <v>HIGH PRESSURE SODIUM 150W</v>
          </cell>
          <cell r="G199" t="str">
            <v>WOOD POLE</v>
          </cell>
          <cell r="H199">
            <v>1</v>
          </cell>
          <cell r="I199">
            <v>10.809914000000001</v>
          </cell>
          <cell r="J199">
            <v>39.858286348542777</v>
          </cell>
          <cell r="K199">
            <v>30.439538573712348</v>
          </cell>
          <cell r="L199">
            <v>81.107738922255137</v>
          </cell>
        </row>
        <row r="200">
          <cell r="A200" t="str">
            <v>HPS0090-TA-0310-001-B</v>
          </cell>
          <cell r="B200" t="str">
            <v>HPS0090-TA</v>
          </cell>
          <cell r="C200" t="str">
            <v>High Pressure Sodium 150</v>
          </cell>
          <cell r="D200">
            <v>310</v>
          </cell>
          <cell r="E200">
            <v>1</v>
          </cell>
          <cell r="F200" t="str">
            <v>HIGH PRESSURE SODIUM 150W</v>
          </cell>
          <cell r="G200" t="str">
            <v>STEEL POLE</v>
          </cell>
          <cell r="H200">
            <v>1</v>
          </cell>
          <cell r="I200">
            <v>9.8748837500000004</v>
          </cell>
          <cell r="J200">
            <v>39.858286348542777</v>
          </cell>
          <cell r="K200">
            <v>30.439538573712348</v>
          </cell>
          <cell r="L200">
            <v>80.172708672255126</v>
          </cell>
        </row>
        <row r="201">
          <cell r="A201" t="str">
            <v>HPS0090-TA-0310-002-B</v>
          </cell>
          <cell r="B201" t="str">
            <v>HPS0090-TA</v>
          </cell>
          <cell r="C201" t="str">
            <v>High Pressure Sodium 150</v>
          </cell>
          <cell r="D201">
            <v>310</v>
          </cell>
          <cell r="E201">
            <v>2</v>
          </cell>
          <cell r="F201" t="str">
            <v>HIGH PRESSURE SODIUM 150W</v>
          </cell>
          <cell r="G201" t="str">
            <v>STEEL POLE</v>
          </cell>
          <cell r="H201">
            <v>1</v>
          </cell>
          <cell r="I201">
            <v>9.8748837500000004</v>
          </cell>
          <cell r="J201">
            <v>39.858286348542777</v>
          </cell>
          <cell r="K201">
            <v>30.439538573712348</v>
          </cell>
          <cell r="L201">
            <v>80.172708672255126</v>
          </cell>
        </row>
        <row r="202">
          <cell r="A202" t="str">
            <v>HPS0090-TA-0310-003-B</v>
          </cell>
          <cell r="B202" t="str">
            <v>HPS0090-TA</v>
          </cell>
          <cell r="C202" t="str">
            <v>High Pressure Sodium 150</v>
          </cell>
          <cell r="D202">
            <v>310</v>
          </cell>
          <cell r="E202">
            <v>3</v>
          </cell>
          <cell r="F202" t="str">
            <v>HIGH PRESSURE SODIUM 150W</v>
          </cell>
          <cell r="G202" t="str">
            <v>STEEL POLE</v>
          </cell>
          <cell r="H202">
            <v>1</v>
          </cell>
          <cell r="I202">
            <v>9.8748837500000004</v>
          </cell>
          <cell r="J202">
            <v>39.858286348542777</v>
          </cell>
          <cell r="K202">
            <v>30.439538573712348</v>
          </cell>
          <cell r="L202">
            <v>80.172708672255126</v>
          </cell>
        </row>
        <row r="203">
          <cell r="A203" t="str">
            <v>HPS0090-TA-0310-004-B</v>
          </cell>
          <cell r="B203" t="str">
            <v>HPS0090-TA</v>
          </cell>
          <cell r="C203" t="str">
            <v>High Pressure Sodium 150</v>
          </cell>
          <cell r="D203">
            <v>310</v>
          </cell>
          <cell r="E203">
            <v>4</v>
          </cell>
          <cell r="F203" t="str">
            <v>HIGH PRESSURE SODIUM 150W</v>
          </cell>
          <cell r="G203" t="str">
            <v>STEEL POLE</v>
          </cell>
          <cell r="H203">
            <v>1</v>
          </cell>
          <cell r="I203">
            <v>9.8748837500000004</v>
          </cell>
          <cell r="J203">
            <v>39.858286348542777</v>
          </cell>
          <cell r="K203">
            <v>30.439538573712348</v>
          </cell>
          <cell r="L203">
            <v>80.172708672255126</v>
          </cell>
        </row>
        <row r="204">
          <cell r="A204" t="str">
            <v>HPS0090-TA-0690-001-B</v>
          </cell>
          <cell r="B204" t="str">
            <v>HPS0090-TA</v>
          </cell>
          <cell r="C204" t="str">
            <v>High Pressure Sodium 150</v>
          </cell>
          <cell r="D204">
            <v>690</v>
          </cell>
          <cell r="E204">
            <v>1</v>
          </cell>
          <cell r="F204" t="str">
            <v>HIGH PRESSURE SODIUM 150W</v>
          </cell>
          <cell r="G204" t="str">
            <v>STEEL POLE</v>
          </cell>
          <cell r="H204">
            <v>2</v>
          </cell>
          <cell r="I204">
            <v>9.8748837500000004</v>
          </cell>
          <cell r="J204">
            <v>39.858286348542777</v>
          </cell>
          <cell r="K204">
            <v>30.439538573712348</v>
          </cell>
          <cell r="L204">
            <v>75.235266797255136</v>
          </cell>
        </row>
        <row r="205">
          <cell r="A205" t="str">
            <v>HPS0090-TA-1010-001-B</v>
          </cell>
          <cell r="B205" t="str">
            <v>HPS0090-TA</v>
          </cell>
          <cell r="C205" t="str">
            <v>High Pressure Sodium 150</v>
          </cell>
          <cell r="D205">
            <v>1010</v>
          </cell>
          <cell r="E205">
            <v>1</v>
          </cell>
          <cell r="F205" t="str">
            <v>HIGH PRESSURE SODIUM 150W</v>
          </cell>
          <cell r="G205" t="str">
            <v>SHARED OR NO POLE</v>
          </cell>
          <cell r="H205">
            <v>2</v>
          </cell>
          <cell r="I205">
            <v>0</v>
          </cell>
          <cell r="J205">
            <v>39.858286348542777</v>
          </cell>
          <cell r="K205">
            <v>30.439538573712348</v>
          </cell>
          <cell r="L205">
            <v>70.297824922255131</v>
          </cell>
        </row>
        <row r="206">
          <cell r="A206" t="str">
            <v>HPS0090-TA-1370-001-B</v>
          </cell>
          <cell r="B206" t="str">
            <v>HPS0090-TA</v>
          </cell>
          <cell r="C206" t="str">
            <v>High Pressure Sodium 150</v>
          </cell>
          <cell r="D206">
            <v>1370</v>
          </cell>
          <cell r="E206">
            <v>1</v>
          </cell>
          <cell r="F206" t="str">
            <v>HIGH PRESSURE SODIUM 150W</v>
          </cell>
          <cell r="G206" t="str">
            <v>R/BOUT COLUMN</v>
          </cell>
          <cell r="H206">
            <v>4</v>
          </cell>
          <cell r="I206">
            <v>9.8748837500000004</v>
          </cell>
          <cell r="J206">
            <v>39.858286348542777</v>
          </cell>
          <cell r="K206">
            <v>30.439538573712348</v>
          </cell>
          <cell r="L206">
            <v>72.766545859755126</v>
          </cell>
        </row>
        <row r="207">
          <cell r="A207" t="str">
            <v>HPS0100-ST-0060-002-B</v>
          </cell>
          <cell r="B207" t="str">
            <v>HPS0100-ST</v>
          </cell>
          <cell r="C207" t="str">
            <v>High Pressure Sodium 220</v>
          </cell>
          <cell r="D207">
            <v>60</v>
          </cell>
          <cell r="E207">
            <v>2</v>
          </cell>
          <cell r="F207" t="str">
            <v>HIGH PRESSURE SODIUM 250W (210/220)</v>
          </cell>
          <cell r="G207" t="str">
            <v>SHARED OR NO POLE</v>
          </cell>
          <cell r="H207">
            <v>1</v>
          </cell>
          <cell r="I207">
            <v>0</v>
          </cell>
          <cell r="J207">
            <v>53.723678726979891</v>
          </cell>
          <cell r="K207">
            <v>20.813388541395373</v>
          </cell>
          <cell r="L207">
            <v>74.537067268375267</v>
          </cell>
        </row>
        <row r="208">
          <cell r="A208" t="str">
            <v>HPS0100-ST-0230-001-B</v>
          </cell>
          <cell r="B208" t="str">
            <v>HPS0100-ST</v>
          </cell>
          <cell r="C208" t="str">
            <v>High Pressure Sodium 220</v>
          </cell>
          <cell r="D208">
            <v>230</v>
          </cell>
          <cell r="E208">
            <v>1</v>
          </cell>
          <cell r="F208" t="str">
            <v>HIGH PRESSURE SODIUM 250W (210/220)</v>
          </cell>
          <cell r="G208" t="str">
            <v>WOOD POLE</v>
          </cell>
          <cell r="H208">
            <v>1</v>
          </cell>
          <cell r="I208">
            <v>10.809914000000001</v>
          </cell>
          <cell r="J208">
            <v>53.723678726979891</v>
          </cell>
          <cell r="K208">
            <v>20.813388541395373</v>
          </cell>
          <cell r="L208">
            <v>85.346981268375274</v>
          </cell>
        </row>
        <row r="209">
          <cell r="A209" t="str">
            <v>HPS0100-ST-0230-002-B</v>
          </cell>
          <cell r="B209" t="str">
            <v>HPS0100-ST</v>
          </cell>
          <cell r="C209" t="str">
            <v>High Pressure Sodium 220</v>
          </cell>
          <cell r="D209">
            <v>230</v>
          </cell>
          <cell r="E209">
            <v>2</v>
          </cell>
          <cell r="F209" t="str">
            <v>HIGH PRESSURE SODIUM 250W (210/220)</v>
          </cell>
          <cell r="G209" t="str">
            <v>WOOD POLE</v>
          </cell>
          <cell r="H209">
            <v>1</v>
          </cell>
          <cell r="I209">
            <v>10.809914000000001</v>
          </cell>
          <cell r="J209">
            <v>53.723678726979891</v>
          </cell>
          <cell r="K209">
            <v>20.813388541395373</v>
          </cell>
          <cell r="L209">
            <v>85.346981268375274</v>
          </cell>
        </row>
        <row r="210">
          <cell r="A210" t="str">
            <v>HPS0100-ST-0320-002-B</v>
          </cell>
          <cell r="B210" t="str">
            <v>HPS0100-ST</v>
          </cell>
          <cell r="C210" t="str">
            <v>High Pressure Sodium 220</v>
          </cell>
          <cell r="D210">
            <v>320</v>
          </cell>
          <cell r="E210">
            <v>2</v>
          </cell>
          <cell r="F210" t="str">
            <v>HIGH PRESSURE SODIUM 250W (210/220)</v>
          </cell>
          <cell r="G210" t="str">
            <v>STEEL POLE</v>
          </cell>
          <cell r="H210">
            <v>1</v>
          </cell>
          <cell r="I210">
            <v>9.8748837500000004</v>
          </cell>
          <cell r="J210">
            <v>53.723678726979891</v>
          </cell>
          <cell r="K210">
            <v>20.813388541395373</v>
          </cell>
          <cell r="L210">
            <v>84.411951018375262</v>
          </cell>
        </row>
        <row r="211">
          <cell r="A211" t="str">
            <v>HPS0100-ST-0390-002-B</v>
          </cell>
          <cell r="B211" t="str">
            <v>HPS0100-ST</v>
          </cell>
          <cell r="C211" t="str">
            <v>High Pressure Sodium 220</v>
          </cell>
          <cell r="D211">
            <v>390</v>
          </cell>
          <cell r="E211">
            <v>2</v>
          </cell>
          <cell r="F211" t="str">
            <v>HIGH PRESSURE SODIUM 250W (210/220)</v>
          </cell>
          <cell r="G211" t="str">
            <v>STEEL POLE</v>
          </cell>
          <cell r="H211">
            <v>2</v>
          </cell>
          <cell r="I211">
            <v>9.8748837500000004</v>
          </cell>
          <cell r="J211">
            <v>53.723678726979891</v>
          </cell>
          <cell r="K211">
            <v>20.813388541395373</v>
          </cell>
          <cell r="L211">
            <v>79.474509143375272</v>
          </cell>
        </row>
        <row r="212">
          <cell r="A212" t="str">
            <v>HPS0100-ST-0430-001-B</v>
          </cell>
          <cell r="B212" t="str">
            <v>HPS0100-ST</v>
          </cell>
          <cell r="C212" t="str">
            <v>High Pressure Sodium 220</v>
          </cell>
          <cell r="D212">
            <v>430</v>
          </cell>
          <cell r="E212">
            <v>1</v>
          </cell>
          <cell r="F212" t="str">
            <v>HIGH PRESSURE SODIUM 250W (210/220)</v>
          </cell>
          <cell r="G212" t="str">
            <v>STEEL POLE</v>
          </cell>
          <cell r="H212">
            <v>3</v>
          </cell>
          <cell r="I212">
            <v>9.8748837500000004</v>
          </cell>
          <cell r="J212">
            <v>53.723678726979891</v>
          </cell>
          <cell r="K212">
            <v>20.813388541395373</v>
          </cell>
          <cell r="L212">
            <v>77.828695185041937</v>
          </cell>
        </row>
        <row r="213">
          <cell r="A213" t="str">
            <v>HPS0100-ST-0610-001-B</v>
          </cell>
          <cell r="B213" t="str">
            <v>HPS0100-ST</v>
          </cell>
          <cell r="C213" t="str">
            <v>High Pressure Sodium 220</v>
          </cell>
          <cell r="D213">
            <v>610</v>
          </cell>
          <cell r="E213">
            <v>1</v>
          </cell>
          <cell r="F213" t="str">
            <v>METAL HALIDE/HPS 250W FLOOD (210/220)</v>
          </cell>
          <cell r="G213" t="str">
            <v>SHARED OR NO POLE</v>
          </cell>
          <cell r="H213">
            <v>1</v>
          </cell>
          <cell r="I213">
            <v>0</v>
          </cell>
          <cell r="J213">
            <v>53.723678726979891</v>
          </cell>
          <cell r="K213">
            <v>20.813388541395373</v>
          </cell>
          <cell r="L213">
            <v>74.537067268375267</v>
          </cell>
        </row>
        <row r="214">
          <cell r="A214" t="str">
            <v>HPS0100-ST-0610-002-B</v>
          </cell>
          <cell r="B214" t="str">
            <v>HPS0100-ST</v>
          </cell>
          <cell r="C214" t="str">
            <v>High Pressure Sodium 220</v>
          </cell>
          <cell r="D214">
            <v>610</v>
          </cell>
          <cell r="E214">
            <v>2</v>
          </cell>
          <cell r="F214" t="str">
            <v>METAL HALIDE/HPS 250W FLOOD (210/220)</v>
          </cell>
          <cell r="G214" t="str">
            <v>SHARED OR NO POLE</v>
          </cell>
          <cell r="H214">
            <v>1</v>
          </cell>
          <cell r="I214">
            <v>0</v>
          </cell>
          <cell r="J214">
            <v>53.723678726979891</v>
          </cell>
          <cell r="K214">
            <v>20.813388541395373</v>
          </cell>
          <cell r="L214">
            <v>74.537067268375267</v>
          </cell>
        </row>
        <row r="215">
          <cell r="A215" t="str">
            <v>HPS0100-ST-1070-001-B</v>
          </cell>
          <cell r="B215" t="str">
            <v>HPS0100-ST</v>
          </cell>
          <cell r="C215" t="str">
            <v>High Pressure Sodium 220</v>
          </cell>
          <cell r="D215">
            <v>1070</v>
          </cell>
          <cell r="E215">
            <v>1</v>
          </cell>
          <cell r="F215" t="str">
            <v>METAL HALIDE/HPS 250W FLOOD (210/220)</v>
          </cell>
          <cell r="G215" t="str">
            <v>WOOD POLE</v>
          </cell>
          <cell r="H215">
            <v>1</v>
          </cell>
          <cell r="I215">
            <v>10.809914000000001</v>
          </cell>
          <cell r="J215">
            <v>53.723678726979891</v>
          </cell>
          <cell r="K215">
            <v>20.813388541395373</v>
          </cell>
          <cell r="L215">
            <v>85.346981268375274</v>
          </cell>
        </row>
        <row r="216">
          <cell r="A216" t="str">
            <v>HPS0100-ST-1070-002-B</v>
          </cell>
          <cell r="B216" t="str">
            <v>HPS0100-ST</v>
          </cell>
          <cell r="C216" t="str">
            <v>High Pressure Sodium 220</v>
          </cell>
          <cell r="D216">
            <v>1070</v>
          </cell>
          <cell r="E216">
            <v>2</v>
          </cell>
          <cell r="F216" t="str">
            <v>METAL HALIDE/HPS 250W FLOOD (210/220)</v>
          </cell>
          <cell r="G216" t="str">
            <v>WOOD POLE</v>
          </cell>
          <cell r="H216">
            <v>1</v>
          </cell>
          <cell r="I216">
            <v>10.809914000000001</v>
          </cell>
          <cell r="J216">
            <v>53.723678726979891</v>
          </cell>
          <cell r="K216">
            <v>20.813388541395373</v>
          </cell>
          <cell r="L216">
            <v>85.346981268375274</v>
          </cell>
        </row>
        <row r="217">
          <cell r="A217" t="str">
            <v>HPS0100-ST-1120-002-B</v>
          </cell>
          <cell r="B217" t="str">
            <v>HPS0100-ST</v>
          </cell>
          <cell r="C217" t="str">
            <v>High Pressure Sodium 220</v>
          </cell>
          <cell r="D217">
            <v>1120</v>
          </cell>
          <cell r="E217">
            <v>2</v>
          </cell>
          <cell r="F217" t="str">
            <v>METAL HALIDE/HPS 250W FLOOD (210/220)</v>
          </cell>
          <cell r="G217" t="str">
            <v>STEEL POLE</v>
          </cell>
          <cell r="H217">
            <v>1</v>
          </cell>
          <cell r="I217">
            <v>9.8748837500000004</v>
          </cell>
          <cell r="J217">
            <v>53.723678726979891</v>
          </cell>
          <cell r="K217">
            <v>20.813388541395373</v>
          </cell>
          <cell r="L217">
            <v>84.411951018375262</v>
          </cell>
        </row>
        <row r="218">
          <cell r="A218" t="str">
            <v>HPS0100-ST-1160-002-B</v>
          </cell>
          <cell r="B218" t="str">
            <v>HPS0100-ST</v>
          </cell>
          <cell r="C218" t="str">
            <v>High Pressure Sodium 220</v>
          </cell>
          <cell r="D218">
            <v>1160</v>
          </cell>
          <cell r="E218">
            <v>2</v>
          </cell>
          <cell r="F218" t="str">
            <v>METAL HALIDE/HPS 250W FLOOD (210/220)</v>
          </cell>
          <cell r="G218" t="str">
            <v>WOOD POLE</v>
          </cell>
          <cell r="H218">
            <v>2</v>
          </cell>
          <cell r="I218">
            <v>10.809914000000001</v>
          </cell>
          <cell r="J218">
            <v>53.723678726979891</v>
          </cell>
          <cell r="K218">
            <v>20.813388541395373</v>
          </cell>
          <cell r="L218">
            <v>79.942024268375263</v>
          </cell>
        </row>
        <row r="219">
          <cell r="A219" t="str">
            <v>HPS0110-ST-0001-006-B</v>
          </cell>
          <cell r="B219" t="str">
            <v>HPS0110-ST</v>
          </cell>
          <cell r="C219" t="str">
            <v>High Pressure Sodium 250</v>
          </cell>
          <cell r="D219">
            <v>1</v>
          </cell>
          <cell r="E219">
            <v>6</v>
          </cell>
          <cell r="F219" t="str">
            <v>NO CAPITAL</v>
          </cell>
          <cell r="G219" t="str">
            <v>NO CAPITAL</v>
          </cell>
          <cell r="H219">
            <v>1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A220" t="str">
            <v>HPS0110-ST-0060-001-B</v>
          </cell>
          <cell r="B220" t="str">
            <v>HPS0110-ST</v>
          </cell>
          <cell r="C220" t="str">
            <v>High Pressure Sodium 250</v>
          </cell>
          <cell r="D220">
            <v>60</v>
          </cell>
          <cell r="E220">
            <v>1</v>
          </cell>
          <cell r="F220" t="str">
            <v>HIGH PRESSURE SODIUM 250W (210/220)</v>
          </cell>
          <cell r="G220" t="str">
            <v>SHARED OR NO POLE</v>
          </cell>
          <cell r="H220">
            <v>1</v>
          </cell>
          <cell r="I220">
            <v>0</v>
          </cell>
          <cell r="J220">
            <v>53.568220275391823</v>
          </cell>
          <cell r="K220">
            <v>24.311245073712346</v>
          </cell>
          <cell r="L220">
            <v>77.879465349104166</v>
          </cell>
        </row>
        <row r="221">
          <cell r="A221" t="str">
            <v>HPS0110-ST-0060-002-B</v>
          </cell>
          <cell r="B221" t="str">
            <v>HPS0110-ST</v>
          </cell>
          <cell r="C221" t="str">
            <v>High Pressure Sodium 250</v>
          </cell>
          <cell r="D221">
            <v>60</v>
          </cell>
          <cell r="E221">
            <v>2</v>
          </cell>
          <cell r="F221" t="str">
            <v>HIGH PRESSURE SODIUM 250W (210/220)</v>
          </cell>
          <cell r="G221" t="str">
            <v>SHARED OR NO POLE</v>
          </cell>
          <cell r="H221">
            <v>1</v>
          </cell>
          <cell r="I221">
            <v>0</v>
          </cell>
          <cell r="J221">
            <v>53.568220275391823</v>
          </cell>
          <cell r="K221">
            <v>24.311245073712346</v>
          </cell>
          <cell r="L221">
            <v>77.879465349104166</v>
          </cell>
        </row>
        <row r="222">
          <cell r="A222" t="str">
            <v>HPS0110-ST-0060-003-B</v>
          </cell>
          <cell r="B222" t="str">
            <v>HPS0110-ST</v>
          </cell>
          <cell r="C222" t="str">
            <v>High Pressure Sodium 250</v>
          </cell>
          <cell r="D222">
            <v>60</v>
          </cell>
          <cell r="E222">
            <v>3</v>
          </cell>
          <cell r="F222" t="str">
            <v>HIGH PRESSURE SODIUM 250W (210/220)</v>
          </cell>
          <cell r="G222" t="str">
            <v>SHARED OR NO POLE</v>
          </cell>
          <cell r="H222">
            <v>1</v>
          </cell>
          <cell r="I222">
            <v>0</v>
          </cell>
          <cell r="J222">
            <v>53.568220275391823</v>
          </cell>
          <cell r="K222">
            <v>24.311245073712346</v>
          </cell>
          <cell r="L222">
            <v>77.879465349104166</v>
          </cell>
        </row>
        <row r="223">
          <cell r="A223" t="str">
            <v>HPS0110-ST-0060-004-B</v>
          </cell>
          <cell r="B223" t="str">
            <v>HPS0110-ST</v>
          </cell>
          <cell r="C223" t="str">
            <v>High Pressure Sodium 250</v>
          </cell>
          <cell r="D223">
            <v>60</v>
          </cell>
          <cell r="E223">
            <v>4</v>
          </cell>
          <cell r="F223" t="str">
            <v>HIGH PRESSURE SODIUM 250W (210/220)</v>
          </cell>
          <cell r="G223" t="str">
            <v>SHARED OR NO POLE</v>
          </cell>
          <cell r="H223">
            <v>1</v>
          </cell>
          <cell r="I223">
            <v>0</v>
          </cell>
          <cell r="J223">
            <v>53.568220275391823</v>
          </cell>
          <cell r="K223">
            <v>24.311245073712346</v>
          </cell>
          <cell r="L223">
            <v>77.879465349104166</v>
          </cell>
        </row>
        <row r="224">
          <cell r="A224" t="str">
            <v>HPS0110-ST-0230-001-B</v>
          </cell>
          <cell r="B224" t="str">
            <v>HPS0110-ST</v>
          </cell>
          <cell r="C224" t="str">
            <v>High Pressure Sodium 250</v>
          </cell>
          <cell r="D224">
            <v>230</v>
          </cell>
          <cell r="E224">
            <v>1</v>
          </cell>
          <cell r="F224" t="str">
            <v>HIGH PRESSURE SODIUM 250W (210/220)</v>
          </cell>
          <cell r="G224" t="str">
            <v>WOOD POLE</v>
          </cell>
          <cell r="H224">
            <v>1</v>
          </cell>
          <cell r="I224">
            <v>10.809914000000001</v>
          </cell>
          <cell r="J224">
            <v>53.568220275391823</v>
          </cell>
          <cell r="K224">
            <v>24.311245073712346</v>
          </cell>
          <cell r="L224">
            <v>88.689379349104172</v>
          </cell>
        </row>
        <row r="225">
          <cell r="A225" t="str">
            <v>HPS0110-ST-0230-002-B</v>
          </cell>
          <cell r="B225" t="str">
            <v>HPS0110-ST</v>
          </cell>
          <cell r="C225" t="str">
            <v>High Pressure Sodium 250</v>
          </cell>
          <cell r="D225">
            <v>230</v>
          </cell>
          <cell r="E225">
            <v>2</v>
          </cell>
          <cell r="F225" t="str">
            <v>HIGH PRESSURE SODIUM 250W (210/220)</v>
          </cell>
          <cell r="G225" t="str">
            <v>WOOD POLE</v>
          </cell>
          <cell r="H225">
            <v>1</v>
          </cell>
          <cell r="I225">
            <v>10.809914000000001</v>
          </cell>
          <cell r="J225">
            <v>53.568220275391823</v>
          </cell>
          <cell r="K225">
            <v>24.311245073712346</v>
          </cell>
          <cell r="L225">
            <v>88.689379349104172</v>
          </cell>
        </row>
        <row r="226">
          <cell r="A226" t="str">
            <v>HPS0110-ST-0230-003-B</v>
          </cell>
          <cell r="B226" t="str">
            <v>HPS0110-ST</v>
          </cell>
          <cell r="C226" t="str">
            <v>High Pressure Sodium 250</v>
          </cell>
          <cell r="D226">
            <v>230</v>
          </cell>
          <cell r="E226">
            <v>3</v>
          </cell>
          <cell r="F226" t="str">
            <v>HIGH PRESSURE SODIUM 250W (210/220)</v>
          </cell>
          <cell r="G226" t="str">
            <v>WOOD POLE</v>
          </cell>
          <cell r="H226">
            <v>1</v>
          </cell>
          <cell r="I226">
            <v>10.809914000000001</v>
          </cell>
          <cell r="J226">
            <v>53.568220275391823</v>
          </cell>
          <cell r="K226">
            <v>24.311245073712346</v>
          </cell>
          <cell r="L226">
            <v>88.689379349104172</v>
          </cell>
        </row>
        <row r="227">
          <cell r="A227" t="str">
            <v>HPS0110-ST-0230-004-B</v>
          </cell>
          <cell r="B227" t="str">
            <v>HPS0110-ST</v>
          </cell>
          <cell r="C227" t="str">
            <v>High Pressure Sodium 250</v>
          </cell>
          <cell r="D227">
            <v>230</v>
          </cell>
          <cell r="E227">
            <v>4</v>
          </cell>
          <cell r="F227" t="str">
            <v>HIGH PRESSURE SODIUM 250W (210/220)</v>
          </cell>
          <cell r="G227" t="str">
            <v>WOOD POLE</v>
          </cell>
          <cell r="H227">
            <v>1</v>
          </cell>
          <cell r="I227">
            <v>10.809914000000001</v>
          </cell>
          <cell r="J227">
            <v>53.568220275391823</v>
          </cell>
          <cell r="K227">
            <v>24.311245073712346</v>
          </cell>
          <cell r="L227">
            <v>88.689379349104172</v>
          </cell>
        </row>
        <row r="228">
          <cell r="A228" t="str">
            <v>HPS0110-ST-0320-001-B</v>
          </cell>
          <cell r="B228" t="str">
            <v>HPS0110-ST</v>
          </cell>
          <cell r="C228" t="str">
            <v>High Pressure Sodium 250</v>
          </cell>
          <cell r="D228">
            <v>320</v>
          </cell>
          <cell r="E228">
            <v>1</v>
          </cell>
          <cell r="F228" t="str">
            <v>HIGH PRESSURE SODIUM 250W (210/220)</v>
          </cell>
          <cell r="G228" t="str">
            <v>STEEL POLE</v>
          </cell>
          <cell r="H228">
            <v>1</v>
          </cell>
          <cell r="I228">
            <v>9.8748837500000004</v>
          </cell>
          <cell r="J228">
            <v>53.568220275391823</v>
          </cell>
          <cell r="K228">
            <v>24.311245073712346</v>
          </cell>
          <cell r="L228">
            <v>87.754349099104161</v>
          </cell>
        </row>
        <row r="229">
          <cell r="A229" t="str">
            <v>HPS0110-ST-0320-002-B</v>
          </cell>
          <cell r="B229" t="str">
            <v>HPS0110-ST</v>
          </cell>
          <cell r="C229" t="str">
            <v>High Pressure Sodium 250</v>
          </cell>
          <cell r="D229">
            <v>320</v>
          </cell>
          <cell r="E229">
            <v>2</v>
          </cell>
          <cell r="F229" t="str">
            <v>HIGH PRESSURE SODIUM 250W (210/220)</v>
          </cell>
          <cell r="G229" t="str">
            <v>STEEL POLE</v>
          </cell>
          <cell r="H229">
            <v>1</v>
          </cell>
          <cell r="I229">
            <v>9.8748837500000004</v>
          </cell>
          <cell r="J229">
            <v>53.568220275391823</v>
          </cell>
          <cell r="K229">
            <v>24.311245073712346</v>
          </cell>
          <cell r="L229">
            <v>87.754349099104161</v>
          </cell>
        </row>
        <row r="230">
          <cell r="A230" t="str">
            <v>HPS0110-ST-0320-003-B</v>
          </cell>
          <cell r="B230" t="str">
            <v>HPS0110-ST</v>
          </cell>
          <cell r="C230" t="str">
            <v>High Pressure Sodium 250</v>
          </cell>
          <cell r="D230">
            <v>320</v>
          </cell>
          <cell r="E230">
            <v>3</v>
          </cell>
          <cell r="F230" t="str">
            <v>HIGH PRESSURE SODIUM 250W (210/220)</v>
          </cell>
          <cell r="G230" t="str">
            <v>STEEL POLE</v>
          </cell>
          <cell r="H230">
            <v>1</v>
          </cell>
          <cell r="I230">
            <v>9.8748837500000004</v>
          </cell>
          <cell r="J230">
            <v>53.568220275391823</v>
          </cell>
          <cell r="K230">
            <v>24.311245073712346</v>
          </cell>
          <cell r="L230">
            <v>87.754349099104161</v>
          </cell>
        </row>
        <row r="231">
          <cell r="A231" t="str">
            <v>HPS0110-ST-0320-004-B</v>
          </cell>
          <cell r="B231" t="str">
            <v>HPS0110-ST</v>
          </cell>
          <cell r="C231" t="str">
            <v>High Pressure Sodium 250</v>
          </cell>
          <cell r="D231">
            <v>320</v>
          </cell>
          <cell r="E231">
            <v>4</v>
          </cell>
          <cell r="F231" t="str">
            <v>HIGH PRESSURE SODIUM 250W (210/220)</v>
          </cell>
          <cell r="G231" t="str">
            <v>STEEL POLE</v>
          </cell>
          <cell r="H231">
            <v>1</v>
          </cell>
          <cell r="I231">
            <v>9.8748837500000004</v>
          </cell>
          <cell r="J231">
            <v>53.568220275391823</v>
          </cell>
          <cell r="K231">
            <v>24.311245073712346</v>
          </cell>
          <cell r="L231">
            <v>87.754349099104161</v>
          </cell>
        </row>
        <row r="232">
          <cell r="A232" t="str">
            <v>HPS0110-ST-0390-001-B</v>
          </cell>
          <cell r="B232" t="str">
            <v>HPS0110-ST</v>
          </cell>
          <cell r="C232" t="str">
            <v>High Pressure Sodium 250</v>
          </cell>
          <cell r="D232">
            <v>390</v>
          </cell>
          <cell r="E232">
            <v>1</v>
          </cell>
          <cell r="F232" t="str">
            <v>HIGH PRESSURE SODIUM 250W (210/220)</v>
          </cell>
          <cell r="G232" t="str">
            <v>STEEL POLE</v>
          </cell>
          <cell r="H232">
            <v>2</v>
          </cell>
          <cell r="I232">
            <v>9.8748837500000004</v>
          </cell>
          <cell r="J232">
            <v>53.568220275391823</v>
          </cell>
          <cell r="K232">
            <v>24.311245073712346</v>
          </cell>
          <cell r="L232">
            <v>82.81690722410417</v>
          </cell>
        </row>
        <row r="233">
          <cell r="A233" t="str">
            <v>HPS0110-ST-0390-002-B</v>
          </cell>
          <cell r="B233" t="str">
            <v>HPS0110-ST</v>
          </cell>
          <cell r="C233" t="str">
            <v>High Pressure Sodium 250</v>
          </cell>
          <cell r="D233">
            <v>390</v>
          </cell>
          <cell r="E233">
            <v>2</v>
          </cell>
          <cell r="F233" t="str">
            <v>HIGH PRESSURE SODIUM 250W (210/220)</v>
          </cell>
          <cell r="G233" t="str">
            <v>STEEL POLE</v>
          </cell>
          <cell r="H233">
            <v>2</v>
          </cell>
          <cell r="I233">
            <v>9.8748837500000004</v>
          </cell>
          <cell r="J233">
            <v>53.568220275391823</v>
          </cell>
          <cell r="K233">
            <v>24.311245073712346</v>
          </cell>
          <cell r="L233">
            <v>82.81690722410417</v>
          </cell>
        </row>
        <row r="234">
          <cell r="A234" t="str">
            <v>HPS0110-ST-0390-003-B</v>
          </cell>
          <cell r="B234" t="str">
            <v>HPS0110-ST</v>
          </cell>
          <cell r="C234" t="str">
            <v>High Pressure Sodium 250</v>
          </cell>
          <cell r="D234">
            <v>390</v>
          </cell>
          <cell r="E234">
            <v>3</v>
          </cell>
          <cell r="F234" t="str">
            <v>HIGH PRESSURE SODIUM 250W (210/220)</v>
          </cell>
          <cell r="G234" t="str">
            <v>STEEL POLE</v>
          </cell>
          <cell r="H234">
            <v>2</v>
          </cell>
          <cell r="I234">
            <v>9.8748837500000004</v>
          </cell>
          <cell r="J234">
            <v>53.568220275391823</v>
          </cell>
          <cell r="K234">
            <v>24.311245073712346</v>
          </cell>
          <cell r="L234">
            <v>82.81690722410417</v>
          </cell>
        </row>
        <row r="235">
          <cell r="A235" t="str">
            <v>HPS0110-ST-0390-004-B</v>
          </cell>
          <cell r="B235" t="str">
            <v>HPS0110-ST</v>
          </cell>
          <cell r="C235" t="str">
            <v>High Pressure Sodium 250</v>
          </cell>
          <cell r="D235">
            <v>390</v>
          </cell>
          <cell r="E235">
            <v>4</v>
          </cell>
          <cell r="F235" t="str">
            <v>HIGH PRESSURE SODIUM 250W (210/220)</v>
          </cell>
          <cell r="G235" t="str">
            <v>STEEL POLE</v>
          </cell>
          <cell r="H235">
            <v>2</v>
          </cell>
          <cell r="I235">
            <v>9.8748837500000004</v>
          </cell>
          <cell r="J235">
            <v>53.568220275391823</v>
          </cell>
          <cell r="K235">
            <v>24.311245073712346</v>
          </cell>
          <cell r="L235">
            <v>82.81690722410417</v>
          </cell>
        </row>
        <row r="236">
          <cell r="A236" t="str">
            <v>HPS0110-ST-0430-002-B</v>
          </cell>
          <cell r="B236" t="str">
            <v>HPS0110-ST</v>
          </cell>
          <cell r="C236" t="str">
            <v>High Pressure Sodium 250</v>
          </cell>
          <cell r="D236">
            <v>430</v>
          </cell>
          <cell r="E236">
            <v>2</v>
          </cell>
          <cell r="F236" t="str">
            <v>HIGH PRESSURE SODIUM 250W (210/220)</v>
          </cell>
          <cell r="G236" t="str">
            <v>STEEL POLE</v>
          </cell>
          <cell r="H236">
            <v>3</v>
          </cell>
          <cell r="I236">
            <v>9.8748837500000004</v>
          </cell>
          <cell r="J236">
            <v>53.568220275391823</v>
          </cell>
          <cell r="K236">
            <v>24.311245073712346</v>
          </cell>
          <cell r="L236">
            <v>81.171093265770836</v>
          </cell>
        </row>
        <row r="237">
          <cell r="A237" t="str">
            <v>HPS0110-ST-0430-004-B</v>
          </cell>
          <cell r="B237" t="str">
            <v>HPS0110-ST</v>
          </cell>
          <cell r="C237" t="str">
            <v>High Pressure Sodium 250</v>
          </cell>
          <cell r="D237">
            <v>430</v>
          </cell>
          <cell r="E237">
            <v>4</v>
          </cell>
          <cell r="F237" t="str">
            <v>HIGH PRESSURE SODIUM 250W (210/220)</v>
          </cell>
          <cell r="G237" t="str">
            <v>STEEL POLE</v>
          </cell>
          <cell r="H237">
            <v>3</v>
          </cell>
          <cell r="I237">
            <v>9.8748837500000004</v>
          </cell>
          <cell r="J237">
            <v>53.568220275391823</v>
          </cell>
          <cell r="K237">
            <v>24.311245073712346</v>
          </cell>
          <cell r="L237">
            <v>81.171093265770836</v>
          </cell>
        </row>
        <row r="238">
          <cell r="A238" t="str">
            <v>HPS0110-ST-0470-001-B</v>
          </cell>
          <cell r="B238" t="str">
            <v>HPS0110-ST</v>
          </cell>
          <cell r="C238" t="str">
            <v>High Pressure Sodium 250</v>
          </cell>
          <cell r="D238">
            <v>470</v>
          </cell>
          <cell r="E238">
            <v>1</v>
          </cell>
          <cell r="F238" t="str">
            <v>HIGH PRESSURE SODIUM 250W (210/220)</v>
          </cell>
          <cell r="G238" t="str">
            <v>STEEL POLE</v>
          </cell>
          <cell r="H238">
            <v>4</v>
          </cell>
          <cell r="I238">
            <v>9.8748837500000004</v>
          </cell>
          <cell r="J238">
            <v>53.568220275391823</v>
          </cell>
          <cell r="K238">
            <v>24.311245073712346</v>
          </cell>
          <cell r="L238">
            <v>80.348186286604161</v>
          </cell>
        </row>
        <row r="239">
          <cell r="A239" t="str">
            <v>HPS0110-ST-0470-002-B</v>
          </cell>
          <cell r="B239" t="str">
            <v>HPS0110-ST</v>
          </cell>
          <cell r="C239" t="str">
            <v>High Pressure Sodium 250</v>
          </cell>
          <cell r="D239">
            <v>470</v>
          </cell>
          <cell r="E239">
            <v>2</v>
          </cell>
          <cell r="F239" t="str">
            <v>HIGH PRESSURE SODIUM 250W (210/220)</v>
          </cell>
          <cell r="G239" t="str">
            <v>STEEL POLE</v>
          </cell>
          <cell r="H239">
            <v>4</v>
          </cell>
          <cell r="I239">
            <v>9.8748837500000004</v>
          </cell>
          <cell r="J239">
            <v>53.568220275391823</v>
          </cell>
          <cell r="K239">
            <v>24.311245073712346</v>
          </cell>
          <cell r="L239">
            <v>80.348186286604161</v>
          </cell>
        </row>
        <row r="240">
          <cell r="A240" t="str">
            <v>HPS0110-ST-0470-004-B</v>
          </cell>
          <cell r="B240" t="str">
            <v>HPS0110-ST</v>
          </cell>
          <cell r="C240" t="str">
            <v>High Pressure Sodium 250</v>
          </cell>
          <cell r="D240">
            <v>470</v>
          </cell>
          <cell r="E240">
            <v>4</v>
          </cell>
          <cell r="F240" t="str">
            <v>HIGH PRESSURE SODIUM 250W (210/220)</v>
          </cell>
          <cell r="G240" t="str">
            <v>STEEL POLE</v>
          </cell>
          <cell r="H240">
            <v>4</v>
          </cell>
          <cell r="I240">
            <v>9.8748837500000004</v>
          </cell>
          <cell r="J240">
            <v>53.568220275391823</v>
          </cell>
          <cell r="K240">
            <v>24.311245073712346</v>
          </cell>
          <cell r="L240">
            <v>80.348186286604161</v>
          </cell>
        </row>
        <row r="241">
          <cell r="A241" t="str">
            <v>HPS0110-ST-0510-002-B</v>
          </cell>
          <cell r="B241" t="str">
            <v>HPS0110-ST</v>
          </cell>
          <cell r="C241" t="str">
            <v>High Pressure Sodium 250</v>
          </cell>
          <cell r="D241">
            <v>510</v>
          </cell>
          <cell r="E241">
            <v>2</v>
          </cell>
          <cell r="F241" t="str">
            <v>HIGH PRESSURE SODIUM 250W (210/220)</v>
          </cell>
          <cell r="G241" t="str">
            <v>R/BOUT COLUMN</v>
          </cell>
          <cell r="H241">
            <v>2</v>
          </cell>
          <cell r="I241">
            <v>9.8748837500000004</v>
          </cell>
          <cell r="J241">
            <v>53.568220275391823</v>
          </cell>
          <cell r="K241">
            <v>24.311245073712346</v>
          </cell>
          <cell r="L241">
            <v>82.81690722410417</v>
          </cell>
        </row>
        <row r="242">
          <cell r="A242" t="str">
            <v>HPS0110-ST-0550-001-B</v>
          </cell>
          <cell r="B242" t="str">
            <v>HPS0110-ST</v>
          </cell>
          <cell r="C242" t="str">
            <v>High Pressure Sodium 250</v>
          </cell>
          <cell r="D242">
            <v>550</v>
          </cell>
          <cell r="E242">
            <v>1</v>
          </cell>
          <cell r="F242" t="str">
            <v>HIGH PRESSURE SODIUM 250W (210/220)</v>
          </cell>
          <cell r="G242" t="str">
            <v>R/BOUT COLUMN</v>
          </cell>
          <cell r="H242">
            <v>3</v>
          </cell>
          <cell r="I242">
            <v>9.8748837500000004</v>
          </cell>
          <cell r="J242">
            <v>53.568220275391823</v>
          </cell>
          <cell r="K242">
            <v>24.311245073712346</v>
          </cell>
          <cell r="L242">
            <v>81.171093265770836</v>
          </cell>
        </row>
        <row r="243">
          <cell r="A243" t="str">
            <v>HPS0110-ST-0550-002-B</v>
          </cell>
          <cell r="B243" t="str">
            <v>HPS0110-ST</v>
          </cell>
          <cell r="C243" t="str">
            <v>High Pressure Sodium 250</v>
          </cell>
          <cell r="D243">
            <v>550</v>
          </cell>
          <cell r="E243">
            <v>2</v>
          </cell>
          <cell r="F243" t="str">
            <v>HIGH PRESSURE SODIUM 250W (210/220)</v>
          </cell>
          <cell r="G243" t="str">
            <v>R/BOUT COLUMN</v>
          </cell>
          <cell r="H243">
            <v>3</v>
          </cell>
          <cell r="I243">
            <v>9.8748837500000004</v>
          </cell>
          <cell r="J243">
            <v>53.568220275391823</v>
          </cell>
          <cell r="K243">
            <v>24.311245073712346</v>
          </cell>
          <cell r="L243">
            <v>81.171093265770836</v>
          </cell>
        </row>
        <row r="244">
          <cell r="A244" t="str">
            <v>HPS0110-ST-0550-004-B</v>
          </cell>
          <cell r="B244" t="str">
            <v>HPS0110-ST</v>
          </cell>
          <cell r="C244" t="str">
            <v>High Pressure Sodium 250</v>
          </cell>
          <cell r="D244">
            <v>550</v>
          </cell>
          <cell r="E244">
            <v>4</v>
          </cell>
          <cell r="F244" t="str">
            <v>HIGH PRESSURE SODIUM 250W (210/220)</v>
          </cell>
          <cell r="G244" t="str">
            <v>R/BOUT COLUMN</v>
          </cell>
          <cell r="H244">
            <v>3</v>
          </cell>
          <cell r="I244">
            <v>9.8748837500000004</v>
          </cell>
          <cell r="J244">
            <v>53.568220275391823</v>
          </cell>
          <cell r="K244">
            <v>24.311245073712346</v>
          </cell>
          <cell r="L244">
            <v>81.171093265770836</v>
          </cell>
        </row>
        <row r="245">
          <cell r="A245" t="str">
            <v>HPS0110-ST-0590-001-B</v>
          </cell>
          <cell r="B245" t="str">
            <v>HPS0110-ST</v>
          </cell>
          <cell r="C245" t="str">
            <v>High Pressure Sodium 250</v>
          </cell>
          <cell r="D245">
            <v>590</v>
          </cell>
          <cell r="E245">
            <v>1</v>
          </cell>
          <cell r="F245" t="str">
            <v>HIGH PRESSURE SODIUM 250W (210/220)</v>
          </cell>
          <cell r="G245" t="str">
            <v>R/BOUT COLUMN</v>
          </cell>
          <cell r="H245">
            <v>4</v>
          </cell>
          <cell r="I245">
            <v>9.8748837500000004</v>
          </cell>
          <cell r="J245">
            <v>53.568220275391823</v>
          </cell>
          <cell r="K245">
            <v>24.311245073712346</v>
          </cell>
          <cell r="L245">
            <v>80.348186286604161</v>
          </cell>
        </row>
        <row r="246">
          <cell r="A246" t="str">
            <v>HPS0110-ST-0590-002-B</v>
          </cell>
          <cell r="B246" t="str">
            <v>HPS0110-ST</v>
          </cell>
          <cell r="C246" t="str">
            <v>High Pressure Sodium 250</v>
          </cell>
          <cell r="D246">
            <v>590</v>
          </cell>
          <cell r="E246">
            <v>2</v>
          </cell>
          <cell r="F246" t="str">
            <v>HIGH PRESSURE SODIUM 250W (210/220)</v>
          </cell>
          <cell r="G246" t="str">
            <v>R/BOUT COLUMN</v>
          </cell>
          <cell r="H246">
            <v>4</v>
          </cell>
          <cell r="I246">
            <v>9.8748837500000004</v>
          </cell>
          <cell r="J246">
            <v>53.568220275391823</v>
          </cell>
          <cell r="K246">
            <v>24.311245073712346</v>
          </cell>
          <cell r="L246">
            <v>80.348186286604161</v>
          </cell>
        </row>
        <row r="247">
          <cell r="A247" t="str">
            <v>HPS0110-ST-0590-003-B</v>
          </cell>
          <cell r="B247" t="str">
            <v>HPS0110-ST</v>
          </cell>
          <cell r="C247" t="str">
            <v>High Pressure Sodium 250</v>
          </cell>
          <cell r="D247">
            <v>590</v>
          </cell>
          <cell r="E247">
            <v>3</v>
          </cell>
          <cell r="F247" t="str">
            <v>HIGH PRESSURE SODIUM 250W (210/220)</v>
          </cell>
          <cell r="G247" t="str">
            <v>R/BOUT COLUMN</v>
          </cell>
          <cell r="H247">
            <v>4</v>
          </cell>
          <cell r="I247">
            <v>9.8748837500000004</v>
          </cell>
          <cell r="J247">
            <v>53.568220275391823</v>
          </cell>
          <cell r="K247">
            <v>24.311245073712346</v>
          </cell>
          <cell r="L247">
            <v>80.348186286604161</v>
          </cell>
        </row>
        <row r="248">
          <cell r="A248" t="str">
            <v>HPS0110-ST-0590-004-B</v>
          </cell>
          <cell r="B248" t="str">
            <v>HPS0110-ST</v>
          </cell>
          <cell r="C248" t="str">
            <v>High Pressure Sodium 250</v>
          </cell>
          <cell r="D248">
            <v>590</v>
          </cell>
          <cell r="E248">
            <v>4</v>
          </cell>
          <cell r="F248" t="str">
            <v>HIGH PRESSURE SODIUM 250W (210/220)</v>
          </cell>
          <cell r="G248" t="str">
            <v>R/BOUT COLUMN</v>
          </cell>
          <cell r="H248">
            <v>4</v>
          </cell>
          <cell r="I248">
            <v>9.8748837500000004</v>
          </cell>
          <cell r="J248">
            <v>53.568220275391823</v>
          </cell>
          <cell r="K248">
            <v>24.311245073712346</v>
          </cell>
          <cell r="L248">
            <v>80.348186286604161</v>
          </cell>
        </row>
        <row r="249">
          <cell r="A249" t="str">
            <v>HPS0110-ST-0610-001-B</v>
          </cell>
          <cell r="B249" t="str">
            <v>HPS0110-ST</v>
          </cell>
          <cell r="C249" t="str">
            <v>High Pressure Sodium 250</v>
          </cell>
          <cell r="D249">
            <v>610</v>
          </cell>
          <cell r="E249">
            <v>1</v>
          </cell>
          <cell r="F249" t="str">
            <v>METAL HALIDE/HPS 250W FLOOD (210/220)</v>
          </cell>
          <cell r="G249" t="str">
            <v>SHARED OR NO POLE</v>
          </cell>
          <cell r="H249">
            <v>1</v>
          </cell>
          <cell r="I249">
            <v>0</v>
          </cell>
          <cell r="J249">
            <v>53.568220275391823</v>
          </cell>
          <cell r="K249">
            <v>24.311245073712346</v>
          </cell>
          <cell r="L249">
            <v>77.879465349104166</v>
          </cell>
        </row>
        <row r="250">
          <cell r="A250" t="str">
            <v>HPS0110-ST-0610-002-B</v>
          </cell>
          <cell r="B250" t="str">
            <v>HPS0110-ST</v>
          </cell>
          <cell r="C250" t="str">
            <v>High Pressure Sodium 250</v>
          </cell>
          <cell r="D250">
            <v>610</v>
          </cell>
          <cell r="E250">
            <v>2</v>
          </cell>
          <cell r="F250" t="str">
            <v>METAL HALIDE/HPS 250W FLOOD (210/220)</v>
          </cell>
          <cell r="G250" t="str">
            <v>SHARED OR NO POLE</v>
          </cell>
          <cell r="H250">
            <v>1</v>
          </cell>
          <cell r="I250">
            <v>0</v>
          </cell>
          <cell r="J250">
            <v>53.568220275391823</v>
          </cell>
          <cell r="K250">
            <v>24.311245073712346</v>
          </cell>
          <cell r="L250">
            <v>77.879465349104166</v>
          </cell>
        </row>
        <row r="251">
          <cell r="A251" t="str">
            <v>HPS0110-ST-0610-003-B</v>
          </cell>
          <cell r="B251" t="str">
            <v>HPS0110-ST</v>
          </cell>
          <cell r="C251" t="str">
            <v>High Pressure Sodium 250</v>
          </cell>
          <cell r="D251">
            <v>610</v>
          </cell>
          <cell r="E251">
            <v>3</v>
          </cell>
          <cell r="F251" t="str">
            <v>METAL HALIDE/HPS 250W FLOOD (210/220)</v>
          </cell>
          <cell r="G251" t="str">
            <v>SHARED OR NO POLE</v>
          </cell>
          <cell r="H251">
            <v>1</v>
          </cell>
          <cell r="I251">
            <v>0</v>
          </cell>
          <cell r="J251">
            <v>53.568220275391823</v>
          </cell>
          <cell r="K251">
            <v>24.311245073712346</v>
          </cell>
          <cell r="L251">
            <v>77.879465349104166</v>
          </cell>
        </row>
        <row r="252">
          <cell r="A252" t="str">
            <v>HPS0110-ST-0610-004-B</v>
          </cell>
          <cell r="B252" t="str">
            <v>HPS0110-ST</v>
          </cell>
          <cell r="C252" t="str">
            <v>High Pressure Sodium 250</v>
          </cell>
          <cell r="D252">
            <v>610</v>
          </cell>
          <cell r="E252">
            <v>4</v>
          </cell>
          <cell r="F252" t="str">
            <v>METAL HALIDE/HPS 250W FLOOD (210/220)</v>
          </cell>
          <cell r="G252" t="str">
            <v>SHARED OR NO POLE</v>
          </cell>
          <cell r="H252">
            <v>1</v>
          </cell>
          <cell r="I252">
            <v>0</v>
          </cell>
          <cell r="J252">
            <v>53.568220275391823</v>
          </cell>
          <cell r="K252">
            <v>24.311245073712346</v>
          </cell>
          <cell r="L252">
            <v>77.879465349104166</v>
          </cell>
        </row>
        <row r="253">
          <cell r="A253" t="str">
            <v>HPS0110-ST-0650-002-B</v>
          </cell>
          <cell r="B253" t="str">
            <v>HPS0110-ST</v>
          </cell>
          <cell r="C253" t="str">
            <v>High Pressure Sodium 250</v>
          </cell>
          <cell r="D253">
            <v>650</v>
          </cell>
          <cell r="E253">
            <v>2</v>
          </cell>
          <cell r="F253" t="str">
            <v>METAL HALIDE/HPS 250W FLOOD (210/220)</v>
          </cell>
          <cell r="G253" t="str">
            <v>SHARED OR NO POLE</v>
          </cell>
          <cell r="H253">
            <v>2</v>
          </cell>
          <cell r="I253">
            <v>0</v>
          </cell>
          <cell r="J253">
            <v>53.568220275391823</v>
          </cell>
          <cell r="K253">
            <v>24.311245073712346</v>
          </cell>
          <cell r="L253">
            <v>77.879465349104166</v>
          </cell>
        </row>
        <row r="254">
          <cell r="A254" t="str">
            <v>HPS0110-ST-0650-004-B</v>
          </cell>
          <cell r="B254" t="str">
            <v>HPS0110-ST</v>
          </cell>
          <cell r="C254" t="str">
            <v>High Pressure Sodium 250</v>
          </cell>
          <cell r="D254">
            <v>650</v>
          </cell>
          <cell r="E254">
            <v>4</v>
          </cell>
          <cell r="F254" t="str">
            <v>METAL HALIDE/HPS 250W FLOOD (210/220)</v>
          </cell>
          <cell r="G254" t="str">
            <v>SHARED OR NO POLE</v>
          </cell>
          <cell r="H254">
            <v>2</v>
          </cell>
          <cell r="I254">
            <v>0</v>
          </cell>
          <cell r="J254">
            <v>53.568220275391823</v>
          </cell>
          <cell r="K254">
            <v>24.311245073712346</v>
          </cell>
          <cell r="L254">
            <v>77.879465349104166</v>
          </cell>
        </row>
        <row r="255">
          <cell r="A255" t="str">
            <v>HPS0110-ST-0760-001-B</v>
          </cell>
          <cell r="B255" t="str">
            <v>HPS0110-ST</v>
          </cell>
          <cell r="C255" t="str">
            <v>High Pressure Sodium 250</v>
          </cell>
          <cell r="D255">
            <v>760</v>
          </cell>
          <cell r="E255">
            <v>1</v>
          </cell>
          <cell r="F255" t="str">
            <v>HIGH PRESSURE SODIUM 250W (210/220)</v>
          </cell>
          <cell r="G255" t="str">
            <v>WOOD POLE</v>
          </cell>
          <cell r="H255">
            <v>2</v>
          </cell>
          <cell r="I255">
            <v>10.809914000000001</v>
          </cell>
          <cell r="J255">
            <v>53.568220275391823</v>
          </cell>
          <cell r="K255">
            <v>24.311245073712346</v>
          </cell>
          <cell r="L255">
            <v>83.284422349104162</v>
          </cell>
        </row>
        <row r="256">
          <cell r="A256" t="str">
            <v>HPS0110-ST-0760-002-B</v>
          </cell>
          <cell r="B256" t="str">
            <v>HPS0110-ST</v>
          </cell>
          <cell r="C256" t="str">
            <v>High Pressure Sodium 250</v>
          </cell>
          <cell r="D256">
            <v>760</v>
          </cell>
          <cell r="E256">
            <v>2</v>
          </cell>
          <cell r="F256" t="str">
            <v>HIGH PRESSURE SODIUM 250W (210/220)</v>
          </cell>
          <cell r="G256" t="str">
            <v>WOOD POLE</v>
          </cell>
          <cell r="H256">
            <v>2</v>
          </cell>
          <cell r="I256">
            <v>10.809914000000001</v>
          </cell>
          <cell r="J256">
            <v>53.568220275391823</v>
          </cell>
          <cell r="K256">
            <v>24.311245073712346</v>
          </cell>
          <cell r="L256">
            <v>83.284422349104162</v>
          </cell>
        </row>
        <row r="257">
          <cell r="A257" t="str">
            <v>HPS0110-ST-0760-003-B</v>
          </cell>
          <cell r="B257" t="str">
            <v>HPS0110-ST</v>
          </cell>
          <cell r="C257" t="str">
            <v>High Pressure Sodium 250</v>
          </cell>
          <cell r="D257">
            <v>760</v>
          </cell>
          <cell r="E257">
            <v>3</v>
          </cell>
          <cell r="F257" t="str">
            <v>HIGH PRESSURE SODIUM 250W (210/220)</v>
          </cell>
          <cell r="G257" t="str">
            <v>WOOD POLE</v>
          </cell>
          <cell r="H257">
            <v>2</v>
          </cell>
          <cell r="I257">
            <v>10.809914000000001</v>
          </cell>
          <cell r="J257">
            <v>53.568220275391823</v>
          </cell>
          <cell r="K257">
            <v>24.311245073712346</v>
          </cell>
          <cell r="L257">
            <v>83.284422349104162</v>
          </cell>
        </row>
        <row r="258">
          <cell r="A258" t="str">
            <v>HPS0110-ST-0760-004-B</v>
          </cell>
          <cell r="B258" t="str">
            <v>HPS0110-ST</v>
          </cell>
          <cell r="C258" t="str">
            <v>High Pressure Sodium 250</v>
          </cell>
          <cell r="D258">
            <v>760</v>
          </cell>
          <cell r="E258">
            <v>4</v>
          </cell>
          <cell r="F258" t="str">
            <v>HIGH PRESSURE SODIUM 250W (210/220)</v>
          </cell>
          <cell r="G258" t="str">
            <v>WOOD POLE</v>
          </cell>
          <cell r="H258">
            <v>2</v>
          </cell>
          <cell r="I258">
            <v>10.809914000000001</v>
          </cell>
          <cell r="J258">
            <v>53.568220275391823</v>
          </cell>
          <cell r="K258">
            <v>24.311245073712346</v>
          </cell>
          <cell r="L258">
            <v>83.284422349104162</v>
          </cell>
        </row>
        <row r="259">
          <cell r="A259" t="str">
            <v>HPS0110-ST-0930-001-B</v>
          </cell>
          <cell r="B259" t="str">
            <v>HPS0110-ST</v>
          </cell>
          <cell r="C259" t="str">
            <v>High Pressure Sodium 250</v>
          </cell>
          <cell r="D259">
            <v>930</v>
          </cell>
          <cell r="E259">
            <v>1</v>
          </cell>
          <cell r="F259" t="str">
            <v>HIGH PRESSURE SODIUM 250W (210/220)</v>
          </cell>
          <cell r="G259" t="str">
            <v>WOOD POLE</v>
          </cell>
          <cell r="H259">
            <v>3</v>
          </cell>
          <cell r="I259">
            <v>10.809914000000001</v>
          </cell>
          <cell r="J259">
            <v>53.568220275391823</v>
          </cell>
          <cell r="K259">
            <v>24.311245073712346</v>
          </cell>
          <cell r="L259">
            <v>81.482770015770839</v>
          </cell>
        </row>
        <row r="260">
          <cell r="A260" t="str">
            <v>HPS0110-ST-0960-001-B</v>
          </cell>
          <cell r="B260" t="str">
            <v>HPS0110-ST</v>
          </cell>
          <cell r="C260" t="str">
            <v>High Pressure Sodium 250</v>
          </cell>
          <cell r="D260">
            <v>960</v>
          </cell>
          <cell r="E260">
            <v>1</v>
          </cell>
          <cell r="F260" t="str">
            <v>HIGH PRESSURE SODIUM 250W (210/220)</v>
          </cell>
          <cell r="G260" t="str">
            <v>SHARED OR NO POLE</v>
          </cell>
          <cell r="H260">
            <v>2</v>
          </cell>
          <cell r="I260">
            <v>0</v>
          </cell>
          <cell r="J260">
            <v>53.568220275391823</v>
          </cell>
          <cell r="K260">
            <v>24.311245073712346</v>
          </cell>
          <cell r="L260">
            <v>77.879465349104166</v>
          </cell>
        </row>
        <row r="261">
          <cell r="A261" t="str">
            <v>HPS0110-ST-0960-002-B</v>
          </cell>
          <cell r="B261" t="str">
            <v>HPS0110-ST</v>
          </cell>
          <cell r="C261" t="str">
            <v>High Pressure Sodium 250</v>
          </cell>
          <cell r="D261">
            <v>960</v>
          </cell>
          <cell r="E261">
            <v>2</v>
          </cell>
          <cell r="F261" t="str">
            <v>HIGH PRESSURE SODIUM 250W (210/220)</v>
          </cell>
          <cell r="G261" t="str">
            <v>SHARED OR NO POLE</v>
          </cell>
          <cell r="H261">
            <v>2</v>
          </cell>
          <cell r="I261">
            <v>0</v>
          </cell>
          <cell r="J261">
            <v>53.568220275391823</v>
          </cell>
          <cell r="K261">
            <v>24.311245073712346</v>
          </cell>
          <cell r="L261">
            <v>77.879465349104166</v>
          </cell>
        </row>
        <row r="262">
          <cell r="A262" t="str">
            <v>HPS0110-ST-0960-003-B</v>
          </cell>
          <cell r="B262" t="str">
            <v>HPS0110-ST</v>
          </cell>
          <cell r="C262" t="str">
            <v>High Pressure Sodium 250</v>
          </cell>
          <cell r="D262">
            <v>960</v>
          </cell>
          <cell r="E262">
            <v>3</v>
          </cell>
          <cell r="F262" t="str">
            <v>HIGH PRESSURE SODIUM 250W (210/220)</v>
          </cell>
          <cell r="G262" t="str">
            <v>SHARED OR NO POLE</v>
          </cell>
          <cell r="H262">
            <v>2</v>
          </cell>
          <cell r="I262">
            <v>0</v>
          </cell>
          <cell r="J262">
            <v>53.568220275391823</v>
          </cell>
          <cell r="K262">
            <v>24.311245073712346</v>
          </cell>
          <cell r="L262">
            <v>77.879465349104166</v>
          </cell>
        </row>
        <row r="263">
          <cell r="A263" t="str">
            <v>HPS0110-ST-0960-004-B</v>
          </cell>
          <cell r="B263" t="str">
            <v>HPS0110-ST</v>
          </cell>
          <cell r="C263" t="str">
            <v>High Pressure Sodium 250</v>
          </cell>
          <cell r="D263">
            <v>960</v>
          </cell>
          <cell r="E263">
            <v>4</v>
          </cell>
          <cell r="F263" t="str">
            <v>HIGH PRESSURE SODIUM 250W (210/220)</v>
          </cell>
          <cell r="G263" t="str">
            <v>SHARED OR NO POLE</v>
          </cell>
          <cell r="H263">
            <v>2</v>
          </cell>
          <cell r="I263">
            <v>0</v>
          </cell>
          <cell r="J263">
            <v>53.568220275391823</v>
          </cell>
          <cell r="K263">
            <v>24.311245073712346</v>
          </cell>
          <cell r="L263">
            <v>77.879465349104166</v>
          </cell>
        </row>
        <row r="264">
          <cell r="A264" t="str">
            <v>HPS0110-ST-0970-002-B</v>
          </cell>
          <cell r="B264" t="str">
            <v>HPS0110-ST</v>
          </cell>
          <cell r="C264" t="str">
            <v>High Pressure Sodium 250</v>
          </cell>
          <cell r="D264">
            <v>970</v>
          </cell>
          <cell r="E264">
            <v>2</v>
          </cell>
          <cell r="F264" t="str">
            <v>HIGH PRESSURE SODIUM 250W (210/220)</v>
          </cell>
          <cell r="G264" t="str">
            <v>SHARED OR NO POLE</v>
          </cell>
          <cell r="H264">
            <v>4</v>
          </cell>
          <cell r="I264">
            <v>0</v>
          </cell>
          <cell r="J264">
            <v>53.568220275391823</v>
          </cell>
          <cell r="K264">
            <v>24.311245073712346</v>
          </cell>
          <cell r="L264">
            <v>77.879465349104166</v>
          </cell>
        </row>
        <row r="265">
          <cell r="A265" t="str">
            <v>HPS0110-ST-0970-004-B</v>
          </cell>
          <cell r="B265" t="str">
            <v>HPS0110-ST</v>
          </cell>
          <cell r="C265" t="str">
            <v>High Pressure Sodium 250</v>
          </cell>
          <cell r="D265">
            <v>970</v>
          </cell>
          <cell r="E265">
            <v>4</v>
          </cell>
          <cell r="F265" t="str">
            <v>HIGH PRESSURE SODIUM 250W (210/220)</v>
          </cell>
          <cell r="G265" t="str">
            <v>SHARED OR NO POLE</v>
          </cell>
          <cell r="H265">
            <v>4</v>
          </cell>
          <cell r="I265">
            <v>0</v>
          </cell>
          <cell r="J265">
            <v>53.568220275391823</v>
          </cell>
          <cell r="K265">
            <v>24.311245073712346</v>
          </cell>
          <cell r="L265">
            <v>77.879465349104166</v>
          </cell>
        </row>
        <row r="266">
          <cell r="A266" t="str">
            <v>HPS0110-ST-1070-001-B</v>
          </cell>
          <cell r="B266" t="str">
            <v>HPS0110-ST</v>
          </cell>
          <cell r="C266" t="str">
            <v>High Pressure Sodium 250</v>
          </cell>
          <cell r="D266">
            <v>1070</v>
          </cell>
          <cell r="E266">
            <v>1</v>
          </cell>
          <cell r="F266" t="str">
            <v>METAL HALIDE/HPS 250W FLOOD (210/220)</v>
          </cell>
          <cell r="G266" t="str">
            <v>WOOD POLE</v>
          </cell>
          <cell r="H266">
            <v>1</v>
          </cell>
          <cell r="I266">
            <v>10.809914000000001</v>
          </cell>
          <cell r="J266">
            <v>53.568220275391823</v>
          </cell>
          <cell r="K266">
            <v>24.311245073712346</v>
          </cell>
          <cell r="L266">
            <v>88.689379349104172</v>
          </cell>
        </row>
        <row r="267">
          <cell r="A267" t="str">
            <v>HPS0110-ST-1070-002-B</v>
          </cell>
          <cell r="B267" t="str">
            <v>HPS0110-ST</v>
          </cell>
          <cell r="C267" t="str">
            <v>High Pressure Sodium 250</v>
          </cell>
          <cell r="D267">
            <v>1070</v>
          </cell>
          <cell r="E267">
            <v>2</v>
          </cell>
          <cell r="F267" t="str">
            <v>METAL HALIDE/HPS 250W FLOOD (210/220)</v>
          </cell>
          <cell r="G267" t="str">
            <v>WOOD POLE</v>
          </cell>
          <cell r="H267">
            <v>1</v>
          </cell>
          <cell r="I267">
            <v>10.809914000000001</v>
          </cell>
          <cell r="J267">
            <v>53.568220275391823</v>
          </cell>
          <cell r="K267">
            <v>24.311245073712346</v>
          </cell>
          <cell r="L267">
            <v>88.689379349104172</v>
          </cell>
        </row>
        <row r="268">
          <cell r="A268" t="str">
            <v>HPS0110-ST-1070-003-B</v>
          </cell>
          <cell r="B268" t="str">
            <v>HPS0110-ST</v>
          </cell>
          <cell r="C268" t="str">
            <v>High Pressure Sodium 250</v>
          </cell>
          <cell r="D268">
            <v>1070</v>
          </cell>
          <cell r="E268">
            <v>3</v>
          </cell>
          <cell r="F268" t="str">
            <v>METAL HALIDE/HPS 250W FLOOD (210/220)</v>
          </cell>
          <cell r="G268" t="str">
            <v>WOOD POLE</v>
          </cell>
          <cell r="H268">
            <v>1</v>
          </cell>
          <cell r="I268">
            <v>10.809914000000001</v>
          </cell>
          <cell r="J268">
            <v>53.568220275391823</v>
          </cell>
          <cell r="K268">
            <v>24.311245073712346</v>
          </cell>
          <cell r="L268">
            <v>88.689379349104172</v>
          </cell>
        </row>
        <row r="269">
          <cell r="A269" t="str">
            <v>HPS0110-ST-1070-004-B</v>
          </cell>
          <cell r="B269" t="str">
            <v>HPS0110-ST</v>
          </cell>
          <cell r="C269" t="str">
            <v>High Pressure Sodium 250</v>
          </cell>
          <cell r="D269">
            <v>1070</v>
          </cell>
          <cell r="E269">
            <v>4</v>
          </cell>
          <cell r="F269" t="str">
            <v>METAL HALIDE/HPS 250W FLOOD (210/220)</v>
          </cell>
          <cell r="G269" t="str">
            <v>WOOD POLE</v>
          </cell>
          <cell r="H269">
            <v>1</v>
          </cell>
          <cell r="I269">
            <v>10.809914000000001</v>
          </cell>
          <cell r="J269">
            <v>53.568220275391823</v>
          </cell>
          <cell r="K269">
            <v>24.311245073712346</v>
          </cell>
          <cell r="L269">
            <v>88.689379349104172</v>
          </cell>
        </row>
        <row r="270">
          <cell r="A270" t="str">
            <v>HPS0110-ST-1120-001-B</v>
          </cell>
          <cell r="B270" t="str">
            <v>HPS0110-ST</v>
          </cell>
          <cell r="C270" t="str">
            <v>High Pressure Sodium 250</v>
          </cell>
          <cell r="D270">
            <v>1120</v>
          </cell>
          <cell r="E270">
            <v>1</v>
          </cell>
          <cell r="F270" t="str">
            <v>METAL HALIDE/HPS 250W FLOOD (210/220)</v>
          </cell>
          <cell r="G270" t="str">
            <v>STEEL POLE</v>
          </cell>
          <cell r="H270">
            <v>1</v>
          </cell>
          <cell r="I270">
            <v>9.8748837500000004</v>
          </cell>
          <cell r="J270">
            <v>53.568220275391823</v>
          </cell>
          <cell r="K270">
            <v>24.311245073712346</v>
          </cell>
          <cell r="L270">
            <v>87.754349099104161</v>
          </cell>
        </row>
        <row r="271">
          <cell r="A271" t="str">
            <v>HPS0110-ST-1120-002-B</v>
          </cell>
          <cell r="B271" t="str">
            <v>HPS0110-ST</v>
          </cell>
          <cell r="C271" t="str">
            <v>High Pressure Sodium 250</v>
          </cell>
          <cell r="D271">
            <v>1120</v>
          </cell>
          <cell r="E271">
            <v>2</v>
          </cell>
          <cell r="F271" t="str">
            <v>METAL HALIDE/HPS 250W FLOOD (210/220)</v>
          </cell>
          <cell r="G271" t="str">
            <v>STEEL POLE</v>
          </cell>
          <cell r="H271">
            <v>1</v>
          </cell>
          <cell r="I271">
            <v>9.8748837500000004</v>
          </cell>
          <cell r="J271">
            <v>53.568220275391823</v>
          </cell>
          <cell r="K271">
            <v>24.311245073712346</v>
          </cell>
          <cell r="L271">
            <v>87.754349099104161</v>
          </cell>
        </row>
        <row r="272">
          <cell r="A272" t="str">
            <v>HPS0110-ST-1120-003-B</v>
          </cell>
          <cell r="B272" t="str">
            <v>HPS0110-ST</v>
          </cell>
          <cell r="C272" t="str">
            <v>High Pressure Sodium 250</v>
          </cell>
          <cell r="D272">
            <v>1120</v>
          </cell>
          <cell r="E272">
            <v>3</v>
          </cell>
          <cell r="F272" t="str">
            <v>METAL HALIDE/HPS 250W FLOOD (210/220)</v>
          </cell>
          <cell r="G272" t="str">
            <v>STEEL POLE</v>
          </cell>
          <cell r="H272">
            <v>1</v>
          </cell>
          <cell r="I272">
            <v>9.8748837500000004</v>
          </cell>
          <cell r="J272">
            <v>53.568220275391823</v>
          </cell>
          <cell r="K272">
            <v>24.311245073712346</v>
          </cell>
          <cell r="L272">
            <v>87.754349099104161</v>
          </cell>
        </row>
        <row r="273">
          <cell r="A273" t="str">
            <v>HPS0110-ST-1120-004-B</v>
          </cell>
          <cell r="B273" t="str">
            <v>HPS0110-ST</v>
          </cell>
          <cell r="C273" t="str">
            <v>High Pressure Sodium 250</v>
          </cell>
          <cell r="D273">
            <v>1120</v>
          </cell>
          <cell r="E273">
            <v>4</v>
          </cell>
          <cell r="F273" t="str">
            <v>METAL HALIDE/HPS 250W FLOOD (210/220)</v>
          </cell>
          <cell r="G273" t="str">
            <v>STEEL POLE</v>
          </cell>
          <cell r="H273">
            <v>1</v>
          </cell>
          <cell r="I273">
            <v>9.8748837500000004</v>
          </cell>
          <cell r="J273">
            <v>53.568220275391823</v>
          </cell>
          <cell r="K273">
            <v>24.311245073712346</v>
          </cell>
          <cell r="L273">
            <v>87.754349099104161</v>
          </cell>
        </row>
        <row r="274">
          <cell r="A274" t="str">
            <v>HPS0110-ST-1140-002-B</v>
          </cell>
          <cell r="B274" t="str">
            <v>HPS0110-ST</v>
          </cell>
          <cell r="C274" t="str">
            <v>High Pressure Sodium 250</v>
          </cell>
          <cell r="D274">
            <v>1140</v>
          </cell>
          <cell r="E274">
            <v>2</v>
          </cell>
          <cell r="F274" t="str">
            <v>METAL HALIDE/HPS 250W FLOOD (210/220)</v>
          </cell>
          <cell r="G274" t="str">
            <v>STEEL POLE</v>
          </cell>
          <cell r="H274">
            <v>2</v>
          </cell>
          <cell r="I274">
            <v>9.8748837500000004</v>
          </cell>
          <cell r="J274">
            <v>53.568220275391823</v>
          </cell>
          <cell r="K274">
            <v>24.311245073712346</v>
          </cell>
          <cell r="L274">
            <v>82.81690722410417</v>
          </cell>
        </row>
        <row r="275">
          <cell r="A275" t="str">
            <v>HPS0110-ST-1160-001-B</v>
          </cell>
          <cell r="B275" t="str">
            <v>HPS0110-ST</v>
          </cell>
          <cell r="C275" t="str">
            <v>High Pressure Sodium 250</v>
          </cell>
          <cell r="D275">
            <v>1160</v>
          </cell>
          <cell r="E275">
            <v>1</v>
          </cell>
          <cell r="F275" t="str">
            <v>METAL HALIDE/HPS 250W FLOOD (210/220)</v>
          </cell>
          <cell r="G275" t="str">
            <v>WOOD POLE</v>
          </cell>
          <cell r="H275">
            <v>2</v>
          </cell>
          <cell r="I275">
            <v>10.809914000000001</v>
          </cell>
          <cell r="J275">
            <v>53.568220275391823</v>
          </cell>
          <cell r="K275">
            <v>24.311245073712346</v>
          </cell>
          <cell r="L275">
            <v>83.284422349104162</v>
          </cell>
        </row>
        <row r="276">
          <cell r="A276" t="str">
            <v>HPS0110-ST-1160-002-B</v>
          </cell>
          <cell r="B276" t="str">
            <v>HPS0110-ST</v>
          </cell>
          <cell r="C276" t="str">
            <v>High Pressure Sodium 250</v>
          </cell>
          <cell r="D276">
            <v>1160</v>
          </cell>
          <cell r="E276">
            <v>2</v>
          </cell>
          <cell r="F276" t="str">
            <v>METAL HALIDE/HPS 250W FLOOD (210/220)</v>
          </cell>
          <cell r="G276" t="str">
            <v>WOOD POLE</v>
          </cell>
          <cell r="H276">
            <v>2</v>
          </cell>
          <cell r="I276">
            <v>10.809914000000001</v>
          </cell>
          <cell r="J276">
            <v>53.568220275391823</v>
          </cell>
          <cell r="K276">
            <v>24.311245073712346</v>
          </cell>
          <cell r="L276">
            <v>83.284422349104162</v>
          </cell>
        </row>
        <row r="277">
          <cell r="A277" t="str">
            <v>HPS0110-ST-1160-004-B</v>
          </cell>
          <cell r="B277" t="str">
            <v>HPS0110-ST</v>
          </cell>
          <cell r="C277" t="str">
            <v>High Pressure Sodium 250</v>
          </cell>
          <cell r="D277">
            <v>1160</v>
          </cell>
          <cell r="E277">
            <v>4</v>
          </cell>
          <cell r="F277" t="str">
            <v>METAL HALIDE/HPS 250W FLOOD (210/220)</v>
          </cell>
          <cell r="G277" t="str">
            <v>WOOD POLE</v>
          </cell>
          <cell r="H277">
            <v>2</v>
          </cell>
          <cell r="I277">
            <v>10.809914000000001</v>
          </cell>
          <cell r="J277">
            <v>53.568220275391823</v>
          </cell>
          <cell r="K277">
            <v>24.311245073712346</v>
          </cell>
          <cell r="L277">
            <v>83.284422349104162</v>
          </cell>
        </row>
        <row r="278">
          <cell r="A278" t="str">
            <v>HPS0110-ST-1380-002-B</v>
          </cell>
          <cell r="B278" t="str">
            <v>HPS0110-ST</v>
          </cell>
          <cell r="C278" t="str">
            <v>High Pressure Sodium 250</v>
          </cell>
          <cell r="D278">
            <v>1380</v>
          </cell>
          <cell r="E278">
            <v>2</v>
          </cell>
          <cell r="F278" t="str">
            <v>METAL HALIDE/HPS 250W FLOOD (210/220)</v>
          </cell>
          <cell r="G278" t="str">
            <v>R/BOUT COLUMN</v>
          </cell>
          <cell r="H278">
            <v>3</v>
          </cell>
          <cell r="I278">
            <v>9.8748837500000004</v>
          </cell>
          <cell r="J278">
            <v>53.568220275391823</v>
          </cell>
          <cell r="K278">
            <v>24.311245073712346</v>
          </cell>
          <cell r="L278">
            <v>81.171093265770836</v>
          </cell>
        </row>
        <row r="279">
          <cell r="A279" t="str">
            <v>HPS0110-ST-1380-004-B</v>
          </cell>
          <cell r="B279" t="str">
            <v>HPS0110-ST</v>
          </cell>
          <cell r="C279" t="str">
            <v>High Pressure Sodium 250</v>
          </cell>
          <cell r="D279">
            <v>1380</v>
          </cell>
          <cell r="E279">
            <v>4</v>
          </cell>
          <cell r="F279" t="str">
            <v>METAL HALIDE/HPS 250W FLOOD (210/220)</v>
          </cell>
          <cell r="G279" t="str">
            <v>R/BOUT COLUMN</v>
          </cell>
          <cell r="H279">
            <v>3</v>
          </cell>
          <cell r="I279">
            <v>9.8748837500000004</v>
          </cell>
          <cell r="J279">
            <v>53.568220275391823</v>
          </cell>
          <cell r="K279">
            <v>24.311245073712346</v>
          </cell>
          <cell r="L279">
            <v>81.171093265770836</v>
          </cell>
        </row>
        <row r="280">
          <cell r="A280" t="str">
            <v>HPS0110-ST-1450-001-B</v>
          </cell>
          <cell r="B280" t="str">
            <v>HPS0110-ST</v>
          </cell>
          <cell r="C280" t="str">
            <v>High Pressure Sodium 250</v>
          </cell>
          <cell r="D280">
            <v>1450</v>
          </cell>
          <cell r="E280">
            <v>1</v>
          </cell>
          <cell r="F280" t="str">
            <v>METAL HALIDE/HPS 250W FLOOD (210/220)</v>
          </cell>
          <cell r="G280" t="str">
            <v>R/BOUT COLUMN</v>
          </cell>
          <cell r="H280">
            <v>4</v>
          </cell>
          <cell r="I280">
            <v>9.8748837500000004</v>
          </cell>
          <cell r="J280">
            <v>53.568220275391823</v>
          </cell>
          <cell r="K280">
            <v>24.311245073712346</v>
          </cell>
          <cell r="L280">
            <v>80.348186286604161</v>
          </cell>
        </row>
        <row r="281">
          <cell r="A281" t="str">
            <v>HPS0110-ST-1450-002-B</v>
          </cell>
          <cell r="B281" t="str">
            <v>HPS0110-ST</v>
          </cell>
          <cell r="C281" t="str">
            <v>High Pressure Sodium 250</v>
          </cell>
          <cell r="D281">
            <v>1450</v>
          </cell>
          <cell r="E281">
            <v>2</v>
          </cell>
          <cell r="F281" t="str">
            <v>METAL HALIDE/HPS 250W FLOOD (210/220)</v>
          </cell>
          <cell r="G281" t="str">
            <v>R/BOUT COLUMN</v>
          </cell>
          <cell r="H281">
            <v>4</v>
          </cell>
          <cell r="I281">
            <v>9.8748837500000004</v>
          </cell>
          <cell r="J281">
            <v>53.568220275391823</v>
          </cell>
          <cell r="K281">
            <v>24.311245073712346</v>
          </cell>
          <cell r="L281">
            <v>80.348186286604161</v>
          </cell>
        </row>
        <row r="282">
          <cell r="A282" t="str">
            <v>HPS0110-ST-1450-004-B</v>
          </cell>
          <cell r="B282" t="str">
            <v>HPS0110-ST</v>
          </cell>
          <cell r="C282" t="str">
            <v>High Pressure Sodium 250</v>
          </cell>
          <cell r="D282">
            <v>1450</v>
          </cell>
          <cell r="E282">
            <v>4</v>
          </cell>
          <cell r="F282" t="str">
            <v>METAL HALIDE/HPS 250W FLOOD (210/220)</v>
          </cell>
          <cell r="G282" t="str">
            <v>R/BOUT COLUMN</v>
          </cell>
          <cell r="H282">
            <v>4</v>
          </cell>
          <cell r="I282">
            <v>9.8748837500000004</v>
          </cell>
          <cell r="J282">
            <v>53.568220275391823</v>
          </cell>
          <cell r="K282">
            <v>24.311245073712346</v>
          </cell>
          <cell r="L282">
            <v>80.348186286604161</v>
          </cell>
        </row>
        <row r="283">
          <cell r="A283" t="str">
            <v>HPS0110-TA-0060-001-B</v>
          </cell>
          <cell r="B283" t="str">
            <v>HPS0110-TA</v>
          </cell>
          <cell r="C283" t="str">
            <v>High Pressure Sodium 250</v>
          </cell>
          <cell r="D283">
            <v>60</v>
          </cell>
          <cell r="E283">
            <v>1</v>
          </cell>
          <cell r="F283" t="str">
            <v>HIGH PRESSURE SODIUM 250W (210/220)</v>
          </cell>
          <cell r="G283" t="str">
            <v>SHARED OR NO POLE</v>
          </cell>
          <cell r="H283">
            <v>1</v>
          </cell>
          <cell r="I283">
            <v>0</v>
          </cell>
          <cell r="J283">
            <v>39.635797508745824</v>
          </cell>
          <cell r="K283">
            <v>30.936062573712348</v>
          </cell>
          <cell r="L283">
            <v>70.571860082458173</v>
          </cell>
        </row>
        <row r="284">
          <cell r="A284" t="str">
            <v>HPS0110-TA-0060-002-B</v>
          </cell>
          <cell r="B284" t="str">
            <v>HPS0110-TA</v>
          </cell>
          <cell r="C284" t="str">
            <v>High Pressure Sodium 250</v>
          </cell>
          <cell r="D284">
            <v>60</v>
          </cell>
          <cell r="E284">
            <v>2</v>
          </cell>
          <cell r="F284" t="str">
            <v>HIGH PRESSURE SODIUM 250W (210/220)</v>
          </cell>
          <cell r="G284" t="str">
            <v>SHARED OR NO POLE</v>
          </cell>
          <cell r="H284">
            <v>1</v>
          </cell>
          <cell r="I284">
            <v>0</v>
          </cell>
          <cell r="J284">
            <v>39.635797508745824</v>
          </cell>
          <cell r="K284">
            <v>30.936062573712348</v>
          </cell>
          <cell r="L284">
            <v>70.571860082458173</v>
          </cell>
        </row>
        <row r="285">
          <cell r="A285" t="str">
            <v>HPS0110-TA-0060-003-B</v>
          </cell>
          <cell r="B285" t="str">
            <v>HPS0110-TA</v>
          </cell>
          <cell r="C285" t="str">
            <v>High Pressure Sodium 250</v>
          </cell>
          <cell r="D285">
            <v>60</v>
          </cell>
          <cell r="E285">
            <v>3</v>
          </cell>
          <cell r="F285" t="str">
            <v>HIGH PRESSURE SODIUM 250W (210/220)</v>
          </cell>
          <cell r="G285" t="str">
            <v>SHARED OR NO POLE</v>
          </cell>
          <cell r="H285">
            <v>1</v>
          </cell>
          <cell r="I285">
            <v>0</v>
          </cell>
          <cell r="J285">
            <v>39.635797508745824</v>
          </cell>
          <cell r="K285">
            <v>30.936062573712348</v>
          </cell>
          <cell r="L285">
            <v>70.571860082458173</v>
          </cell>
        </row>
        <row r="286">
          <cell r="A286" t="str">
            <v>HPS0110-TA-0060-004-B</v>
          </cell>
          <cell r="B286" t="str">
            <v>HPS0110-TA</v>
          </cell>
          <cell r="C286" t="str">
            <v>High Pressure Sodium 250</v>
          </cell>
          <cell r="D286">
            <v>60</v>
          </cell>
          <cell r="E286">
            <v>4</v>
          </cell>
          <cell r="F286" t="str">
            <v>HIGH PRESSURE SODIUM 250W (210/220)</v>
          </cell>
          <cell r="G286" t="str">
            <v>SHARED OR NO POLE</v>
          </cell>
          <cell r="H286">
            <v>1</v>
          </cell>
          <cell r="I286">
            <v>0</v>
          </cell>
          <cell r="J286">
            <v>39.635797508745824</v>
          </cell>
          <cell r="K286">
            <v>30.936062573712348</v>
          </cell>
          <cell r="L286">
            <v>70.571860082458173</v>
          </cell>
        </row>
        <row r="287">
          <cell r="A287" t="str">
            <v>HPS0110-TA-0230-001-B</v>
          </cell>
          <cell r="B287" t="str">
            <v>HPS0110-TA</v>
          </cell>
          <cell r="C287" t="str">
            <v>High Pressure Sodium 250</v>
          </cell>
          <cell r="D287">
            <v>230</v>
          </cell>
          <cell r="E287">
            <v>1</v>
          </cell>
          <cell r="F287" t="str">
            <v>HIGH PRESSURE SODIUM 250W (210/220)</v>
          </cell>
          <cell r="G287" t="str">
            <v>WOOD POLE</v>
          </cell>
          <cell r="H287">
            <v>1</v>
          </cell>
          <cell r="I287">
            <v>10.809914000000001</v>
          </cell>
          <cell r="J287">
            <v>39.635797508745824</v>
          </cell>
          <cell r="K287">
            <v>30.936062573712348</v>
          </cell>
          <cell r="L287">
            <v>81.381774082458179</v>
          </cell>
        </row>
        <row r="288">
          <cell r="A288" t="str">
            <v>HPS0110-TA-0230-002-B</v>
          </cell>
          <cell r="B288" t="str">
            <v>HPS0110-TA</v>
          </cell>
          <cell r="C288" t="str">
            <v>High Pressure Sodium 250</v>
          </cell>
          <cell r="D288">
            <v>230</v>
          </cell>
          <cell r="E288">
            <v>2</v>
          </cell>
          <cell r="F288" t="str">
            <v>HIGH PRESSURE SODIUM 250W (210/220)</v>
          </cell>
          <cell r="G288" t="str">
            <v>WOOD POLE</v>
          </cell>
          <cell r="H288">
            <v>1</v>
          </cell>
          <cell r="I288">
            <v>10.809914000000001</v>
          </cell>
          <cell r="J288">
            <v>39.635797508745824</v>
          </cell>
          <cell r="K288">
            <v>30.936062573712348</v>
          </cell>
          <cell r="L288">
            <v>81.381774082458179</v>
          </cell>
        </row>
        <row r="289">
          <cell r="A289" t="str">
            <v>HPS0110-TA-0230-003-B</v>
          </cell>
          <cell r="B289" t="str">
            <v>HPS0110-TA</v>
          </cell>
          <cell r="C289" t="str">
            <v>High Pressure Sodium 250</v>
          </cell>
          <cell r="D289">
            <v>230</v>
          </cell>
          <cell r="E289">
            <v>3</v>
          </cell>
          <cell r="F289" t="str">
            <v>HIGH PRESSURE SODIUM 250W (210/220)</v>
          </cell>
          <cell r="G289" t="str">
            <v>WOOD POLE</v>
          </cell>
          <cell r="H289">
            <v>1</v>
          </cell>
          <cell r="I289">
            <v>10.809914000000001</v>
          </cell>
          <cell r="J289">
            <v>39.635797508745824</v>
          </cell>
          <cell r="K289">
            <v>30.936062573712348</v>
          </cell>
          <cell r="L289">
            <v>81.381774082458179</v>
          </cell>
        </row>
        <row r="290">
          <cell r="A290" t="str">
            <v>HPS0110-TA-0230-004-B</v>
          </cell>
          <cell r="B290" t="str">
            <v>HPS0110-TA</v>
          </cell>
          <cell r="C290" t="str">
            <v>High Pressure Sodium 250</v>
          </cell>
          <cell r="D290">
            <v>230</v>
          </cell>
          <cell r="E290">
            <v>4</v>
          </cell>
          <cell r="F290" t="str">
            <v>HIGH PRESSURE SODIUM 250W (210/220)</v>
          </cell>
          <cell r="G290" t="str">
            <v>WOOD POLE</v>
          </cell>
          <cell r="H290">
            <v>1</v>
          </cell>
          <cell r="I290">
            <v>10.809914000000001</v>
          </cell>
          <cell r="J290">
            <v>39.635797508745824</v>
          </cell>
          <cell r="K290">
            <v>30.936062573712348</v>
          </cell>
          <cell r="L290">
            <v>81.381774082458179</v>
          </cell>
        </row>
        <row r="291">
          <cell r="A291" t="str">
            <v>HPS0110-TA-0320-001-B</v>
          </cell>
          <cell r="B291" t="str">
            <v>HPS0110-TA</v>
          </cell>
          <cell r="C291" t="str">
            <v>High Pressure Sodium 250</v>
          </cell>
          <cell r="D291">
            <v>320</v>
          </cell>
          <cell r="E291">
            <v>1</v>
          </cell>
          <cell r="F291" t="str">
            <v>HIGH PRESSURE SODIUM 250W (210/220)</v>
          </cell>
          <cell r="G291" t="str">
            <v>STEEL POLE</v>
          </cell>
          <cell r="H291">
            <v>1</v>
          </cell>
          <cell r="I291">
            <v>9.8748837500000004</v>
          </cell>
          <cell r="J291">
            <v>39.635797508745824</v>
          </cell>
          <cell r="K291">
            <v>30.936062573712348</v>
          </cell>
          <cell r="L291">
            <v>80.446743832458168</v>
          </cell>
        </row>
        <row r="292">
          <cell r="A292" t="str">
            <v>HPS0110-TA-0320-002-B</v>
          </cell>
          <cell r="B292" t="str">
            <v>HPS0110-TA</v>
          </cell>
          <cell r="C292" t="str">
            <v>High Pressure Sodium 250</v>
          </cell>
          <cell r="D292">
            <v>320</v>
          </cell>
          <cell r="E292">
            <v>2</v>
          </cell>
          <cell r="F292" t="str">
            <v>HIGH PRESSURE SODIUM 250W (210/220)</v>
          </cell>
          <cell r="G292" t="str">
            <v>STEEL POLE</v>
          </cell>
          <cell r="H292">
            <v>1</v>
          </cell>
          <cell r="I292">
            <v>9.8748837500000004</v>
          </cell>
          <cell r="J292">
            <v>39.635797508745824</v>
          </cell>
          <cell r="K292">
            <v>30.936062573712348</v>
          </cell>
          <cell r="L292">
            <v>80.446743832458168</v>
          </cell>
        </row>
        <row r="293">
          <cell r="A293" t="str">
            <v>HPS0110-TA-0320-003-B</v>
          </cell>
          <cell r="B293" t="str">
            <v>HPS0110-TA</v>
          </cell>
          <cell r="C293" t="str">
            <v>High Pressure Sodium 250</v>
          </cell>
          <cell r="D293">
            <v>320</v>
          </cell>
          <cell r="E293">
            <v>3</v>
          </cell>
          <cell r="F293" t="str">
            <v>HIGH PRESSURE SODIUM 250W (210/220)</v>
          </cell>
          <cell r="G293" t="str">
            <v>STEEL POLE</v>
          </cell>
          <cell r="H293">
            <v>1</v>
          </cell>
          <cell r="I293">
            <v>9.8748837500000004</v>
          </cell>
          <cell r="J293">
            <v>39.635797508745824</v>
          </cell>
          <cell r="K293">
            <v>30.936062573712348</v>
          </cell>
          <cell r="L293">
            <v>80.446743832458168</v>
          </cell>
        </row>
        <row r="294">
          <cell r="A294" t="str">
            <v>HPS0110-TA-0320-004-B</v>
          </cell>
          <cell r="B294" t="str">
            <v>HPS0110-TA</v>
          </cell>
          <cell r="C294" t="str">
            <v>High Pressure Sodium 250</v>
          </cell>
          <cell r="D294">
            <v>320</v>
          </cell>
          <cell r="E294">
            <v>4</v>
          </cell>
          <cell r="F294" t="str">
            <v>HIGH PRESSURE SODIUM 250W (210/220)</v>
          </cell>
          <cell r="G294" t="str">
            <v>STEEL POLE</v>
          </cell>
          <cell r="H294">
            <v>1</v>
          </cell>
          <cell r="I294">
            <v>9.8748837500000004</v>
          </cell>
          <cell r="J294">
            <v>39.635797508745824</v>
          </cell>
          <cell r="K294">
            <v>30.936062573712348</v>
          </cell>
          <cell r="L294">
            <v>80.446743832458168</v>
          </cell>
        </row>
        <row r="295">
          <cell r="A295" t="str">
            <v>HPS0110-TA-0390-001-B</v>
          </cell>
          <cell r="B295" t="str">
            <v>HPS0110-TA</v>
          </cell>
          <cell r="C295" t="str">
            <v>High Pressure Sodium 250</v>
          </cell>
          <cell r="D295">
            <v>390</v>
          </cell>
          <cell r="E295">
            <v>1</v>
          </cell>
          <cell r="F295" t="str">
            <v>HIGH PRESSURE SODIUM 250W (210/220)</v>
          </cell>
          <cell r="G295" t="str">
            <v>STEEL POLE</v>
          </cell>
          <cell r="H295">
            <v>2</v>
          </cell>
          <cell r="I295">
            <v>9.8748837500000004</v>
          </cell>
          <cell r="J295">
            <v>39.635797508745824</v>
          </cell>
          <cell r="K295">
            <v>30.936062573712348</v>
          </cell>
          <cell r="L295">
            <v>75.509301957458177</v>
          </cell>
        </row>
        <row r="296">
          <cell r="A296" t="str">
            <v>HPS0110-TA-0590-001-B</v>
          </cell>
          <cell r="B296" t="str">
            <v>HPS0110-TA</v>
          </cell>
          <cell r="C296" t="str">
            <v>High Pressure Sodium 250</v>
          </cell>
          <cell r="D296">
            <v>590</v>
          </cell>
          <cell r="E296">
            <v>1</v>
          </cell>
          <cell r="F296" t="str">
            <v>HIGH PRESSURE SODIUM 250W (210/220)</v>
          </cell>
          <cell r="G296" t="str">
            <v>R/BOUT COLUMN</v>
          </cell>
          <cell r="H296">
            <v>4</v>
          </cell>
          <cell r="I296">
            <v>9.8748837500000004</v>
          </cell>
          <cell r="J296">
            <v>39.635797508745824</v>
          </cell>
          <cell r="K296">
            <v>30.936062573712348</v>
          </cell>
          <cell r="L296">
            <v>73.040581019958168</v>
          </cell>
        </row>
        <row r="297">
          <cell r="A297" t="str">
            <v>HPS0110-TA-0590-002-B</v>
          </cell>
          <cell r="B297" t="str">
            <v>HPS0110-TA</v>
          </cell>
          <cell r="C297" t="str">
            <v>High Pressure Sodium 250</v>
          </cell>
          <cell r="D297">
            <v>590</v>
          </cell>
          <cell r="E297">
            <v>2</v>
          </cell>
          <cell r="F297" t="str">
            <v>HIGH PRESSURE SODIUM 250W (210/220)</v>
          </cell>
          <cell r="G297" t="str">
            <v>R/BOUT COLUMN</v>
          </cell>
          <cell r="H297">
            <v>4</v>
          </cell>
          <cell r="I297">
            <v>9.8748837500000004</v>
          </cell>
          <cell r="J297">
            <v>39.635797508745824</v>
          </cell>
          <cell r="K297">
            <v>30.936062573712348</v>
          </cell>
          <cell r="L297">
            <v>73.040581019958168</v>
          </cell>
        </row>
        <row r="298">
          <cell r="A298" t="str">
            <v>HPS0110-TA-0590-004-B</v>
          </cell>
          <cell r="B298" t="str">
            <v>HPS0110-TA</v>
          </cell>
          <cell r="C298" t="str">
            <v>High Pressure Sodium 250</v>
          </cell>
          <cell r="D298">
            <v>590</v>
          </cell>
          <cell r="E298">
            <v>4</v>
          </cell>
          <cell r="F298" t="str">
            <v>HIGH PRESSURE SODIUM 250W (210/220)</v>
          </cell>
          <cell r="G298" t="str">
            <v>R/BOUT COLUMN</v>
          </cell>
          <cell r="H298">
            <v>4</v>
          </cell>
          <cell r="I298">
            <v>9.8748837500000004</v>
          </cell>
          <cell r="J298">
            <v>39.635797508745824</v>
          </cell>
          <cell r="K298">
            <v>30.936062573712348</v>
          </cell>
          <cell r="L298">
            <v>73.040581019958168</v>
          </cell>
        </row>
        <row r="299">
          <cell r="A299" t="str">
            <v>HPS0110-TA-0960-001-B</v>
          </cell>
          <cell r="B299" t="str">
            <v>HPS0110-TA</v>
          </cell>
          <cell r="C299" t="str">
            <v>High Pressure Sodium 250</v>
          </cell>
          <cell r="D299">
            <v>960</v>
          </cell>
          <cell r="E299">
            <v>1</v>
          </cell>
          <cell r="F299" t="str">
            <v>HIGH PRESSURE SODIUM 250W (210/220)</v>
          </cell>
          <cell r="G299" t="str">
            <v>SHARED OR NO POLE</v>
          </cell>
          <cell r="H299">
            <v>2</v>
          </cell>
          <cell r="I299">
            <v>0</v>
          </cell>
          <cell r="J299">
            <v>39.635797508745824</v>
          </cell>
          <cell r="K299">
            <v>30.936062573712348</v>
          </cell>
          <cell r="L299">
            <v>70.571860082458173</v>
          </cell>
        </row>
        <row r="300">
          <cell r="A300" t="str">
            <v>HPS0110-TA-1070-002-B</v>
          </cell>
          <cell r="B300" t="str">
            <v>HPS0110-TA</v>
          </cell>
          <cell r="C300" t="str">
            <v>High Pressure Sodium 250</v>
          </cell>
          <cell r="D300">
            <v>1070</v>
          </cell>
          <cell r="E300">
            <v>2</v>
          </cell>
          <cell r="F300" t="str">
            <v>METAL HALIDE/HPS 250W FLOOD (210/220)</v>
          </cell>
          <cell r="G300" t="str">
            <v>WOOD POLE</v>
          </cell>
          <cell r="H300">
            <v>1</v>
          </cell>
          <cell r="I300">
            <v>10.809914000000001</v>
          </cell>
          <cell r="J300">
            <v>39.635797508745824</v>
          </cell>
          <cell r="K300">
            <v>30.936062573712348</v>
          </cell>
          <cell r="L300">
            <v>81.381774082458179</v>
          </cell>
        </row>
        <row r="301">
          <cell r="A301" t="str">
            <v>HPS0110-TA-1120-001-B</v>
          </cell>
          <cell r="B301" t="str">
            <v>HPS0110-TA</v>
          </cell>
          <cell r="C301" t="str">
            <v>High Pressure Sodium 250</v>
          </cell>
          <cell r="D301">
            <v>1120</v>
          </cell>
          <cell r="E301">
            <v>1</v>
          </cell>
          <cell r="F301" t="str">
            <v>METAL HALIDE/HPS 250W FLOOD (210/220)</v>
          </cell>
          <cell r="G301" t="str">
            <v>STEEL POLE</v>
          </cell>
          <cell r="H301">
            <v>1</v>
          </cell>
          <cell r="I301">
            <v>9.8748837500000004</v>
          </cell>
          <cell r="J301">
            <v>39.635797508745824</v>
          </cell>
          <cell r="K301">
            <v>30.936062573712348</v>
          </cell>
          <cell r="L301">
            <v>80.446743832458168</v>
          </cell>
        </row>
        <row r="302">
          <cell r="A302" t="str">
            <v>HPS0110-TA-1450-001-B</v>
          </cell>
          <cell r="B302" t="str">
            <v>HPS0110-TA</v>
          </cell>
          <cell r="C302" t="str">
            <v>High Pressure Sodium 250</v>
          </cell>
          <cell r="D302">
            <v>1450</v>
          </cell>
          <cell r="E302">
            <v>1</v>
          </cell>
          <cell r="F302" t="str">
            <v>METAL HALIDE/HPS 250W FLOOD (210/220)</v>
          </cell>
          <cell r="G302" t="str">
            <v>R/BOUT COLUMN</v>
          </cell>
          <cell r="H302">
            <v>4</v>
          </cell>
          <cell r="I302">
            <v>9.8748837500000004</v>
          </cell>
          <cell r="J302">
            <v>39.635797508745824</v>
          </cell>
          <cell r="K302">
            <v>30.936062573712348</v>
          </cell>
          <cell r="L302">
            <v>73.040581019958168</v>
          </cell>
        </row>
        <row r="303">
          <cell r="A303" t="str">
            <v>HPS0120-ST-0860-002-B</v>
          </cell>
          <cell r="B303" t="str">
            <v>HPS0120-ST</v>
          </cell>
          <cell r="C303" t="str">
            <v>High Pressure Sodium 2x250</v>
          </cell>
          <cell r="D303">
            <v>860</v>
          </cell>
          <cell r="E303">
            <v>2</v>
          </cell>
          <cell r="F303" t="str">
            <v>HIGH PRESSURE SODIUM 2X250 W OR 2X400 W FLOOD</v>
          </cell>
          <cell r="G303" t="str">
            <v>R/BOUT COLUMN</v>
          </cell>
          <cell r="H303">
            <v>3</v>
          </cell>
          <cell r="I303">
            <v>9.8748837500000004</v>
          </cell>
          <cell r="J303">
            <v>55.674503977162338</v>
          </cell>
          <cell r="K303">
            <v>33.753296573712348</v>
          </cell>
          <cell r="L303">
            <v>92.719428467541348</v>
          </cell>
        </row>
        <row r="304">
          <cell r="A304" t="str">
            <v>HPS0120-ST-0860-004-B</v>
          </cell>
          <cell r="B304" t="str">
            <v>HPS0120-ST</v>
          </cell>
          <cell r="C304" t="str">
            <v>High Pressure Sodium 2x250</v>
          </cell>
          <cell r="D304">
            <v>860</v>
          </cell>
          <cell r="E304">
            <v>4</v>
          </cell>
          <cell r="F304" t="str">
            <v>HIGH PRESSURE SODIUM 2X250 W OR 2X400 W FLOOD</v>
          </cell>
          <cell r="G304" t="str">
            <v>R/BOUT COLUMN</v>
          </cell>
          <cell r="H304">
            <v>3</v>
          </cell>
          <cell r="I304">
            <v>9.8748837500000004</v>
          </cell>
          <cell r="J304">
            <v>55.674503977162338</v>
          </cell>
          <cell r="K304">
            <v>33.753296573712348</v>
          </cell>
          <cell r="L304">
            <v>92.719428467541348</v>
          </cell>
        </row>
        <row r="305">
          <cell r="A305" t="str">
            <v>HPS0120-ST-1490-002-B</v>
          </cell>
          <cell r="B305" t="str">
            <v>HPS0120-ST</v>
          </cell>
          <cell r="C305" t="str">
            <v>High Pressure Sodium 2x250</v>
          </cell>
          <cell r="D305">
            <v>1490</v>
          </cell>
          <cell r="E305">
            <v>2</v>
          </cell>
          <cell r="F305" t="str">
            <v>HIGH PRESSURE SODIUM 2X250 W OR 2X400 W FLOOD</v>
          </cell>
          <cell r="G305" t="str">
            <v>R/BOUT COLUMN</v>
          </cell>
          <cell r="H305">
            <v>2</v>
          </cell>
          <cell r="I305">
            <v>9.8748837500000004</v>
          </cell>
          <cell r="J305">
            <v>55.674503977162338</v>
          </cell>
          <cell r="K305">
            <v>33.753296573712348</v>
          </cell>
          <cell r="L305">
            <v>94.365242425874683</v>
          </cell>
        </row>
        <row r="306">
          <cell r="A306" t="str">
            <v>HPS0140-ST-0070-001-B</v>
          </cell>
          <cell r="B306" t="str">
            <v>HPS0140-ST</v>
          </cell>
          <cell r="C306" t="str">
            <v>High Pressure Sodium 310 (Retrofit)</v>
          </cell>
          <cell r="D306">
            <v>70</v>
          </cell>
          <cell r="E306">
            <v>1</v>
          </cell>
          <cell r="F306" t="str">
            <v>HIGH PRESSURE SODIUM 400W (310/360)</v>
          </cell>
          <cell r="G306" t="str">
            <v>SHARED OR NO POLE</v>
          </cell>
          <cell r="H306">
            <v>1</v>
          </cell>
          <cell r="I306">
            <v>0</v>
          </cell>
          <cell r="J306">
            <v>53.723678726979891</v>
          </cell>
          <cell r="K306">
            <v>20.813388541395373</v>
          </cell>
          <cell r="L306">
            <v>74.537067268375267</v>
          </cell>
        </row>
        <row r="307">
          <cell r="A307" t="str">
            <v>HPS0140-ST-0070-002-B</v>
          </cell>
          <cell r="B307" t="str">
            <v>HPS0140-ST</v>
          </cell>
          <cell r="C307" t="str">
            <v>High Pressure Sodium 310 (Retrofit)</v>
          </cell>
          <cell r="D307">
            <v>70</v>
          </cell>
          <cell r="E307">
            <v>2</v>
          </cell>
          <cell r="F307" t="str">
            <v>HIGH PRESSURE SODIUM 400W (310/360)</v>
          </cell>
          <cell r="G307" t="str">
            <v>SHARED OR NO POLE</v>
          </cell>
          <cell r="H307">
            <v>1</v>
          </cell>
          <cell r="I307">
            <v>0</v>
          </cell>
          <cell r="J307">
            <v>53.723678726979891</v>
          </cell>
          <cell r="K307">
            <v>20.813388541395373</v>
          </cell>
          <cell r="L307">
            <v>74.537067268375267</v>
          </cell>
        </row>
        <row r="308">
          <cell r="A308" t="str">
            <v>HPS0140-ST-0330-001-B</v>
          </cell>
          <cell r="B308" t="str">
            <v>HPS0140-ST</v>
          </cell>
          <cell r="C308" t="str">
            <v>High Pressure Sodium 310 (Retrofit)</v>
          </cell>
          <cell r="D308">
            <v>330</v>
          </cell>
          <cell r="E308">
            <v>1</v>
          </cell>
          <cell r="F308" t="str">
            <v>HIGH PRESSURE SODIUM 400W (310/360)</v>
          </cell>
          <cell r="G308" t="str">
            <v>STEEL POLE</v>
          </cell>
          <cell r="H308">
            <v>1</v>
          </cell>
          <cell r="I308">
            <v>9.8748837500000004</v>
          </cell>
          <cell r="J308">
            <v>53.723678726979891</v>
          </cell>
          <cell r="K308">
            <v>20.813388541395373</v>
          </cell>
          <cell r="L308">
            <v>84.411951018375262</v>
          </cell>
        </row>
        <row r="309">
          <cell r="A309" t="str">
            <v>HPS0140-ST-0330-002-B</v>
          </cell>
          <cell r="B309" t="str">
            <v>HPS0140-ST</v>
          </cell>
          <cell r="C309" t="str">
            <v>High Pressure Sodium 310 (Retrofit)</v>
          </cell>
          <cell r="D309">
            <v>330</v>
          </cell>
          <cell r="E309">
            <v>2</v>
          </cell>
          <cell r="F309" t="str">
            <v>HIGH PRESSURE SODIUM 400W (310/360)</v>
          </cell>
          <cell r="G309" t="str">
            <v>STEEL POLE</v>
          </cell>
          <cell r="H309">
            <v>1</v>
          </cell>
          <cell r="I309">
            <v>9.8748837500000004</v>
          </cell>
          <cell r="J309">
            <v>53.723678726979891</v>
          </cell>
          <cell r="K309">
            <v>20.813388541395373</v>
          </cell>
          <cell r="L309">
            <v>84.411951018375262</v>
          </cell>
        </row>
        <row r="310">
          <cell r="A310" t="str">
            <v>HPS0140-ST-0400-001-B</v>
          </cell>
          <cell r="B310" t="str">
            <v>HPS0140-ST</v>
          </cell>
          <cell r="C310" t="str">
            <v>High Pressure Sodium 310 (Retrofit)</v>
          </cell>
          <cell r="D310">
            <v>400</v>
          </cell>
          <cell r="E310">
            <v>1</v>
          </cell>
          <cell r="F310" t="str">
            <v>HIGH PRESSURE SODIUM 400W (310/360)</v>
          </cell>
          <cell r="G310" t="str">
            <v>STEEL POLE</v>
          </cell>
          <cell r="H310">
            <v>2</v>
          </cell>
          <cell r="I310">
            <v>9.8748837500000004</v>
          </cell>
          <cell r="J310">
            <v>53.723678726979891</v>
          </cell>
          <cell r="K310">
            <v>20.813388541395373</v>
          </cell>
          <cell r="L310">
            <v>79.474509143375272</v>
          </cell>
        </row>
        <row r="311">
          <cell r="A311" t="str">
            <v>HPS0140-ST-1030-001-B</v>
          </cell>
          <cell r="B311" t="str">
            <v>HPS0140-ST</v>
          </cell>
          <cell r="C311" t="str">
            <v>High Pressure Sodium 310 (Retrofit)</v>
          </cell>
          <cell r="D311">
            <v>1030</v>
          </cell>
          <cell r="E311">
            <v>1</v>
          </cell>
          <cell r="F311" t="str">
            <v>HIGH PRESSURE SODIUM 400W (310/360)</v>
          </cell>
          <cell r="G311" t="str">
            <v>SHARED OR NO POLE</v>
          </cell>
          <cell r="H311">
            <v>2</v>
          </cell>
          <cell r="I311">
            <v>0</v>
          </cell>
          <cell r="J311">
            <v>53.723678726979891</v>
          </cell>
          <cell r="K311">
            <v>20.813388541395373</v>
          </cell>
          <cell r="L311">
            <v>74.537067268375267</v>
          </cell>
        </row>
        <row r="312">
          <cell r="A312" t="str">
            <v>HPS0160-ST-0070-001-B</v>
          </cell>
          <cell r="B312" t="str">
            <v>HPS0160-ST</v>
          </cell>
          <cell r="C312" t="str">
            <v>High Pressure Sodium 360</v>
          </cell>
          <cell r="D312">
            <v>70</v>
          </cell>
          <cell r="E312">
            <v>1</v>
          </cell>
          <cell r="F312" t="str">
            <v>HIGH PRESSURE SODIUM 400W (310/360)</v>
          </cell>
          <cell r="G312" t="str">
            <v>SHARED OR NO POLE</v>
          </cell>
          <cell r="H312">
            <v>1</v>
          </cell>
          <cell r="I312">
            <v>0</v>
          </cell>
          <cell r="J312">
            <v>54.513850319995292</v>
          </cell>
          <cell r="K312">
            <v>26.297341073712346</v>
          </cell>
          <cell r="L312">
            <v>80.811191393707645</v>
          </cell>
        </row>
        <row r="313">
          <cell r="A313" t="str">
            <v>HPS0160-ST-0070-002-B</v>
          </cell>
          <cell r="B313" t="str">
            <v>HPS0160-ST</v>
          </cell>
          <cell r="C313" t="str">
            <v>High Pressure Sodium 360</v>
          </cell>
          <cell r="D313">
            <v>70</v>
          </cell>
          <cell r="E313">
            <v>2</v>
          </cell>
          <cell r="F313" t="str">
            <v>HIGH PRESSURE SODIUM 400W (310/360)</v>
          </cell>
          <cell r="G313" t="str">
            <v>SHARED OR NO POLE</v>
          </cell>
          <cell r="H313">
            <v>1</v>
          </cell>
          <cell r="I313">
            <v>0</v>
          </cell>
          <cell r="J313">
            <v>54.513850319995292</v>
          </cell>
          <cell r="K313">
            <v>26.297341073712346</v>
          </cell>
          <cell r="L313">
            <v>80.811191393707645</v>
          </cell>
        </row>
        <row r="314">
          <cell r="A314" t="str">
            <v>HPS0160-ST-0240-001-B</v>
          </cell>
          <cell r="B314" t="str">
            <v>HPS0160-ST</v>
          </cell>
          <cell r="C314" t="str">
            <v>High Pressure Sodium 360</v>
          </cell>
          <cell r="D314">
            <v>240</v>
          </cell>
          <cell r="E314">
            <v>1</v>
          </cell>
          <cell r="F314" t="str">
            <v>HIGH PRESSURE SODIUM 400W (310/360)</v>
          </cell>
          <cell r="G314" t="str">
            <v>WOOD POLE</v>
          </cell>
          <cell r="H314">
            <v>1</v>
          </cell>
          <cell r="I314">
            <v>10.809914000000001</v>
          </cell>
          <cell r="J314">
            <v>54.513850319995292</v>
          </cell>
          <cell r="K314">
            <v>26.297341073712346</v>
          </cell>
          <cell r="L314">
            <v>91.621105393707651</v>
          </cell>
        </row>
        <row r="315">
          <cell r="A315" t="str">
            <v>HPS0160-ST-0240-002-B</v>
          </cell>
          <cell r="B315" t="str">
            <v>HPS0160-ST</v>
          </cell>
          <cell r="C315" t="str">
            <v>High Pressure Sodium 360</v>
          </cell>
          <cell r="D315">
            <v>240</v>
          </cell>
          <cell r="E315">
            <v>2</v>
          </cell>
          <cell r="F315" t="str">
            <v>HIGH PRESSURE SODIUM 400W (310/360)</v>
          </cell>
          <cell r="G315" t="str">
            <v>WOOD POLE</v>
          </cell>
          <cell r="H315">
            <v>1</v>
          </cell>
          <cell r="I315">
            <v>10.809914000000001</v>
          </cell>
          <cell r="J315">
            <v>54.513850319995292</v>
          </cell>
          <cell r="K315">
            <v>26.297341073712346</v>
          </cell>
          <cell r="L315">
            <v>91.621105393707651</v>
          </cell>
        </row>
        <row r="316">
          <cell r="A316" t="str">
            <v>HPS0160-ST-0330-001-B</v>
          </cell>
          <cell r="B316" t="str">
            <v>HPS0160-ST</v>
          </cell>
          <cell r="C316" t="str">
            <v>High Pressure Sodium 360</v>
          </cell>
          <cell r="D316">
            <v>330</v>
          </cell>
          <cell r="E316">
            <v>1</v>
          </cell>
          <cell r="F316" t="str">
            <v>HIGH PRESSURE SODIUM 400W (310/360)</v>
          </cell>
          <cell r="G316" t="str">
            <v>STEEL POLE</v>
          </cell>
          <cell r="H316">
            <v>1</v>
          </cell>
          <cell r="I316">
            <v>9.8748837500000004</v>
          </cell>
          <cell r="J316">
            <v>54.513850319995292</v>
          </cell>
          <cell r="K316">
            <v>26.297341073712346</v>
          </cell>
          <cell r="L316">
            <v>90.68607514370764</v>
          </cell>
        </row>
        <row r="317">
          <cell r="A317" t="str">
            <v>HPS0160-ST-0330-002-B</v>
          </cell>
          <cell r="B317" t="str">
            <v>HPS0160-ST</v>
          </cell>
          <cell r="C317" t="str">
            <v>High Pressure Sodium 360</v>
          </cell>
          <cell r="D317">
            <v>330</v>
          </cell>
          <cell r="E317">
            <v>2</v>
          </cell>
          <cell r="F317" t="str">
            <v>HIGH PRESSURE SODIUM 400W (310/360)</v>
          </cell>
          <cell r="G317" t="str">
            <v>STEEL POLE</v>
          </cell>
          <cell r="H317">
            <v>1</v>
          </cell>
          <cell r="I317">
            <v>9.8748837500000004</v>
          </cell>
          <cell r="J317">
            <v>54.513850319995292</v>
          </cell>
          <cell r="K317">
            <v>26.297341073712346</v>
          </cell>
          <cell r="L317">
            <v>90.68607514370764</v>
          </cell>
        </row>
        <row r="318">
          <cell r="A318" t="str">
            <v>HPS0160-ST-0400-002-B</v>
          </cell>
          <cell r="B318" t="str">
            <v>HPS0160-ST</v>
          </cell>
          <cell r="C318" t="str">
            <v>High Pressure Sodium 360</v>
          </cell>
          <cell r="D318">
            <v>400</v>
          </cell>
          <cell r="E318">
            <v>2</v>
          </cell>
          <cell r="F318" t="str">
            <v>HIGH PRESSURE SODIUM 400W (310/360)</v>
          </cell>
          <cell r="G318" t="str">
            <v>STEEL POLE</v>
          </cell>
          <cell r="H318">
            <v>2</v>
          </cell>
          <cell r="I318">
            <v>9.8748837500000004</v>
          </cell>
          <cell r="J318">
            <v>54.513850319995292</v>
          </cell>
          <cell r="K318">
            <v>26.297341073712346</v>
          </cell>
          <cell r="L318">
            <v>85.74863326870765</v>
          </cell>
        </row>
        <row r="319">
          <cell r="A319" t="str">
            <v>HPS0160-ST-0620-001-B</v>
          </cell>
          <cell r="B319" t="str">
            <v>HPS0160-ST</v>
          </cell>
          <cell r="C319" t="str">
            <v>High Pressure Sodium 360</v>
          </cell>
          <cell r="D319">
            <v>620</v>
          </cell>
          <cell r="E319">
            <v>1</v>
          </cell>
          <cell r="F319" t="str">
            <v>METAL HALIDE/HPS 400W FLOOD (310/360)</v>
          </cell>
          <cell r="G319" t="str">
            <v>SHARED OR NO POLE</v>
          </cell>
          <cell r="H319">
            <v>1</v>
          </cell>
          <cell r="I319">
            <v>0</v>
          </cell>
          <cell r="J319">
            <v>54.513850319995292</v>
          </cell>
          <cell r="K319">
            <v>26.297341073712346</v>
          </cell>
          <cell r="L319">
            <v>80.811191393707645</v>
          </cell>
        </row>
        <row r="320">
          <cell r="A320" t="str">
            <v>HPS0160-ST-0620-002-B</v>
          </cell>
          <cell r="B320" t="str">
            <v>HPS0160-ST</v>
          </cell>
          <cell r="C320" t="str">
            <v>High Pressure Sodium 360</v>
          </cell>
          <cell r="D320">
            <v>620</v>
          </cell>
          <cell r="E320">
            <v>2</v>
          </cell>
          <cell r="F320" t="str">
            <v>METAL HALIDE/HPS 400W FLOOD (310/360)</v>
          </cell>
          <cell r="G320" t="str">
            <v>SHARED OR NO POLE</v>
          </cell>
          <cell r="H320">
            <v>1</v>
          </cell>
          <cell r="I320">
            <v>0</v>
          </cell>
          <cell r="J320">
            <v>54.513850319995292</v>
          </cell>
          <cell r="K320">
            <v>26.297341073712346</v>
          </cell>
          <cell r="L320">
            <v>80.811191393707645</v>
          </cell>
        </row>
        <row r="321">
          <cell r="A321" t="str">
            <v>HPS0160-ST-0770-001-B</v>
          </cell>
          <cell r="B321" t="str">
            <v>HPS0160-ST</v>
          </cell>
          <cell r="C321" t="str">
            <v>High Pressure Sodium 360</v>
          </cell>
          <cell r="D321">
            <v>770</v>
          </cell>
          <cell r="E321">
            <v>1</v>
          </cell>
          <cell r="F321" t="str">
            <v>HIGH PRESSURE SODIUM 400W (310/360)</v>
          </cell>
          <cell r="G321" t="str">
            <v>WOOD POLE</v>
          </cell>
          <cell r="H321">
            <v>2</v>
          </cell>
          <cell r="I321">
            <v>10.809914000000001</v>
          </cell>
          <cell r="J321">
            <v>54.513850319995292</v>
          </cell>
          <cell r="K321">
            <v>26.297341073712346</v>
          </cell>
          <cell r="L321">
            <v>86.216148393707641</v>
          </cell>
        </row>
        <row r="322">
          <cell r="A322" t="str">
            <v>HPS0160-ST-1130-002-B</v>
          </cell>
          <cell r="B322" t="str">
            <v>HPS0160-ST</v>
          </cell>
          <cell r="C322" t="str">
            <v>High Pressure Sodium 360</v>
          </cell>
          <cell r="D322">
            <v>1130</v>
          </cell>
          <cell r="E322">
            <v>2</v>
          </cell>
          <cell r="F322" t="str">
            <v>METAL HALIDE/HPS 400W FLOOD (310/360)</v>
          </cell>
          <cell r="G322" t="str">
            <v>STEEL POLE</v>
          </cell>
          <cell r="H322">
            <v>2</v>
          </cell>
          <cell r="I322">
            <v>9.8748837500000004</v>
          </cell>
          <cell r="J322">
            <v>54.513850319995292</v>
          </cell>
          <cell r="K322">
            <v>26.297341073712346</v>
          </cell>
          <cell r="L322">
            <v>85.74863326870765</v>
          </cell>
        </row>
        <row r="323">
          <cell r="A323" t="str">
            <v>HPS0160-ST-1170-002-B</v>
          </cell>
          <cell r="B323" t="str">
            <v>HPS0160-ST</v>
          </cell>
          <cell r="C323" t="str">
            <v>High Pressure Sodium 360</v>
          </cell>
          <cell r="D323">
            <v>1170</v>
          </cell>
          <cell r="E323">
            <v>2</v>
          </cell>
          <cell r="F323" t="str">
            <v>METAL HALIDE/HPS 400W FLOOD (310/360)</v>
          </cell>
          <cell r="G323" t="str">
            <v>STEEL POLE</v>
          </cell>
          <cell r="H323">
            <v>1</v>
          </cell>
          <cell r="I323">
            <v>9.8748837500000004</v>
          </cell>
          <cell r="J323">
            <v>54.513850319995292</v>
          </cell>
          <cell r="K323">
            <v>26.297341073712346</v>
          </cell>
          <cell r="L323">
            <v>90.68607514370764</v>
          </cell>
        </row>
        <row r="324">
          <cell r="A324" t="str">
            <v>HPS0170-ST-0001-006-B</v>
          </cell>
          <cell r="B324" t="str">
            <v>HPS0170-ST</v>
          </cell>
          <cell r="C324" t="str">
            <v>High Pressure Sodium 400</v>
          </cell>
          <cell r="D324">
            <v>1</v>
          </cell>
          <cell r="E324">
            <v>6</v>
          </cell>
          <cell r="F324" t="str">
            <v>NO CAPITAL</v>
          </cell>
          <cell r="G324" t="str">
            <v>NO CAPITAL</v>
          </cell>
          <cell r="H324">
            <v>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 t="str">
            <v>HPS0170-ST-0070-001-B</v>
          </cell>
          <cell r="B325" t="str">
            <v>HPS0170-ST</v>
          </cell>
          <cell r="C325" t="str">
            <v>High Pressure Sodium 400</v>
          </cell>
          <cell r="D325">
            <v>70</v>
          </cell>
          <cell r="E325">
            <v>1</v>
          </cell>
          <cell r="F325" t="str">
            <v>HIGH PRESSURE SODIUM 400W (310/360)</v>
          </cell>
          <cell r="G325" t="str">
            <v>SHARED OR NO POLE</v>
          </cell>
          <cell r="H325">
            <v>1</v>
          </cell>
          <cell r="I325">
            <v>0</v>
          </cell>
          <cell r="J325">
            <v>54.726213796884473</v>
          </cell>
          <cell r="K325">
            <v>26.297341073712346</v>
          </cell>
          <cell r="L325">
            <v>81.023554870596826</v>
          </cell>
        </row>
        <row r="326">
          <cell r="A326" t="str">
            <v>HPS0170-ST-0070-002-B</v>
          </cell>
          <cell r="B326" t="str">
            <v>HPS0170-ST</v>
          </cell>
          <cell r="C326" t="str">
            <v>High Pressure Sodium 400</v>
          </cell>
          <cell r="D326">
            <v>70</v>
          </cell>
          <cell r="E326">
            <v>2</v>
          </cell>
          <cell r="F326" t="str">
            <v>HIGH PRESSURE SODIUM 400W (310/360)</v>
          </cell>
          <cell r="G326" t="str">
            <v>SHARED OR NO POLE</v>
          </cell>
          <cell r="H326">
            <v>1</v>
          </cell>
          <cell r="I326">
            <v>0</v>
          </cell>
          <cell r="J326">
            <v>54.726213796884473</v>
          </cell>
          <cell r="K326">
            <v>26.297341073712346</v>
          </cell>
          <cell r="L326">
            <v>81.023554870596826</v>
          </cell>
        </row>
        <row r="327">
          <cell r="A327" t="str">
            <v>HPS0170-ST-0070-003-B</v>
          </cell>
          <cell r="B327" t="str">
            <v>HPS0170-ST</v>
          </cell>
          <cell r="C327" t="str">
            <v>High Pressure Sodium 400</v>
          </cell>
          <cell r="D327">
            <v>70</v>
          </cell>
          <cell r="E327">
            <v>3</v>
          </cell>
          <cell r="F327" t="str">
            <v>HIGH PRESSURE SODIUM 400W (310/360)</v>
          </cell>
          <cell r="G327" t="str">
            <v>SHARED OR NO POLE</v>
          </cell>
          <cell r="H327">
            <v>1</v>
          </cell>
          <cell r="I327">
            <v>0</v>
          </cell>
          <cell r="J327">
            <v>54.726213796884473</v>
          </cell>
          <cell r="K327">
            <v>26.297341073712346</v>
          </cell>
          <cell r="L327">
            <v>81.023554870596826</v>
          </cell>
        </row>
        <row r="328">
          <cell r="A328" t="str">
            <v>HPS0170-ST-0070-004-B</v>
          </cell>
          <cell r="B328" t="str">
            <v>HPS0170-ST</v>
          </cell>
          <cell r="C328" t="str">
            <v>High Pressure Sodium 400</v>
          </cell>
          <cell r="D328">
            <v>70</v>
          </cell>
          <cell r="E328">
            <v>4</v>
          </cell>
          <cell r="F328" t="str">
            <v>HIGH PRESSURE SODIUM 400W (310/360)</v>
          </cell>
          <cell r="G328" t="str">
            <v>SHARED OR NO POLE</v>
          </cell>
          <cell r="H328">
            <v>1</v>
          </cell>
          <cell r="I328">
            <v>0</v>
          </cell>
          <cell r="J328">
            <v>54.726213796884473</v>
          </cell>
          <cell r="K328">
            <v>26.297341073712346</v>
          </cell>
          <cell r="L328">
            <v>81.023554870596826</v>
          </cell>
        </row>
        <row r="329">
          <cell r="A329" t="str">
            <v>HPS0170-ST-0240-001-B</v>
          </cell>
          <cell r="B329" t="str">
            <v>HPS0170-ST</v>
          </cell>
          <cell r="C329" t="str">
            <v>High Pressure Sodium 400</v>
          </cell>
          <cell r="D329">
            <v>240</v>
          </cell>
          <cell r="E329">
            <v>1</v>
          </cell>
          <cell r="F329" t="str">
            <v>HIGH PRESSURE SODIUM 400W (310/360)</v>
          </cell>
          <cell r="G329" t="str">
            <v>WOOD POLE</v>
          </cell>
          <cell r="H329">
            <v>1</v>
          </cell>
          <cell r="I329">
            <v>10.809914000000001</v>
          </cell>
          <cell r="J329">
            <v>54.726213796884473</v>
          </cell>
          <cell r="K329">
            <v>26.297341073712346</v>
          </cell>
          <cell r="L329">
            <v>91.833468870596832</v>
          </cell>
        </row>
        <row r="330">
          <cell r="A330" t="str">
            <v>HPS0170-ST-0240-002-B</v>
          </cell>
          <cell r="B330" t="str">
            <v>HPS0170-ST</v>
          </cell>
          <cell r="C330" t="str">
            <v>High Pressure Sodium 400</v>
          </cell>
          <cell r="D330">
            <v>240</v>
          </cell>
          <cell r="E330">
            <v>2</v>
          </cell>
          <cell r="F330" t="str">
            <v>HIGH PRESSURE SODIUM 400W (310/360)</v>
          </cell>
          <cell r="G330" t="str">
            <v>WOOD POLE</v>
          </cell>
          <cell r="H330">
            <v>1</v>
          </cell>
          <cell r="I330">
            <v>10.809914000000001</v>
          </cell>
          <cell r="J330">
            <v>54.726213796884473</v>
          </cell>
          <cell r="K330">
            <v>26.297341073712346</v>
          </cell>
          <cell r="L330">
            <v>91.833468870596832</v>
          </cell>
        </row>
        <row r="331">
          <cell r="A331" t="str">
            <v>HPS0170-ST-0240-003-B</v>
          </cell>
          <cell r="B331" t="str">
            <v>HPS0170-ST</v>
          </cell>
          <cell r="C331" t="str">
            <v>High Pressure Sodium 400</v>
          </cell>
          <cell r="D331">
            <v>240</v>
          </cell>
          <cell r="E331">
            <v>3</v>
          </cell>
          <cell r="F331" t="str">
            <v>HIGH PRESSURE SODIUM 400W (310/360)</v>
          </cell>
          <cell r="G331" t="str">
            <v>WOOD POLE</v>
          </cell>
          <cell r="H331">
            <v>1</v>
          </cell>
          <cell r="I331">
            <v>10.809914000000001</v>
          </cell>
          <cell r="J331">
            <v>54.726213796884473</v>
          </cell>
          <cell r="K331">
            <v>26.297341073712346</v>
          </cell>
          <cell r="L331">
            <v>91.833468870596832</v>
          </cell>
        </row>
        <row r="332">
          <cell r="A332" t="str">
            <v>HPS0170-ST-0240-004-B</v>
          </cell>
          <cell r="B332" t="str">
            <v>HPS0170-ST</v>
          </cell>
          <cell r="C332" t="str">
            <v>High Pressure Sodium 400</v>
          </cell>
          <cell r="D332">
            <v>240</v>
          </cell>
          <cell r="E332">
            <v>4</v>
          </cell>
          <cell r="F332" t="str">
            <v>HIGH PRESSURE SODIUM 400W (310/360)</v>
          </cell>
          <cell r="G332" t="str">
            <v>WOOD POLE</v>
          </cell>
          <cell r="H332">
            <v>1</v>
          </cell>
          <cell r="I332">
            <v>10.809914000000001</v>
          </cell>
          <cell r="J332">
            <v>54.726213796884473</v>
          </cell>
          <cell r="K332">
            <v>26.297341073712346</v>
          </cell>
          <cell r="L332">
            <v>91.833468870596832</v>
          </cell>
        </row>
        <row r="333">
          <cell r="A333" t="str">
            <v>HPS0170-ST-0270-002-B</v>
          </cell>
          <cell r="B333" t="str">
            <v>HPS0170-ST</v>
          </cell>
          <cell r="C333" t="str">
            <v>High Pressure Sodium 400</v>
          </cell>
          <cell r="D333">
            <v>270</v>
          </cell>
          <cell r="E333">
            <v>2</v>
          </cell>
          <cell r="F333" t="str">
            <v>METAL HALIDE/HPS 400W FLOOD (310/360)</v>
          </cell>
          <cell r="G333" t="str">
            <v>R/BOUT COLUMN</v>
          </cell>
          <cell r="H333">
            <v>3</v>
          </cell>
          <cell r="I333">
            <v>9.8748837500000004</v>
          </cell>
          <cell r="J333">
            <v>54.726213796884473</v>
          </cell>
          <cell r="K333">
            <v>26.297341073712346</v>
          </cell>
          <cell r="L333">
            <v>84.315182787263495</v>
          </cell>
        </row>
        <row r="334">
          <cell r="A334" t="str">
            <v>HPS0170-ST-0270-004-B</v>
          </cell>
          <cell r="B334" t="str">
            <v>HPS0170-ST</v>
          </cell>
          <cell r="C334" t="str">
            <v>High Pressure Sodium 400</v>
          </cell>
          <cell r="D334">
            <v>270</v>
          </cell>
          <cell r="E334">
            <v>4</v>
          </cell>
          <cell r="F334" t="str">
            <v>METAL HALIDE/HPS 400W FLOOD (310/360)</v>
          </cell>
          <cell r="G334" t="str">
            <v>R/BOUT COLUMN</v>
          </cell>
          <cell r="H334">
            <v>3</v>
          </cell>
          <cell r="I334">
            <v>9.8748837500000004</v>
          </cell>
          <cell r="J334">
            <v>54.726213796884473</v>
          </cell>
          <cell r="K334">
            <v>26.297341073712346</v>
          </cell>
          <cell r="L334">
            <v>84.315182787263495</v>
          </cell>
        </row>
        <row r="335">
          <cell r="A335" t="str">
            <v>HPS0170-ST-0330-001-B</v>
          </cell>
          <cell r="B335" t="str">
            <v>HPS0170-ST</v>
          </cell>
          <cell r="C335" t="str">
            <v>High Pressure Sodium 400</v>
          </cell>
          <cell r="D335">
            <v>330</v>
          </cell>
          <cell r="E335">
            <v>1</v>
          </cell>
          <cell r="F335" t="str">
            <v>HIGH PRESSURE SODIUM 400W (310/360)</v>
          </cell>
          <cell r="G335" t="str">
            <v>STEEL POLE</v>
          </cell>
          <cell r="H335">
            <v>1</v>
          </cell>
          <cell r="I335">
            <v>9.8748837500000004</v>
          </cell>
          <cell r="J335">
            <v>54.726213796884473</v>
          </cell>
          <cell r="K335">
            <v>26.297341073712346</v>
          </cell>
          <cell r="L335">
            <v>90.898438620596821</v>
          </cell>
        </row>
        <row r="336">
          <cell r="A336" t="str">
            <v>HPS0170-ST-0330-002-B</v>
          </cell>
          <cell r="B336" t="str">
            <v>HPS0170-ST</v>
          </cell>
          <cell r="C336" t="str">
            <v>High Pressure Sodium 400</v>
          </cell>
          <cell r="D336">
            <v>330</v>
          </cell>
          <cell r="E336">
            <v>2</v>
          </cell>
          <cell r="F336" t="str">
            <v>HIGH PRESSURE SODIUM 400W (310/360)</v>
          </cell>
          <cell r="G336" t="str">
            <v>STEEL POLE</v>
          </cell>
          <cell r="H336">
            <v>1</v>
          </cell>
          <cell r="I336">
            <v>9.8748837500000004</v>
          </cell>
          <cell r="J336">
            <v>54.726213796884473</v>
          </cell>
          <cell r="K336">
            <v>26.297341073712346</v>
          </cell>
          <cell r="L336">
            <v>90.898438620596821</v>
          </cell>
        </row>
        <row r="337">
          <cell r="A337" t="str">
            <v>HPS0170-ST-0330-003-B</v>
          </cell>
          <cell r="B337" t="str">
            <v>HPS0170-ST</v>
          </cell>
          <cell r="C337" t="str">
            <v>High Pressure Sodium 400</v>
          </cell>
          <cell r="D337">
            <v>330</v>
          </cell>
          <cell r="E337">
            <v>3</v>
          </cell>
          <cell r="F337" t="str">
            <v>HIGH PRESSURE SODIUM 400W (310/360)</v>
          </cell>
          <cell r="G337" t="str">
            <v>STEEL POLE</v>
          </cell>
          <cell r="H337">
            <v>1</v>
          </cell>
          <cell r="I337">
            <v>9.8748837500000004</v>
          </cell>
          <cell r="J337">
            <v>54.726213796884473</v>
          </cell>
          <cell r="K337">
            <v>26.297341073712346</v>
          </cell>
          <cell r="L337">
            <v>90.898438620596821</v>
          </cell>
        </row>
        <row r="338">
          <cell r="A338" t="str">
            <v>HPS0170-ST-0330-004-B</v>
          </cell>
          <cell r="B338" t="str">
            <v>HPS0170-ST</v>
          </cell>
          <cell r="C338" t="str">
            <v>High Pressure Sodium 400</v>
          </cell>
          <cell r="D338">
            <v>330</v>
          </cell>
          <cell r="E338">
            <v>4</v>
          </cell>
          <cell r="F338" t="str">
            <v>HIGH PRESSURE SODIUM 400W (310/360)</v>
          </cell>
          <cell r="G338" t="str">
            <v>STEEL POLE</v>
          </cell>
          <cell r="H338">
            <v>1</v>
          </cell>
          <cell r="I338">
            <v>9.8748837500000004</v>
          </cell>
          <cell r="J338">
            <v>54.726213796884473</v>
          </cell>
          <cell r="K338">
            <v>26.297341073712346</v>
          </cell>
          <cell r="L338">
            <v>90.898438620596821</v>
          </cell>
        </row>
        <row r="339">
          <cell r="A339" t="str">
            <v>HPS0170-ST-0400-001-B</v>
          </cell>
          <cell r="B339" t="str">
            <v>HPS0170-ST</v>
          </cell>
          <cell r="C339" t="str">
            <v>High Pressure Sodium 400</v>
          </cell>
          <cell r="D339">
            <v>400</v>
          </cell>
          <cell r="E339">
            <v>1</v>
          </cell>
          <cell r="F339" t="str">
            <v>HIGH PRESSURE SODIUM 400W (310/360)</v>
          </cell>
          <cell r="G339" t="str">
            <v>STEEL POLE</v>
          </cell>
          <cell r="H339">
            <v>2</v>
          </cell>
          <cell r="I339">
            <v>9.8748837500000004</v>
          </cell>
          <cell r="J339">
            <v>54.726213796884473</v>
          </cell>
          <cell r="K339">
            <v>26.297341073712346</v>
          </cell>
          <cell r="L339">
            <v>85.96099674559683</v>
          </cell>
        </row>
        <row r="340">
          <cell r="A340" t="str">
            <v>HPS0170-ST-0400-002-B</v>
          </cell>
          <cell r="B340" t="str">
            <v>HPS0170-ST</v>
          </cell>
          <cell r="C340" t="str">
            <v>High Pressure Sodium 400</v>
          </cell>
          <cell r="D340">
            <v>400</v>
          </cell>
          <cell r="E340">
            <v>2</v>
          </cell>
          <cell r="F340" t="str">
            <v>HIGH PRESSURE SODIUM 400W (310/360)</v>
          </cell>
          <cell r="G340" t="str">
            <v>STEEL POLE</v>
          </cell>
          <cell r="H340">
            <v>2</v>
          </cell>
          <cell r="I340">
            <v>9.8748837500000004</v>
          </cell>
          <cell r="J340">
            <v>54.726213796884473</v>
          </cell>
          <cell r="K340">
            <v>26.297341073712346</v>
          </cell>
          <cell r="L340">
            <v>85.96099674559683</v>
          </cell>
        </row>
        <row r="341">
          <cell r="A341" t="str">
            <v>HPS0170-ST-0400-004-B</v>
          </cell>
          <cell r="B341" t="str">
            <v>HPS0170-ST</v>
          </cell>
          <cell r="C341" t="str">
            <v>High Pressure Sodium 400</v>
          </cell>
          <cell r="D341">
            <v>400</v>
          </cell>
          <cell r="E341">
            <v>4</v>
          </cell>
          <cell r="F341" t="str">
            <v>HIGH PRESSURE SODIUM 400W (310/360)</v>
          </cell>
          <cell r="G341" t="str">
            <v>STEEL POLE</v>
          </cell>
          <cell r="H341">
            <v>2</v>
          </cell>
          <cell r="I341">
            <v>9.8748837500000004</v>
          </cell>
          <cell r="J341">
            <v>54.726213796884473</v>
          </cell>
          <cell r="K341">
            <v>26.297341073712346</v>
          </cell>
          <cell r="L341">
            <v>85.96099674559683</v>
          </cell>
        </row>
        <row r="342">
          <cell r="A342" t="str">
            <v>HPS0170-ST-0440-002-B</v>
          </cell>
          <cell r="B342" t="str">
            <v>HPS0170-ST</v>
          </cell>
          <cell r="C342" t="str">
            <v>High Pressure Sodium 400</v>
          </cell>
          <cell r="D342">
            <v>440</v>
          </cell>
          <cell r="E342">
            <v>2</v>
          </cell>
          <cell r="F342" t="str">
            <v>HIGH PRESSURE SODIUM 400W (310/360)</v>
          </cell>
          <cell r="G342" t="str">
            <v>STEEL POLE</v>
          </cell>
          <cell r="H342">
            <v>3</v>
          </cell>
          <cell r="I342">
            <v>9.8748837500000004</v>
          </cell>
          <cell r="J342">
            <v>54.726213796884473</v>
          </cell>
          <cell r="K342">
            <v>26.297341073712346</v>
          </cell>
          <cell r="L342">
            <v>84.315182787263495</v>
          </cell>
        </row>
        <row r="343">
          <cell r="A343" t="str">
            <v>HPS0170-ST-0440-004-B</v>
          </cell>
          <cell r="B343" t="str">
            <v>HPS0170-ST</v>
          </cell>
          <cell r="C343" t="str">
            <v>High Pressure Sodium 400</v>
          </cell>
          <cell r="D343">
            <v>440</v>
          </cell>
          <cell r="E343">
            <v>4</v>
          </cell>
          <cell r="F343" t="str">
            <v>HIGH PRESSURE SODIUM 400W (310/360)</v>
          </cell>
          <cell r="G343" t="str">
            <v>STEEL POLE</v>
          </cell>
          <cell r="H343">
            <v>3</v>
          </cell>
          <cell r="I343">
            <v>9.8748837500000004</v>
          </cell>
          <cell r="J343">
            <v>54.726213796884473</v>
          </cell>
          <cell r="K343">
            <v>26.297341073712346</v>
          </cell>
          <cell r="L343">
            <v>84.315182787263495</v>
          </cell>
        </row>
        <row r="344">
          <cell r="A344" t="str">
            <v>HPS0170-ST-0480-002-B</v>
          </cell>
          <cell r="B344" t="str">
            <v>HPS0170-ST</v>
          </cell>
          <cell r="C344" t="str">
            <v>High Pressure Sodium 400</v>
          </cell>
          <cell r="D344">
            <v>480</v>
          </cell>
          <cell r="E344">
            <v>2</v>
          </cell>
          <cell r="F344" t="str">
            <v>HIGH PRESSURE SODIUM 400W (310/360)</v>
          </cell>
          <cell r="G344" t="str">
            <v>STEEL POLE</v>
          </cell>
          <cell r="H344">
            <v>4</v>
          </cell>
          <cell r="I344">
            <v>9.8748837500000004</v>
          </cell>
          <cell r="J344">
            <v>54.726213796884473</v>
          </cell>
          <cell r="K344">
            <v>26.297341073712346</v>
          </cell>
          <cell r="L344">
            <v>83.492275808096821</v>
          </cell>
        </row>
        <row r="345">
          <cell r="A345" t="str">
            <v>HPS0170-ST-0480-004-B</v>
          </cell>
          <cell r="B345" t="str">
            <v>HPS0170-ST</v>
          </cell>
          <cell r="C345" t="str">
            <v>High Pressure Sodium 400</v>
          </cell>
          <cell r="D345">
            <v>480</v>
          </cell>
          <cell r="E345">
            <v>4</v>
          </cell>
          <cell r="F345" t="str">
            <v>HIGH PRESSURE SODIUM 400W (310/360)</v>
          </cell>
          <cell r="G345" t="str">
            <v>STEEL POLE</v>
          </cell>
          <cell r="H345">
            <v>4</v>
          </cell>
          <cell r="I345">
            <v>9.8748837500000004</v>
          </cell>
          <cell r="J345">
            <v>54.726213796884473</v>
          </cell>
          <cell r="K345">
            <v>26.297341073712346</v>
          </cell>
          <cell r="L345">
            <v>83.492275808096821</v>
          </cell>
        </row>
        <row r="346">
          <cell r="A346" t="str">
            <v>HPS0170-ST-0560-002-B</v>
          </cell>
          <cell r="B346" t="str">
            <v>HPS0170-ST</v>
          </cell>
          <cell r="C346" t="str">
            <v>High Pressure Sodium 400</v>
          </cell>
          <cell r="D346">
            <v>560</v>
          </cell>
          <cell r="E346">
            <v>2</v>
          </cell>
          <cell r="F346" t="str">
            <v>HIGH PRESSURE SODIUM 400W (310/360)</v>
          </cell>
          <cell r="G346" t="str">
            <v>R/BOUT COLUMN</v>
          </cell>
          <cell r="H346">
            <v>3</v>
          </cell>
          <cell r="I346">
            <v>9.8748837500000004</v>
          </cell>
          <cell r="J346">
            <v>54.726213796884473</v>
          </cell>
          <cell r="K346">
            <v>26.297341073712346</v>
          </cell>
          <cell r="L346">
            <v>84.315182787263495</v>
          </cell>
        </row>
        <row r="347">
          <cell r="A347" t="str">
            <v>HPS0170-ST-0560-004-B</v>
          </cell>
          <cell r="B347" t="str">
            <v>HPS0170-ST</v>
          </cell>
          <cell r="C347" t="str">
            <v>High Pressure Sodium 400</v>
          </cell>
          <cell r="D347">
            <v>560</v>
          </cell>
          <cell r="E347">
            <v>4</v>
          </cell>
          <cell r="F347" t="str">
            <v>HIGH PRESSURE SODIUM 400W (310/360)</v>
          </cell>
          <cell r="G347" t="str">
            <v>R/BOUT COLUMN</v>
          </cell>
          <cell r="H347">
            <v>3</v>
          </cell>
          <cell r="I347">
            <v>9.8748837500000004</v>
          </cell>
          <cell r="J347">
            <v>54.726213796884473</v>
          </cell>
          <cell r="K347">
            <v>26.297341073712346</v>
          </cell>
          <cell r="L347">
            <v>84.315182787263495</v>
          </cell>
        </row>
        <row r="348">
          <cell r="A348" t="str">
            <v>HPS0170-ST-0600-001-B</v>
          </cell>
          <cell r="B348" t="str">
            <v>HPS0170-ST</v>
          </cell>
          <cell r="C348" t="str">
            <v>High Pressure Sodium 400</v>
          </cell>
          <cell r="D348">
            <v>600</v>
          </cell>
          <cell r="E348">
            <v>1</v>
          </cell>
          <cell r="F348" t="str">
            <v>HIGH PRESSURE SODIUM 400W (310/360)</v>
          </cell>
          <cell r="G348" t="str">
            <v>R/BOUT COLUMN</v>
          </cell>
          <cell r="H348">
            <v>4</v>
          </cell>
          <cell r="I348">
            <v>9.8748837500000004</v>
          </cell>
          <cell r="J348">
            <v>54.726213796884473</v>
          </cell>
          <cell r="K348">
            <v>26.297341073712346</v>
          </cell>
          <cell r="L348">
            <v>83.492275808096821</v>
          </cell>
        </row>
        <row r="349">
          <cell r="A349" t="str">
            <v>HPS0170-ST-0600-002-B</v>
          </cell>
          <cell r="B349" t="str">
            <v>HPS0170-ST</v>
          </cell>
          <cell r="C349" t="str">
            <v>High Pressure Sodium 400</v>
          </cell>
          <cell r="D349">
            <v>600</v>
          </cell>
          <cell r="E349">
            <v>2</v>
          </cell>
          <cell r="F349" t="str">
            <v>HIGH PRESSURE SODIUM 400W (310/360)</v>
          </cell>
          <cell r="G349" t="str">
            <v>R/BOUT COLUMN</v>
          </cell>
          <cell r="H349">
            <v>4</v>
          </cell>
          <cell r="I349">
            <v>9.8748837500000004</v>
          </cell>
          <cell r="J349">
            <v>54.726213796884473</v>
          </cell>
          <cell r="K349">
            <v>26.297341073712346</v>
          </cell>
          <cell r="L349">
            <v>83.492275808096821</v>
          </cell>
        </row>
        <row r="350">
          <cell r="A350" t="str">
            <v>HPS0170-ST-0600-004-B</v>
          </cell>
          <cell r="B350" t="str">
            <v>HPS0170-ST</v>
          </cell>
          <cell r="C350" t="str">
            <v>High Pressure Sodium 400</v>
          </cell>
          <cell r="D350">
            <v>600</v>
          </cell>
          <cell r="E350">
            <v>4</v>
          </cell>
          <cell r="F350" t="str">
            <v>HIGH PRESSURE SODIUM 400W (310/360)</v>
          </cell>
          <cell r="G350" t="str">
            <v>R/BOUT COLUMN</v>
          </cell>
          <cell r="H350">
            <v>4</v>
          </cell>
          <cell r="I350">
            <v>9.8748837500000004</v>
          </cell>
          <cell r="J350">
            <v>54.726213796884473</v>
          </cell>
          <cell r="K350">
            <v>26.297341073712346</v>
          </cell>
          <cell r="L350">
            <v>83.492275808096821</v>
          </cell>
        </row>
        <row r="351">
          <cell r="A351" t="str">
            <v>HPS0170-ST-0620-001-B</v>
          </cell>
          <cell r="B351" t="str">
            <v>HPS0170-ST</v>
          </cell>
          <cell r="C351" t="str">
            <v>High Pressure Sodium 400</v>
          </cell>
          <cell r="D351">
            <v>620</v>
          </cell>
          <cell r="E351">
            <v>1</v>
          </cell>
          <cell r="F351" t="str">
            <v>METAL HALIDE/HPS 400W FLOOD (310/360)</v>
          </cell>
          <cell r="G351" t="str">
            <v>SHARED OR NO POLE</v>
          </cell>
          <cell r="H351">
            <v>1</v>
          </cell>
          <cell r="I351">
            <v>0</v>
          </cell>
          <cell r="J351">
            <v>54.726213796884473</v>
          </cell>
          <cell r="K351">
            <v>26.297341073712346</v>
          </cell>
          <cell r="L351">
            <v>81.023554870596826</v>
          </cell>
        </row>
        <row r="352">
          <cell r="A352" t="str">
            <v>HPS0170-ST-0620-002-B</v>
          </cell>
          <cell r="B352" t="str">
            <v>HPS0170-ST</v>
          </cell>
          <cell r="C352" t="str">
            <v>High Pressure Sodium 400</v>
          </cell>
          <cell r="D352">
            <v>620</v>
          </cell>
          <cell r="E352">
            <v>2</v>
          </cell>
          <cell r="F352" t="str">
            <v>METAL HALIDE/HPS 400W FLOOD (310/360)</v>
          </cell>
          <cell r="G352" t="str">
            <v>SHARED OR NO POLE</v>
          </cell>
          <cell r="H352">
            <v>1</v>
          </cell>
          <cell r="I352">
            <v>0</v>
          </cell>
          <cell r="J352">
            <v>54.726213796884473</v>
          </cell>
          <cell r="K352">
            <v>26.297341073712346</v>
          </cell>
          <cell r="L352">
            <v>81.023554870596826</v>
          </cell>
        </row>
        <row r="353">
          <cell r="A353" t="str">
            <v>HPS0170-ST-0620-003-B</v>
          </cell>
          <cell r="B353" t="str">
            <v>HPS0170-ST</v>
          </cell>
          <cell r="C353" t="str">
            <v>High Pressure Sodium 400</v>
          </cell>
          <cell r="D353">
            <v>620</v>
          </cell>
          <cell r="E353">
            <v>3</v>
          </cell>
          <cell r="F353" t="str">
            <v>METAL HALIDE/HPS 400W FLOOD (310/360)</v>
          </cell>
          <cell r="G353" t="str">
            <v>SHARED OR NO POLE</v>
          </cell>
          <cell r="H353">
            <v>1</v>
          </cell>
          <cell r="I353">
            <v>0</v>
          </cell>
          <cell r="J353">
            <v>54.726213796884473</v>
          </cell>
          <cell r="K353">
            <v>26.297341073712346</v>
          </cell>
          <cell r="L353">
            <v>81.023554870596826</v>
          </cell>
        </row>
        <row r="354">
          <cell r="A354" t="str">
            <v>HPS0170-ST-0620-004-B</v>
          </cell>
          <cell r="B354" t="str">
            <v>HPS0170-ST</v>
          </cell>
          <cell r="C354" t="str">
            <v>High Pressure Sodium 400</v>
          </cell>
          <cell r="D354">
            <v>620</v>
          </cell>
          <cell r="E354">
            <v>4</v>
          </cell>
          <cell r="F354" t="str">
            <v>METAL HALIDE/HPS 400W FLOOD (310/360)</v>
          </cell>
          <cell r="G354" t="str">
            <v>SHARED OR NO POLE</v>
          </cell>
          <cell r="H354">
            <v>1</v>
          </cell>
          <cell r="I354">
            <v>0</v>
          </cell>
          <cell r="J354">
            <v>54.726213796884473</v>
          </cell>
          <cell r="K354">
            <v>26.297341073712346</v>
          </cell>
          <cell r="L354">
            <v>81.023554870596826</v>
          </cell>
        </row>
        <row r="355">
          <cell r="A355" t="str">
            <v>HPS0170-ST-0660-001-B</v>
          </cell>
          <cell r="B355" t="str">
            <v>HPS0170-ST</v>
          </cell>
          <cell r="C355" t="str">
            <v>High Pressure Sodium 400</v>
          </cell>
          <cell r="D355">
            <v>660</v>
          </cell>
          <cell r="E355">
            <v>1</v>
          </cell>
          <cell r="F355" t="str">
            <v>METAL HALIDE/HPS 400W FLOOD (310/360)</v>
          </cell>
          <cell r="G355" t="str">
            <v>SHARED OR NO POLE</v>
          </cell>
          <cell r="H355">
            <v>2</v>
          </cell>
          <cell r="I355">
            <v>0</v>
          </cell>
          <cell r="J355">
            <v>54.726213796884473</v>
          </cell>
          <cell r="K355">
            <v>26.297341073712346</v>
          </cell>
          <cell r="L355">
            <v>81.023554870596826</v>
          </cell>
        </row>
        <row r="356">
          <cell r="A356" t="str">
            <v>HPS0170-ST-0660-002-B</v>
          </cell>
          <cell r="B356" t="str">
            <v>HPS0170-ST</v>
          </cell>
          <cell r="C356" t="str">
            <v>High Pressure Sodium 400</v>
          </cell>
          <cell r="D356">
            <v>660</v>
          </cell>
          <cell r="E356">
            <v>2</v>
          </cell>
          <cell r="F356" t="str">
            <v>METAL HALIDE/HPS 400W FLOOD (310/360)</v>
          </cell>
          <cell r="G356" t="str">
            <v>SHARED OR NO POLE</v>
          </cell>
          <cell r="H356">
            <v>2</v>
          </cell>
          <cell r="I356">
            <v>0</v>
          </cell>
          <cell r="J356">
            <v>54.726213796884473</v>
          </cell>
          <cell r="K356">
            <v>26.297341073712346</v>
          </cell>
          <cell r="L356">
            <v>81.023554870596826</v>
          </cell>
        </row>
        <row r="357">
          <cell r="A357" t="str">
            <v>HPS0170-ST-0660-004-B</v>
          </cell>
          <cell r="B357" t="str">
            <v>HPS0170-ST</v>
          </cell>
          <cell r="C357" t="str">
            <v>High Pressure Sodium 400</v>
          </cell>
          <cell r="D357">
            <v>660</v>
          </cell>
          <cell r="E357">
            <v>4</v>
          </cell>
          <cell r="F357" t="str">
            <v>METAL HALIDE/HPS 400W FLOOD (310/360)</v>
          </cell>
          <cell r="G357" t="str">
            <v>SHARED OR NO POLE</v>
          </cell>
          <cell r="H357">
            <v>2</v>
          </cell>
          <cell r="I357">
            <v>0</v>
          </cell>
          <cell r="J357">
            <v>54.726213796884473</v>
          </cell>
          <cell r="K357">
            <v>26.297341073712346</v>
          </cell>
          <cell r="L357">
            <v>81.023554870596826</v>
          </cell>
        </row>
        <row r="358">
          <cell r="A358" t="str">
            <v>HPS0170-ST-0770-001-B</v>
          </cell>
          <cell r="B358" t="str">
            <v>HPS0170-ST</v>
          </cell>
          <cell r="C358" t="str">
            <v>High Pressure Sodium 400</v>
          </cell>
          <cell r="D358">
            <v>770</v>
          </cell>
          <cell r="E358">
            <v>1</v>
          </cell>
          <cell r="F358" t="str">
            <v>HIGH PRESSURE SODIUM 400W (310/360)</v>
          </cell>
          <cell r="G358" t="str">
            <v>WOOD POLE</v>
          </cell>
          <cell r="H358">
            <v>2</v>
          </cell>
          <cell r="I358">
            <v>10.809914000000001</v>
          </cell>
          <cell r="J358">
            <v>54.726213796884473</v>
          </cell>
          <cell r="K358">
            <v>26.297341073712346</v>
          </cell>
          <cell r="L358">
            <v>86.428511870596822</v>
          </cell>
        </row>
        <row r="359">
          <cell r="A359" t="str">
            <v>HPS0170-ST-0770-002-B</v>
          </cell>
          <cell r="B359" t="str">
            <v>HPS0170-ST</v>
          </cell>
          <cell r="C359" t="str">
            <v>High Pressure Sodium 400</v>
          </cell>
          <cell r="D359">
            <v>770</v>
          </cell>
          <cell r="E359">
            <v>2</v>
          </cell>
          <cell r="F359" t="str">
            <v>HIGH PRESSURE SODIUM 400W (310/360)</v>
          </cell>
          <cell r="G359" t="str">
            <v>WOOD POLE</v>
          </cell>
          <cell r="H359">
            <v>2</v>
          </cell>
          <cell r="I359">
            <v>10.809914000000001</v>
          </cell>
          <cell r="J359">
            <v>54.726213796884473</v>
          </cell>
          <cell r="K359">
            <v>26.297341073712346</v>
          </cell>
          <cell r="L359">
            <v>86.428511870596822</v>
          </cell>
        </row>
        <row r="360">
          <cell r="A360" t="str">
            <v>HPS0170-ST-0900-001-B</v>
          </cell>
          <cell r="B360" t="str">
            <v>HPS0170-ST</v>
          </cell>
          <cell r="C360" t="str">
            <v>High Pressure Sodium 400</v>
          </cell>
          <cell r="D360">
            <v>900</v>
          </cell>
          <cell r="E360">
            <v>1</v>
          </cell>
          <cell r="F360" t="str">
            <v>METAL HALIDE/HPS 400W FLOOD (310/360)</v>
          </cell>
          <cell r="G360" t="str">
            <v>WOOD POLE</v>
          </cell>
          <cell r="H360">
            <v>2</v>
          </cell>
          <cell r="I360">
            <v>10.809914000000001</v>
          </cell>
          <cell r="J360">
            <v>54.726213796884473</v>
          </cell>
          <cell r="K360">
            <v>26.297341073712346</v>
          </cell>
          <cell r="L360">
            <v>86.428511870596822</v>
          </cell>
        </row>
        <row r="361">
          <cell r="A361" t="str">
            <v>HPS0170-ST-0900-004-B</v>
          </cell>
          <cell r="B361" t="str">
            <v>HPS0170-ST</v>
          </cell>
          <cell r="C361" t="str">
            <v>High Pressure Sodium 400</v>
          </cell>
          <cell r="D361">
            <v>900</v>
          </cell>
          <cell r="E361">
            <v>4</v>
          </cell>
          <cell r="F361" t="str">
            <v>METAL HALIDE/HPS 400W FLOOD (310/360)</v>
          </cell>
          <cell r="G361" t="str">
            <v>WOOD POLE</v>
          </cell>
          <cell r="H361">
            <v>2</v>
          </cell>
          <cell r="I361">
            <v>10.809914000000001</v>
          </cell>
          <cell r="J361">
            <v>54.726213796884473</v>
          </cell>
          <cell r="K361">
            <v>26.297341073712346</v>
          </cell>
          <cell r="L361">
            <v>86.428511870596822</v>
          </cell>
        </row>
        <row r="362">
          <cell r="A362" t="str">
            <v>HPS0170-ST-1030-001-B</v>
          </cell>
          <cell r="B362" t="str">
            <v>HPS0170-ST</v>
          </cell>
          <cell r="C362" t="str">
            <v>High Pressure Sodium 400</v>
          </cell>
          <cell r="D362">
            <v>1030</v>
          </cell>
          <cell r="E362">
            <v>1</v>
          </cell>
          <cell r="F362" t="str">
            <v>HIGH PRESSURE SODIUM 400W (310/360)</v>
          </cell>
          <cell r="G362" t="str">
            <v>SHARED OR NO POLE</v>
          </cell>
          <cell r="H362">
            <v>2</v>
          </cell>
          <cell r="I362">
            <v>0</v>
          </cell>
          <cell r="J362">
            <v>54.726213796884473</v>
          </cell>
          <cell r="K362">
            <v>26.297341073712346</v>
          </cell>
          <cell r="L362">
            <v>81.023554870596826</v>
          </cell>
        </row>
        <row r="363">
          <cell r="A363" t="str">
            <v>HPS0170-ST-1030-002-B</v>
          </cell>
          <cell r="B363" t="str">
            <v>HPS0170-ST</v>
          </cell>
          <cell r="C363" t="str">
            <v>High Pressure Sodium 400</v>
          </cell>
          <cell r="D363">
            <v>1030</v>
          </cell>
          <cell r="E363">
            <v>2</v>
          </cell>
          <cell r="F363" t="str">
            <v>HIGH PRESSURE SODIUM 400W (310/360)</v>
          </cell>
          <cell r="G363" t="str">
            <v>SHARED OR NO POLE</v>
          </cell>
          <cell r="H363">
            <v>2</v>
          </cell>
          <cell r="I363">
            <v>0</v>
          </cell>
          <cell r="J363">
            <v>54.726213796884473</v>
          </cell>
          <cell r="K363">
            <v>26.297341073712346</v>
          </cell>
          <cell r="L363">
            <v>81.023554870596826</v>
          </cell>
        </row>
        <row r="364">
          <cell r="A364" t="str">
            <v>HPS0170-ST-1030-004-B</v>
          </cell>
          <cell r="B364" t="str">
            <v>HPS0170-ST</v>
          </cell>
          <cell r="C364" t="str">
            <v>High Pressure Sodium 400</v>
          </cell>
          <cell r="D364">
            <v>1030</v>
          </cell>
          <cell r="E364">
            <v>4</v>
          </cell>
          <cell r="F364" t="str">
            <v>HIGH PRESSURE SODIUM 400W (310/360)</v>
          </cell>
          <cell r="G364" t="str">
            <v>SHARED OR NO POLE</v>
          </cell>
          <cell r="H364">
            <v>2</v>
          </cell>
          <cell r="I364">
            <v>0</v>
          </cell>
          <cell r="J364">
            <v>54.726213796884473</v>
          </cell>
          <cell r="K364">
            <v>26.297341073712346</v>
          </cell>
          <cell r="L364">
            <v>81.023554870596826</v>
          </cell>
        </row>
        <row r="365">
          <cell r="A365" t="str">
            <v>HPS0170-ST-1080-001-B</v>
          </cell>
          <cell r="B365" t="str">
            <v>HPS0170-ST</v>
          </cell>
          <cell r="C365" t="str">
            <v>High Pressure Sodium 400</v>
          </cell>
          <cell r="D365">
            <v>1080</v>
          </cell>
          <cell r="E365">
            <v>1</v>
          </cell>
          <cell r="F365" t="str">
            <v>METAL HALIDE/HPS 400W FLOOD (310/360)</v>
          </cell>
          <cell r="G365" t="str">
            <v>SHARED OR NO POLE</v>
          </cell>
          <cell r="H365">
            <v>2</v>
          </cell>
          <cell r="I365">
            <v>0</v>
          </cell>
          <cell r="J365">
            <v>54.726213796884473</v>
          </cell>
          <cell r="K365">
            <v>26.297341073712346</v>
          </cell>
          <cell r="L365">
            <v>81.023554870596826</v>
          </cell>
        </row>
        <row r="366">
          <cell r="A366" t="str">
            <v>HPS0170-ST-1080-002-B</v>
          </cell>
          <cell r="B366" t="str">
            <v>HPS0170-ST</v>
          </cell>
          <cell r="C366" t="str">
            <v>High Pressure Sodium 400</v>
          </cell>
          <cell r="D366">
            <v>1080</v>
          </cell>
          <cell r="E366">
            <v>2</v>
          </cell>
          <cell r="F366" t="str">
            <v>METAL HALIDE/HPS 400W FLOOD (310/360)</v>
          </cell>
          <cell r="G366" t="str">
            <v>SHARED OR NO POLE</v>
          </cell>
          <cell r="H366">
            <v>2</v>
          </cell>
          <cell r="I366">
            <v>0</v>
          </cell>
          <cell r="J366">
            <v>54.726213796884473</v>
          </cell>
          <cell r="K366">
            <v>26.297341073712346</v>
          </cell>
          <cell r="L366">
            <v>81.023554870596826</v>
          </cell>
        </row>
        <row r="367">
          <cell r="A367" t="str">
            <v>HPS0170-ST-1130-001-B</v>
          </cell>
          <cell r="B367" t="str">
            <v>HPS0170-ST</v>
          </cell>
          <cell r="C367" t="str">
            <v>High Pressure Sodium 400</v>
          </cell>
          <cell r="D367">
            <v>1130</v>
          </cell>
          <cell r="E367">
            <v>1</v>
          </cell>
          <cell r="F367" t="str">
            <v>METAL HALIDE/HPS 400W FLOOD (310/360)</v>
          </cell>
          <cell r="G367" t="str">
            <v>STEEL POLE</v>
          </cell>
          <cell r="H367">
            <v>2</v>
          </cell>
          <cell r="I367">
            <v>9.8748837500000004</v>
          </cell>
          <cell r="J367">
            <v>54.726213796884473</v>
          </cell>
          <cell r="K367">
            <v>26.297341073712346</v>
          </cell>
          <cell r="L367">
            <v>85.96099674559683</v>
          </cell>
        </row>
        <row r="368">
          <cell r="A368" t="str">
            <v>HPS0170-ST-1130-002-B</v>
          </cell>
          <cell r="B368" t="str">
            <v>HPS0170-ST</v>
          </cell>
          <cell r="C368" t="str">
            <v>High Pressure Sodium 400</v>
          </cell>
          <cell r="D368">
            <v>1130</v>
          </cell>
          <cell r="E368">
            <v>2</v>
          </cell>
          <cell r="F368" t="str">
            <v>METAL HALIDE/HPS 400W FLOOD (310/360)</v>
          </cell>
          <cell r="G368" t="str">
            <v>STEEL POLE</v>
          </cell>
          <cell r="H368">
            <v>2</v>
          </cell>
          <cell r="I368">
            <v>9.8748837500000004</v>
          </cell>
          <cell r="J368">
            <v>54.726213796884473</v>
          </cell>
          <cell r="K368">
            <v>26.297341073712346</v>
          </cell>
          <cell r="L368">
            <v>85.96099674559683</v>
          </cell>
        </row>
        <row r="369">
          <cell r="A369" t="str">
            <v>HPS0170-ST-1130-003-B</v>
          </cell>
          <cell r="B369" t="str">
            <v>HPS0170-ST</v>
          </cell>
          <cell r="C369" t="str">
            <v>High Pressure Sodium 400</v>
          </cell>
          <cell r="D369">
            <v>1130</v>
          </cell>
          <cell r="E369">
            <v>3</v>
          </cell>
          <cell r="F369" t="str">
            <v>METAL HALIDE/HPS 400W FLOOD (310/360)</v>
          </cell>
          <cell r="G369" t="str">
            <v>STEEL POLE</v>
          </cell>
          <cell r="H369">
            <v>2</v>
          </cell>
          <cell r="I369">
            <v>9.8748837500000004</v>
          </cell>
          <cell r="J369">
            <v>54.726213796884473</v>
          </cell>
          <cell r="K369">
            <v>26.297341073712346</v>
          </cell>
          <cell r="L369">
            <v>85.96099674559683</v>
          </cell>
        </row>
        <row r="370">
          <cell r="A370" t="str">
            <v>HPS0170-ST-1130-004-B</v>
          </cell>
          <cell r="B370" t="str">
            <v>HPS0170-ST</v>
          </cell>
          <cell r="C370" t="str">
            <v>High Pressure Sodium 400</v>
          </cell>
          <cell r="D370">
            <v>1130</v>
          </cell>
          <cell r="E370">
            <v>4</v>
          </cell>
          <cell r="F370" t="str">
            <v>METAL HALIDE/HPS 400W FLOOD (310/360)</v>
          </cell>
          <cell r="G370" t="str">
            <v>STEEL POLE</v>
          </cell>
          <cell r="H370">
            <v>2</v>
          </cell>
          <cell r="I370">
            <v>9.8748837500000004</v>
          </cell>
          <cell r="J370">
            <v>54.726213796884473</v>
          </cell>
          <cell r="K370">
            <v>26.297341073712346</v>
          </cell>
          <cell r="L370">
            <v>85.96099674559683</v>
          </cell>
        </row>
        <row r="371">
          <cell r="A371" t="str">
            <v>HPS0170-ST-1170-001-B</v>
          </cell>
          <cell r="B371" t="str">
            <v>HPS0170-ST</v>
          </cell>
          <cell r="C371" t="str">
            <v>High Pressure Sodium 400</v>
          </cell>
          <cell r="D371">
            <v>1170</v>
          </cell>
          <cell r="E371">
            <v>1</v>
          </cell>
          <cell r="F371" t="str">
            <v>METAL HALIDE/HPS 400W FLOOD (310/360)</v>
          </cell>
          <cell r="G371" t="str">
            <v>STEEL POLE</v>
          </cell>
          <cell r="H371">
            <v>1</v>
          </cell>
          <cell r="I371">
            <v>9.8748837500000004</v>
          </cell>
          <cell r="J371">
            <v>54.726213796884473</v>
          </cell>
          <cell r="K371">
            <v>26.297341073712346</v>
          </cell>
          <cell r="L371">
            <v>90.898438620596821</v>
          </cell>
        </row>
        <row r="372">
          <cell r="A372" t="str">
            <v>HPS0170-ST-1170-002-B</v>
          </cell>
          <cell r="B372" t="str">
            <v>HPS0170-ST</v>
          </cell>
          <cell r="C372" t="str">
            <v>High Pressure Sodium 400</v>
          </cell>
          <cell r="D372">
            <v>1170</v>
          </cell>
          <cell r="E372">
            <v>2</v>
          </cell>
          <cell r="F372" t="str">
            <v>METAL HALIDE/HPS 400W FLOOD (310/360)</v>
          </cell>
          <cell r="G372" t="str">
            <v>STEEL POLE</v>
          </cell>
          <cell r="H372">
            <v>1</v>
          </cell>
          <cell r="I372">
            <v>9.8748837500000004</v>
          </cell>
          <cell r="J372">
            <v>54.726213796884473</v>
          </cell>
          <cell r="K372">
            <v>26.297341073712346</v>
          </cell>
          <cell r="L372">
            <v>90.898438620596821</v>
          </cell>
        </row>
        <row r="373">
          <cell r="A373" t="str">
            <v>HPS0170-ST-1170-003-B</v>
          </cell>
          <cell r="B373" t="str">
            <v>HPS0170-ST</v>
          </cell>
          <cell r="C373" t="str">
            <v>High Pressure Sodium 400</v>
          </cell>
          <cell r="D373">
            <v>1170</v>
          </cell>
          <cell r="E373">
            <v>3</v>
          </cell>
          <cell r="F373" t="str">
            <v>METAL HALIDE/HPS 400W FLOOD (310/360)</v>
          </cell>
          <cell r="G373" t="str">
            <v>STEEL POLE</v>
          </cell>
          <cell r="H373">
            <v>1</v>
          </cell>
          <cell r="I373">
            <v>9.8748837500000004</v>
          </cell>
          <cell r="J373">
            <v>54.726213796884473</v>
          </cell>
          <cell r="K373">
            <v>26.297341073712346</v>
          </cell>
          <cell r="L373">
            <v>90.898438620596821</v>
          </cell>
        </row>
        <row r="374">
          <cell r="A374" t="str">
            <v>HPS0170-ST-1170-004-B</v>
          </cell>
          <cell r="B374" t="str">
            <v>HPS0170-ST</v>
          </cell>
          <cell r="C374" t="str">
            <v>High Pressure Sodium 400</v>
          </cell>
          <cell r="D374">
            <v>1170</v>
          </cell>
          <cell r="E374">
            <v>4</v>
          </cell>
          <cell r="F374" t="str">
            <v>METAL HALIDE/HPS 400W FLOOD (310/360)</v>
          </cell>
          <cell r="G374" t="str">
            <v>STEEL POLE</v>
          </cell>
          <cell r="H374">
            <v>1</v>
          </cell>
          <cell r="I374">
            <v>9.8748837500000004</v>
          </cell>
          <cell r="J374">
            <v>54.726213796884473</v>
          </cell>
          <cell r="K374">
            <v>26.297341073712346</v>
          </cell>
          <cell r="L374">
            <v>90.898438620596821</v>
          </cell>
        </row>
        <row r="375">
          <cell r="A375" t="str">
            <v>HPS0170-ST-1250-001-B</v>
          </cell>
          <cell r="B375" t="str">
            <v>HPS0170-ST</v>
          </cell>
          <cell r="C375" t="str">
            <v>High Pressure Sodium 400</v>
          </cell>
          <cell r="D375">
            <v>1250</v>
          </cell>
          <cell r="E375">
            <v>1</v>
          </cell>
          <cell r="F375" t="str">
            <v>METAL HALIDE/HPS 400W FLOOD (310/360)</v>
          </cell>
          <cell r="G375" t="str">
            <v>WOOD POLE</v>
          </cell>
          <cell r="H375">
            <v>3</v>
          </cell>
          <cell r="I375">
            <v>10.809914000000001</v>
          </cell>
          <cell r="J375">
            <v>54.726213796884473</v>
          </cell>
          <cell r="K375">
            <v>26.297341073712346</v>
          </cell>
          <cell r="L375">
            <v>84.626859537263499</v>
          </cell>
        </row>
        <row r="376">
          <cell r="A376" t="str">
            <v>HPS0170-TA-0070-001-B</v>
          </cell>
          <cell r="B376" t="str">
            <v>HPS0170-TA</v>
          </cell>
          <cell r="C376" t="str">
            <v>High Pressure Sodium 400</v>
          </cell>
          <cell r="D376">
            <v>70</v>
          </cell>
          <cell r="E376">
            <v>1</v>
          </cell>
          <cell r="F376" t="str">
            <v>HIGH PRESSURE SODIUM 400W (310/360)</v>
          </cell>
          <cell r="G376" t="str">
            <v>SHARED OR NO POLE</v>
          </cell>
          <cell r="H376">
            <v>1</v>
          </cell>
          <cell r="I376">
            <v>0</v>
          </cell>
          <cell r="J376">
            <v>41.340255490146838</v>
          </cell>
          <cell r="K376">
            <v>35.555894573712351</v>
          </cell>
          <cell r="L376">
            <v>76.896150063859182</v>
          </cell>
        </row>
        <row r="377">
          <cell r="A377" t="str">
            <v>HPS0170-TA-0240-001-B</v>
          </cell>
          <cell r="B377" t="str">
            <v>HPS0170-TA</v>
          </cell>
          <cell r="C377" t="str">
            <v>High Pressure Sodium 400</v>
          </cell>
          <cell r="D377">
            <v>240</v>
          </cell>
          <cell r="E377">
            <v>1</v>
          </cell>
          <cell r="F377" t="str">
            <v>HIGH PRESSURE SODIUM 400W (310/360)</v>
          </cell>
          <cell r="G377" t="str">
            <v>WOOD POLE</v>
          </cell>
          <cell r="H377">
            <v>1</v>
          </cell>
          <cell r="I377">
            <v>10.809914000000001</v>
          </cell>
          <cell r="J377">
            <v>41.340255490146838</v>
          </cell>
          <cell r="K377">
            <v>35.555894573712351</v>
          </cell>
          <cell r="L377">
            <v>87.706064063859188</v>
          </cell>
        </row>
        <row r="378">
          <cell r="A378" t="str">
            <v>HPS0170-TA-0330-001-B</v>
          </cell>
          <cell r="B378" t="str">
            <v>HPS0170-TA</v>
          </cell>
          <cell r="C378" t="str">
            <v>High Pressure Sodium 400</v>
          </cell>
          <cell r="D378">
            <v>330</v>
          </cell>
          <cell r="E378">
            <v>1</v>
          </cell>
          <cell r="F378" t="str">
            <v>HIGH PRESSURE SODIUM 400W (310/360)</v>
          </cell>
          <cell r="G378" t="str">
            <v>STEEL POLE</v>
          </cell>
          <cell r="H378">
            <v>1</v>
          </cell>
          <cell r="I378">
            <v>9.8748837500000004</v>
          </cell>
          <cell r="J378">
            <v>41.340255490146838</v>
          </cell>
          <cell r="K378">
            <v>35.555894573712351</v>
          </cell>
          <cell r="L378">
            <v>86.771033813859177</v>
          </cell>
        </row>
        <row r="379">
          <cell r="A379" t="str">
            <v>HPS0170-TA-0400-001-B</v>
          </cell>
          <cell r="B379" t="str">
            <v>HPS0170-TA</v>
          </cell>
          <cell r="C379" t="str">
            <v>High Pressure Sodium 400</v>
          </cell>
          <cell r="D379">
            <v>400</v>
          </cell>
          <cell r="E379">
            <v>1</v>
          </cell>
          <cell r="F379" t="str">
            <v>HIGH PRESSURE SODIUM 400W (310/360)</v>
          </cell>
          <cell r="G379" t="str">
            <v>STEEL POLE</v>
          </cell>
          <cell r="H379">
            <v>2</v>
          </cell>
          <cell r="I379">
            <v>9.8748837500000004</v>
          </cell>
          <cell r="J379">
            <v>41.340255490146838</v>
          </cell>
          <cell r="K379">
            <v>35.555894573712351</v>
          </cell>
          <cell r="L379">
            <v>81.833591938859186</v>
          </cell>
        </row>
        <row r="380">
          <cell r="A380" t="str">
            <v>HPS0170-TA-0600-001-B</v>
          </cell>
          <cell r="B380" t="str">
            <v>HPS0170-TA</v>
          </cell>
          <cell r="C380" t="str">
            <v>High Pressure Sodium 400</v>
          </cell>
          <cell r="D380">
            <v>600</v>
          </cell>
          <cell r="E380">
            <v>1</v>
          </cell>
          <cell r="F380" t="str">
            <v>HIGH PRESSURE SODIUM 400W (310/360)</v>
          </cell>
          <cell r="G380" t="str">
            <v>R/BOUT COLUMN</v>
          </cell>
          <cell r="H380">
            <v>4</v>
          </cell>
          <cell r="I380">
            <v>9.8748837500000004</v>
          </cell>
          <cell r="J380">
            <v>41.340255490146838</v>
          </cell>
          <cell r="K380">
            <v>35.555894573712351</v>
          </cell>
          <cell r="L380">
            <v>79.364871001359177</v>
          </cell>
        </row>
        <row r="381">
          <cell r="A381" t="str">
            <v>HPS0170-TA-0600-002-B</v>
          </cell>
          <cell r="B381" t="str">
            <v>HPS0170-TA</v>
          </cell>
          <cell r="C381" t="str">
            <v>High Pressure Sodium 400</v>
          </cell>
          <cell r="D381">
            <v>600</v>
          </cell>
          <cell r="E381">
            <v>2</v>
          </cell>
          <cell r="F381" t="str">
            <v>HIGH PRESSURE SODIUM 400W (310/360)</v>
          </cell>
          <cell r="G381" t="str">
            <v>R/BOUT COLUMN</v>
          </cell>
          <cell r="H381">
            <v>4</v>
          </cell>
          <cell r="I381">
            <v>9.8748837500000004</v>
          </cell>
          <cell r="J381">
            <v>41.340255490146838</v>
          </cell>
          <cell r="K381">
            <v>35.555894573712351</v>
          </cell>
          <cell r="L381">
            <v>79.364871001359177</v>
          </cell>
        </row>
        <row r="382">
          <cell r="A382" t="str">
            <v>HPS0170-TA-1080-001-B</v>
          </cell>
          <cell r="B382" t="str">
            <v>HPS0170-TA</v>
          </cell>
          <cell r="C382" t="str">
            <v>High Pressure Sodium 400</v>
          </cell>
          <cell r="D382">
            <v>1080</v>
          </cell>
          <cell r="E382">
            <v>1</v>
          </cell>
          <cell r="F382" t="str">
            <v>METAL HALIDE/HPS 400W FLOOD (310/360)</v>
          </cell>
          <cell r="G382" t="str">
            <v>SHARED OR NO POLE</v>
          </cell>
          <cell r="H382">
            <v>2</v>
          </cell>
          <cell r="I382">
            <v>0</v>
          </cell>
          <cell r="J382">
            <v>41.340255490146838</v>
          </cell>
          <cell r="K382">
            <v>35.555894573712351</v>
          </cell>
          <cell r="L382">
            <v>76.896150063859182</v>
          </cell>
        </row>
        <row r="383">
          <cell r="A383" t="str">
            <v>HPS0180-ST-0860-001-B</v>
          </cell>
          <cell r="B383" t="str">
            <v>HPS0180-ST</v>
          </cell>
          <cell r="C383" t="str">
            <v>High Pressure Sodium 2x400</v>
          </cell>
          <cell r="D383">
            <v>860</v>
          </cell>
          <cell r="E383">
            <v>1</v>
          </cell>
          <cell r="F383" t="str">
            <v>HIGH PRESSURE SODIUM 2X250 W OR 2X400 W FLOOD</v>
          </cell>
          <cell r="G383" t="str">
            <v>R/BOUT COLUMN</v>
          </cell>
          <cell r="H383">
            <v>3</v>
          </cell>
          <cell r="I383">
            <v>9.8748837500000004</v>
          </cell>
          <cell r="J383">
            <v>57.635616529187267</v>
          </cell>
          <cell r="K383">
            <v>37.725488573712347</v>
          </cell>
          <cell r="L383">
            <v>98.652733019566284</v>
          </cell>
        </row>
        <row r="384">
          <cell r="A384" t="str">
            <v>HPS0180-ST-0870-001-B</v>
          </cell>
          <cell r="B384" t="str">
            <v>HPS0180-ST</v>
          </cell>
          <cell r="C384" t="str">
            <v>High Pressure Sodium 2x400</v>
          </cell>
          <cell r="D384">
            <v>870</v>
          </cell>
          <cell r="E384">
            <v>1</v>
          </cell>
          <cell r="F384" t="str">
            <v>HIGH PRESSURE SODIUM 2X250 W OR 2X400 W FLOOD</v>
          </cell>
          <cell r="G384" t="str">
            <v>R/BOUT COLUMN</v>
          </cell>
          <cell r="H384">
            <v>4</v>
          </cell>
          <cell r="I384">
            <v>9.8748837500000004</v>
          </cell>
          <cell r="J384">
            <v>57.635616529187267</v>
          </cell>
          <cell r="K384">
            <v>37.725488573712347</v>
          </cell>
          <cell r="L384">
            <v>97.82982604039961</v>
          </cell>
        </row>
        <row r="385">
          <cell r="A385" t="str">
            <v>HPS0180-ST-0870-002-B</v>
          </cell>
          <cell r="B385" t="str">
            <v>HPS0180-ST</v>
          </cell>
          <cell r="C385" t="str">
            <v>High Pressure Sodium 2x400</v>
          </cell>
          <cell r="D385">
            <v>870</v>
          </cell>
          <cell r="E385">
            <v>2</v>
          </cell>
          <cell r="F385" t="str">
            <v>HIGH PRESSURE SODIUM 2X250 W OR 2X400 W FLOOD</v>
          </cell>
          <cell r="G385" t="str">
            <v>R/BOUT COLUMN</v>
          </cell>
          <cell r="H385">
            <v>4</v>
          </cell>
          <cell r="I385">
            <v>9.8748837500000004</v>
          </cell>
          <cell r="J385">
            <v>57.635616529187267</v>
          </cell>
          <cell r="K385">
            <v>37.725488573712347</v>
          </cell>
          <cell r="L385">
            <v>97.82982604039961</v>
          </cell>
        </row>
        <row r="386">
          <cell r="A386" t="str">
            <v>HPS0180-ST-1490-001-B</v>
          </cell>
          <cell r="B386" t="str">
            <v>HPS0180-ST</v>
          </cell>
          <cell r="C386" t="str">
            <v>High Pressure Sodium 2x400</v>
          </cell>
          <cell r="D386">
            <v>1490</v>
          </cell>
          <cell r="E386">
            <v>1</v>
          </cell>
          <cell r="F386" t="str">
            <v>HIGH PRESSURE SODIUM 2X250 W OR 2X400 W FLOOD</v>
          </cell>
          <cell r="G386" t="str">
            <v>R/BOUT COLUMN</v>
          </cell>
          <cell r="H386">
            <v>2</v>
          </cell>
          <cell r="I386">
            <v>9.8748837500000004</v>
          </cell>
          <cell r="J386">
            <v>57.635616529187267</v>
          </cell>
          <cell r="K386">
            <v>37.725488573712347</v>
          </cell>
          <cell r="L386">
            <v>100.29854697789962</v>
          </cell>
        </row>
        <row r="387">
          <cell r="A387" t="str">
            <v>HPS0190-ST-1470-002-B</v>
          </cell>
          <cell r="B387" t="str">
            <v>HPS0190-ST</v>
          </cell>
          <cell r="C387" t="str">
            <v>High Pressure Sodium 3x400</v>
          </cell>
          <cell r="D387">
            <v>1470</v>
          </cell>
          <cell r="E387">
            <v>2</v>
          </cell>
          <cell r="F387" t="str">
            <v>HIGH PRESSURE SODIUM 3X400 W POST TOP</v>
          </cell>
          <cell r="G387" t="str">
            <v>R/BOUT COLUMN</v>
          </cell>
          <cell r="H387">
            <v>1</v>
          </cell>
          <cell r="I387">
            <v>9.8748837500000004</v>
          </cell>
          <cell r="J387">
            <v>61.064231959906508</v>
          </cell>
          <cell r="K387">
            <v>45.655779541395368</v>
          </cell>
          <cell r="L387">
            <v>116.59489525130188</v>
          </cell>
        </row>
        <row r="388">
          <cell r="A388" t="str">
            <v>HPS0190-ST-1470-004-B</v>
          </cell>
          <cell r="B388" t="str">
            <v>HPS0190-ST</v>
          </cell>
          <cell r="C388" t="str">
            <v>High Pressure Sodium 3x400</v>
          </cell>
          <cell r="D388">
            <v>1470</v>
          </cell>
          <cell r="E388">
            <v>4</v>
          </cell>
          <cell r="F388" t="str">
            <v>HIGH PRESSURE SODIUM 3X400 W POST TOP</v>
          </cell>
          <cell r="G388" t="str">
            <v>R/BOUT COLUMN</v>
          </cell>
          <cell r="H388">
            <v>1</v>
          </cell>
          <cell r="I388">
            <v>9.8748837500000004</v>
          </cell>
          <cell r="J388">
            <v>61.064231959906508</v>
          </cell>
          <cell r="K388">
            <v>45.655779541395368</v>
          </cell>
          <cell r="L388">
            <v>116.59489525130188</v>
          </cell>
        </row>
        <row r="389">
          <cell r="A389" t="str">
            <v>HPS0250-ST-0120-001-B</v>
          </cell>
          <cell r="B389" t="str">
            <v>HPS0250-ST</v>
          </cell>
          <cell r="C389" t="str">
            <v>High Pressure Sodium 1000</v>
          </cell>
          <cell r="D389">
            <v>120</v>
          </cell>
          <cell r="E389">
            <v>1</v>
          </cell>
          <cell r="F389" t="str">
            <v xml:space="preserve">METAL HALIDE 1000W FLOODLIGHT </v>
          </cell>
          <cell r="G389" t="str">
            <v>SHARED OR NO POLE</v>
          </cell>
          <cell r="H389">
            <v>1</v>
          </cell>
          <cell r="I389">
            <v>0</v>
          </cell>
          <cell r="J389">
            <v>31.963663314003167</v>
          </cell>
          <cell r="K389">
            <v>37.309919573712349</v>
          </cell>
          <cell r="L389">
            <v>69.27358288771552</v>
          </cell>
        </row>
        <row r="390">
          <cell r="A390" t="str">
            <v>HPS0250-ST-0120-002-B</v>
          </cell>
          <cell r="B390" t="str">
            <v>HPS0250-ST</v>
          </cell>
          <cell r="C390" t="str">
            <v>High Pressure Sodium 1000</v>
          </cell>
          <cell r="D390">
            <v>120</v>
          </cell>
          <cell r="E390">
            <v>2</v>
          </cell>
          <cell r="F390" t="str">
            <v xml:space="preserve">METAL HALIDE 1000W FLOODLIGHT </v>
          </cell>
          <cell r="G390" t="str">
            <v>SHARED OR NO POLE</v>
          </cell>
          <cell r="H390">
            <v>1</v>
          </cell>
          <cell r="I390">
            <v>0</v>
          </cell>
          <cell r="J390">
            <v>31.963663314003167</v>
          </cell>
          <cell r="K390">
            <v>37.309919573712349</v>
          </cell>
          <cell r="L390">
            <v>69.27358288771552</v>
          </cell>
        </row>
        <row r="391">
          <cell r="A391" t="str">
            <v>HPS0250-ST-0840-001-B</v>
          </cell>
          <cell r="B391" t="str">
            <v>HPS0250-ST</v>
          </cell>
          <cell r="C391" t="str">
            <v>High Pressure Sodium 1000</v>
          </cell>
          <cell r="D391">
            <v>840</v>
          </cell>
          <cell r="E391">
            <v>1</v>
          </cell>
          <cell r="F391" t="str">
            <v xml:space="preserve">METAL HALIDE 1000W FLOODLIGHT </v>
          </cell>
          <cell r="G391" t="str">
            <v>R/BOUT COLUMN</v>
          </cell>
          <cell r="H391">
            <v>3</v>
          </cell>
          <cell r="I391">
            <v>9.8748837500000004</v>
          </cell>
          <cell r="J391">
            <v>31.963663314003167</v>
          </cell>
          <cell r="K391">
            <v>37.309919573712349</v>
          </cell>
          <cell r="L391">
            <v>72.56521080438219</v>
          </cell>
        </row>
        <row r="392">
          <cell r="A392" t="str">
            <v>HPS0250-ST-0850-001-B</v>
          </cell>
          <cell r="B392" t="str">
            <v>HPS0250-ST</v>
          </cell>
          <cell r="C392" t="str">
            <v>High Pressure Sodium 1000</v>
          </cell>
          <cell r="D392">
            <v>850</v>
          </cell>
          <cell r="E392">
            <v>1</v>
          </cell>
          <cell r="F392" t="str">
            <v xml:space="preserve">METAL HALIDE 1000W FLOODLIGHT </v>
          </cell>
          <cell r="G392" t="str">
            <v>R/BOUT COLUMN</v>
          </cell>
          <cell r="H392">
            <v>2</v>
          </cell>
          <cell r="I392">
            <v>9.8748837500000004</v>
          </cell>
          <cell r="J392">
            <v>31.963663314003167</v>
          </cell>
          <cell r="K392">
            <v>37.309919573712349</v>
          </cell>
          <cell r="L392">
            <v>74.211024762715525</v>
          </cell>
        </row>
        <row r="393">
          <cell r="A393" t="str">
            <v>HPS0250-ST-1050-001-B</v>
          </cell>
          <cell r="B393" t="str">
            <v>HPS0250-ST</v>
          </cell>
          <cell r="C393" t="str">
            <v>High Pressure Sodium 1000</v>
          </cell>
          <cell r="D393">
            <v>1050</v>
          </cell>
          <cell r="E393">
            <v>1</v>
          </cell>
          <cell r="F393" t="str">
            <v xml:space="preserve">METAL HALIDE 1000W FLOODLIGHT </v>
          </cell>
          <cell r="G393" t="str">
            <v>R/BOUT COLUMN</v>
          </cell>
          <cell r="H393">
            <v>4</v>
          </cell>
          <cell r="I393">
            <v>9.8748837500000004</v>
          </cell>
          <cell r="J393">
            <v>31.963663314003167</v>
          </cell>
          <cell r="K393">
            <v>37.309919573712349</v>
          </cell>
          <cell r="L393">
            <v>71.742303825215515</v>
          </cell>
        </row>
        <row r="394">
          <cell r="A394" t="str">
            <v>HPS0250-ST-1050-002-B</v>
          </cell>
          <cell r="B394" t="str">
            <v>HPS0250-ST</v>
          </cell>
          <cell r="C394" t="str">
            <v>High Pressure Sodium 1000</v>
          </cell>
          <cell r="D394">
            <v>1050</v>
          </cell>
          <cell r="E394">
            <v>2</v>
          </cell>
          <cell r="F394" t="str">
            <v xml:space="preserve">METAL HALIDE 1000W FLOODLIGHT </v>
          </cell>
          <cell r="G394" t="str">
            <v>R/BOUT COLUMN</v>
          </cell>
          <cell r="H394">
            <v>4</v>
          </cell>
          <cell r="I394">
            <v>9.8748837500000004</v>
          </cell>
          <cell r="J394">
            <v>31.963663314003167</v>
          </cell>
          <cell r="K394">
            <v>37.309919573712349</v>
          </cell>
          <cell r="L394">
            <v>71.742303825215515</v>
          </cell>
        </row>
        <row r="395">
          <cell r="A395" t="str">
            <v>HPS0250-ST-1050-004-B</v>
          </cell>
          <cell r="B395" t="str">
            <v>HPS0250-ST</v>
          </cell>
          <cell r="C395" t="str">
            <v>High Pressure Sodium 1000</v>
          </cell>
          <cell r="D395">
            <v>1050</v>
          </cell>
          <cell r="E395">
            <v>4</v>
          </cell>
          <cell r="F395" t="str">
            <v xml:space="preserve">METAL HALIDE 1000W FLOODLIGHT </v>
          </cell>
          <cell r="G395" t="str">
            <v>R/BOUT COLUMN</v>
          </cell>
          <cell r="H395">
            <v>4</v>
          </cell>
          <cell r="I395">
            <v>9.8748837500000004</v>
          </cell>
          <cell r="J395">
            <v>31.963663314003167</v>
          </cell>
          <cell r="K395">
            <v>37.309919573712349</v>
          </cell>
          <cell r="L395">
            <v>71.742303825215515</v>
          </cell>
        </row>
        <row r="396">
          <cell r="A396" t="str">
            <v>INC0030-ST-0001-006-B</v>
          </cell>
          <cell r="B396" t="str">
            <v>INC0030-ST</v>
          </cell>
          <cell r="C396" t="str">
            <v>Incandescent 60</v>
          </cell>
          <cell r="D396">
            <v>1</v>
          </cell>
          <cell r="E396">
            <v>6</v>
          </cell>
          <cell r="F396" t="str">
            <v>NO CAPITAL</v>
          </cell>
          <cell r="G396" t="str">
            <v>NO CAPITAL</v>
          </cell>
          <cell r="H396">
            <v>1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INC0030-ST-0010-001-B</v>
          </cell>
          <cell r="B397" t="str">
            <v>INC0030-ST</v>
          </cell>
          <cell r="C397" t="str">
            <v>Incandescent 60</v>
          </cell>
          <cell r="D397">
            <v>10</v>
          </cell>
          <cell r="E397">
            <v>1</v>
          </cell>
          <cell r="F397" t="str">
            <v>MERCURY VAPOUR 80W</v>
          </cell>
          <cell r="G397" t="str">
            <v>SHARED OR NO POLE</v>
          </cell>
          <cell r="H397">
            <v>1</v>
          </cell>
          <cell r="I397">
            <v>0</v>
          </cell>
          <cell r="J397">
            <v>4.2610150858553659</v>
          </cell>
          <cell r="K397">
            <v>15.26497357371235</v>
          </cell>
          <cell r="L397">
            <v>19.525988659567716</v>
          </cell>
        </row>
        <row r="398">
          <cell r="A398" t="str">
            <v>INC0030-ST-0010-002-B</v>
          </cell>
          <cell r="B398" t="str">
            <v>INC0030-ST</v>
          </cell>
          <cell r="C398" t="str">
            <v>Incandescent 60</v>
          </cell>
          <cell r="D398">
            <v>10</v>
          </cell>
          <cell r="E398">
            <v>2</v>
          </cell>
          <cell r="F398" t="str">
            <v>MERCURY VAPOUR 80W</v>
          </cell>
          <cell r="G398" t="str">
            <v>SHARED OR NO POLE</v>
          </cell>
          <cell r="H398">
            <v>1</v>
          </cell>
          <cell r="I398">
            <v>0</v>
          </cell>
          <cell r="J398">
            <v>4.2610150858553659</v>
          </cell>
          <cell r="K398">
            <v>15.26497357371235</v>
          </cell>
          <cell r="L398">
            <v>19.525988659567716</v>
          </cell>
        </row>
        <row r="399">
          <cell r="A399" t="str">
            <v>INC0030-ST-0810-002-B</v>
          </cell>
          <cell r="B399" t="str">
            <v>INC0030-ST</v>
          </cell>
          <cell r="C399" t="str">
            <v>Incandescent 60</v>
          </cell>
          <cell r="D399">
            <v>810</v>
          </cell>
          <cell r="E399">
            <v>2</v>
          </cell>
          <cell r="F399" t="str">
            <v>MERCURY VAPOUR 80W</v>
          </cell>
          <cell r="G399" t="str">
            <v>WOOD POLE</v>
          </cell>
          <cell r="H399">
            <v>1</v>
          </cell>
          <cell r="I399">
            <v>10.809914000000001</v>
          </cell>
          <cell r="J399">
            <v>4.2610150858553659</v>
          </cell>
          <cell r="K399">
            <v>15.26497357371235</v>
          </cell>
          <cell r="L399">
            <v>30.335902659567715</v>
          </cell>
        </row>
        <row r="400">
          <cell r="A400" t="str">
            <v>INC0030-ST-0820-002-B</v>
          </cell>
          <cell r="B400" t="str">
            <v>INC0030-ST</v>
          </cell>
          <cell r="C400" t="str">
            <v>Incandescent 60</v>
          </cell>
          <cell r="D400">
            <v>820</v>
          </cell>
          <cell r="E400">
            <v>2</v>
          </cell>
          <cell r="F400" t="str">
            <v>MERCURY VAPOUR 80W</v>
          </cell>
          <cell r="G400" t="str">
            <v>SHARED OR NO POLE</v>
          </cell>
          <cell r="H400">
            <v>3</v>
          </cell>
          <cell r="I400">
            <v>0</v>
          </cell>
          <cell r="J400">
            <v>4.2610150858553659</v>
          </cell>
          <cell r="K400">
            <v>15.26497357371235</v>
          </cell>
          <cell r="L400">
            <v>19.525988659567716</v>
          </cell>
        </row>
        <row r="401">
          <cell r="A401" t="str">
            <v>INC0030-ST-0990-002-B</v>
          </cell>
          <cell r="B401" t="str">
            <v>INC0030-ST</v>
          </cell>
          <cell r="C401" t="str">
            <v>Incandescent 60</v>
          </cell>
          <cell r="D401">
            <v>990</v>
          </cell>
          <cell r="E401">
            <v>2</v>
          </cell>
          <cell r="F401" t="str">
            <v>MERCURY VAPOUR 80W</v>
          </cell>
          <cell r="G401" t="str">
            <v>STEEL POLE</v>
          </cell>
          <cell r="H401">
            <v>1</v>
          </cell>
          <cell r="I401">
            <v>9.8748837500000004</v>
          </cell>
          <cell r="J401">
            <v>4.2610150858553659</v>
          </cell>
          <cell r="K401">
            <v>15.26497357371235</v>
          </cell>
          <cell r="L401">
            <v>29.400872409567718</v>
          </cell>
        </row>
        <row r="402">
          <cell r="A402" t="str">
            <v>INC0040-ST-0001-006-B</v>
          </cell>
          <cell r="B402" t="str">
            <v>INC0040-ST</v>
          </cell>
          <cell r="C402" t="str">
            <v>Incandescent 75</v>
          </cell>
          <cell r="D402">
            <v>1</v>
          </cell>
          <cell r="E402">
            <v>6</v>
          </cell>
          <cell r="F402" t="str">
            <v>NO CAPITAL</v>
          </cell>
          <cell r="G402" t="str">
            <v>NO CAPITAL</v>
          </cell>
          <cell r="H402">
            <v>1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INC0040-ST-0010-001-B</v>
          </cell>
          <cell r="B403" t="str">
            <v>INC0040-ST</v>
          </cell>
          <cell r="C403" t="str">
            <v>Incandescent 75</v>
          </cell>
          <cell r="D403">
            <v>10</v>
          </cell>
          <cell r="E403">
            <v>1</v>
          </cell>
          <cell r="F403" t="str">
            <v>MERCURY VAPOUR 80W</v>
          </cell>
          <cell r="G403" t="str">
            <v>SHARED OR NO POLE</v>
          </cell>
          <cell r="H403">
            <v>1</v>
          </cell>
          <cell r="I403">
            <v>0</v>
          </cell>
          <cell r="J403">
            <v>4.2610150858553659</v>
          </cell>
          <cell r="K403">
            <v>15.26497357371235</v>
          </cell>
          <cell r="L403">
            <v>19.525988659567716</v>
          </cell>
        </row>
        <row r="404">
          <cell r="A404" t="str">
            <v>INC0050-ST-0001-006-B</v>
          </cell>
          <cell r="B404" t="str">
            <v>INC0050-ST</v>
          </cell>
          <cell r="C404" t="str">
            <v>Incandescent 100</v>
          </cell>
          <cell r="D404">
            <v>1</v>
          </cell>
          <cell r="E404">
            <v>6</v>
          </cell>
          <cell r="F404" t="str">
            <v>NO CAPITAL</v>
          </cell>
          <cell r="G404" t="str">
            <v>NO CAPITAL</v>
          </cell>
          <cell r="H404">
            <v>1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 t="str">
            <v>INC0050-ST-0010-001-B</v>
          </cell>
          <cell r="B405" t="str">
            <v>INC0050-ST</v>
          </cell>
          <cell r="C405" t="str">
            <v>Incandescent 100</v>
          </cell>
          <cell r="D405">
            <v>10</v>
          </cell>
          <cell r="E405">
            <v>1</v>
          </cell>
          <cell r="F405" t="str">
            <v>MERCURY VAPOUR 80W</v>
          </cell>
          <cell r="G405" t="str">
            <v>SHARED OR NO POLE</v>
          </cell>
          <cell r="H405">
            <v>1</v>
          </cell>
          <cell r="I405">
            <v>0</v>
          </cell>
          <cell r="J405">
            <v>4.2610150858553659</v>
          </cell>
          <cell r="K405">
            <v>15.26497357371235</v>
          </cell>
          <cell r="L405">
            <v>19.525988659567716</v>
          </cell>
        </row>
        <row r="406">
          <cell r="A406" t="str">
            <v>INC0050-ST-0010-002-B</v>
          </cell>
          <cell r="B406" t="str">
            <v>INC0050-ST</v>
          </cell>
          <cell r="C406" t="str">
            <v>Incandescent 100</v>
          </cell>
          <cell r="D406">
            <v>10</v>
          </cell>
          <cell r="E406">
            <v>2</v>
          </cell>
          <cell r="F406" t="str">
            <v>MERCURY VAPOUR 80W</v>
          </cell>
          <cell r="G406" t="str">
            <v>SHARED OR NO POLE</v>
          </cell>
          <cell r="H406">
            <v>1</v>
          </cell>
          <cell r="I406">
            <v>0</v>
          </cell>
          <cell r="J406">
            <v>4.2610150858553659</v>
          </cell>
          <cell r="K406">
            <v>15.26497357371235</v>
          </cell>
          <cell r="L406">
            <v>19.525988659567716</v>
          </cell>
        </row>
        <row r="407">
          <cell r="A407" t="str">
            <v>INC0050-ST-0810-002-B</v>
          </cell>
          <cell r="B407" t="str">
            <v>INC0050-ST</v>
          </cell>
          <cell r="C407" t="str">
            <v>Incandescent 100</v>
          </cell>
          <cell r="D407">
            <v>810</v>
          </cell>
          <cell r="E407">
            <v>2</v>
          </cell>
          <cell r="F407" t="str">
            <v>MERCURY VAPOUR 80W</v>
          </cell>
          <cell r="G407" t="str">
            <v>WOOD POLE</v>
          </cell>
          <cell r="H407">
            <v>1</v>
          </cell>
          <cell r="I407">
            <v>10.809914000000001</v>
          </cell>
          <cell r="J407">
            <v>4.2610150858553659</v>
          </cell>
          <cell r="K407">
            <v>15.26497357371235</v>
          </cell>
          <cell r="L407">
            <v>30.335902659567715</v>
          </cell>
        </row>
        <row r="408">
          <cell r="A408" t="str">
            <v>INC0080-ST-0001-006-B</v>
          </cell>
          <cell r="B408" t="str">
            <v>INC0080-ST</v>
          </cell>
          <cell r="C408" t="str">
            <v>Incandescent 150</v>
          </cell>
          <cell r="D408">
            <v>1</v>
          </cell>
          <cell r="E408">
            <v>6</v>
          </cell>
          <cell r="F408" t="str">
            <v>NO CAPITAL</v>
          </cell>
          <cell r="G408" t="str">
            <v>NO CAPITAL</v>
          </cell>
          <cell r="H408">
            <v>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INC0080-ST-0010-002-B</v>
          </cell>
          <cell r="B409" t="str">
            <v>INC0080-ST</v>
          </cell>
          <cell r="C409" t="str">
            <v>Incandescent 150</v>
          </cell>
          <cell r="D409">
            <v>10</v>
          </cell>
          <cell r="E409">
            <v>2</v>
          </cell>
          <cell r="F409" t="str">
            <v>MERCURY VAPOUR 80W</v>
          </cell>
          <cell r="G409" t="str">
            <v>SHARED OR NO POLE</v>
          </cell>
          <cell r="H409">
            <v>1</v>
          </cell>
          <cell r="I409">
            <v>0</v>
          </cell>
          <cell r="J409">
            <v>5.610926720626793</v>
          </cell>
          <cell r="K409">
            <v>11.767117041395373</v>
          </cell>
          <cell r="L409">
            <v>17.378043762022166</v>
          </cell>
        </row>
        <row r="410">
          <cell r="A410" t="str">
            <v>INC0090-ST-0010-002-B</v>
          </cell>
          <cell r="B410" t="str">
            <v>INC0090-ST</v>
          </cell>
          <cell r="C410" t="str">
            <v>Incandescent 200</v>
          </cell>
          <cell r="D410">
            <v>10</v>
          </cell>
          <cell r="E410">
            <v>2</v>
          </cell>
          <cell r="F410" t="str">
            <v>MERCURY VAPOUR 80W</v>
          </cell>
          <cell r="G410" t="str">
            <v>SHARED OR NO POLE</v>
          </cell>
          <cell r="H410">
            <v>1</v>
          </cell>
          <cell r="I410">
            <v>0</v>
          </cell>
          <cell r="J410">
            <v>5.610926720626793</v>
          </cell>
          <cell r="K410">
            <v>11.767117041395373</v>
          </cell>
          <cell r="L410">
            <v>17.378043762022166</v>
          </cell>
        </row>
        <row r="411">
          <cell r="A411" t="str">
            <v>INC0100-ST-0001-006-B</v>
          </cell>
          <cell r="B411" t="str">
            <v>INC0100-ST</v>
          </cell>
          <cell r="C411" t="str">
            <v>Incandescent 300</v>
          </cell>
          <cell r="D411">
            <v>1</v>
          </cell>
          <cell r="E411">
            <v>6</v>
          </cell>
          <cell r="F411" t="str">
            <v>NO CAPITAL</v>
          </cell>
          <cell r="G411" t="str">
            <v>NO CAPITAL</v>
          </cell>
          <cell r="H411">
            <v>1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INC0100-ST-0740-002-B</v>
          </cell>
          <cell r="B412" t="str">
            <v>INC0100-ST</v>
          </cell>
          <cell r="C412" t="str">
            <v>Incandescent 300</v>
          </cell>
          <cell r="D412">
            <v>740</v>
          </cell>
          <cell r="E412">
            <v>2</v>
          </cell>
          <cell r="F412" t="str">
            <v>MERCURY VAPOUR 80W</v>
          </cell>
          <cell r="G412" t="str">
            <v>SHARED OR NO POLE</v>
          </cell>
          <cell r="H412">
            <v>2</v>
          </cell>
          <cell r="I412">
            <v>0</v>
          </cell>
          <cell r="J412">
            <v>5.610926720626793</v>
          </cell>
          <cell r="K412">
            <v>11.767117041395373</v>
          </cell>
          <cell r="L412">
            <v>17.378043762022166</v>
          </cell>
        </row>
        <row r="413">
          <cell r="A413" t="str">
            <v>INC0100-ST-0810-001-B</v>
          </cell>
          <cell r="B413" t="str">
            <v>INC0100-ST</v>
          </cell>
          <cell r="C413" t="str">
            <v>Incandescent 300</v>
          </cell>
          <cell r="D413">
            <v>810</v>
          </cell>
          <cell r="E413">
            <v>1</v>
          </cell>
          <cell r="F413" t="str">
            <v>MERCURY VAPOUR 80W</v>
          </cell>
          <cell r="G413" t="str">
            <v>WOOD POLE</v>
          </cell>
          <cell r="H413">
            <v>1</v>
          </cell>
          <cell r="I413">
            <v>10.809914000000001</v>
          </cell>
          <cell r="J413">
            <v>5.610926720626793</v>
          </cell>
          <cell r="K413">
            <v>11.767117041395373</v>
          </cell>
          <cell r="L413">
            <v>28.187957762022165</v>
          </cell>
        </row>
        <row r="414">
          <cell r="A414" t="str">
            <v>INC0100-ST-0990-001-B</v>
          </cell>
          <cell r="B414" t="str">
            <v>INC0100-ST</v>
          </cell>
          <cell r="C414" t="str">
            <v>Incandescent 300</v>
          </cell>
          <cell r="D414">
            <v>990</v>
          </cell>
          <cell r="E414">
            <v>1</v>
          </cell>
          <cell r="F414" t="str">
            <v>MERCURY VAPOUR 80W</v>
          </cell>
          <cell r="G414" t="str">
            <v>STEEL POLE</v>
          </cell>
          <cell r="H414">
            <v>1</v>
          </cell>
          <cell r="I414">
            <v>9.8748837500000004</v>
          </cell>
          <cell r="J414">
            <v>5.610926720626793</v>
          </cell>
          <cell r="K414">
            <v>11.767117041395373</v>
          </cell>
          <cell r="L414">
            <v>27.252927512022168</v>
          </cell>
        </row>
        <row r="415">
          <cell r="A415" t="str">
            <v>INC0110-ST-0001-006-B</v>
          </cell>
          <cell r="B415" t="str">
            <v>INC0110-ST</v>
          </cell>
          <cell r="C415" t="str">
            <v>Incandescent 500</v>
          </cell>
          <cell r="D415">
            <v>1</v>
          </cell>
          <cell r="E415">
            <v>6</v>
          </cell>
          <cell r="F415" t="str">
            <v>NO CAPITAL</v>
          </cell>
          <cell r="G415" t="str">
            <v>NO CAPITAL</v>
          </cell>
          <cell r="H415">
            <v>1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 t="str">
            <v>INC0110-ST-0010-002-B</v>
          </cell>
          <cell r="B416" t="str">
            <v>INC0110-ST</v>
          </cell>
          <cell r="C416" t="str">
            <v>Incandescent 500</v>
          </cell>
          <cell r="D416">
            <v>10</v>
          </cell>
          <cell r="E416">
            <v>2</v>
          </cell>
          <cell r="F416" t="str">
            <v>MERCURY VAPOUR 80W</v>
          </cell>
          <cell r="G416" t="str">
            <v>SHARED OR NO POLE</v>
          </cell>
          <cell r="H416">
            <v>1</v>
          </cell>
          <cell r="I416">
            <v>0</v>
          </cell>
          <cell r="J416">
            <v>5.610926720626793</v>
          </cell>
          <cell r="K416">
            <v>11.767117041395373</v>
          </cell>
          <cell r="L416">
            <v>17.378043762022166</v>
          </cell>
        </row>
        <row r="417">
          <cell r="A417" t="str">
            <v>INC0160-ST-0620-002-B</v>
          </cell>
          <cell r="B417" t="str">
            <v>INC0160-ST</v>
          </cell>
          <cell r="C417" t="str">
            <v>Incandescent 1500</v>
          </cell>
          <cell r="D417">
            <v>620</v>
          </cell>
          <cell r="E417">
            <v>2</v>
          </cell>
          <cell r="F417" t="str">
            <v>METAL HALIDE/HPS 400W FLOOD (310/360)</v>
          </cell>
          <cell r="G417" t="str">
            <v>SHARED OR NO POLE</v>
          </cell>
          <cell r="H417">
            <v>1</v>
          </cell>
          <cell r="I417">
            <v>0</v>
          </cell>
          <cell r="J417">
            <v>4.355500830493459</v>
          </cell>
          <cell r="K417">
            <v>11.767117041395373</v>
          </cell>
          <cell r="L417">
            <v>16.122617871888831</v>
          </cell>
        </row>
        <row r="418">
          <cell r="A418" t="str">
            <v>LPS0030-ST-0040-001-B</v>
          </cell>
          <cell r="B418" t="str">
            <v>LPS0030-ST</v>
          </cell>
          <cell r="C418" t="str">
            <v>Low Pressure Sodium 55</v>
          </cell>
          <cell r="D418">
            <v>40</v>
          </cell>
          <cell r="E418">
            <v>1</v>
          </cell>
          <cell r="F418" t="str">
            <v>HIGH PRESSURE SODIUM 70W (100)</v>
          </cell>
          <cell r="G418" t="str">
            <v>SHARED OR NO POLE</v>
          </cell>
          <cell r="H418">
            <v>1</v>
          </cell>
          <cell r="I418">
            <v>0</v>
          </cell>
          <cell r="J418">
            <v>30.760060078142374</v>
          </cell>
          <cell r="K418">
            <v>28.375485041395375</v>
          </cell>
          <cell r="L418">
            <v>59.135545119537753</v>
          </cell>
        </row>
        <row r="419">
          <cell r="A419" t="str">
            <v>LPS0030-ST-0040-002-B</v>
          </cell>
          <cell r="B419" t="str">
            <v>LPS0030-ST</v>
          </cell>
          <cell r="C419" t="str">
            <v>Low Pressure Sodium 55</v>
          </cell>
          <cell r="D419">
            <v>40</v>
          </cell>
          <cell r="E419">
            <v>2</v>
          </cell>
          <cell r="F419" t="str">
            <v>HIGH PRESSURE SODIUM 70W (100)</v>
          </cell>
          <cell r="G419" t="str">
            <v>SHARED OR NO POLE</v>
          </cell>
          <cell r="H419">
            <v>1</v>
          </cell>
          <cell r="I419">
            <v>0</v>
          </cell>
          <cell r="J419">
            <v>30.760060078142374</v>
          </cell>
          <cell r="K419">
            <v>28.375485041395375</v>
          </cell>
          <cell r="L419">
            <v>59.135545119537753</v>
          </cell>
        </row>
        <row r="420">
          <cell r="A420" t="str">
            <v>LPS0030-ST-0350-001-B</v>
          </cell>
          <cell r="B420" t="str">
            <v>LPS0030-ST</v>
          </cell>
          <cell r="C420" t="str">
            <v>Low Pressure Sodium 55</v>
          </cell>
          <cell r="D420">
            <v>350</v>
          </cell>
          <cell r="E420">
            <v>1</v>
          </cell>
          <cell r="F420" t="str">
            <v>HIGH PRESSURE SODIUM 70W (100)</v>
          </cell>
          <cell r="G420" t="str">
            <v>WOOD POLE</v>
          </cell>
          <cell r="H420">
            <v>1</v>
          </cell>
          <cell r="I420">
            <v>10.809914000000001</v>
          </cell>
          <cell r="J420">
            <v>30.760060078142374</v>
          </cell>
          <cell r="K420">
            <v>28.375485041395375</v>
          </cell>
          <cell r="L420">
            <v>69.945459119537759</v>
          </cell>
        </row>
        <row r="421">
          <cell r="A421" t="str">
            <v>LPS0030-ST-0360-001-B</v>
          </cell>
          <cell r="B421" t="str">
            <v>LPS0030-ST</v>
          </cell>
          <cell r="C421" t="str">
            <v>Low Pressure Sodium 55</v>
          </cell>
          <cell r="D421">
            <v>360</v>
          </cell>
          <cell r="E421">
            <v>1</v>
          </cell>
          <cell r="F421" t="str">
            <v>HIGH PRESSURE SODIUM 70W (100)</v>
          </cell>
          <cell r="G421" t="str">
            <v>STEEL POLE</v>
          </cell>
          <cell r="H421">
            <v>1</v>
          </cell>
          <cell r="I421">
            <v>9.8748837500000004</v>
          </cell>
          <cell r="J421">
            <v>30.760060078142374</v>
          </cell>
          <cell r="K421">
            <v>28.375485041395375</v>
          </cell>
          <cell r="L421">
            <v>69.010428869537748</v>
          </cell>
        </row>
        <row r="422">
          <cell r="A422" t="str">
            <v>LPS0030-ST-0360-002-B</v>
          </cell>
          <cell r="B422" t="str">
            <v>LPS0030-ST</v>
          </cell>
          <cell r="C422" t="str">
            <v>Low Pressure Sodium 55</v>
          </cell>
          <cell r="D422">
            <v>360</v>
          </cell>
          <cell r="E422">
            <v>2</v>
          </cell>
          <cell r="F422" t="str">
            <v>HIGH PRESSURE SODIUM 70W (100)</v>
          </cell>
          <cell r="G422" t="str">
            <v>STEEL POLE</v>
          </cell>
          <cell r="H422">
            <v>1</v>
          </cell>
          <cell r="I422">
            <v>9.8748837500000004</v>
          </cell>
          <cell r="J422">
            <v>30.760060078142374</v>
          </cell>
          <cell r="K422">
            <v>28.375485041395375</v>
          </cell>
          <cell r="L422">
            <v>69.010428869537748</v>
          </cell>
        </row>
        <row r="423">
          <cell r="A423" t="str">
            <v>LPS0030-ST-0890-001-B</v>
          </cell>
          <cell r="B423" t="str">
            <v>LPS0030-ST</v>
          </cell>
          <cell r="C423" t="str">
            <v>Low Pressure Sodium 55</v>
          </cell>
          <cell r="D423">
            <v>890</v>
          </cell>
          <cell r="E423">
            <v>1</v>
          </cell>
          <cell r="F423" t="str">
            <v>HIGH PRESSURE SODIUM 70W (100)</v>
          </cell>
          <cell r="G423" t="str">
            <v>SHARED OR NO POLE</v>
          </cell>
          <cell r="H423">
            <v>2</v>
          </cell>
          <cell r="I423">
            <v>0</v>
          </cell>
          <cell r="J423">
            <v>30.760060078142374</v>
          </cell>
          <cell r="K423">
            <v>28.375485041395375</v>
          </cell>
          <cell r="L423">
            <v>59.135545119537753</v>
          </cell>
        </row>
        <row r="424">
          <cell r="A424" t="str">
            <v>LPS0030-ST-0890-002-B</v>
          </cell>
          <cell r="B424" t="str">
            <v>LPS0030-ST</v>
          </cell>
          <cell r="C424" t="str">
            <v>Low Pressure Sodium 55</v>
          </cell>
          <cell r="D424">
            <v>890</v>
          </cell>
          <cell r="E424">
            <v>2</v>
          </cell>
          <cell r="F424" t="str">
            <v>HIGH PRESSURE SODIUM 70W (100)</v>
          </cell>
          <cell r="G424" t="str">
            <v>SHARED OR NO POLE</v>
          </cell>
          <cell r="H424">
            <v>2</v>
          </cell>
          <cell r="I424">
            <v>0</v>
          </cell>
          <cell r="J424">
            <v>30.760060078142374</v>
          </cell>
          <cell r="K424">
            <v>28.375485041395375</v>
          </cell>
          <cell r="L424">
            <v>59.135545119537753</v>
          </cell>
        </row>
        <row r="425">
          <cell r="A425" t="str">
            <v>LPS0040-ST-0050-001-B</v>
          </cell>
          <cell r="B425" t="str">
            <v>LPS0040-ST</v>
          </cell>
          <cell r="C425" t="str">
            <v>Low Pressure Sodium 90/100</v>
          </cell>
          <cell r="D425">
            <v>50</v>
          </cell>
          <cell r="E425">
            <v>1</v>
          </cell>
          <cell r="F425" t="str">
            <v>HIGH PRESSURE SODIUM 150W</v>
          </cell>
          <cell r="G425" t="str">
            <v>SHARED OR NO POLE</v>
          </cell>
          <cell r="H425">
            <v>1</v>
          </cell>
          <cell r="I425">
            <v>0</v>
          </cell>
          <cell r="J425">
            <v>31.242055354142373</v>
          </cell>
          <cell r="K425">
            <v>29.724735041395373</v>
          </cell>
          <cell r="L425">
            <v>60.966790395537743</v>
          </cell>
        </row>
        <row r="426">
          <cell r="A426" t="str">
            <v>LPS0040-ST-0050-002-B</v>
          </cell>
          <cell r="B426" t="str">
            <v>LPS0040-ST</v>
          </cell>
          <cell r="C426" t="str">
            <v>Low Pressure Sodium 90/100</v>
          </cell>
          <cell r="D426">
            <v>50</v>
          </cell>
          <cell r="E426">
            <v>2</v>
          </cell>
          <cell r="F426" t="str">
            <v>HIGH PRESSURE SODIUM 150W</v>
          </cell>
          <cell r="G426" t="str">
            <v>SHARED OR NO POLE</v>
          </cell>
          <cell r="H426">
            <v>1</v>
          </cell>
          <cell r="I426">
            <v>0</v>
          </cell>
          <cell r="J426">
            <v>31.242055354142373</v>
          </cell>
          <cell r="K426">
            <v>29.724735041395373</v>
          </cell>
          <cell r="L426">
            <v>60.966790395537743</v>
          </cell>
        </row>
        <row r="427">
          <cell r="A427" t="str">
            <v>LPS0040-ST-0220-001-B</v>
          </cell>
          <cell r="B427" t="str">
            <v>LPS0040-ST</v>
          </cell>
          <cell r="C427" t="str">
            <v>Low Pressure Sodium 90/100</v>
          </cell>
          <cell r="D427">
            <v>220</v>
          </cell>
          <cell r="E427">
            <v>1</v>
          </cell>
          <cell r="F427" t="str">
            <v>HIGH PRESSURE SODIUM 150W</v>
          </cell>
          <cell r="G427" t="str">
            <v>WOOD POLE</v>
          </cell>
          <cell r="H427">
            <v>1</v>
          </cell>
          <cell r="I427">
            <v>10.809914000000001</v>
          </cell>
          <cell r="J427">
            <v>31.242055354142373</v>
          </cell>
          <cell r="K427">
            <v>29.724735041395373</v>
          </cell>
          <cell r="L427">
            <v>71.776704395537749</v>
          </cell>
        </row>
        <row r="428">
          <cell r="A428" t="str">
            <v>LPS0040-ST-0220-002-B</v>
          </cell>
          <cell r="B428" t="str">
            <v>LPS0040-ST</v>
          </cell>
          <cell r="C428" t="str">
            <v>Low Pressure Sodium 90/100</v>
          </cell>
          <cell r="D428">
            <v>220</v>
          </cell>
          <cell r="E428">
            <v>2</v>
          </cell>
          <cell r="F428" t="str">
            <v>HIGH PRESSURE SODIUM 150W</v>
          </cell>
          <cell r="G428" t="str">
            <v>WOOD POLE</v>
          </cell>
          <cell r="H428">
            <v>1</v>
          </cell>
          <cell r="I428">
            <v>10.809914000000001</v>
          </cell>
          <cell r="J428">
            <v>31.242055354142373</v>
          </cell>
          <cell r="K428">
            <v>29.724735041395373</v>
          </cell>
          <cell r="L428">
            <v>71.776704395537749</v>
          </cell>
        </row>
        <row r="429">
          <cell r="A429" t="str">
            <v>LPS0040-ST-0310-001-B</v>
          </cell>
          <cell r="B429" t="str">
            <v>LPS0040-ST</v>
          </cell>
          <cell r="C429" t="str">
            <v>Low Pressure Sodium 90/100</v>
          </cell>
          <cell r="D429">
            <v>310</v>
          </cell>
          <cell r="E429">
            <v>1</v>
          </cell>
          <cell r="F429" t="str">
            <v>HIGH PRESSURE SODIUM 150W</v>
          </cell>
          <cell r="G429" t="str">
            <v>STEEL POLE</v>
          </cell>
          <cell r="H429">
            <v>1</v>
          </cell>
          <cell r="I429">
            <v>9.8748837500000004</v>
          </cell>
          <cell r="J429">
            <v>31.242055354142373</v>
          </cell>
          <cell r="K429">
            <v>29.724735041395373</v>
          </cell>
          <cell r="L429">
            <v>70.841674145537738</v>
          </cell>
        </row>
        <row r="430">
          <cell r="A430" t="str">
            <v>LPS0040-ST-0310-002-B</v>
          </cell>
          <cell r="B430" t="str">
            <v>LPS0040-ST</v>
          </cell>
          <cell r="C430" t="str">
            <v>Low Pressure Sodium 90/100</v>
          </cell>
          <cell r="D430">
            <v>310</v>
          </cell>
          <cell r="E430">
            <v>2</v>
          </cell>
          <cell r="F430" t="str">
            <v>HIGH PRESSURE SODIUM 150W</v>
          </cell>
          <cell r="G430" t="str">
            <v>STEEL POLE</v>
          </cell>
          <cell r="H430">
            <v>1</v>
          </cell>
          <cell r="I430">
            <v>9.8748837500000004</v>
          </cell>
          <cell r="J430">
            <v>31.242055354142373</v>
          </cell>
          <cell r="K430">
            <v>29.724735041395373</v>
          </cell>
          <cell r="L430">
            <v>70.841674145537738</v>
          </cell>
        </row>
        <row r="431">
          <cell r="A431" t="str">
            <v>LPS0050-ST-0060-001-B</v>
          </cell>
          <cell r="B431" t="str">
            <v>LPS0050-ST</v>
          </cell>
          <cell r="C431" t="str">
            <v>Low Pressure Sodium 135</v>
          </cell>
          <cell r="D431">
            <v>60</v>
          </cell>
          <cell r="E431">
            <v>1</v>
          </cell>
          <cell r="F431" t="str">
            <v>HIGH PRESSURE SODIUM 250W (210/220)</v>
          </cell>
          <cell r="G431" t="str">
            <v>SHARED OR NO POLE</v>
          </cell>
          <cell r="H431">
            <v>1</v>
          </cell>
          <cell r="I431">
            <v>0</v>
          </cell>
          <cell r="J431">
            <v>31.809996775742373</v>
          </cell>
          <cell r="K431">
            <v>31.145945041395375</v>
          </cell>
          <cell r="L431">
            <v>62.955941817137749</v>
          </cell>
        </row>
        <row r="432">
          <cell r="A432" t="str">
            <v>LPS0050-ST-0060-002-B</v>
          </cell>
          <cell r="B432" t="str">
            <v>LPS0050-ST</v>
          </cell>
          <cell r="C432" t="str">
            <v>Low Pressure Sodium 135</v>
          </cell>
          <cell r="D432">
            <v>60</v>
          </cell>
          <cell r="E432">
            <v>2</v>
          </cell>
          <cell r="F432" t="str">
            <v>HIGH PRESSURE SODIUM 250W (210/220)</v>
          </cell>
          <cell r="G432" t="str">
            <v>SHARED OR NO POLE</v>
          </cell>
          <cell r="H432">
            <v>1</v>
          </cell>
          <cell r="I432">
            <v>0</v>
          </cell>
          <cell r="J432">
            <v>31.809996775742373</v>
          </cell>
          <cell r="K432">
            <v>31.145945041395375</v>
          </cell>
          <cell r="L432">
            <v>62.955941817137749</v>
          </cell>
        </row>
        <row r="433">
          <cell r="A433" t="str">
            <v>LPS0050-ST-0230-001-B</v>
          </cell>
          <cell r="B433" t="str">
            <v>LPS0050-ST</v>
          </cell>
          <cell r="C433" t="str">
            <v>Low Pressure Sodium 135</v>
          </cell>
          <cell r="D433">
            <v>230</v>
          </cell>
          <cell r="E433">
            <v>1</v>
          </cell>
          <cell r="F433" t="str">
            <v>HIGH PRESSURE SODIUM 250W (210/220)</v>
          </cell>
          <cell r="G433" t="str">
            <v>WOOD POLE</v>
          </cell>
          <cell r="H433">
            <v>1</v>
          </cell>
          <cell r="I433">
            <v>10.809914000000001</v>
          </cell>
          <cell r="J433">
            <v>31.809996775742373</v>
          </cell>
          <cell r="K433">
            <v>31.145945041395375</v>
          </cell>
          <cell r="L433">
            <v>73.765855817137748</v>
          </cell>
        </row>
        <row r="434">
          <cell r="A434" t="str">
            <v>LPS0050-ST-0320-001-B</v>
          </cell>
          <cell r="B434" t="str">
            <v>LPS0050-ST</v>
          </cell>
          <cell r="C434" t="str">
            <v>Low Pressure Sodium 135</v>
          </cell>
          <cell r="D434">
            <v>320</v>
          </cell>
          <cell r="E434">
            <v>1</v>
          </cell>
          <cell r="F434" t="str">
            <v>HIGH PRESSURE SODIUM 250W (210/220)</v>
          </cell>
          <cell r="G434" t="str">
            <v>STEEL POLE</v>
          </cell>
          <cell r="H434">
            <v>1</v>
          </cell>
          <cell r="I434">
            <v>9.8748837500000004</v>
          </cell>
          <cell r="J434">
            <v>31.809996775742373</v>
          </cell>
          <cell r="K434">
            <v>31.145945041395375</v>
          </cell>
          <cell r="L434">
            <v>72.830825567137751</v>
          </cell>
        </row>
        <row r="435">
          <cell r="A435" t="str">
            <v>LPS0060-ST-0060-001-B</v>
          </cell>
          <cell r="B435" t="str">
            <v>LPS0060-ST</v>
          </cell>
          <cell r="C435" t="str">
            <v>Low Pressure Sodium 150</v>
          </cell>
          <cell r="D435">
            <v>60</v>
          </cell>
          <cell r="E435">
            <v>1</v>
          </cell>
          <cell r="F435" t="str">
            <v>HIGH PRESSURE SODIUM 250W (210/220)</v>
          </cell>
          <cell r="G435" t="str">
            <v>SHARED OR NO POLE</v>
          </cell>
          <cell r="H435">
            <v>1</v>
          </cell>
          <cell r="I435">
            <v>0</v>
          </cell>
          <cell r="J435">
            <v>55.932108521875705</v>
          </cell>
          <cell r="K435">
            <v>31.145945041395375</v>
          </cell>
          <cell r="L435">
            <v>87.078053563271084</v>
          </cell>
        </row>
        <row r="436">
          <cell r="A436" t="str">
            <v>LPS0060-ST-0060-002-B</v>
          </cell>
          <cell r="B436" t="str">
            <v>LPS0060-ST</v>
          </cell>
          <cell r="C436" t="str">
            <v>Low Pressure Sodium 150</v>
          </cell>
          <cell r="D436">
            <v>60</v>
          </cell>
          <cell r="E436">
            <v>2</v>
          </cell>
          <cell r="F436" t="str">
            <v>HIGH PRESSURE SODIUM 250W (210/220)</v>
          </cell>
          <cell r="G436" t="str">
            <v>SHARED OR NO POLE</v>
          </cell>
          <cell r="H436">
            <v>1</v>
          </cell>
          <cell r="I436">
            <v>0</v>
          </cell>
          <cell r="J436">
            <v>55.932108521875705</v>
          </cell>
          <cell r="K436">
            <v>31.145945041395375</v>
          </cell>
          <cell r="L436">
            <v>87.078053563271084</v>
          </cell>
        </row>
        <row r="437">
          <cell r="A437" t="str">
            <v>LPS0060-ST-0230-002-B</v>
          </cell>
          <cell r="B437" t="str">
            <v>LPS0060-ST</v>
          </cell>
          <cell r="C437" t="str">
            <v>Low Pressure Sodium 150</v>
          </cell>
          <cell r="D437">
            <v>230</v>
          </cell>
          <cell r="E437">
            <v>2</v>
          </cell>
          <cell r="F437" t="str">
            <v>HIGH PRESSURE SODIUM 250W (210/220)</v>
          </cell>
          <cell r="G437" t="str">
            <v>WOOD POLE</v>
          </cell>
          <cell r="H437">
            <v>1</v>
          </cell>
          <cell r="I437">
            <v>10.809914000000001</v>
          </cell>
          <cell r="J437">
            <v>55.932108521875705</v>
          </cell>
          <cell r="K437">
            <v>31.145945041395375</v>
          </cell>
          <cell r="L437">
            <v>97.88796756327109</v>
          </cell>
        </row>
        <row r="438">
          <cell r="A438" t="str">
            <v>LPS0060-ST-0320-002-B</v>
          </cell>
          <cell r="B438" t="str">
            <v>LPS0060-ST</v>
          </cell>
          <cell r="C438" t="str">
            <v>Low Pressure Sodium 150</v>
          </cell>
          <cell r="D438">
            <v>320</v>
          </cell>
          <cell r="E438">
            <v>2</v>
          </cell>
          <cell r="F438" t="str">
            <v>HIGH PRESSURE SODIUM 250W (210/220)</v>
          </cell>
          <cell r="G438" t="str">
            <v>STEEL POLE</v>
          </cell>
          <cell r="H438">
            <v>1</v>
          </cell>
          <cell r="I438">
            <v>9.8748837500000004</v>
          </cell>
          <cell r="J438">
            <v>55.932108521875705</v>
          </cell>
          <cell r="K438">
            <v>31.145945041395375</v>
          </cell>
          <cell r="L438">
            <v>96.952937313271079</v>
          </cell>
        </row>
        <row r="439">
          <cell r="A439" t="str">
            <v>LPS0060-ST-0390-002-B</v>
          </cell>
          <cell r="B439" t="str">
            <v>LPS0060-ST</v>
          </cell>
          <cell r="C439" t="str">
            <v>Low Pressure Sodium 150</v>
          </cell>
          <cell r="D439">
            <v>390</v>
          </cell>
          <cell r="E439">
            <v>2</v>
          </cell>
          <cell r="F439" t="str">
            <v>HIGH PRESSURE SODIUM 250W (210/220)</v>
          </cell>
          <cell r="G439" t="str">
            <v>STEEL POLE</v>
          </cell>
          <cell r="H439">
            <v>2</v>
          </cell>
          <cell r="I439">
            <v>9.8748837500000004</v>
          </cell>
          <cell r="J439">
            <v>55.932108521875705</v>
          </cell>
          <cell r="K439">
            <v>31.145945041395375</v>
          </cell>
          <cell r="L439">
            <v>92.015495438271088</v>
          </cell>
        </row>
        <row r="440">
          <cell r="A440" t="str">
            <v>LPS0060-ST-0590-002-B</v>
          </cell>
          <cell r="B440" t="str">
            <v>LPS0060-ST</v>
          </cell>
          <cell r="C440" t="str">
            <v>Low Pressure Sodium 150</v>
          </cell>
          <cell r="D440">
            <v>590</v>
          </cell>
          <cell r="E440">
            <v>2</v>
          </cell>
          <cell r="F440" t="str">
            <v>HIGH PRESSURE SODIUM 250W (210/220)</v>
          </cell>
          <cell r="G440" t="str">
            <v>R/BOUT COLUMN</v>
          </cell>
          <cell r="H440">
            <v>4</v>
          </cell>
          <cell r="I440">
            <v>9.8748837500000004</v>
          </cell>
          <cell r="J440">
            <v>55.932108521875705</v>
          </cell>
          <cell r="K440">
            <v>31.145945041395375</v>
          </cell>
          <cell r="L440">
            <v>89.546774500771079</v>
          </cell>
        </row>
        <row r="441">
          <cell r="A441" t="str">
            <v>LPS0060-ST-0960-002-B</v>
          </cell>
          <cell r="B441" t="str">
            <v>LPS0060-ST</v>
          </cell>
          <cell r="C441" t="str">
            <v>Low Pressure Sodium 150</v>
          </cell>
          <cell r="D441">
            <v>960</v>
          </cell>
          <cell r="E441">
            <v>2</v>
          </cell>
          <cell r="F441" t="str">
            <v>HIGH PRESSURE SODIUM 250W (210/220)</v>
          </cell>
          <cell r="G441" t="str">
            <v>SHARED OR NO POLE</v>
          </cell>
          <cell r="H441">
            <v>2</v>
          </cell>
          <cell r="I441">
            <v>0</v>
          </cell>
          <cell r="J441">
            <v>55.932108521875705</v>
          </cell>
          <cell r="K441">
            <v>31.145945041395375</v>
          </cell>
          <cell r="L441">
            <v>87.078053563271084</v>
          </cell>
        </row>
        <row r="442">
          <cell r="A442" t="str">
            <v>LPS0090-ST-0070-002-B</v>
          </cell>
          <cell r="B442" t="str">
            <v>LPS0090-ST</v>
          </cell>
          <cell r="C442" t="str">
            <v>Low Pressure Sodium 310</v>
          </cell>
          <cell r="D442">
            <v>70</v>
          </cell>
          <cell r="E442">
            <v>2</v>
          </cell>
          <cell r="F442" t="str">
            <v>HIGH PRESSURE SODIUM 400W (310/360)</v>
          </cell>
          <cell r="G442" t="str">
            <v>SHARED OR NO POLE</v>
          </cell>
          <cell r="H442">
            <v>1</v>
          </cell>
          <cell r="I442">
            <v>0</v>
          </cell>
          <cell r="J442">
            <v>55.932108521875705</v>
          </cell>
          <cell r="K442">
            <v>31.145945041395375</v>
          </cell>
          <cell r="L442">
            <v>87.078053563271084</v>
          </cell>
        </row>
        <row r="443">
          <cell r="A443" t="str">
            <v>MHR0010-ST-0001-006-B</v>
          </cell>
          <cell r="B443" t="str">
            <v>MHR0010-ST</v>
          </cell>
          <cell r="C443" t="str">
            <v>Metal Hallide (Reactor Control Gear) 70</v>
          </cell>
          <cell r="D443">
            <v>1</v>
          </cell>
          <cell r="E443">
            <v>6</v>
          </cell>
          <cell r="F443" t="str">
            <v>NO CAPITAL</v>
          </cell>
          <cell r="G443" t="str">
            <v>NO CAPITAL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MHR0010-ST-0040-002-B</v>
          </cell>
          <cell r="B444" t="str">
            <v>MHR0010-ST</v>
          </cell>
          <cell r="C444" t="str">
            <v>Metal Hallide (Reactor Control Gear) 70</v>
          </cell>
          <cell r="D444">
            <v>40</v>
          </cell>
          <cell r="E444">
            <v>2</v>
          </cell>
          <cell r="F444" t="str">
            <v>HIGH PRESSURE SODIUM 70W (100)</v>
          </cell>
          <cell r="G444" t="str">
            <v>SHARED OR NO POLE</v>
          </cell>
          <cell r="H444">
            <v>1</v>
          </cell>
          <cell r="I444">
            <v>0</v>
          </cell>
          <cell r="J444">
            <v>17.856622240906816</v>
          </cell>
          <cell r="K444">
            <v>30.69259704139537</v>
          </cell>
          <cell r="L444">
            <v>48.54921928230219</v>
          </cell>
        </row>
        <row r="445">
          <cell r="A445" t="str">
            <v>MHR0010-ST-0040-004-B</v>
          </cell>
          <cell r="B445" t="str">
            <v>MHR0010-ST</v>
          </cell>
          <cell r="C445" t="str">
            <v>Metal Hallide (Reactor Control Gear) 70</v>
          </cell>
          <cell r="D445">
            <v>40</v>
          </cell>
          <cell r="E445">
            <v>4</v>
          </cell>
          <cell r="F445" t="str">
            <v>HIGH PRESSURE SODIUM 70W (100)</v>
          </cell>
          <cell r="G445" t="str">
            <v>SHARED OR NO POLE</v>
          </cell>
          <cell r="H445">
            <v>1</v>
          </cell>
          <cell r="I445">
            <v>0</v>
          </cell>
          <cell r="J445">
            <v>17.856622240906816</v>
          </cell>
          <cell r="K445">
            <v>30.69259704139537</v>
          </cell>
          <cell r="L445">
            <v>48.54921928230219</v>
          </cell>
        </row>
        <row r="446">
          <cell r="A446" t="str">
            <v>MHR0010-ST-0360-002-B</v>
          </cell>
          <cell r="B446" t="str">
            <v>MHR0010-ST</v>
          </cell>
          <cell r="C446" t="str">
            <v>Metal Hallide (Reactor Control Gear) 70</v>
          </cell>
          <cell r="D446">
            <v>360</v>
          </cell>
          <cell r="E446">
            <v>2</v>
          </cell>
          <cell r="F446" t="str">
            <v>HIGH PRESSURE SODIUM 70W (100)</v>
          </cell>
          <cell r="G446" t="str">
            <v>STEEL POLE</v>
          </cell>
          <cell r="H446">
            <v>1</v>
          </cell>
          <cell r="I446">
            <v>9.8748837500000004</v>
          </cell>
          <cell r="J446">
            <v>17.856622240906816</v>
          </cell>
          <cell r="K446">
            <v>30.69259704139537</v>
          </cell>
          <cell r="L446">
            <v>58.424103032302192</v>
          </cell>
        </row>
        <row r="447">
          <cell r="A447" t="str">
            <v>MHR0010-ST-0360-004-B</v>
          </cell>
          <cell r="B447" t="str">
            <v>MHR0010-ST</v>
          </cell>
          <cell r="C447" t="str">
            <v>Metal Hallide (Reactor Control Gear) 70</v>
          </cell>
          <cell r="D447">
            <v>360</v>
          </cell>
          <cell r="E447">
            <v>4</v>
          </cell>
          <cell r="F447" t="str">
            <v>HIGH PRESSURE SODIUM 70W (100)</v>
          </cell>
          <cell r="G447" t="str">
            <v>STEEL POLE</v>
          </cell>
          <cell r="H447">
            <v>1</v>
          </cell>
          <cell r="I447">
            <v>9.8748837500000004</v>
          </cell>
          <cell r="J447">
            <v>17.856622240906816</v>
          </cell>
          <cell r="K447">
            <v>30.69259704139537</v>
          </cell>
          <cell r="L447">
            <v>58.424103032302192</v>
          </cell>
        </row>
        <row r="448">
          <cell r="A448" t="str">
            <v>MHR0010-ST-0730-002-B</v>
          </cell>
          <cell r="B448" t="str">
            <v>MHR0010-ST</v>
          </cell>
          <cell r="C448" t="str">
            <v>Metal Hallide (Reactor Control Gear) 70</v>
          </cell>
          <cell r="D448">
            <v>730</v>
          </cell>
          <cell r="E448">
            <v>2</v>
          </cell>
          <cell r="F448" t="str">
            <v>HIGH PRESSURE SODIUM 70W (100)</v>
          </cell>
          <cell r="G448" t="str">
            <v>STEEL POLE</v>
          </cell>
          <cell r="H448">
            <v>2</v>
          </cell>
          <cell r="I448">
            <v>9.8748837500000004</v>
          </cell>
          <cell r="J448">
            <v>17.856622240906816</v>
          </cell>
          <cell r="K448">
            <v>30.69259704139537</v>
          </cell>
          <cell r="L448">
            <v>53.486661157302187</v>
          </cell>
        </row>
        <row r="449">
          <cell r="A449" t="str">
            <v>MHR0020-ST-0001-006-B</v>
          </cell>
          <cell r="B449" t="str">
            <v>MHR0020-ST</v>
          </cell>
          <cell r="C449" t="str">
            <v>Metal Hallide (Reactor Control Gear) 100</v>
          </cell>
          <cell r="D449">
            <v>1</v>
          </cell>
          <cell r="E449">
            <v>6</v>
          </cell>
          <cell r="F449" t="str">
            <v>NO CAPITAL</v>
          </cell>
          <cell r="G449" t="str">
            <v>NO CAPITAL</v>
          </cell>
          <cell r="H449">
            <v>1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 t="str">
            <v>MHR0030-ST-0001-006-B</v>
          </cell>
          <cell r="B450" t="str">
            <v>MHR0030-ST</v>
          </cell>
          <cell r="C450" t="str">
            <v>Metal Hallide (Reactor Control Gear) 150</v>
          </cell>
          <cell r="D450">
            <v>1</v>
          </cell>
          <cell r="E450">
            <v>6</v>
          </cell>
          <cell r="F450" t="str">
            <v>NO CAPITAL</v>
          </cell>
          <cell r="G450" t="str">
            <v>NO CAPITAL</v>
          </cell>
          <cell r="H450">
            <v>1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MHR0030-ST-0050-002-B</v>
          </cell>
          <cell r="B451" t="str">
            <v>MHR0030-ST</v>
          </cell>
          <cell r="C451" t="str">
            <v>Metal Hallide (Reactor Control Gear) 150</v>
          </cell>
          <cell r="D451">
            <v>50</v>
          </cell>
          <cell r="E451">
            <v>2</v>
          </cell>
          <cell r="F451" t="str">
            <v>HIGH PRESSURE SODIUM 150W</v>
          </cell>
          <cell r="G451" t="str">
            <v>SHARED OR NO POLE</v>
          </cell>
          <cell r="H451">
            <v>1</v>
          </cell>
          <cell r="I451">
            <v>0</v>
          </cell>
          <cell r="J451">
            <v>30.522972739573486</v>
          </cell>
          <cell r="K451">
            <v>30.69259704139537</v>
          </cell>
          <cell r="L451">
            <v>61.215569780968856</v>
          </cell>
        </row>
        <row r="452">
          <cell r="A452" t="str">
            <v>MHR0030-ST-0310-002-B</v>
          </cell>
          <cell r="B452" t="str">
            <v>MHR0030-ST</v>
          </cell>
          <cell r="C452" t="str">
            <v>Metal Hallide (Reactor Control Gear) 150</v>
          </cell>
          <cell r="D452">
            <v>310</v>
          </cell>
          <cell r="E452">
            <v>2</v>
          </cell>
          <cell r="F452" t="str">
            <v>HIGH PRESSURE SODIUM 150W</v>
          </cell>
          <cell r="G452" t="str">
            <v>STEEL POLE</v>
          </cell>
          <cell r="H452">
            <v>1</v>
          </cell>
          <cell r="I452">
            <v>9.8748837500000004</v>
          </cell>
          <cell r="J452">
            <v>30.522972739573486</v>
          </cell>
          <cell r="K452">
            <v>30.69259704139537</v>
          </cell>
          <cell r="L452">
            <v>71.090453530968858</v>
          </cell>
        </row>
        <row r="453">
          <cell r="A453" t="str">
            <v>MHR0030-ST-0690-002-B</v>
          </cell>
          <cell r="B453" t="str">
            <v>MHR0030-ST</v>
          </cell>
          <cell r="C453" t="str">
            <v>Metal Hallide (Reactor Control Gear) 150</v>
          </cell>
          <cell r="D453">
            <v>690</v>
          </cell>
          <cell r="E453">
            <v>2</v>
          </cell>
          <cell r="F453" t="str">
            <v>HIGH PRESSURE SODIUM 150W</v>
          </cell>
          <cell r="G453" t="str">
            <v>STEEL POLE</v>
          </cell>
          <cell r="H453">
            <v>2</v>
          </cell>
          <cell r="I453">
            <v>9.8748837500000004</v>
          </cell>
          <cell r="J453">
            <v>30.522972739573486</v>
          </cell>
          <cell r="K453">
            <v>30.69259704139537</v>
          </cell>
          <cell r="L453">
            <v>66.153011655968854</v>
          </cell>
        </row>
        <row r="454">
          <cell r="A454" t="str">
            <v>MHR0030-ST-0710-002-B</v>
          </cell>
          <cell r="B454" t="str">
            <v>MHR0030-ST</v>
          </cell>
          <cell r="C454" t="str">
            <v>Metal Hallide (Reactor Control Gear) 150</v>
          </cell>
          <cell r="D454">
            <v>710</v>
          </cell>
          <cell r="E454">
            <v>2</v>
          </cell>
          <cell r="F454" t="str">
            <v>HIGH PRESSURE SODIUM 150W</v>
          </cell>
          <cell r="G454" t="str">
            <v>STEEL POLE</v>
          </cell>
          <cell r="H454">
            <v>3</v>
          </cell>
          <cell r="I454">
            <v>9.8748837500000004</v>
          </cell>
          <cell r="J454">
            <v>30.522972739573486</v>
          </cell>
          <cell r="K454">
            <v>30.69259704139537</v>
          </cell>
          <cell r="L454">
            <v>64.507197697635519</v>
          </cell>
        </row>
        <row r="455">
          <cell r="A455" t="str">
            <v>MHR0060-ST-0060-001-B</v>
          </cell>
          <cell r="B455" t="str">
            <v>MHR0060-ST</v>
          </cell>
          <cell r="C455" t="str">
            <v>Metal Hallide (Reactor Control Gear) 250</v>
          </cell>
          <cell r="D455">
            <v>60</v>
          </cell>
          <cell r="E455">
            <v>1</v>
          </cell>
          <cell r="F455" t="str">
            <v>HIGH PRESSURE SODIUM 250W (210/220)</v>
          </cell>
          <cell r="G455" t="str">
            <v>SHARED OR NO POLE</v>
          </cell>
          <cell r="H455">
            <v>1</v>
          </cell>
          <cell r="I455">
            <v>0</v>
          </cell>
          <cell r="J455">
            <v>30.31750323306396</v>
          </cell>
          <cell r="K455">
            <v>34.190453573712347</v>
          </cell>
          <cell r="L455">
            <v>64.507956806776306</v>
          </cell>
        </row>
        <row r="456">
          <cell r="A456" t="str">
            <v>MHR0060-ST-0060-002-B</v>
          </cell>
          <cell r="B456" t="str">
            <v>MHR0060-ST</v>
          </cell>
          <cell r="C456" t="str">
            <v>Metal Hallide (Reactor Control Gear) 250</v>
          </cell>
          <cell r="D456">
            <v>60</v>
          </cell>
          <cell r="E456">
            <v>2</v>
          </cell>
          <cell r="F456" t="str">
            <v>HIGH PRESSURE SODIUM 250W (210/220)</v>
          </cell>
          <cell r="G456" t="str">
            <v>SHARED OR NO POLE</v>
          </cell>
          <cell r="H456">
            <v>1</v>
          </cell>
          <cell r="I456">
            <v>0</v>
          </cell>
          <cell r="J456">
            <v>30.31750323306396</v>
          </cell>
          <cell r="K456">
            <v>34.190453573712347</v>
          </cell>
          <cell r="L456">
            <v>64.507956806776306</v>
          </cell>
        </row>
        <row r="457">
          <cell r="A457" t="str">
            <v>MHR0060-ST-0060-003-B</v>
          </cell>
          <cell r="B457" t="str">
            <v>MHR0060-ST</v>
          </cell>
          <cell r="C457" t="str">
            <v>Metal Hallide (Reactor Control Gear) 250</v>
          </cell>
          <cell r="D457">
            <v>60</v>
          </cell>
          <cell r="E457">
            <v>3</v>
          </cell>
          <cell r="F457" t="str">
            <v>HIGH PRESSURE SODIUM 250W (210/220)</v>
          </cell>
          <cell r="G457" t="str">
            <v>SHARED OR NO POLE</v>
          </cell>
          <cell r="H457">
            <v>1</v>
          </cell>
          <cell r="I457">
            <v>0</v>
          </cell>
          <cell r="J457">
            <v>30.31750323306396</v>
          </cell>
          <cell r="K457">
            <v>34.190453573712347</v>
          </cell>
          <cell r="L457">
            <v>64.507956806776306</v>
          </cell>
        </row>
        <row r="458">
          <cell r="A458" t="str">
            <v>MHR0060-ST-0060-004-B</v>
          </cell>
          <cell r="B458" t="str">
            <v>MHR0060-ST</v>
          </cell>
          <cell r="C458" t="str">
            <v>Metal Hallide (Reactor Control Gear) 250</v>
          </cell>
          <cell r="D458">
            <v>60</v>
          </cell>
          <cell r="E458">
            <v>4</v>
          </cell>
          <cell r="F458" t="str">
            <v>HIGH PRESSURE SODIUM 250W (210/220)</v>
          </cell>
          <cell r="G458" t="str">
            <v>SHARED OR NO POLE</v>
          </cell>
          <cell r="H458">
            <v>1</v>
          </cell>
          <cell r="I458">
            <v>0</v>
          </cell>
          <cell r="J458">
            <v>30.31750323306396</v>
          </cell>
          <cell r="K458">
            <v>34.190453573712347</v>
          </cell>
          <cell r="L458">
            <v>64.507956806776306</v>
          </cell>
        </row>
        <row r="459">
          <cell r="A459" t="str">
            <v>MHR0060-ST-0320-001-B</v>
          </cell>
          <cell r="B459" t="str">
            <v>MHR0060-ST</v>
          </cell>
          <cell r="C459" t="str">
            <v>Metal Hallide (Reactor Control Gear) 250</v>
          </cell>
          <cell r="D459">
            <v>320</v>
          </cell>
          <cell r="E459">
            <v>1</v>
          </cell>
          <cell r="F459" t="str">
            <v>HIGH PRESSURE SODIUM 250W (210/220)</v>
          </cell>
          <cell r="G459" t="str">
            <v>STEEL POLE</v>
          </cell>
          <cell r="H459">
            <v>1</v>
          </cell>
          <cell r="I459">
            <v>9.8748837500000004</v>
          </cell>
          <cell r="J459">
            <v>30.31750323306396</v>
          </cell>
          <cell r="K459">
            <v>34.190453573712347</v>
          </cell>
          <cell r="L459">
            <v>74.382840556776301</v>
          </cell>
        </row>
        <row r="460">
          <cell r="A460" t="str">
            <v>MHR0060-ST-0320-002-B</v>
          </cell>
          <cell r="B460" t="str">
            <v>MHR0060-ST</v>
          </cell>
          <cell r="C460" t="str">
            <v>Metal Hallide (Reactor Control Gear) 250</v>
          </cell>
          <cell r="D460">
            <v>320</v>
          </cell>
          <cell r="E460">
            <v>2</v>
          </cell>
          <cell r="F460" t="str">
            <v>HIGH PRESSURE SODIUM 250W (210/220)</v>
          </cell>
          <cell r="G460" t="str">
            <v>STEEL POLE</v>
          </cell>
          <cell r="H460">
            <v>1</v>
          </cell>
          <cell r="I460">
            <v>9.8748837500000004</v>
          </cell>
          <cell r="J460">
            <v>30.31750323306396</v>
          </cell>
          <cell r="K460">
            <v>34.190453573712347</v>
          </cell>
          <cell r="L460">
            <v>74.382840556776301</v>
          </cell>
        </row>
        <row r="461">
          <cell r="A461" t="str">
            <v>MHR0060-ST-0320-003-B</v>
          </cell>
          <cell r="B461" t="str">
            <v>MHR0060-ST</v>
          </cell>
          <cell r="C461" t="str">
            <v>Metal Hallide (Reactor Control Gear) 250</v>
          </cell>
          <cell r="D461">
            <v>320</v>
          </cell>
          <cell r="E461">
            <v>3</v>
          </cell>
          <cell r="F461" t="str">
            <v>HIGH PRESSURE SODIUM 250W (210/220)</v>
          </cell>
          <cell r="G461" t="str">
            <v>STEEL POLE</v>
          </cell>
          <cell r="H461">
            <v>1</v>
          </cell>
          <cell r="I461">
            <v>9.8748837500000004</v>
          </cell>
          <cell r="J461">
            <v>30.31750323306396</v>
          </cell>
          <cell r="K461">
            <v>34.190453573712347</v>
          </cell>
          <cell r="L461">
            <v>74.382840556776301</v>
          </cell>
        </row>
        <row r="462">
          <cell r="A462" t="str">
            <v>MHR0060-ST-0320-004-B</v>
          </cell>
          <cell r="B462" t="str">
            <v>MHR0060-ST</v>
          </cell>
          <cell r="C462" t="str">
            <v>Metal Hallide (Reactor Control Gear) 250</v>
          </cell>
          <cell r="D462">
            <v>320</v>
          </cell>
          <cell r="E462">
            <v>4</v>
          </cell>
          <cell r="F462" t="str">
            <v>HIGH PRESSURE SODIUM 250W (210/220)</v>
          </cell>
          <cell r="G462" t="str">
            <v>STEEL POLE</v>
          </cell>
          <cell r="H462">
            <v>1</v>
          </cell>
          <cell r="I462">
            <v>9.8748837500000004</v>
          </cell>
          <cell r="J462">
            <v>30.31750323306396</v>
          </cell>
          <cell r="K462">
            <v>34.190453573712347</v>
          </cell>
          <cell r="L462">
            <v>74.382840556776301</v>
          </cell>
        </row>
        <row r="463">
          <cell r="A463" t="str">
            <v>MHR0060-ST-0390-002-B</v>
          </cell>
          <cell r="B463" t="str">
            <v>MHR0060-ST</v>
          </cell>
          <cell r="C463" t="str">
            <v>Metal Hallide (Reactor Control Gear) 250</v>
          </cell>
          <cell r="D463">
            <v>390</v>
          </cell>
          <cell r="E463">
            <v>2</v>
          </cell>
          <cell r="F463" t="str">
            <v>HIGH PRESSURE SODIUM 250W (210/220)</v>
          </cell>
          <cell r="G463" t="str">
            <v>STEEL POLE</v>
          </cell>
          <cell r="H463">
            <v>2</v>
          </cell>
          <cell r="I463">
            <v>9.8748837500000004</v>
          </cell>
          <cell r="J463">
            <v>30.31750323306396</v>
          </cell>
          <cell r="K463">
            <v>34.190453573712347</v>
          </cell>
          <cell r="L463">
            <v>69.445398681776311</v>
          </cell>
        </row>
        <row r="464">
          <cell r="A464" t="str">
            <v>MHR0060-ST-0390-004-B</v>
          </cell>
          <cell r="B464" t="str">
            <v>MHR0060-ST</v>
          </cell>
          <cell r="C464" t="str">
            <v>Metal Hallide (Reactor Control Gear) 250</v>
          </cell>
          <cell r="D464">
            <v>390</v>
          </cell>
          <cell r="E464">
            <v>4</v>
          </cell>
          <cell r="F464" t="str">
            <v>HIGH PRESSURE SODIUM 250W (210/220)</v>
          </cell>
          <cell r="G464" t="str">
            <v>STEEL POLE</v>
          </cell>
          <cell r="H464">
            <v>2</v>
          </cell>
          <cell r="I464">
            <v>9.8748837500000004</v>
          </cell>
          <cell r="J464">
            <v>30.31750323306396</v>
          </cell>
          <cell r="K464">
            <v>34.190453573712347</v>
          </cell>
          <cell r="L464">
            <v>69.445398681776311</v>
          </cell>
        </row>
        <row r="465">
          <cell r="A465" t="str">
            <v>MHR0060-ST-0590-002-B</v>
          </cell>
          <cell r="B465" t="str">
            <v>MHR0060-ST</v>
          </cell>
          <cell r="C465" t="str">
            <v>Metal Hallide (Reactor Control Gear) 250</v>
          </cell>
          <cell r="D465">
            <v>590</v>
          </cell>
          <cell r="E465">
            <v>2</v>
          </cell>
          <cell r="F465" t="str">
            <v>HIGH PRESSURE SODIUM 250W (210/220)</v>
          </cell>
          <cell r="G465" t="str">
            <v>R/BOUT COLUMN</v>
          </cell>
          <cell r="H465">
            <v>4</v>
          </cell>
          <cell r="I465">
            <v>9.8748837500000004</v>
          </cell>
          <cell r="J465">
            <v>30.31750323306396</v>
          </cell>
          <cell r="K465">
            <v>34.190453573712347</v>
          </cell>
          <cell r="L465">
            <v>66.976677744276301</v>
          </cell>
        </row>
        <row r="466">
          <cell r="A466" t="str">
            <v>MHR0060-ST-0610-001-B</v>
          </cell>
          <cell r="B466" t="str">
            <v>MHR0060-ST</v>
          </cell>
          <cell r="C466" t="str">
            <v>Metal Hallide (Reactor Control Gear) 250</v>
          </cell>
          <cell r="D466">
            <v>610</v>
          </cell>
          <cell r="E466">
            <v>1</v>
          </cell>
          <cell r="F466" t="str">
            <v>METAL HALIDE/HPS 250W FLOOD (210/220)</v>
          </cell>
          <cell r="G466" t="str">
            <v>SHARED OR NO POLE</v>
          </cell>
          <cell r="H466">
            <v>1</v>
          </cell>
          <cell r="I466">
            <v>0</v>
          </cell>
          <cell r="J466">
            <v>30.31750323306396</v>
          </cell>
          <cell r="K466">
            <v>34.190453573712347</v>
          </cell>
          <cell r="L466">
            <v>64.507956806776306</v>
          </cell>
        </row>
        <row r="467">
          <cell r="A467" t="str">
            <v>MHR0060-ST-0610-002-B</v>
          </cell>
          <cell r="B467" t="str">
            <v>MHR0060-ST</v>
          </cell>
          <cell r="C467" t="str">
            <v>Metal Hallide (Reactor Control Gear) 250</v>
          </cell>
          <cell r="D467">
            <v>610</v>
          </cell>
          <cell r="E467">
            <v>2</v>
          </cell>
          <cell r="F467" t="str">
            <v>METAL HALIDE/HPS 250W FLOOD (210/220)</v>
          </cell>
          <cell r="G467" t="str">
            <v>SHARED OR NO POLE</v>
          </cell>
          <cell r="H467">
            <v>1</v>
          </cell>
          <cell r="I467">
            <v>0</v>
          </cell>
          <cell r="J467">
            <v>30.31750323306396</v>
          </cell>
          <cell r="K467">
            <v>34.190453573712347</v>
          </cell>
          <cell r="L467">
            <v>64.507956806776306</v>
          </cell>
        </row>
        <row r="468">
          <cell r="A468" t="str">
            <v>MHR0060-ST-0610-003-B</v>
          </cell>
          <cell r="B468" t="str">
            <v>MHR0060-ST</v>
          </cell>
          <cell r="C468" t="str">
            <v>Metal Hallide (Reactor Control Gear) 250</v>
          </cell>
          <cell r="D468">
            <v>610</v>
          </cell>
          <cell r="E468">
            <v>3</v>
          </cell>
          <cell r="F468" t="str">
            <v>METAL HALIDE/HPS 250W FLOOD (210/220)</v>
          </cell>
          <cell r="G468" t="str">
            <v>SHARED OR NO POLE</v>
          </cell>
          <cell r="H468">
            <v>1</v>
          </cell>
          <cell r="I468">
            <v>0</v>
          </cell>
          <cell r="J468">
            <v>30.31750323306396</v>
          </cell>
          <cell r="K468">
            <v>34.190453573712347</v>
          </cell>
          <cell r="L468">
            <v>64.507956806776306</v>
          </cell>
        </row>
        <row r="469">
          <cell r="A469" t="str">
            <v>MHR0060-ST-0610-004-B</v>
          </cell>
          <cell r="B469" t="str">
            <v>MHR0060-ST</v>
          </cell>
          <cell r="C469" t="str">
            <v>Metal Hallide (Reactor Control Gear) 250</v>
          </cell>
          <cell r="D469">
            <v>610</v>
          </cell>
          <cell r="E469">
            <v>4</v>
          </cell>
          <cell r="F469" t="str">
            <v>METAL HALIDE/HPS 250W FLOOD (210/220)</v>
          </cell>
          <cell r="G469" t="str">
            <v>SHARED OR NO POLE</v>
          </cell>
          <cell r="H469">
            <v>1</v>
          </cell>
          <cell r="I469">
            <v>0</v>
          </cell>
          <cell r="J469">
            <v>30.31750323306396</v>
          </cell>
          <cell r="K469">
            <v>34.190453573712347</v>
          </cell>
          <cell r="L469">
            <v>64.507956806776306</v>
          </cell>
        </row>
        <row r="470">
          <cell r="A470" t="str">
            <v>MHR0060-ST-0650-002-B</v>
          </cell>
          <cell r="B470" t="str">
            <v>MHR0060-ST</v>
          </cell>
          <cell r="C470" t="str">
            <v>Metal Hallide (Reactor Control Gear) 250</v>
          </cell>
          <cell r="D470">
            <v>650</v>
          </cell>
          <cell r="E470">
            <v>2</v>
          </cell>
          <cell r="F470" t="str">
            <v>METAL HALIDE/HPS 250W FLOOD (210/220)</v>
          </cell>
          <cell r="G470" t="str">
            <v>SHARED OR NO POLE</v>
          </cell>
          <cell r="H470">
            <v>2</v>
          </cell>
          <cell r="I470">
            <v>0</v>
          </cell>
          <cell r="J470">
            <v>30.31750323306396</v>
          </cell>
          <cell r="K470">
            <v>34.190453573712347</v>
          </cell>
          <cell r="L470">
            <v>64.507956806776306</v>
          </cell>
        </row>
        <row r="471">
          <cell r="A471" t="str">
            <v>MHR0060-ST-1070-001-B</v>
          </cell>
          <cell r="B471" t="str">
            <v>MHR0060-ST</v>
          </cell>
          <cell r="C471" t="str">
            <v>Metal Hallide (Reactor Control Gear) 250</v>
          </cell>
          <cell r="D471">
            <v>1070</v>
          </cell>
          <cell r="E471">
            <v>1</v>
          </cell>
          <cell r="F471" t="str">
            <v>METAL HALIDE/HPS 250W FLOOD (210/220)</v>
          </cell>
          <cell r="G471" t="str">
            <v>WOOD POLE</v>
          </cell>
          <cell r="H471">
            <v>1</v>
          </cell>
          <cell r="I471">
            <v>10.809914000000001</v>
          </cell>
          <cell r="J471">
            <v>30.31750323306396</v>
          </cell>
          <cell r="K471">
            <v>34.190453573712347</v>
          </cell>
          <cell r="L471">
            <v>75.317870806776313</v>
          </cell>
        </row>
        <row r="472">
          <cell r="A472" t="str">
            <v>MHR0060-ST-1070-002-B</v>
          </cell>
          <cell r="B472" t="str">
            <v>MHR0060-ST</v>
          </cell>
          <cell r="C472" t="str">
            <v>Metal Hallide (Reactor Control Gear) 250</v>
          </cell>
          <cell r="D472">
            <v>1070</v>
          </cell>
          <cell r="E472">
            <v>2</v>
          </cell>
          <cell r="F472" t="str">
            <v>METAL HALIDE/HPS 250W FLOOD (210/220)</v>
          </cell>
          <cell r="G472" t="str">
            <v>WOOD POLE</v>
          </cell>
          <cell r="H472">
            <v>1</v>
          </cell>
          <cell r="I472">
            <v>10.809914000000001</v>
          </cell>
          <cell r="J472">
            <v>30.31750323306396</v>
          </cell>
          <cell r="K472">
            <v>34.190453573712347</v>
          </cell>
          <cell r="L472">
            <v>75.317870806776313</v>
          </cell>
        </row>
        <row r="473">
          <cell r="A473" t="str">
            <v>MHR0060-ST-1120-001-B</v>
          </cell>
          <cell r="B473" t="str">
            <v>MHR0060-ST</v>
          </cell>
          <cell r="C473" t="str">
            <v>Metal Hallide (Reactor Control Gear) 250</v>
          </cell>
          <cell r="D473">
            <v>1120</v>
          </cell>
          <cell r="E473">
            <v>1</v>
          </cell>
          <cell r="F473" t="str">
            <v>METAL HALIDE/HPS 250W FLOOD (210/220)</v>
          </cell>
          <cell r="G473" t="str">
            <v>STEEL POLE</v>
          </cell>
          <cell r="H473">
            <v>1</v>
          </cell>
          <cell r="I473">
            <v>9.8748837500000004</v>
          </cell>
          <cell r="J473">
            <v>30.31750323306396</v>
          </cell>
          <cell r="K473">
            <v>34.190453573712347</v>
          </cell>
          <cell r="L473">
            <v>74.382840556776301</v>
          </cell>
        </row>
        <row r="474">
          <cell r="A474" t="str">
            <v>MHR0060-ST-1120-002-B</v>
          </cell>
          <cell r="B474" t="str">
            <v>MHR0060-ST</v>
          </cell>
          <cell r="C474" t="str">
            <v>Metal Hallide (Reactor Control Gear) 250</v>
          </cell>
          <cell r="D474">
            <v>1120</v>
          </cell>
          <cell r="E474">
            <v>2</v>
          </cell>
          <cell r="F474" t="str">
            <v>METAL HALIDE/HPS 250W FLOOD (210/220)</v>
          </cell>
          <cell r="G474" t="str">
            <v>STEEL POLE</v>
          </cell>
          <cell r="H474">
            <v>1</v>
          </cell>
          <cell r="I474">
            <v>9.8748837500000004</v>
          </cell>
          <cell r="J474">
            <v>30.31750323306396</v>
          </cell>
          <cell r="K474">
            <v>34.190453573712347</v>
          </cell>
          <cell r="L474">
            <v>74.382840556776301</v>
          </cell>
        </row>
        <row r="475">
          <cell r="A475" t="str">
            <v>MHR0060-ST-1120-003-B</v>
          </cell>
          <cell r="B475" t="str">
            <v>MHR0060-ST</v>
          </cell>
          <cell r="C475" t="str">
            <v>Metal Hallide (Reactor Control Gear) 250</v>
          </cell>
          <cell r="D475">
            <v>1120</v>
          </cell>
          <cell r="E475">
            <v>3</v>
          </cell>
          <cell r="F475" t="str">
            <v>METAL HALIDE/HPS 250W FLOOD (210/220)</v>
          </cell>
          <cell r="G475" t="str">
            <v>STEEL POLE</v>
          </cell>
          <cell r="H475">
            <v>1</v>
          </cell>
          <cell r="I475">
            <v>9.8748837500000004</v>
          </cell>
          <cell r="J475">
            <v>30.31750323306396</v>
          </cell>
          <cell r="K475">
            <v>34.190453573712347</v>
          </cell>
          <cell r="L475">
            <v>74.382840556776301</v>
          </cell>
        </row>
        <row r="476">
          <cell r="A476" t="str">
            <v>MHR0060-ST-1160-002-B</v>
          </cell>
          <cell r="B476" t="str">
            <v>MHR0060-ST</v>
          </cell>
          <cell r="C476" t="str">
            <v>Metal Hallide (Reactor Control Gear) 250</v>
          </cell>
          <cell r="D476">
            <v>1160</v>
          </cell>
          <cell r="E476">
            <v>2</v>
          </cell>
          <cell r="F476" t="str">
            <v>METAL HALIDE/HPS 250W FLOOD (210/220)</v>
          </cell>
          <cell r="G476" t="str">
            <v>WOOD POLE</v>
          </cell>
          <cell r="H476">
            <v>2</v>
          </cell>
          <cell r="I476">
            <v>10.809914000000001</v>
          </cell>
          <cell r="J476">
            <v>30.31750323306396</v>
          </cell>
          <cell r="K476">
            <v>34.190453573712347</v>
          </cell>
          <cell r="L476">
            <v>69.912913806776302</v>
          </cell>
        </row>
        <row r="477">
          <cell r="A477" t="str">
            <v>MHR0070-ST-0001-006-B</v>
          </cell>
          <cell r="B477" t="str">
            <v>MHR0070-ST</v>
          </cell>
          <cell r="C477" t="str">
            <v>Metal Hallide (Reactor Control Gear) 400</v>
          </cell>
          <cell r="D477">
            <v>1</v>
          </cell>
          <cell r="E477">
            <v>6</v>
          </cell>
          <cell r="F477" t="str">
            <v>NO CAPITAL</v>
          </cell>
          <cell r="G477" t="str">
            <v>NO CAPITAL</v>
          </cell>
          <cell r="H477">
            <v>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>MHR0070-ST-0060-001-B</v>
          </cell>
          <cell r="B478" t="str">
            <v>MHR0070-ST</v>
          </cell>
          <cell r="C478" t="str">
            <v>Metal Hallide (Reactor Control Gear) 400</v>
          </cell>
          <cell r="D478">
            <v>60</v>
          </cell>
          <cell r="E478">
            <v>1</v>
          </cell>
          <cell r="F478" t="str">
            <v>HIGH PRESSURE SODIUM 250W (210/220)</v>
          </cell>
          <cell r="G478" t="str">
            <v>SHARED OR NO POLE</v>
          </cell>
          <cell r="H478">
            <v>1</v>
          </cell>
          <cell r="I478">
            <v>0</v>
          </cell>
          <cell r="J478">
            <v>30.456185624463959</v>
          </cell>
          <cell r="K478">
            <v>34.294795573712349</v>
          </cell>
          <cell r="L478">
            <v>64.750981198176305</v>
          </cell>
        </row>
        <row r="479">
          <cell r="A479" t="str">
            <v>MHR0070-ST-0060-002-B</v>
          </cell>
          <cell r="B479" t="str">
            <v>MHR0070-ST</v>
          </cell>
          <cell r="C479" t="str">
            <v>Metal Hallide (Reactor Control Gear) 400</v>
          </cell>
          <cell r="D479">
            <v>60</v>
          </cell>
          <cell r="E479">
            <v>2</v>
          </cell>
          <cell r="F479" t="str">
            <v>HIGH PRESSURE SODIUM 250W (210/220)</v>
          </cell>
          <cell r="G479" t="str">
            <v>SHARED OR NO POLE</v>
          </cell>
          <cell r="H479">
            <v>1</v>
          </cell>
          <cell r="I479">
            <v>0</v>
          </cell>
          <cell r="J479">
            <v>30.456185624463959</v>
          </cell>
          <cell r="K479">
            <v>34.294795573712349</v>
          </cell>
          <cell r="L479">
            <v>64.750981198176305</v>
          </cell>
        </row>
        <row r="480">
          <cell r="A480" t="str">
            <v>MHR0070-ST-0060-004-B</v>
          </cell>
          <cell r="B480" t="str">
            <v>MHR0070-ST</v>
          </cell>
          <cell r="C480" t="str">
            <v>Metal Hallide (Reactor Control Gear) 400</v>
          </cell>
          <cell r="D480">
            <v>60</v>
          </cell>
          <cell r="E480">
            <v>4</v>
          </cell>
          <cell r="F480" t="str">
            <v>HIGH PRESSURE SODIUM 250W (210/220)</v>
          </cell>
          <cell r="G480" t="str">
            <v>SHARED OR NO POLE</v>
          </cell>
          <cell r="H480">
            <v>1</v>
          </cell>
          <cell r="I480">
            <v>0</v>
          </cell>
          <cell r="J480">
            <v>30.456185624463959</v>
          </cell>
          <cell r="K480">
            <v>34.294795573712349</v>
          </cell>
          <cell r="L480">
            <v>64.750981198176305</v>
          </cell>
        </row>
        <row r="481">
          <cell r="A481" t="str">
            <v>MHR0070-ST-0320-001-B</v>
          </cell>
          <cell r="B481" t="str">
            <v>MHR0070-ST</v>
          </cell>
          <cell r="C481" t="str">
            <v>Metal Hallide (Reactor Control Gear) 400</v>
          </cell>
          <cell r="D481">
            <v>320</v>
          </cell>
          <cell r="E481">
            <v>1</v>
          </cell>
          <cell r="F481" t="str">
            <v>HIGH PRESSURE SODIUM 250W (210/220)</v>
          </cell>
          <cell r="G481" t="str">
            <v>STEEL POLE</v>
          </cell>
          <cell r="H481">
            <v>1</v>
          </cell>
          <cell r="I481">
            <v>9.8748837500000004</v>
          </cell>
          <cell r="J481">
            <v>30.456185624463959</v>
          </cell>
          <cell r="K481">
            <v>34.294795573712349</v>
          </cell>
          <cell r="L481">
            <v>74.6258649481763</v>
          </cell>
        </row>
        <row r="482">
          <cell r="A482" t="str">
            <v>MHR0070-ST-0320-002-B</v>
          </cell>
          <cell r="B482" t="str">
            <v>MHR0070-ST</v>
          </cell>
          <cell r="C482" t="str">
            <v>Metal Hallide (Reactor Control Gear) 400</v>
          </cell>
          <cell r="D482">
            <v>320</v>
          </cell>
          <cell r="E482">
            <v>2</v>
          </cell>
          <cell r="F482" t="str">
            <v>HIGH PRESSURE SODIUM 250W (210/220)</v>
          </cell>
          <cell r="G482" t="str">
            <v>STEEL POLE</v>
          </cell>
          <cell r="H482">
            <v>1</v>
          </cell>
          <cell r="I482">
            <v>9.8748837500000004</v>
          </cell>
          <cell r="J482">
            <v>30.456185624463959</v>
          </cell>
          <cell r="K482">
            <v>34.294795573712349</v>
          </cell>
          <cell r="L482">
            <v>74.6258649481763</v>
          </cell>
        </row>
        <row r="483">
          <cell r="A483" t="str">
            <v>MHR0070-ST-0320-004-B</v>
          </cell>
          <cell r="B483" t="str">
            <v>MHR0070-ST</v>
          </cell>
          <cell r="C483" t="str">
            <v>Metal Hallide (Reactor Control Gear) 400</v>
          </cell>
          <cell r="D483">
            <v>320</v>
          </cell>
          <cell r="E483">
            <v>4</v>
          </cell>
          <cell r="F483" t="str">
            <v>HIGH PRESSURE SODIUM 250W (210/220)</v>
          </cell>
          <cell r="G483" t="str">
            <v>STEEL POLE</v>
          </cell>
          <cell r="H483">
            <v>1</v>
          </cell>
          <cell r="I483">
            <v>9.8748837500000004</v>
          </cell>
          <cell r="J483">
            <v>30.456185624463959</v>
          </cell>
          <cell r="K483">
            <v>34.294795573712349</v>
          </cell>
          <cell r="L483">
            <v>74.6258649481763</v>
          </cell>
        </row>
        <row r="484">
          <cell r="A484" t="str">
            <v>MHR0070-ST-0390-002-B</v>
          </cell>
          <cell r="B484" t="str">
            <v>MHR0070-ST</v>
          </cell>
          <cell r="C484" t="str">
            <v>Metal Hallide (Reactor Control Gear) 400</v>
          </cell>
          <cell r="D484">
            <v>390</v>
          </cell>
          <cell r="E484">
            <v>2</v>
          </cell>
          <cell r="F484" t="str">
            <v>HIGH PRESSURE SODIUM 250W (210/220)</v>
          </cell>
          <cell r="G484" t="str">
            <v>STEEL POLE</v>
          </cell>
          <cell r="H484">
            <v>2</v>
          </cell>
          <cell r="I484">
            <v>9.8748837500000004</v>
          </cell>
          <cell r="J484">
            <v>30.456185624463959</v>
          </cell>
          <cell r="K484">
            <v>34.294795573712349</v>
          </cell>
          <cell r="L484">
            <v>69.68842307317631</v>
          </cell>
        </row>
        <row r="485">
          <cell r="A485" t="str">
            <v>MHR0070-ST-0470-002-B</v>
          </cell>
          <cell r="B485" t="str">
            <v>MHR0070-ST</v>
          </cell>
          <cell r="C485" t="str">
            <v>Metal Hallide (Reactor Control Gear) 400</v>
          </cell>
          <cell r="D485">
            <v>470</v>
          </cell>
          <cell r="E485">
            <v>2</v>
          </cell>
          <cell r="F485" t="str">
            <v>HIGH PRESSURE SODIUM 250W (210/220)</v>
          </cell>
          <cell r="G485" t="str">
            <v>STEEL POLE</v>
          </cell>
          <cell r="H485">
            <v>4</v>
          </cell>
          <cell r="I485">
            <v>9.8748837500000004</v>
          </cell>
          <cell r="J485">
            <v>30.456185624463959</v>
          </cell>
          <cell r="K485">
            <v>34.294795573712349</v>
          </cell>
          <cell r="L485">
            <v>67.2197021356763</v>
          </cell>
        </row>
        <row r="486">
          <cell r="A486" t="str">
            <v>MHR0070-ST-0620-001-B</v>
          </cell>
          <cell r="B486" t="str">
            <v>MHR0070-ST</v>
          </cell>
          <cell r="C486" t="str">
            <v>Metal Hallide (Reactor Control Gear) 400</v>
          </cell>
          <cell r="D486">
            <v>620</v>
          </cell>
          <cell r="E486">
            <v>1</v>
          </cell>
          <cell r="F486" t="str">
            <v>METAL HALIDE/HPS 400W FLOOD (310/360)</v>
          </cell>
          <cell r="G486" t="str">
            <v>SHARED OR NO POLE</v>
          </cell>
          <cell r="H486">
            <v>1</v>
          </cell>
          <cell r="I486">
            <v>0</v>
          </cell>
          <cell r="J486">
            <v>30.456185624463959</v>
          </cell>
          <cell r="K486">
            <v>34.294795573712349</v>
          </cell>
          <cell r="L486">
            <v>64.750981198176305</v>
          </cell>
        </row>
        <row r="487">
          <cell r="A487" t="str">
            <v>MHR0070-ST-0620-002-B</v>
          </cell>
          <cell r="B487" t="str">
            <v>MHR0070-ST</v>
          </cell>
          <cell r="C487" t="str">
            <v>Metal Hallide (Reactor Control Gear) 400</v>
          </cell>
          <cell r="D487">
            <v>620</v>
          </cell>
          <cell r="E487">
            <v>2</v>
          </cell>
          <cell r="F487" t="str">
            <v>METAL HALIDE/HPS 400W FLOOD (310/360)</v>
          </cell>
          <cell r="G487" t="str">
            <v>SHARED OR NO POLE</v>
          </cell>
          <cell r="H487">
            <v>1</v>
          </cell>
          <cell r="I487">
            <v>0</v>
          </cell>
          <cell r="J487">
            <v>30.456185624463959</v>
          </cell>
          <cell r="K487">
            <v>34.294795573712349</v>
          </cell>
          <cell r="L487">
            <v>64.750981198176305</v>
          </cell>
        </row>
        <row r="488">
          <cell r="A488" t="str">
            <v>MHR0070-ST-0620-003-B</v>
          </cell>
          <cell r="B488" t="str">
            <v>MHR0070-ST</v>
          </cell>
          <cell r="C488" t="str">
            <v>Metal Hallide (Reactor Control Gear) 400</v>
          </cell>
          <cell r="D488">
            <v>620</v>
          </cell>
          <cell r="E488">
            <v>3</v>
          </cell>
          <cell r="F488" t="str">
            <v>METAL HALIDE/HPS 400W FLOOD (310/360)</v>
          </cell>
          <cell r="G488" t="str">
            <v>SHARED OR NO POLE</v>
          </cell>
          <cell r="H488">
            <v>1</v>
          </cell>
          <cell r="I488">
            <v>0</v>
          </cell>
          <cell r="J488">
            <v>30.456185624463959</v>
          </cell>
          <cell r="K488">
            <v>34.294795573712349</v>
          </cell>
          <cell r="L488">
            <v>64.750981198176305</v>
          </cell>
        </row>
        <row r="489">
          <cell r="A489" t="str">
            <v>MHR0070-ST-0620-004-B</v>
          </cell>
          <cell r="B489" t="str">
            <v>MHR0070-ST</v>
          </cell>
          <cell r="C489" t="str">
            <v>Metal Hallide (Reactor Control Gear) 400</v>
          </cell>
          <cell r="D489">
            <v>620</v>
          </cell>
          <cell r="E489">
            <v>4</v>
          </cell>
          <cell r="F489" t="str">
            <v>METAL HALIDE/HPS 400W FLOOD (310/360)</v>
          </cell>
          <cell r="G489" t="str">
            <v>SHARED OR NO POLE</v>
          </cell>
          <cell r="H489">
            <v>1</v>
          </cell>
          <cell r="I489">
            <v>0</v>
          </cell>
          <cell r="J489">
            <v>30.456185624463959</v>
          </cell>
          <cell r="K489">
            <v>34.294795573712349</v>
          </cell>
          <cell r="L489">
            <v>64.750981198176305</v>
          </cell>
        </row>
        <row r="490">
          <cell r="A490" t="str">
            <v>MHR0070-ST-0660-002-B</v>
          </cell>
          <cell r="B490" t="str">
            <v>MHR0070-ST</v>
          </cell>
          <cell r="C490" t="str">
            <v>Metal Hallide (Reactor Control Gear) 400</v>
          </cell>
          <cell r="D490">
            <v>660</v>
          </cell>
          <cell r="E490">
            <v>2</v>
          </cell>
          <cell r="F490" t="str">
            <v>METAL HALIDE/HPS 400W FLOOD (310/360)</v>
          </cell>
          <cell r="G490" t="str">
            <v>SHARED OR NO POLE</v>
          </cell>
          <cell r="H490">
            <v>2</v>
          </cell>
          <cell r="I490">
            <v>0</v>
          </cell>
          <cell r="J490">
            <v>30.456185624463959</v>
          </cell>
          <cell r="K490">
            <v>34.294795573712349</v>
          </cell>
          <cell r="L490">
            <v>64.750981198176305</v>
          </cell>
        </row>
        <row r="491">
          <cell r="A491" t="str">
            <v>MHR0070-ST-1080-001-B</v>
          </cell>
          <cell r="B491" t="str">
            <v>MHR0070-ST</v>
          </cell>
          <cell r="C491" t="str">
            <v>Metal Hallide (Reactor Control Gear) 400</v>
          </cell>
          <cell r="D491">
            <v>1080</v>
          </cell>
          <cell r="E491">
            <v>1</v>
          </cell>
          <cell r="F491" t="str">
            <v>METAL HALIDE/HPS 400W FLOOD (310/360)</v>
          </cell>
          <cell r="G491" t="str">
            <v>SHARED OR NO POLE</v>
          </cell>
          <cell r="H491">
            <v>2</v>
          </cell>
          <cell r="I491">
            <v>0</v>
          </cell>
          <cell r="J491">
            <v>30.456185624463959</v>
          </cell>
          <cell r="K491">
            <v>34.294795573712349</v>
          </cell>
          <cell r="L491">
            <v>64.750981198176305</v>
          </cell>
        </row>
        <row r="492">
          <cell r="A492" t="str">
            <v>MHR0070-ST-1080-002-B</v>
          </cell>
          <cell r="B492" t="str">
            <v>MHR0070-ST</v>
          </cell>
          <cell r="C492" t="str">
            <v>Metal Hallide (Reactor Control Gear) 400</v>
          </cell>
          <cell r="D492">
            <v>1080</v>
          </cell>
          <cell r="E492">
            <v>2</v>
          </cell>
          <cell r="F492" t="str">
            <v>METAL HALIDE/HPS 400W FLOOD (310/360)</v>
          </cell>
          <cell r="G492" t="str">
            <v>SHARED OR NO POLE</v>
          </cell>
          <cell r="H492">
            <v>2</v>
          </cell>
          <cell r="I492">
            <v>0</v>
          </cell>
          <cell r="J492">
            <v>30.456185624463959</v>
          </cell>
          <cell r="K492">
            <v>34.294795573712349</v>
          </cell>
          <cell r="L492">
            <v>64.750981198176305</v>
          </cell>
        </row>
        <row r="493">
          <cell r="A493" t="str">
            <v>MHR0070-ST-1130-001-B</v>
          </cell>
          <cell r="B493" t="str">
            <v>MHR0070-ST</v>
          </cell>
          <cell r="C493" t="str">
            <v>Metal Hallide (Reactor Control Gear) 400</v>
          </cell>
          <cell r="D493">
            <v>1130</v>
          </cell>
          <cell r="E493">
            <v>1</v>
          </cell>
          <cell r="F493" t="str">
            <v>METAL HALIDE/HPS 400W FLOOD (310/360)</v>
          </cell>
          <cell r="G493" t="str">
            <v>STEEL POLE</v>
          </cell>
          <cell r="H493">
            <v>2</v>
          </cell>
          <cell r="I493">
            <v>9.8748837500000004</v>
          </cell>
          <cell r="J493">
            <v>30.456185624463959</v>
          </cell>
          <cell r="K493">
            <v>34.294795573712349</v>
          </cell>
          <cell r="L493">
            <v>69.68842307317631</v>
          </cell>
        </row>
        <row r="494">
          <cell r="A494" t="str">
            <v>MHR0070-ST-1170-001-B</v>
          </cell>
          <cell r="B494" t="str">
            <v>MHR0070-ST</v>
          </cell>
          <cell r="C494" t="str">
            <v>Metal Hallide (Reactor Control Gear) 400</v>
          </cell>
          <cell r="D494">
            <v>1170</v>
          </cell>
          <cell r="E494">
            <v>1</v>
          </cell>
          <cell r="F494" t="str">
            <v>METAL HALIDE/HPS 400W FLOOD (310/360)</v>
          </cell>
          <cell r="G494" t="str">
            <v>STEEL POLE</v>
          </cell>
          <cell r="H494">
            <v>1</v>
          </cell>
          <cell r="I494">
            <v>9.8748837500000004</v>
          </cell>
          <cell r="J494">
            <v>30.456185624463959</v>
          </cell>
          <cell r="K494">
            <v>34.294795573712349</v>
          </cell>
          <cell r="L494">
            <v>74.6258649481763</v>
          </cell>
        </row>
        <row r="495">
          <cell r="A495" t="str">
            <v>MHR0070-ST-1170-002-B</v>
          </cell>
          <cell r="B495" t="str">
            <v>MHR0070-ST</v>
          </cell>
          <cell r="C495" t="str">
            <v>Metal Hallide (Reactor Control Gear) 400</v>
          </cell>
          <cell r="D495">
            <v>1170</v>
          </cell>
          <cell r="E495">
            <v>2</v>
          </cell>
          <cell r="F495" t="str">
            <v>METAL HALIDE/HPS 400W FLOOD (310/360)</v>
          </cell>
          <cell r="G495" t="str">
            <v>STEEL POLE</v>
          </cell>
          <cell r="H495">
            <v>1</v>
          </cell>
          <cell r="I495">
            <v>9.8748837500000004</v>
          </cell>
          <cell r="J495">
            <v>30.456185624463959</v>
          </cell>
          <cell r="K495">
            <v>34.294795573712349</v>
          </cell>
          <cell r="L495">
            <v>74.6258649481763</v>
          </cell>
        </row>
        <row r="496">
          <cell r="A496" t="str">
            <v>MHR0070-ST-1170-004-B</v>
          </cell>
          <cell r="B496" t="str">
            <v>MHR0070-ST</v>
          </cell>
          <cell r="C496" t="str">
            <v>Metal Hallide (Reactor Control Gear) 400</v>
          </cell>
          <cell r="D496">
            <v>1170</v>
          </cell>
          <cell r="E496">
            <v>4</v>
          </cell>
          <cell r="F496" t="str">
            <v>METAL HALIDE/HPS 400W FLOOD (310/360)</v>
          </cell>
          <cell r="G496" t="str">
            <v>STEEL POLE</v>
          </cell>
          <cell r="H496">
            <v>1</v>
          </cell>
          <cell r="I496">
            <v>9.8748837500000004</v>
          </cell>
          <cell r="J496">
            <v>30.456185624463959</v>
          </cell>
          <cell r="K496">
            <v>34.294795573712349</v>
          </cell>
          <cell r="L496">
            <v>74.6258649481763</v>
          </cell>
        </row>
        <row r="497">
          <cell r="A497" t="str">
            <v>MHR0100-ST-0001-006-B</v>
          </cell>
          <cell r="B497" t="str">
            <v>MHR0100-ST</v>
          </cell>
          <cell r="C497" t="str">
            <v>Metal Hallide (Reactor Control Gear) 1000</v>
          </cell>
          <cell r="D497">
            <v>1</v>
          </cell>
          <cell r="E497">
            <v>6</v>
          </cell>
          <cell r="F497" t="str">
            <v>NO CAPITAL</v>
          </cell>
          <cell r="G497" t="str">
            <v>NO CAPITAL</v>
          </cell>
          <cell r="H497">
            <v>1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 t="str">
            <v>MHR0100-ST-0120-002-B</v>
          </cell>
          <cell r="B498" t="str">
            <v>MHR0100-ST</v>
          </cell>
          <cell r="C498" t="str">
            <v>Metal Hallide (Reactor Control Gear) 1000</v>
          </cell>
          <cell r="D498">
            <v>120</v>
          </cell>
          <cell r="E498">
            <v>2</v>
          </cell>
          <cell r="F498" t="str">
            <v xml:space="preserve">METAL HALIDE 1000W FLOODLIGHT </v>
          </cell>
          <cell r="G498" t="str">
            <v>SHARED OR NO POLE</v>
          </cell>
          <cell r="H498">
            <v>1</v>
          </cell>
          <cell r="I498">
            <v>0</v>
          </cell>
          <cell r="J498">
            <v>31.812272544063958</v>
          </cell>
          <cell r="K498">
            <v>37.309919573712349</v>
          </cell>
          <cell r="L498">
            <v>69.122192117776308</v>
          </cell>
        </row>
        <row r="499">
          <cell r="A499" t="str">
            <v>MHR0100-ST-0120-004-B</v>
          </cell>
          <cell r="B499" t="str">
            <v>MHR0100-ST</v>
          </cell>
          <cell r="C499" t="str">
            <v>Metal Hallide (Reactor Control Gear) 1000</v>
          </cell>
          <cell r="D499">
            <v>120</v>
          </cell>
          <cell r="E499">
            <v>4</v>
          </cell>
          <cell r="F499" t="str">
            <v xml:space="preserve">METAL HALIDE 1000W FLOODLIGHT </v>
          </cell>
          <cell r="G499" t="str">
            <v>SHARED OR NO POLE</v>
          </cell>
          <cell r="H499">
            <v>1</v>
          </cell>
          <cell r="I499">
            <v>0</v>
          </cell>
          <cell r="J499">
            <v>31.812272544063958</v>
          </cell>
          <cell r="K499">
            <v>37.309919573712349</v>
          </cell>
          <cell r="L499">
            <v>69.122192117776308</v>
          </cell>
        </row>
        <row r="500">
          <cell r="A500" t="str">
            <v>MVA0010-ST-0001-006-B</v>
          </cell>
          <cell r="B500" t="str">
            <v>MVA0010-ST</v>
          </cell>
          <cell r="C500" t="str">
            <v>Mercury Vapour 50</v>
          </cell>
          <cell r="D500">
            <v>1</v>
          </cell>
          <cell r="E500">
            <v>6</v>
          </cell>
          <cell r="F500" t="str">
            <v>NO CAPITAL</v>
          </cell>
          <cell r="G500" t="str">
            <v>NO CAPITAL</v>
          </cell>
          <cell r="H500">
            <v>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 t="str">
            <v>MVA0010-ST-0010-001-B</v>
          </cell>
          <cell r="B501" t="str">
            <v>MVA0010-ST</v>
          </cell>
          <cell r="C501" t="str">
            <v>Mercury Vapour 50</v>
          </cell>
          <cell r="D501">
            <v>10</v>
          </cell>
          <cell r="E501">
            <v>1</v>
          </cell>
          <cell r="F501" t="str">
            <v>MERCURY VAPOUR 80W</v>
          </cell>
          <cell r="G501" t="str">
            <v>SHARED OR NO POLE</v>
          </cell>
          <cell r="H501">
            <v>1</v>
          </cell>
          <cell r="I501">
            <v>0</v>
          </cell>
          <cell r="J501">
            <v>14.53029904369178</v>
          </cell>
          <cell r="K501">
            <v>22.384516073712348</v>
          </cell>
          <cell r="L501">
            <v>36.914815117404132</v>
          </cell>
        </row>
        <row r="502">
          <cell r="A502" t="str">
            <v>MVA0010-ST-0010-002-B</v>
          </cell>
          <cell r="B502" t="str">
            <v>MVA0010-ST</v>
          </cell>
          <cell r="C502" t="str">
            <v>Mercury Vapour 50</v>
          </cell>
          <cell r="D502">
            <v>10</v>
          </cell>
          <cell r="E502">
            <v>2</v>
          </cell>
          <cell r="F502" t="str">
            <v>MERCURY VAPOUR 80W</v>
          </cell>
          <cell r="G502" t="str">
            <v>SHARED OR NO POLE</v>
          </cell>
          <cell r="H502">
            <v>1</v>
          </cell>
          <cell r="I502">
            <v>0</v>
          </cell>
          <cell r="J502">
            <v>14.53029904369178</v>
          </cell>
          <cell r="K502">
            <v>22.384516073712348</v>
          </cell>
          <cell r="L502">
            <v>36.914815117404132</v>
          </cell>
        </row>
        <row r="503">
          <cell r="A503" t="str">
            <v>MVA0010-ST-0010-004-B</v>
          </cell>
          <cell r="B503" t="str">
            <v>MVA0010-ST</v>
          </cell>
          <cell r="C503" t="str">
            <v>Mercury Vapour 50</v>
          </cell>
          <cell r="D503">
            <v>10</v>
          </cell>
          <cell r="E503">
            <v>4</v>
          </cell>
          <cell r="F503" t="str">
            <v>MERCURY VAPOUR 80W</v>
          </cell>
          <cell r="G503" t="str">
            <v>SHARED OR NO POLE</v>
          </cell>
          <cell r="H503">
            <v>1</v>
          </cell>
          <cell r="I503">
            <v>0</v>
          </cell>
          <cell r="J503">
            <v>14.53029904369178</v>
          </cell>
          <cell r="K503">
            <v>22.384516073712348</v>
          </cell>
          <cell r="L503">
            <v>36.914815117404132</v>
          </cell>
        </row>
        <row r="504">
          <cell r="A504" t="str">
            <v>MVA0010-ST-0740-001-B</v>
          </cell>
          <cell r="B504" t="str">
            <v>MVA0010-ST</v>
          </cell>
          <cell r="C504" t="str">
            <v>Mercury Vapour 50</v>
          </cell>
          <cell r="D504">
            <v>740</v>
          </cell>
          <cell r="E504">
            <v>1</v>
          </cell>
          <cell r="F504" t="str">
            <v>MERCURY VAPOUR 80W</v>
          </cell>
          <cell r="G504" t="str">
            <v>SHARED OR NO POLE</v>
          </cell>
          <cell r="H504">
            <v>2</v>
          </cell>
          <cell r="I504">
            <v>0</v>
          </cell>
          <cell r="J504">
            <v>14.53029904369178</v>
          </cell>
          <cell r="K504">
            <v>22.384516073712348</v>
          </cell>
          <cell r="L504">
            <v>36.914815117404132</v>
          </cell>
        </row>
        <row r="505">
          <cell r="A505" t="str">
            <v>MVA0010-ST-0810-001-B</v>
          </cell>
          <cell r="B505" t="str">
            <v>MVA0010-ST</v>
          </cell>
          <cell r="C505" t="str">
            <v>Mercury Vapour 50</v>
          </cell>
          <cell r="D505">
            <v>810</v>
          </cell>
          <cell r="E505">
            <v>1</v>
          </cell>
          <cell r="F505" t="str">
            <v>MERCURY VAPOUR 80W</v>
          </cell>
          <cell r="G505" t="str">
            <v>WOOD POLE</v>
          </cell>
          <cell r="H505">
            <v>1</v>
          </cell>
          <cell r="I505">
            <v>10.809914000000001</v>
          </cell>
          <cell r="J505">
            <v>14.53029904369178</v>
          </cell>
          <cell r="K505">
            <v>22.384516073712348</v>
          </cell>
          <cell r="L505">
            <v>47.724729117404131</v>
          </cell>
        </row>
        <row r="506">
          <cell r="A506" t="str">
            <v>MVA0010-ST-0810-002-B</v>
          </cell>
          <cell r="B506" t="str">
            <v>MVA0010-ST</v>
          </cell>
          <cell r="C506" t="str">
            <v>Mercury Vapour 50</v>
          </cell>
          <cell r="D506">
            <v>810</v>
          </cell>
          <cell r="E506">
            <v>2</v>
          </cell>
          <cell r="F506" t="str">
            <v>MERCURY VAPOUR 80W</v>
          </cell>
          <cell r="G506" t="str">
            <v>WOOD POLE</v>
          </cell>
          <cell r="H506">
            <v>1</v>
          </cell>
          <cell r="I506">
            <v>10.809914000000001</v>
          </cell>
          <cell r="J506">
            <v>14.53029904369178</v>
          </cell>
          <cell r="K506">
            <v>22.384516073712348</v>
          </cell>
          <cell r="L506">
            <v>47.724729117404131</v>
          </cell>
        </row>
        <row r="507">
          <cell r="A507" t="str">
            <v>MVA0010-ST-0990-001-B</v>
          </cell>
          <cell r="B507" t="str">
            <v>MVA0010-ST</v>
          </cell>
          <cell r="C507" t="str">
            <v>Mercury Vapour 50</v>
          </cell>
          <cell r="D507">
            <v>990</v>
          </cell>
          <cell r="E507">
            <v>1</v>
          </cell>
          <cell r="F507" t="str">
            <v>MERCURY VAPOUR 80W</v>
          </cell>
          <cell r="G507" t="str">
            <v>STEEL POLE</v>
          </cell>
          <cell r="H507">
            <v>1</v>
          </cell>
          <cell r="I507">
            <v>9.8748837500000004</v>
          </cell>
          <cell r="J507">
            <v>14.53029904369178</v>
          </cell>
          <cell r="K507">
            <v>22.384516073712348</v>
          </cell>
          <cell r="L507">
            <v>46.789698867404134</v>
          </cell>
        </row>
        <row r="508">
          <cell r="A508" t="str">
            <v>MVA0010-ST-0990-002-B</v>
          </cell>
          <cell r="B508" t="str">
            <v>MVA0010-ST</v>
          </cell>
          <cell r="C508" t="str">
            <v>Mercury Vapour 50</v>
          </cell>
          <cell r="D508">
            <v>990</v>
          </cell>
          <cell r="E508">
            <v>2</v>
          </cell>
          <cell r="F508" t="str">
            <v>MERCURY VAPOUR 80W</v>
          </cell>
          <cell r="G508" t="str">
            <v>STEEL POLE</v>
          </cell>
          <cell r="H508">
            <v>1</v>
          </cell>
          <cell r="I508">
            <v>9.8748837500000004</v>
          </cell>
          <cell r="J508">
            <v>14.53029904369178</v>
          </cell>
          <cell r="K508">
            <v>22.384516073712348</v>
          </cell>
          <cell r="L508">
            <v>46.789698867404134</v>
          </cell>
        </row>
        <row r="509">
          <cell r="A509" t="str">
            <v>MVA0010-ST-0990-004-B</v>
          </cell>
          <cell r="B509" t="str">
            <v>MVA0010-ST</v>
          </cell>
          <cell r="C509" t="str">
            <v>Mercury Vapour 50</v>
          </cell>
          <cell r="D509">
            <v>990</v>
          </cell>
          <cell r="E509">
            <v>4</v>
          </cell>
          <cell r="F509" t="str">
            <v>MERCURY VAPOUR 80W</v>
          </cell>
          <cell r="G509" t="str">
            <v>STEEL POLE</v>
          </cell>
          <cell r="H509">
            <v>1</v>
          </cell>
          <cell r="I509">
            <v>9.8748837500000004</v>
          </cell>
          <cell r="J509">
            <v>14.53029904369178</v>
          </cell>
          <cell r="K509">
            <v>22.384516073712348</v>
          </cell>
          <cell r="L509">
            <v>46.789698867404134</v>
          </cell>
        </row>
        <row r="510">
          <cell r="A510" t="str">
            <v>MVA0010-ST-1000-002-B</v>
          </cell>
          <cell r="B510" t="str">
            <v>MVA0010-ST</v>
          </cell>
          <cell r="C510" t="str">
            <v>Mercury Vapour 50</v>
          </cell>
          <cell r="D510">
            <v>1000</v>
          </cell>
          <cell r="E510">
            <v>2</v>
          </cell>
          <cell r="F510" t="str">
            <v>MERCURY VAPOUR 80W</v>
          </cell>
          <cell r="G510" t="str">
            <v>STEEL POLE</v>
          </cell>
          <cell r="H510">
            <v>2</v>
          </cell>
          <cell r="I510">
            <v>9.8748837500000004</v>
          </cell>
          <cell r="J510">
            <v>14.53029904369178</v>
          </cell>
          <cell r="K510">
            <v>22.384516073712348</v>
          </cell>
          <cell r="L510">
            <v>41.852256992404129</v>
          </cell>
        </row>
        <row r="511">
          <cell r="A511" t="str">
            <v>MVA0020-ST-0001-006-B</v>
          </cell>
          <cell r="B511" t="str">
            <v>MVA0020-ST</v>
          </cell>
          <cell r="C511" t="str">
            <v>Mercury Vapour 80</v>
          </cell>
          <cell r="D511">
            <v>1</v>
          </cell>
          <cell r="E511">
            <v>6</v>
          </cell>
          <cell r="F511" t="str">
            <v>NO CAPITAL</v>
          </cell>
          <cell r="G511" t="str">
            <v>NO CAPITAL</v>
          </cell>
          <cell r="H511">
            <v>1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 t="str">
            <v>MVA0020-ST-0010-001-B</v>
          </cell>
          <cell r="B512" t="str">
            <v>MVA0020-ST</v>
          </cell>
          <cell r="C512" t="str">
            <v>Mercury Vapour 80</v>
          </cell>
          <cell r="D512">
            <v>10</v>
          </cell>
          <cell r="E512">
            <v>1</v>
          </cell>
          <cell r="F512" t="str">
            <v>MERCURY VAPOUR 80W</v>
          </cell>
          <cell r="G512" t="str">
            <v>SHARED OR NO POLE</v>
          </cell>
          <cell r="H512">
            <v>1</v>
          </cell>
          <cell r="I512">
            <v>0</v>
          </cell>
          <cell r="J512">
            <v>13.201773059291046</v>
          </cell>
          <cell r="K512">
            <v>23.716675573712347</v>
          </cell>
          <cell r="L512">
            <v>36.918448633003393</v>
          </cell>
        </row>
        <row r="513">
          <cell r="A513" t="str">
            <v>MVA0020-ST-0010-002-B</v>
          </cell>
          <cell r="B513" t="str">
            <v>MVA0020-ST</v>
          </cell>
          <cell r="C513" t="str">
            <v>Mercury Vapour 80</v>
          </cell>
          <cell r="D513">
            <v>10</v>
          </cell>
          <cell r="E513">
            <v>2</v>
          </cell>
          <cell r="F513" t="str">
            <v>MERCURY VAPOUR 80W</v>
          </cell>
          <cell r="G513" t="str">
            <v>SHARED OR NO POLE</v>
          </cell>
          <cell r="H513">
            <v>1</v>
          </cell>
          <cell r="I513">
            <v>0</v>
          </cell>
          <cell r="J513">
            <v>13.201773059291046</v>
          </cell>
          <cell r="K513">
            <v>23.716675573712347</v>
          </cell>
          <cell r="L513">
            <v>36.918448633003393</v>
          </cell>
        </row>
        <row r="514">
          <cell r="A514" t="str">
            <v>MVA0020-ST-0010-003-B</v>
          </cell>
          <cell r="B514" t="str">
            <v>MVA0020-ST</v>
          </cell>
          <cell r="C514" t="str">
            <v>Mercury Vapour 80</v>
          </cell>
          <cell r="D514">
            <v>10</v>
          </cell>
          <cell r="E514">
            <v>3</v>
          </cell>
          <cell r="F514" t="str">
            <v>MERCURY VAPOUR 80W</v>
          </cell>
          <cell r="G514" t="str">
            <v>SHARED OR NO POLE</v>
          </cell>
          <cell r="H514">
            <v>1</v>
          </cell>
          <cell r="I514">
            <v>0</v>
          </cell>
          <cell r="J514">
            <v>13.201773059291046</v>
          </cell>
          <cell r="K514">
            <v>23.716675573712347</v>
          </cell>
          <cell r="L514">
            <v>36.918448633003393</v>
          </cell>
        </row>
        <row r="515">
          <cell r="A515" t="str">
            <v>MVA0020-ST-0010-004-B</v>
          </cell>
          <cell r="B515" t="str">
            <v>MVA0020-ST</v>
          </cell>
          <cell r="C515" t="str">
            <v>Mercury Vapour 80</v>
          </cell>
          <cell r="D515">
            <v>10</v>
          </cell>
          <cell r="E515">
            <v>4</v>
          </cell>
          <cell r="F515" t="str">
            <v>MERCURY VAPOUR 80W</v>
          </cell>
          <cell r="G515" t="str">
            <v>SHARED OR NO POLE</v>
          </cell>
          <cell r="H515">
            <v>1</v>
          </cell>
          <cell r="I515">
            <v>0</v>
          </cell>
          <cell r="J515">
            <v>13.201773059291046</v>
          </cell>
          <cell r="K515">
            <v>23.716675573712347</v>
          </cell>
          <cell r="L515">
            <v>36.918448633003393</v>
          </cell>
        </row>
        <row r="516">
          <cell r="A516" t="str">
            <v>MVA0020-ST-0740-001-B</v>
          </cell>
          <cell r="B516" t="str">
            <v>MVA0020-ST</v>
          </cell>
          <cell r="C516" t="str">
            <v>Mercury Vapour 80</v>
          </cell>
          <cell r="D516">
            <v>740</v>
          </cell>
          <cell r="E516">
            <v>1</v>
          </cell>
          <cell r="F516" t="str">
            <v>MERCURY VAPOUR 80W</v>
          </cell>
          <cell r="G516" t="str">
            <v>SHARED OR NO POLE</v>
          </cell>
          <cell r="H516">
            <v>2</v>
          </cell>
          <cell r="I516">
            <v>0</v>
          </cell>
          <cell r="J516">
            <v>13.201773059291046</v>
          </cell>
          <cell r="K516">
            <v>23.716675573712347</v>
          </cell>
          <cell r="L516">
            <v>36.918448633003393</v>
          </cell>
        </row>
        <row r="517">
          <cell r="A517" t="str">
            <v>MVA0020-ST-0740-002-B</v>
          </cell>
          <cell r="B517" t="str">
            <v>MVA0020-ST</v>
          </cell>
          <cell r="C517" t="str">
            <v>Mercury Vapour 80</v>
          </cell>
          <cell r="D517">
            <v>740</v>
          </cell>
          <cell r="E517">
            <v>2</v>
          </cell>
          <cell r="F517" t="str">
            <v>MERCURY VAPOUR 80W</v>
          </cell>
          <cell r="G517" t="str">
            <v>SHARED OR NO POLE</v>
          </cell>
          <cell r="H517">
            <v>2</v>
          </cell>
          <cell r="I517">
            <v>0</v>
          </cell>
          <cell r="J517">
            <v>13.201773059291046</v>
          </cell>
          <cell r="K517">
            <v>23.716675573712347</v>
          </cell>
          <cell r="L517">
            <v>36.918448633003393</v>
          </cell>
        </row>
        <row r="518">
          <cell r="A518" t="str">
            <v>MVA0020-ST-0740-004-B</v>
          </cell>
          <cell r="B518" t="str">
            <v>MVA0020-ST</v>
          </cell>
          <cell r="C518" t="str">
            <v>Mercury Vapour 80</v>
          </cell>
          <cell r="D518">
            <v>740</v>
          </cell>
          <cell r="E518">
            <v>4</v>
          </cell>
          <cell r="F518" t="str">
            <v>MERCURY VAPOUR 80W</v>
          </cell>
          <cell r="G518" t="str">
            <v>SHARED OR NO POLE</v>
          </cell>
          <cell r="H518">
            <v>2</v>
          </cell>
          <cell r="I518">
            <v>0</v>
          </cell>
          <cell r="J518">
            <v>13.201773059291046</v>
          </cell>
          <cell r="K518">
            <v>23.716675573712347</v>
          </cell>
          <cell r="L518">
            <v>36.918448633003393</v>
          </cell>
        </row>
        <row r="519">
          <cell r="A519" t="str">
            <v>MVA0020-ST-0810-001-B</v>
          </cell>
          <cell r="B519" t="str">
            <v>MVA0020-ST</v>
          </cell>
          <cell r="C519" t="str">
            <v>Mercury Vapour 80</v>
          </cell>
          <cell r="D519">
            <v>810</v>
          </cell>
          <cell r="E519">
            <v>1</v>
          </cell>
          <cell r="F519" t="str">
            <v>MERCURY VAPOUR 80W</v>
          </cell>
          <cell r="G519" t="str">
            <v>WOOD POLE</v>
          </cell>
          <cell r="H519">
            <v>1</v>
          </cell>
          <cell r="I519">
            <v>10.809914000000001</v>
          </cell>
          <cell r="J519">
            <v>13.201773059291046</v>
          </cell>
          <cell r="K519">
            <v>23.716675573712347</v>
          </cell>
          <cell r="L519">
            <v>47.728362633003393</v>
          </cell>
        </row>
        <row r="520">
          <cell r="A520" t="str">
            <v>MVA0020-ST-0810-002-B</v>
          </cell>
          <cell r="B520" t="str">
            <v>MVA0020-ST</v>
          </cell>
          <cell r="C520" t="str">
            <v>Mercury Vapour 80</v>
          </cell>
          <cell r="D520">
            <v>810</v>
          </cell>
          <cell r="E520">
            <v>2</v>
          </cell>
          <cell r="F520" t="str">
            <v>MERCURY VAPOUR 80W</v>
          </cell>
          <cell r="G520" t="str">
            <v>WOOD POLE</v>
          </cell>
          <cell r="H520">
            <v>1</v>
          </cell>
          <cell r="I520">
            <v>10.809914000000001</v>
          </cell>
          <cell r="J520">
            <v>13.201773059291046</v>
          </cell>
          <cell r="K520">
            <v>23.716675573712347</v>
          </cell>
          <cell r="L520">
            <v>47.728362633003393</v>
          </cell>
        </row>
        <row r="521">
          <cell r="A521" t="str">
            <v>MVA0020-ST-0810-003-B</v>
          </cell>
          <cell r="B521" t="str">
            <v>MVA0020-ST</v>
          </cell>
          <cell r="C521" t="str">
            <v>Mercury Vapour 80</v>
          </cell>
          <cell r="D521">
            <v>810</v>
          </cell>
          <cell r="E521">
            <v>3</v>
          </cell>
          <cell r="F521" t="str">
            <v>MERCURY VAPOUR 80W</v>
          </cell>
          <cell r="G521" t="str">
            <v>WOOD POLE</v>
          </cell>
          <cell r="H521">
            <v>1</v>
          </cell>
          <cell r="I521">
            <v>10.809914000000001</v>
          </cell>
          <cell r="J521">
            <v>13.201773059291046</v>
          </cell>
          <cell r="K521">
            <v>23.716675573712347</v>
          </cell>
          <cell r="L521">
            <v>47.728362633003393</v>
          </cell>
        </row>
        <row r="522">
          <cell r="A522" t="str">
            <v>MVA0020-ST-0810-004-B</v>
          </cell>
          <cell r="B522" t="str">
            <v>MVA0020-ST</v>
          </cell>
          <cell r="C522" t="str">
            <v>Mercury Vapour 80</v>
          </cell>
          <cell r="D522">
            <v>810</v>
          </cell>
          <cell r="E522">
            <v>4</v>
          </cell>
          <cell r="F522" t="str">
            <v>MERCURY VAPOUR 80W</v>
          </cell>
          <cell r="G522" t="str">
            <v>WOOD POLE</v>
          </cell>
          <cell r="H522">
            <v>1</v>
          </cell>
          <cell r="I522">
            <v>10.809914000000001</v>
          </cell>
          <cell r="J522">
            <v>13.201773059291046</v>
          </cell>
          <cell r="K522">
            <v>23.716675573712347</v>
          </cell>
          <cell r="L522">
            <v>47.728362633003393</v>
          </cell>
        </row>
        <row r="523">
          <cell r="A523" t="str">
            <v>MVA0020-ST-0820-002-B</v>
          </cell>
          <cell r="B523" t="str">
            <v>MVA0020-ST</v>
          </cell>
          <cell r="C523" t="str">
            <v>Mercury Vapour 80</v>
          </cell>
          <cell r="D523">
            <v>820</v>
          </cell>
          <cell r="E523">
            <v>2</v>
          </cell>
          <cell r="F523" t="str">
            <v>MERCURY VAPOUR 80W</v>
          </cell>
          <cell r="G523" t="str">
            <v>SHARED OR NO POLE</v>
          </cell>
          <cell r="H523">
            <v>3</v>
          </cell>
          <cell r="I523">
            <v>0</v>
          </cell>
          <cell r="J523">
            <v>13.201773059291046</v>
          </cell>
          <cell r="K523">
            <v>23.716675573712347</v>
          </cell>
          <cell r="L523">
            <v>36.918448633003393</v>
          </cell>
        </row>
        <row r="524">
          <cell r="A524" t="str">
            <v>MVA0020-ST-0990-001-B</v>
          </cell>
          <cell r="B524" t="str">
            <v>MVA0020-ST</v>
          </cell>
          <cell r="C524" t="str">
            <v>Mercury Vapour 80</v>
          </cell>
          <cell r="D524">
            <v>990</v>
          </cell>
          <cell r="E524">
            <v>1</v>
          </cell>
          <cell r="F524" t="str">
            <v>MERCURY VAPOUR 80W</v>
          </cell>
          <cell r="G524" t="str">
            <v>STEEL POLE</v>
          </cell>
          <cell r="H524">
            <v>1</v>
          </cell>
          <cell r="I524">
            <v>9.8748837500000004</v>
          </cell>
          <cell r="J524">
            <v>13.201773059291046</v>
          </cell>
          <cell r="K524">
            <v>23.716675573712347</v>
          </cell>
          <cell r="L524">
            <v>46.793332383003396</v>
          </cell>
        </row>
        <row r="525">
          <cell r="A525" t="str">
            <v>MVA0020-ST-0990-002-B</v>
          </cell>
          <cell r="B525" t="str">
            <v>MVA0020-ST</v>
          </cell>
          <cell r="C525" t="str">
            <v>Mercury Vapour 80</v>
          </cell>
          <cell r="D525">
            <v>990</v>
          </cell>
          <cell r="E525">
            <v>2</v>
          </cell>
          <cell r="F525" t="str">
            <v>MERCURY VAPOUR 80W</v>
          </cell>
          <cell r="G525" t="str">
            <v>STEEL POLE</v>
          </cell>
          <cell r="H525">
            <v>1</v>
          </cell>
          <cell r="I525">
            <v>9.8748837500000004</v>
          </cell>
          <cell r="J525">
            <v>13.201773059291046</v>
          </cell>
          <cell r="K525">
            <v>23.716675573712347</v>
          </cell>
          <cell r="L525">
            <v>46.793332383003396</v>
          </cell>
        </row>
        <row r="526">
          <cell r="A526" t="str">
            <v>MVA0020-ST-0990-003-B</v>
          </cell>
          <cell r="B526" t="str">
            <v>MVA0020-ST</v>
          </cell>
          <cell r="C526" t="str">
            <v>Mercury Vapour 80</v>
          </cell>
          <cell r="D526">
            <v>990</v>
          </cell>
          <cell r="E526">
            <v>3</v>
          </cell>
          <cell r="F526" t="str">
            <v>MERCURY VAPOUR 80W</v>
          </cell>
          <cell r="G526" t="str">
            <v>STEEL POLE</v>
          </cell>
          <cell r="H526">
            <v>1</v>
          </cell>
          <cell r="I526">
            <v>9.8748837500000004</v>
          </cell>
          <cell r="J526">
            <v>13.201773059291046</v>
          </cell>
          <cell r="K526">
            <v>23.716675573712347</v>
          </cell>
          <cell r="L526">
            <v>46.793332383003396</v>
          </cell>
        </row>
        <row r="527">
          <cell r="A527" t="str">
            <v>MVA0020-ST-0990-004-B</v>
          </cell>
          <cell r="B527" t="str">
            <v>MVA0020-ST</v>
          </cell>
          <cell r="C527" t="str">
            <v>Mercury Vapour 80</v>
          </cell>
          <cell r="D527">
            <v>990</v>
          </cell>
          <cell r="E527">
            <v>4</v>
          </cell>
          <cell r="F527" t="str">
            <v>MERCURY VAPOUR 80W</v>
          </cell>
          <cell r="G527" t="str">
            <v>STEEL POLE</v>
          </cell>
          <cell r="H527">
            <v>1</v>
          </cell>
          <cell r="I527">
            <v>9.8748837500000004</v>
          </cell>
          <cell r="J527">
            <v>13.201773059291046</v>
          </cell>
          <cell r="K527">
            <v>23.716675573712347</v>
          </cell>
          <cell r="L527">
            <v>46.793332383003396</v>
          </cell>
        </row>
        <row r="528">
          <cell r="A528" t="str">
            <v>MVA0020-ST-1000-001-B</v>
          </cell>
          <cell r="B528" t="str">
            <v>MVA0020-ST</v>
          </cell>
          <cell r="C528" t="str">
            <v>Mercury Vapour 80</v>
          </cell>
          <cell r="D528">
            <v>1000</v>
          </cell>
          <cell r="E528">
            <v>1</v>
          </cell>
          <cell r="F528" t="str">
            <v>MERCURY VAPOUR 80W</v>
          </cell>
          <cell r="G528" t="str">
            <v>STEEL POLE</v>
          </cell>
          <cell r="H528">
            <v>2</v>
          </cell>
          <cell r="I528">
            <v>9.8748837500000004</v>
          </cell>
          <cell r="J528">
            <v>13.201773059291046</v>
          </cell>
          <cell r="K528">
            <v>23.716675573712347</v>
          </cell>
          <cell r="L528">
            <v>41.855890508003391</v>
          </cell>
        </row>
        <row r="529">
          <cell r="A529" t="str">
            <v>MVA0020-ST-1000-002-B</v>
          </cell>
          <cell r="B529" t="str">
            <v>MVA0020-ST</v>
          </cell>
          <cell r="C529" t="str">
            <v>Mercury Vapour 80</v>
          </cell>
          <cell r="D529">
            <v>1000</v>
          </cell>
          <cell r="E529">
            <v>2</v>
          </cell>
          <cell r="F529" t="str">
            <v>MERCURY VAPOUR 80W</v>
          </cell>
          <cell r="G529" t="str">
            <v>STEEL POLE</v>
          </cell>
          <cell r="H529">
            <v>2</v>
          </cell>
          <cell r="I529">
            <v>9.8748837500000004</v>
          </cell>
          <cell r="J529">
            <v>13.201773059291046</v>
          </cell>
          <cell r="K529">
            <v>23.716675573712347</v>
          </cell>
          <cell r="L529">
            <v>41.855890508003391</v>
          </cell>
        </row>
        <row r="530">
          <cell r="A530" t="str">
            <v>MVA0020-ST-1000-004-B</v>
          </cell>
          <cell r="B530" t="str">
            <v>MVA0020-ST</v>
          </cell>
          <cell r="C530" t="str">
            <v>Mercury Vapour 80</v>
          </cell>
          <cell r="D530">
            <v>1000</v>
          </cell>
          <cell r="E530">
            <v>4</v>
          </cell>
          <cell r="F530" t="str">
            <v>MERCURY VAPOUR 80W</v>
          </cell>
          <cell r="G530" t="str">
            <v>STEEL POLE</v>
          </cell>
          <cell r="H530">
            <v>2</v>
          </cell>
          <cell r="I530">
            <v>9.8748837500000004</v>
          </cell>
          <cell r="J530">
            <v>13.201773059291046</v>
          </cell>
          <cell r="K530">
            <v>23.716675573712347</v>
          </cell>
          <cell r="L530">
            <v>41.855890508003391</v>
          </cell>
        </row>
        <row r="531">
          <cell r="A531" t="str">
            <v>MVA0020-ST-1260-001-B</v>
          </cell>
          <cell r="B531" t="str">
            <v>MVA0020-ST</v>
          </cell>
          <cell r="C531" t="str">
            <v>Mercury Vapour 80</v>
          </cell>
          <cell r="D531">
            <v>1260</v>
          </cell>
          <cell r="E531">
            <v>1</v>
          </cell>
          <cell r="F531" t="str">
            <v>MERCURY VAPOUR 80W</v>
          </cell>
          <cell r="G531" t="str">
            <v>WOOD POLE</v>
          </cell>
          <cell r="H531">
            <v>2</v>
          </cell>
          <cell r="I531">
            <v>10.809914000000001</v>
          </cell>
          <cell r="J531">
            <v>13.201773059291046</v>
          </cell>
          <cell r="K531">
            <v>23.716675573712347</v>
          </cell>
          <cell r="L531">
            <v>42.323405633003397</v>
          </cell>
        </row>
        <row r="532">
          <cell r="A532" t="str">
            <v>MVA0020-ST-1260-002-B</v>
          </cell>
          <cell r="B532" t="str">
            <v>MVA0020-ST</v>
          </cell>
          <cell r="C532" t="str">
            <v>Mercury Vapour 80</v>
          </cell>
          <cell r="D532">
            <v>1260</v>
          </cell>
          <cell r="E532">
            <v>2</v>
          </cell>
          <cell r="F532" t="str">
            <v>MERCURY VAPOUR 80W</v>
          </cell>
          <cell r="G532" t="str">
            <v>WOOD POLE</v>
          </cell>
          <cell r="H532">
            <v>2</v>
          </cell>
          <cell r="I532">
            <v>10.809914000000001</v>
          </cell>
          <cell r="J532">
            <v>13.201773059291046</v>
          </cell>
          <cell r="K532">
            <v>23.716675573712347</v>
          </cell>
          <cell r="L532">
            <v>42.323405633003397</v>
          </cell>
        </row>
        <row r="533">
          <cell r="A533" t="str">
            <v>MVA0020-ST-1460-002-B</v>
          </cell>
          <cell r="B533" t="str">
            <v>MVA0020-ST</v>
          </cell>
          <cell r="C533" t="str">
            <v>Mercury Vapour 80</v>
          </cell>
          <cell r="D533">
            <v>1460</v>
          </cell>
          <cell r="E533">
            <v>2</v>
          </cell>
          <cell r="F533" t="str">
            <v>MERCURY VAPOUR 80W</v>
          </cell>
          <cell r="G533" t="str">
            <v>STEEL POLE</v>
          </cell>
          <cell r="H533">
            <v>3</v>
          </cell>
          <cell r="I533">
            <v>9.8748837500000004</v>
          </cell>
          <cell r="J533">
            <v>13.201773059291046</v>
          </cell>
          <cell r="K533">
            <v>23.716675573712347</v>
          </cell>
          <cell r="L533">
            <v>40.210076549670063</v>
          </cell>
        </row>
        <row r="534">
          <cell r="A534" t="str">
            <v>MVA0080-ST-0001-006-B</v>
          </cell>
          <cell r="B534" t="str">
            <v>MVA0080-ST</v>
          </cell>
          <cell r="C534" t="str">
            <v>Mercury Vapour 125</v>
          </cell>
          <cell r="D534">
            <v>1</v>
          </cell>
          <cell r="E534">
            <v>6</v>
          </cell>
          <cell r="F534" t="str">
            <v>NO CAPITAL</v>
          </cell>
          <cell r="G534" t="str">
            <v>NO CAPITAL</v>
          </cell>
          <cell r="H534">
            <v>1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MVA0080-ST-0010-001-B</v>
          </cell>
          <cell r="B535" t="str">
            <v>MVA0080-ST</v>
          </cell>
          <cell r="C535" t="str">
            <v>Mercury Vapour 125</v>
          </cell>
          <cell r="D535">
            <v>10</v>
          </cell>
          <cell r="E535">
            <v>1</v>
          </cell>
          <cell r="F535" t="str">
            <v>MERCURY VAPOUR 80W</v>
          </cell>
          <cell r="G535" t="str">
            <v>SHARED OR NO POLE</v>
          </cell>
          <cell r="H535">
            <v>1</v>
          </cell>
          <cell r="I535">
            <v>0</v>
          </cell>
          <cell r="J535">
            <v>14.222563423613721</v>
          </cell>
          <cell r="K535">
            <v>21.129713573712348</v>
          </cell>
          <cell r="L535">
            <v>35.352276997326072</v>
          </cell>
        </row>
        <row r="536">
          <cell r="A536" t="str">
            <v>MVA0080-ST-0010-002-B</v>
          </cell>
          <cell r="B536" t="str">
            <v>MVA0080-ST</v>
          </cell>
          <cell r="C536" t="str">
            <v>Mercury Vapour 125</v>
          </cell>
          <cell r="D536">
            <v>10</v>
          </cell>
          <cell r="E536">
            <v>2</v>
          </cell>
          <cell r="F536" t="str">
            <v>MERCURY VAPOUR 80W</v>
          </cell>
          <cell r="G536" t="str">
            <v>SHARED OR NO POLE</v>
          </cell>
          <cell r="H536">
            <v>1</v>
          </cell>
          <cell r="I536">
            <v>0</v>
          </cell>
          <cell r="J536">
            <v>14.222563423613721</v>
          </cell>
          <cell r="K536">
            <v>21.129713573712348</v>
          </cell>
          <cell r="L536">
            <v>35.352276997326072</v>
          </cell>
        </row>
        <row r="537">
          <cell r="A537" t="str">
            <v>MVA0080-ST-0740-002-B</v>
          </cell>
          <cell r="B537" t="str">
            <v>MVA0080-ST</v>
          </cell>
          <cell r="C537" t="str">
            <v>Mercury Vapour 125</v>
          </cell>
          <cell r="D537">
            <v>740</v>
          </cell>
          <cell r="E537">
            <v>2</v>
          </cell>
          <cell r="F537" t="str">
            <v>MERCURY VAPOUR 80W</v>
          </cell>
          <cell r="G537" t="str">
            <v>SHARED OR NO POLE</v>
          </cell>
          <cell r="H537">
            <v>2</v>
          </cell>
          <cell r="I537">
            <v>0</v>
          </cell>
          <cell r="J537">
            <v>14.222563423613721</v>
          </cell>
          <cell r="K537">
            <v>21.129713573712348</v>
          </cell>
          <cell r="L537">
            <v>35.352276997326072</v>
          </cell>
        </row>
        <row r="538">
          <cell r="A538" t="str">
            <v>MVA0080-ST-0810-001-B</v>
          </cell>
          <cell r="B538" t="str">
            <v>MVA0080-ST</v>
          </cell>
          <cell r="C538" t="str">
            <v>Mercury Vapour 125</v>
          </cell>
          <cell r="D538">
            <v>810</v>
          </cell>
          <cell r="E538">
            <v>1</v>
          </cell>
          <cell r="F538" t="str">
            <v>MERCURY VAPOUR 80W</v>
          </cell>
          <cell r="G538" t="str">
            <v>WOOD POLE</v>
          </cell>
          <cell r="H538">
            <v>1</v>
          </cell>
          <cell r="I538">
            <v>10.809914000000001</v>
          </cell>
          <cell r="J538">
            <v>14.222563423613721</v>
          </cell>
          <cell r="K538">
            <v>21.129713573712348</v>
          </cell>
          <cell r="L538">
            <v>46.162190997326071</v>
          </cell>
        </row>
        <row r="539">
          <cell r="A539" t="str">
            <v>MVA0080-ST-0810-002-B</v>
          </cell>
          <cell r="B539" t="str">
            <v>MVA0080-ST</v>
          </cell>
          <cell r="C539" t="str">
            <v>Mercury Vapour 125</v>
          </cell>
          <cell r="D539">
            <v>810</v>
          </cell>
          <cell r="E539">
            <v>2</v>
          </cell>
          <cell r="F539" t="str">
            <v>MERCURY VAPOUR 80W</v>
          </cell>
          <cell r="G539" t="str">
            <v>WOOD POLE</v>
          </cell>
          <cell r="H539">
            <v>1</v>
          </cell>
          <cell r="I539">
            <v>10.809914000000001</v>
          </cell>
          <cell r="J539">
            <v>14.222563423613721</v>
          </cell>
          <cell r="K539">
            <v>21.129713573712348</v>
          </cell>
          <cell r="L539">
            <v>46.162190997326071</v>
          </cell>
        </row>
        <row r="540">
          <cell r="A540" t="str">
            <v>MVA0080-ST-0820-001-B</v>
          </cell>
          <cell r="B540" t="str">
            <v>MVA0080-ST</v>
          </cell>
          <cell r="C540" t="str">
            <v>Mercury Vapour 125</v>
          </cell>
          <cell r="D540">
            <v>820</v>
          </cell>
          <cell r="E540">
            <v>1</v>
          </cell>
          <cell r="F540" t="str">
            <v>MERCURY VAPOUR 80W</v>
          </cell>
          <cell r="G540" t="str">
            <v>SHARED OR NO POLE</v>
          </cell>
          <cell r="H540">
            <v>3</v>
          </cell>
          <cell r="I540">
            <v>0</v>
          </cell>
          <cell r="J540">
            <v>14.222563423613721</v>
          </cell>
          <cell r="K540">
            <v>21.129713573712348</v>
          </cell>
          <cell r="L540">
            <v>35.352276997326072</v>
          </cell>
        </row>
        <row r="541">
          <cell r="A541" t="str">
            <v>MVA0080-ST-0990-001-B</v>
          </cell>
          <cell r="B541" t="str">
            <v>MVA0080-ST</v>
          </cell>
          <cell r="C541" t="str">
            <v>Mercury Vapour 125</v>
          </cell>
          <cell r="D541">
            <v>990</v>
          </cell>
          <cell r="E541">
            <v>1</v>
          </cell>
          <cell r="F541" t="str">
            <v>MERCURY VAPOUR 80W</v>
          </cell>
          <cell r="G541" t="str">
            <v>STEEL POLE</v>
          </cell>
          <cell r="H541">
            <v>1</v>
          </cell>
          <cell r="I541">
            <v>9.8748837500000004</v>
          </cell>
          <cell r="J541">
            <v>14.222563423613721</v>
          </cell>
          <cell r="K541">
            <v>21.129713573712348</v>
          </cell>
          <cell r="L541">
            <v>45.227160747326074</v>
          </cell>
        </row>
        <row r="542">
          <cell r="A542" t="str">
            <v>MVA0080-ST-0990-002-B</v>
          </cell>
          <cell r="B542" t="str">
            <v>MVA0080-ST</v>
          </cell>
          <cell r="C542" t="str">
            <v>Mercury Vapour 125</v>
          </cell>
          <cell r="D542">
            <v>990</v>
          </cell>
          <cell r="E542">
            <v>2</v>
          </cell>
          <cell r="F542" t="str">
            <v>MERCURY VAPOUR 80W</v>
          </cell>
          <cell r="G542" t="str">
            <v>STEEL POLE</v>
          </cell>
          <cell r="H542">
            <v>1</v>
          </cell>
          <cell r="I542">
            <v>9.8748837500000004</v>
          </cell>
          <cell r="J542">
            <v>14.222563423613721</v>
          </cell>
          <cell r="K542">
            <v>21.129713573712348</v>
          </cell>
          <cell r="L542">
            <v>45.227160747326074</v>
          </cell>
        </row>
        <row r="543">
          <cell r="A543" t="str">
            <v>MVA0080-ST-1000-001-B</v>
          </cell>
          <cell r="B543" t="str">
            <v>MVA0080-ST</v>
          </cell>
          <cell r="C543" t="str">
            <v>Mercury Vapour 125</v>
          </cell>
          <cell r="D543">
            <v>1000</v>
          </cell>
          <cell r="E543">
            <v>1</v>
          </cell>
          <cell r="F543" t="str">
            <v>MERCURY VAPOUR 80W</v>
          </cell>
          <cell r="G543" t="str">
            <v>STEEL POLE</v>
          </cell>
          <cell r="H543">
            <v>2</v>
          </cell>
          <cell r="I543">
            <v>9.8748837500000004</v>
          </cell>
          <cell r="J543">
            <v>14.222563423613721</v>
          </cell>
          <cell r="K543">
            <v>21.129713573712348</v>
          </cell>
          <cell r="L543">
            <v>40.28971887232607</v>
          </cell>
        </row>
        <row r="544">
          <cell r="A544" t="str">
            <v>MVA0120-ST-0001-006-B</v>
          </cell>
          <cell r="B544" t="str">
            <v>MVA0120-ST</v>
          </cell>
          <cell r="C544" t="str">
            <v>Mercury Vapour 160</v>
          </cell>
          <cell r="D544">
            <v>1</v>
          </cell>
          <cell r="E544">
            <v>6</v>
          </cell>
          <cell r="F544" t="str">
            <v>NO CAPITAL</v>
          </cell>
          <cell r="G544" t="str">
            <v>NO CAPITAL</v>
          </cell>
          <cell r="H544">
            <v>1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 t="str">
            <v>MVA0170-ST-0020-001-B</v>
          </cell>
          <cell r="B545" t="str">
            <v>MVA0170-ST</v>
          </cell>
          <cell r="C545" t="str">
            <v>Mercury Vapour 175</v>
          </cell>
          <cell r="D545">
            <v>20</v>
          </cell>
          <cell r="E545">
            <v>1</v>
          </cell>
          <cell r="F545" t="str">
            <v xml:space="preserve">MERCURY VAPOUR 250W </v>
          </cell>
          <cell r="G545" t="str">
            <v>SHARED OR NO POLE</v>
          </cell>
          <cell r="H545">
            <v>1</v>
          </cell>
          <cell r="I545">
            <v>0</v>
          </cell>
          <cell r="J545">
            <v>25.427612000970971</v>
          </cell>
          <cell r="K545">
            <v>17.631857041395374</v>
          </cell>
          <cell r="L545">
            <v>43.059469042366345</v>
          </cell>
        </row>
        <row r="546">
          <cell r="A546" t="str">
            <v>MVA0190-ST-0020-001-B</v>
          </cell>
          <cell r="B546" t="str">
            <v>MVA0190-ST</v>
          </cell>
          <cell r="C546" t="str">
            <v>Mercury Vapour 250</v>
          </cell>
          <cell r="D546">
            <v>20</v>
          </cell>
          <cell r="E546">
            <v>1</v>
          </cell>
          <cell r="F546" t="str">
            <v xml:space="preserve">MERCURY VAPOUR 250W </v>
          </cell>
          <cell r="G546" t="str">
            <v>SHARED OR NO POLE</v>
          </cell>
          <cell r="H546">
            <v>1</v>
          </cell>
          <cell r="I546">
            <v>0</v>
          </cell>
          <cell r="J546">
            <v>25.897780270163626</v>
          </cell>
          <cell r="K546">
            <v>19.307625541395375</v>
          </cell>
          <cell r="L546">
            <v>45.205405811559004</v>
          </cell>
        </row>
        <row r="547">
          <cell r="A547" t="str">
            <v>MVA0190-ST-0020-002-B</v>
          </cell>
          <cell r="B547" t="str">
            <v>MVA0190-ST</v>
          </cell>
          <cell r="C547" t="str">
            <v>Mercury Vapour 250</v>
          </cell>
          <cell r="D547">
            <v>20</v>
          </cell>
          <cell r="E547">
            <v>2</v>
          </cell>
          <cell r="F547" t="str">
            <v xml:space="preserve">MERCURY VAPOUR 250W </v>
          </cell>
          <cell r="G547" t="str">
            <v>SHARED OR NO POLE</v>
          </cell>
          <cell r="H547">
            <v>1</v>
          </cell>
          <cell r="I547">
            <v>0</v>
          </cell>
          <cell r="J547">
            <v>25.897780270163626</v>
          </cell>
          <cell r="K547">
            <v>19.307625541395375</v>
          </cell>
          <cell r="L547">
            <v>45.205405811559004</v>
          </cell>
        </row>
        <row r="548">
          <cell r="A548" t="str">
            <v>MVA0190-ST-0020-003-B</v>
          </cell>
          <cell r="B548" t="str">
            <v>MVA0190-ST</v>
          </cell>
          <cell r="C548" t="str">
            <v>Mercury Vapour 250</v>
          </cell>
          <cell r="D548">
            <v>20</v>
          </cell>
          <cell r="E548">
            <v>3</v>
          </cell>
          <cell r="F548" t="str">
            <v xml:space="preserve">MERCURY VAPOUR 250W </v>
          </cell>
          <cell r="G548" t="str">
            <v>SHARED OR NO POLE</v>
          </cell>
          <cell r="H548">
            <v>1</v>
          </cell>
          <cell r="I548">
            <v>0</v>
          </cell>
          <cell r="J548">
            <v>25.897780270163626</v>
          </cell>
          <cell r="K548">
            <v>19.307625541395375</v>
          </cell>
          <cell r="L548">
            <v>45.205405811559004</v>
          </cell>
        </row>
        <row r="549">
          <cell r="A549" t="str">
            <v>MVA0190-ST-0020-004-B</v>
          </cell>
          <cell r="B549" t="str">
            <v>MVA0190-ST</v>
          </cell>
          <cell r="C549" t="str">
            <v>Mercury Vapour 250</v>
          </cell>
          <cell r="D549">
            <v>20</v>
          </cell>
          <cell r="E549">
            <v>4</v>
          </cell>
          <cell r="F549" t="str">
            <v xml:space="preserve">MERCURY VAPOUR 250W </v>
          </cell>
          <cell r="G549" t="str">
            <v>SHARED OR NO POLE</v>
          </cell>
          <cell r="H549">
            <v>1</v>
          </cell>
          <cell r="I549">
            <v>0</v>
          </cell>
          <cell r="J549">
            <v>25.897780270163626</v>
          </cell>
          <cell r="K549">
            <v>19.307625541395375</v>
          </cell>
          <cell r="L549">
            <v>45.205405811559004</v>
          </cell>
        </row>
        <row r="550">
          <cell r="A550" t="str">
            <v>MVA0190-ST-0200-001-B</v>
          </cell>
          <cell r="B550" t="str">
            <v>MVA0190-ST</v>
          </cell>
          <cell r="C550" t="str">
            <v>Mercury Vapour 250</v>
          </cell>
          <cell r="D550">
            <v>200</v>
          </cell>
          <cell r="E550">
            <v>1</v>
          </cell>
          <cell r="F550" t="str">
            <v xml:space="preserve">MERCURY VAPOUR 250W </v>
          </cell>
          <cell r="G550" t="str">
            <v>WOOD POLE</v>
          </cell>
          <cell r="H550">
            <v>1</v>
          </cell>
          <cell r="I550">
            <v>10.809914000000001</v>
          </cell>
          <cell r="J550">
            <v>25.897780270163626</v>
          </cell>
          <cell r="K550">
            <v>19.307625541395375</v>
          </cell>
          <cell r="L550">
            <v>56.015319811559003</v>
          </cell>
        </row>
        <row r="551">
          <cell r="A551" t="str">
            <v>MVA0190-ST-0200-002-B</v>
          </cell>
          <cell r="B551" t="str">
            <v>MVA0190-ST</v>
          </cell>
          <cell r="C551" t="str">
            <v>Mercury Vapour 250</v>
          </cell>
          <cell r="D551">
            <v>200</v>
          </cell>
          <cell r="E551">
            <v>2</v>
          </cell>
          <cell r="F551" t="str">
            <v xml:space="preserve">MERCURY VAPOUR 250W </v>
          </cell>
          <cell r="G551" t="str">
            <v>WOOD POLE</v>
          </cell>
          <cell r="H551">
            <v>1</v>
          </cell>
          <cell r="I551">
            <v>10.809914000000001</v>
          </cell>
          <cell r="J551">
            <v>25.897780270163626</v>
          </cell>
          <cell r="K551">
            <v>19.307625541395375</v>
          </cell>
          <cell r="L551">
            <v>56.015319811559003</v>
          </cell>
        </row>
        <row r="552">
          <cell r="A552" t="str">
            <v>MVA0190-ST-0200-003-B</v>
          </cell>
          <cell r="B552" t="str">
            <v>MVA0190-ST</v>
          </cell>
          <cell r="C552" t="str">
            <v>Mercury Vapour 250</v>
          </cell>
          <cell r="D552">
            <v>200</v>
          </cell>
          <cell r="E552">
            <v>3</v>
          </cell>
          <cell r="F552" t="str">
            <v xml:space="preserve">MERCURY VAPOUR 250W </v>
          </cell>
          <cell r="G552" t="str">
            <v>WOOD POLE</v>
          </cell>
          <cell r="H552">
            <v>1</v>
          </cell>
          <cell r="I552">
            <v>10.809914000000001</v>
          </cell>
          <cell r="J552">
            <v>25.897780270163626</v>
          </cell>
          <cell r="K552">
            <v>19.307625541395375</v>
          </cell>
          <cell r="L552">
            <v>56.015319811559003</v>
          </cell>
        </row>
        <row r="553">
          <cell r="A553" t="str">
            <v>MVA0190-ST-0200-004-B</v>
          </cell>
          <cell r="B553" t="str">
            <v>MVA0190-ST</v>
          </cell>
          <cell r="C553" t="str">
            <v>Mercury Vapour 250</v>
          </cell>
          <cell r="D553">
            <v>200</v>
          </cell>
          <cell r="E553">
            <v>4</v>
          </cell>
          <cell r="F553" t="str">
            <v xml:space="preserve">MERCURY VAPOUR 250W </v>
          </cell>
          <cell r="G553" t="str">
            <v>WOOD POLE</v>
          </cell>
          <cell r="H553">
            <v>1</v>
          </cell>
          <cell r="I553">
            <v>10.809914000000001</v>
          </cell>
          <cell r="J553">
            <v>25.897780270163626</v>
          </cell>
          <cell r="K553">
            <v>19.307625541395375</v>
          </cell>
          <cell r="L553">
            <v>56.015319811559003</v>
          </cell>
        </row>
        <row r="554">
          <cell r="A554" t="str">
            <v>MVA0190-ST-0290-001-B</v>
          </cell>
          <cell r="B554" t="str">
            <v>MVA0190-ST</v>
          </cell>
          <cell r="C554" t="str">
            <v>Mercury Vapour 250</v>
          </cell>
          <cell r="D554">
            <v>290</v>
          </cell>
          <cell r="E554">
            <v>1</v>
          </cell>
          <cell r="F554" t="str">
            <v xml:space="preserve">MERCURY VAPOUR 250W </v>
          </cell>
          <cell r="G554" t="str">
            <v>STEEL POLE</v>
          </cell>
          <cell r="H554">
            <v>1</v>
          </cell>
          <cell r="I554">
            <v>9.8748837500000004</v>
          </cell>
          <cell r="J554">
            <v>25.897780270163626</v>
          </cell>
          <cell r="K554">
            <v>19.307625541395375</v>
          </cell>
          <cell r="L554">
            <v>55.080289561559006</v>
          </cell>
        </row>
        <row r="555">
          <cell r="A555" t="str">
            <v>MVA0190-ST-0290-002-B</v>
          </cell>
          <cell r="B555" t="str">
            <v>MVA0190-ST</v>
          </cell>
          <cell r="C555" t="str">
            <v>Mercury Vapour 250</v>
          </cell>
          <cell r="D555">
            <v>290</v>
          </cell>
          <cell r="E555">
            <v>2</v>
          </cell>
          <cell r="F555" t="str">
            <v xml:space="preserve">MERCURY VAPOUR 250W </v>
          </cell>
          <cell r="G555" t="str">
            <v>STEEL POLE</v>
          </cell>
          <cell r="H555">
            <v>1</v>
          </cell>
          <cell r="I555">
            <v>9.8748837500000004</v>
          </cell>
          <cell r="J555">
            <v>25.897780270163626</v>
          </cell>
          <cell r="K555">
            <v>19.307625541395375</v>
          </cell>
          <cell r="L555">
            <v>55.080289561559006</v>
          </cell>
        </row>
        <row r="556">
          <cell r="A556" t="str">
            <v>MVA0190-ST-0290-003-B</v>
          </cell>
          <cell r="B556" t="str">
            <v>MVA0190-ST</v>
          </cell>
          <cell r="C556" t="str">
            <v>Mercury Vapour 250</v>
          </cell>
          <cell r="D556">
            <v>290</v>
          </cell>
          <cell r="E556">
            <v>3</v>
          </cell>
          <cell r="F556" t="str">
            <v xml:space="preserve">MERCURY VAPOUR 250W </v>
          </cell>
          <cell r="G556" t="str">
            <v>STEEL POLE</v>
          </cell>
          <cell r="H556">
            <v>1</v>
          </cell>
          <cell r="I556">
            <v>9.8748837500000004</v>
          </cell>
          <cell r="J556">
            <v>25.897780270163626</v>
          </cell>
          <cell r="K556">
            <v>19.307625541395375</v>
          </cell>
          <cell r="L556">
            <v>55.080289561559006</v>
          </cell>
        </row>
        <row r="557">
          <cell r="A557" t="str">
            <v>MVA0190-ST-0290-004-B</v>
          </cell>
          <cell r="B557" t="str">
            <v>MVA0190-ST</v>
          </cell>
          <cell r="C557" t="str">
            <v>Mercury Vapour 250</v>
          </cell>
          <cell r="D557">
            <v>290</v>
          </cell>
          <cell r="E557">
            <v>4</v>
          </cell>
          <cell r="F557" t="str">
            <v xml:space="preserve">MERCURY VAPOUR 250W </v>
          </cell>
          <cell r="G557" t="str">
            <v>STEEL POLE</v>
          </cell>
          <cell r="H557">
            <v>1</v>
          </cell>
          <cell r="I557">
            <v>9.8748837500000004</v>
          </cell>
          <cell r="J557">
            <v>25.897780270163626</v>
          </cell>
          <cell r="K557">
            <v>19.307625541395375</v>
          </cell>
          <cell r="L557">
            <v>55.080289561559006</v>
          </cell>
        </row>
        <row r="558">
          <cell r="A558" t="str">
            <v>MVA0190-ST-0370-001-B</v>
          </cell>
          <cell r="B558" t="str">
            <v>MVA0190-ST</v>
          </cell>
          <cell r="C558" t="str">
            <v>Mercury Vapour 250</v>
          </cell>
          <cell r="D558">
            <v>370</v>
          </cell>
          <cell r="E558">
            <v>1</v>
          </cell>
          <cell r="F558" t="str">
            <v xml:space="preserve">MERCURY VAPOUR 250W </v>
          </cell>
          <cell r="G558" t="str">
            <v>STEEL POLE</v>
          </cell>
          <cell r="H558">
            <v>2</v>
          </cell>
          <cell r="I558">
            <v>9.8748837500000004</v>
          </cell>
          <cell r="J558">
            <v>25.897780270163626</v>
          </cell>
          <cell r="K558">
            <v>19.307625541395375</v>
          </cell>
          <cell r="L558">
            <v>50.142847686559001</v>
          </cell>
        </row>
        <row r="559">
          <cell r="A559" t="str">
            <v>MVA0190-ST-0370-002-B</v>
          </cell>
          <cell r="B559" t="str">
            <v>MVA0190-ST</v>
          </cell>
          <cell r="C559" t="str">
            <v>Mercury Vapour 250</v>
          </cell>
          <cell r="D559">
            <v>370</v>
          </cell>
          <cell r="E559">
            <v>2</v>
          </cell>
          <cell r="F559" t="str">
            <v xml:space="preserve">MERCURY VAPOUR 250W </v>
          </cell>
          <cell r="G559" t="str">
            <v>STEEL POLE</v>
          </cell>
          <cell r="H559">
            <v>2</v>
          </cell>
          <cell r="I559">
            <v>9.8748837500000004</v>
          </cell>
          <cell r="J559">
            <v>25.897780270163626</v>
          </cell>
          <cell r="K559">
            <v>19.307625541395375</v>
          </cell>
          <cell r="L559">
            <v>50.142847686559001</v>
          </cell>
        </row>
        <row r="560">
          <cell r="A560" t="str">
            <v>MVA0190-ST-0450-002-B</v>
          </cell>
          <cell r="B560" t="str">
            <v>MVA0190-ST</v>
          </cell>
          <cell r="C560" t="str">
            <v>Mercury Vapour 250</v>
          </cell>
          <cell r="D560">
            <v>450</v>
          </cell>
          <cell r="E560">
            <v>2</v>
          </cell>
          <cell r="F560" t="str">
            <v xml:space="preserve">MERCURY VAPOUR 250W </v>
          </cell>
          <cell r="G560" t="str">
            <v>STEEL POLE</v>
          </cell>
          <cell r="H560">
            <v>4</v>
          </cell>
          <cell r="I560">
            <v>9.8748837500000004</v>
          </cell>
          <cell r="J560">
            <v>25.897780270163626</v>
          </cell>
          <cell r="K560">
            <v>19.307625541395375</v>
          </cell>
          <cell r="L560">
            <v>47.674126749059006</v>
          </cell>
        </row>
        <row r="561">
          <cell r="A561" t="str">
            <v>MVA0190-ST-0570-004-B</v>
          </cell>
          <cell r="B561" t="str">
            <v>MVA0190-ST</v>
          </cell>
          <cell r="C561" t="str">
            <v>Mercury Vapour 250</v>
          </cell>
          <cell r="D561">
            <v>570</v>
          </cell>
          <cell r="E561">
            <v>4</v>
          </cell>
          <cell r="F561" t="str">
            <v xml:space="preserve">MERCURY VAPOUR 250W </v>
          </cell>
          <cell r="G561" t="str">
            <v>R/BOUT COLUMN</v>
          </cell>
          <cell r="H561">
            <v>4</v>
          </cell>
          <cell r="I561">
            <v>9.8748837500000004</v>
          </cell>
          <cell r="J561">
            <v>25.897780270163626</v>
          </cell>
          <cell r="K561">
            <v>19.307625541395375</v>
          </cell>
          <cell r="L561">
            <v>47.674126749059006</v>
          </cell>
        </row>
        <row r="562">
          <cell r="A562" t="str">
            <v>MVA0190-ST-0780-002-B</v>
          </cell>
          <cell r="B562" t="str">
            <v>MVA0190-ST</v>
          </cell>
          <cell r="C562" t="str">
            <v>Mercury Vapour 250</v>
          </cell>
          <cell r="D562">
            <v>780</v>
          </cell>
          <cell r="E562">
            <v>2</v>
          </cell>
          <cell r="F562" t="str">
            <v xml:space="preserve">MERCURY VAPOUR 250W </v>
          </cell>
          <cell r="G562" t="str">
            <v>WOOD POLE</v>
          </cell>
          <cell r="H562">
            <v>2</v>
          </cell>
          <cell r="I562">
            <v>10.809914000000001</v>
          </cell>
          <cell r="J562">
            <v>25.897780270163626</v>
          </cell>
          <cell r="K562">
            <v>19.307625541395375</v>
          </cell>
          <cell r="L562">
            <v>50.610362811559007</v>
          </cell>
        </row>
        <row r="563">
          <cell r="A563" t="str">
            <v>MVA0190-ST-0940-001-B</v>
          </cell>
          <cell r="B563" t="str">
            <v>MVA0190-ST</v>
          </cell>
          <cell r="C563" t="str">
            <v>Mercury Vapour 250</v>
          </cell>
          <cell r="D563">
            <v>940</v>
          </cell>
          <cell r="E563">
            <v>1</v>
          </cell>
          <cell r="F563" t="str">
            <v xml:space="preserve">MERCURY VAPOUR 250W </v>
          </cell>
          <cell r="G563" t="str">
            <v>SHARED OR NO POLE</v>
          </cell>
          <cell r="H563">
            <v>2</v>
          </cell>
          <cell r="I563">
            <v>0</v>
          </cell>
          <cell r="J563">
            <v>25.897780270163626</v>
          </cell>
          <cell r="K563">
            <v>19.307625541395375</v>
          </cell>
          <cell r="L563">
            <v>45.205405811559004</v>
          </cell>
        </row>
        <row r="564">
          <cell r="A564" t="str">
            <v>MVA0190-ST-0940-002-B</v>
          </cell>
          <cell r="B564" t="str">
            <v>MVA0190-ST</v>
          </cell>
          <cell r="C564" t="str">
            <v>Mercury Vapour 250</v>
          </cell>
          <cell r="D564">
            <v>940</v>
          </cell>
          <cell r="E564">
            <v>2</v>
          </cell>
          <cell r="F564" t="str">
            <v xml:space="preserve">MERCURY VAPOUR 250W </v>
          </cell>
          <cell r="G564" t="str">
            <v>SHARED OR NO POLE</v>
          </cell>
          <cell r="H564">
            <v>2</v>
          </cell>
          <cell r="I564">
            <v>0</v>
          </cell>
          <cell r="J564">
            <v>25.897780270163626</v>
          </cell>
          <cell r="K564">
            <v>19.307625541395375</v>
          </cell>
          <cell r="L564">
            <v>45.205405811559004</v>
          </cell>
        </row>
        <row r="565">
          <cell r="A565" t="str">
            <v>MVA0220-ST-0001-006-B</v>
          </cell>
          <cell r="B565" t="str">
            <v>MVA0220-ST</v>
          </cell>
          <cell r="C565" t="str">
            <v>Mercury Vapour 400</v>
          </cell>
          <cell r="D565">
            <v>1</v>
          </cell>
          <cell r="E565">
            <v>6</v>
          </cell>
          <cell r="F565" t="str">
            <v>NO CAPITAL</v>
          </cell>
          <cell r="G565" t="str">
            <v>NO CAPITAL</v>
          </cell>
          <cell r="H565">
            <v>1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MVA0220-ST-0030-001-B</v>
          </cell>
          <cell r="B566" t="str">
            <v>MVA0220-ST</v>
          </cell>
          <cell r="C566" t="str">
            <v>Mercury Vapour 400</v>
          </cell>
          <cell r="D566">
            <v>30</v>
          </cell>
          <cell r="E566">
            <v>1</v>
          </cell>
          <cell r="F566" t="str">
            <v>MERCURY VAPOUR 400W</v>
          </cell>
          <cell r="G566" t="str">
            <v>SHARED OR NO POLE</v>
          </cell>
          <cell r="H566">
            <v>1</v>
          </cell>
          <cell r="I566">
            <v>0</v>
          </cell>
          <cell r="J566">
            <v>26.520347909370447</v>
          </cell>
          <cell r="K566">
            <v>27.195341041395373</v>
          </cell>
          <cell r="L566">
            <v>53.715688950765824</v>
          </cell>
        </row>
        <row r="567">
          <cell r="A567" t="str">
            <v>MVA0220-ST-0030-002-B</v>
          </cell>
          <cell r="B567" t="str">
            <v>MVA0220-ST</v>
          </cell>
          <cell r="C567" t="str">
            <v>Mercury Vapour 400</v>
          </cell>
          <cell r="D567">
            <v>30</v>
          </cell>
          <cell r="E567">
            <v>2</v>
          </cell>
          <cell r="F567" t="str">
            <v>MERCURY VAPOUR 400W</v>
          </cell>
          <cell r="G567" t="str">
            <v>SHARED OR NO POLE</v>
          </cell>
          <cell r="H567">
            <v>1</v>
          </cell>
          <cell r="I567">
            <v>0</v>
          </cell>
          <cell r="J567">
            <v>26.520347909370447</v>
          </cell>
          <cell r="K567">
            <v>27.195341041395373</v>
          </cell>
          <cell r="L567">
            <v>53.715688950765824</v>
          </cell>
        </row>
        <row r="568">
          <cell r="A568" t="str">
            <v>MVA0220-ST-0030-004-B</v>
          </cell>
          <cell r="B568" t="str">
            <v>MVA0220-ST</v>
          </cell>
          <cell r="C568" t="str">
            <v>Mercury Vapour 400</v>
          </cell>
          <cell r="D568">
            <v>30</v>
          </cell>
          <cell r="E568">
            <v>4</v>
          </cell>
          <cell r="F568" t="str">
            <v>MERCURY VAPOUR 400W</v>
          </cell>
          <cell r="G568" t="str">
            <v>SHARED OR NO POLE</v>
          </cell>
          <cell r="H568">
            <v>1</v>
          </cell>
          <cell r="I568">
            <v>0</v>
          </cell>
          <cell r="J568">
            <v>26.520347909370447</v>
          </cell>
          <cell r="K568">
            <v>27.195341041395373</v>
          </cell>
          <cell r="L568">
            <v>53.715688950765824</v>
          </cell>
        </row>
        <row r="569">
          <cell r="A569" t="str">
            <v>MVA0220-ST-0210-001-B</v>
          </cell>
          <cell r="B569" t="str">
            <v>MVA0220-ST</v>
          </cell>
          <cell r="C569" t="str">
            <v>Mercury Vapour 400</v>
          </cell>
          <cell r="D569">
            <v>210</v>
          </cell>
          <cell r="E569">
            <v>1</v>
          </cell>
          <cell r="F569" t="str">
            <v>MERCURY VAPOUR 400W</v>
          </cell>
          <cell r="G569" t="str">
            <v>WOOD POLE</v>
          </cell>
          <cell r="H569">
            <v>1</v>
          </cell>
          <cell r="I569">
            <v>10.809914000000001</v>
          </cell>
          <cell r="J569">
            <v>26.520347909370447</v>
          </cell>
          <cell r="K569">
            <v>27.195341041395373</v>
          </cell>
          <cell r="L569">
            <v>64.52560295076583</v>
          </cell>
        </row>
        <row r="570">
          <cell r="A570" t="str">
            <v>MVA0220-ST-0210-002-B</v>
          </cell>
          <cell r="B570" t="str">
            <v>MVA0220-ST</v>
          </cell>
          <cell r="C570" t="str">
            <v>Mercury Vapour 400</v>
          </cell>
          <cell r="D570">
            <v>210</v>
          </cell>
          <cell r="E570">
            <v>2</v>
          </cell>
          <cell r="F570" t="str">
            <v>MERCURY VAPOUR 400W</v>
          </cell>
          <cell r="G570" t="str">
            <v>WOOD POLE</v>
          </cell>
          <cell r="H570">
            <v>1</v>
          </cell>
          <cell r="I570">
            <v>10.809914000000001</v>
          </cell>
          <cell r="J570">
            <v>26.520347909370447</v>
          </cell>
          <cell r="K570">
            <v>27.195341041395373</v>
          </cell>
          <cell r="L570">
            <v>64.52560295076583</v>
          </cell>
        </row>
        <row r="571">
          <cell r="A571" t="str">
            <v>MVA0220-ST-0210-004-B</v>
          </cell>
          <cell r="B571" t="str">
            <v>MVA0220-ST</v>
          </cell>
          <cell r="C571" t="str">
            <v>Mercury Vapour 400</v>
          </cell>
          <cell r="D571">
            <v>210</v>
          </cell>
          <cell r="E571">
            <v>4</v>
          </cell>
          <cell r="F571" t="str">
            <v>MERCURY VAPOUR 400W</v>
          </cell>
          <cell r="G571" t="str">
            <v>WOOD POLE</v>
          </cell>
          <cell r="H571">
            <v>1</v>
          </cell>
          <cell r="I571">
            <v>10.809914000000001</v>
          </cell>
          <cell r="J571">
            <v>26.520347909370447</v>
          </cell>
          <cell r="K571">
            <v>27.195341041395373</v>
          </cell>
          <cell r="L571">
            <v>64.52560295076583</v>
          </cell>
        </row>
        <row r="572">
          <cell r="A572" t="str">
            <v>MVA0220-ST-0300-001-B</v>
          </cell>
          <cell r="B572" t="str">
            <v>MVA0220-ST</v>
          </cell>
          <cell r="C572" t="str">
            <v>Mercury Vapour 400</v>
          </cell>
          <cell r="D572">
            <v>300</v>
          </cell>
          <cell r="E572">
            <v>1</v>
          </cell>
          <cell r="F572" t="str">
            <v>MERCURY VAPOUR 400W</v>
          </cell>
          <cell r="G572" t="str">
            <v>STEEL POLE</v>
          </cell>
          <cell r="H572">
            <v>1</v>
          </cell>
          <cell r="I572">
            <v>9.8748837500000004</v>
          </cell>
          <cell r="J572">
            <v>26.520347909370447</v>
          </cell>
          <cell r="K572">
            <v>27.195341041395373</v>
          </cell>
          <cell r="L572">
            <v>63.590572700765826</v>
          </cell>
        </row>
        <row r="573">
          <cell r="A573" t="str">
            <v>MVA0220-ST-0300-002-B</v>
          </cell>
          <cell r="B573" t="str">
            <v>MVA0220-ST</v>
          </cell>
          <cell r="C573" t="str">
            <v>Mercury Vapour 400</v>
          </cell>
          <cell r="D573">
            <v>300</v>
          </cell>
          <cell r="E573">
            <v>2</v>
          </cell>
          <cell r="F573" t="str">
            <v>MERCURY VAPOUR 400W</v>
          </cell>
          <cell r="G573" t="str">
            <v>STEEL POLE</v>
          </cell>
          <cell r="H573">
            <v>1</v>
          </cell>
          <cell r="I573">
            <v>9.8748837500000004</v>
          </cell>
          <cell r="J573">
            <v>26.520347909370447</v>
          </cell>
          <cell r="K573">
            <v>27.195341041395373</v>
          </cell>
          <cell r="L573">
            <v>63.590572700765826</v>
          </cell>
        </row>
        <row r="574">
          <cell r="A574" t="str">
            <v>MVA0220-ST-0380-001-B</v>
          </cell>
          <cell r="B574" t="str">
            <v>MVA0220-ST</v>
          </cell>
          <cell r="C574" t="str">
            <v>Mercury Vapour 400</v>
          </cell>
          <cell r="D574">
            <v>380</v>
          </cell>
          <cell r="E574">
            <v>1</v>
          </cell>
          <cell r="F574" t="str">
            <v>MERCURY VAPOUR 400W</v>
          </cell>
          <cell r="G574" t="str">
            <v>STEEL POLE</v>
          </cell>
          <cell r="H574">
            <v>2</v>
          </cell>
          <cell r="I574">
            <v>9.8748837500000004</v>
          </cell>
          <cell r="J574">
            <v>26.520347909370447</v>
          </cell>
          <cell r="K574">
            <v>27.195341041395373</v>
          </cell>
          <cell r="L574">
            <v>58.653130825765821</v>
          </cell>
        </row>
        <row r="575">
          <cell r="A575" t="str">
            <v>MVA0220-ST-0380-002-B</v>
          </cell>
          <cell r="B575" t="str">
            <v>MVA0220-ST</v>
          </cell>
          <cell r="C575" t="str">
            <v>Mercury Vapour 400</v>
          </cell>
          <cell r="D575">
            <v>380</v>
          </cell>
          <cell r="E575">
            <v>2</v>
          </cell>
          <cell r="F575" t="str">
            <v>MERCURY VAPOUR 400W</v>
          </cell>
          <cell r="G575" t="str">
            <v>STEEL POLE</v>
          </cell>
          <cell r="H575">
            <v>2</v>
          </cell>
          <cell r="I575">
            <v>9.8748837500000004</v>
          </cell>
          <cell r="J575">
            <v>26.520347909370447</v>
          </cell>
          <cell r="K575">
            <v>27.195341041395373</v>
          </cell>
          <cell r="L575">
            <v>58.653130825765821</v>
          </cell>
        </row>
        <row r="576">
          <cell r="A576" t="str">
            <v>MVA0220-ST-0460-002-B</v>
          </cell>
          <cell r="B576" t="str">
            <v>MVA0220-ST</v>
          </cell>
          <cell r="C576" t="str">
            <v>Mercury Vapour 400</v>
          </cell>
          <cell r="D576">
            <v>460</v>
          </cell>
          <cell r="E576">
            <v>2</v>
          </cell>
          <cell r="F576" t="str">
            <v xml:space="preserve">MERCURY VAPOUR 400W </v>
          </cell>
          <cell r="G576" t="str">
            <v>STEEL POLE</v>
          </cell>
          <cell r="H576">
            <v>4</v>
          </cell>
          <cell r="I576">
            <v>9.8748837500000004</v>
          </cell>
          <cell r="J576">
            <v>26.520347909370447</v>
          </cell>
          <cell r="K576">
            <v>27.195341041395373</v>
          </cell>
          <cell r="L576">
            <v>56.184409888265826</v>
          </cell>
        </row>
        <row r="577">
          <cell r="A577" t="str">
            <v>MVA0220-ST-0790-002-B</v>
          </cell>
          <cell r="B577" t="str">
            <v>MVA0220-ST</v>
          </cell>
          <cell r="C577" t="str">
            <v>Mercury Vapour 400</v>
          </cell>
          <cell r="D577">
            <v>790</v>
          </cell>
          <cell r="E577">
            <v>2</v>
          </cell>
          <cell r="F577" t="str">
            <v>MERCURY VAPOUR 400W</v>
          </cell>
          <cell r="G577" t="str">
            <v>WOOD POLE</v>
          </cell>
          <cell r="H577">
            <v>2</v>
          </cell>
          <cell r="I577">
            <v>10.809914000000001</v>
          </cell>
          <cell r="J577">
            <v>26.520347909370447</v>
          </cell>
          <cell r="K577">
            <v>27.195341041395373</v>
          </cell>
          <cell r="L577">
            <v>59.120645950765827</v>
          </cell>
        </row>
        <row r="578">
          <cell r="A578" t="str">
            <v>MVA0220-ST-0950-001-B</v>
          </cell>
          <cell r="B578" t="str">
            <v>MVA0220-ST</v>
          </cell>
          <cell r="C578" t="str">
            <v>Mercury Vapour 400</v>
          </cell>
          <cell r="D578">
            <v>950</v>
          </cell>
          <cell r="E578">
            <v>1</v>
          </cell>
          <cell r="F578" t="str">
            <v>MERCURY VAPOUR 400W</v>
          </cell>
          <cell r="G578" t="str">
            <v>SHARED OR NO POLE</v>
          </cell>
          <cell r="H578">
            <v>2</v>
          </cell>
          <cell r="I578">
            <v>0</v>
          </cell>
          <cell r="J578">
            <v>26.520347909370447</v>
          </cell>
          <cell r="K578">
            <v>27.195341041395373</v>
          </cell>
          <cell r="L578">
            <v>53.715688950765824</v>
          </cell>
        </row>
        <row r="579">
          <cell r="A579" t="str">
            <v>MVA0220-ST-0950-002-B</v>
          </cell>
          <cell r="B579" t="str">
            <v>MVA0220-ST</v>
          </cell>
          <cell r="C579" t="str">
            <v>Mercury Vapour 400</v>
          </cell>
          <cell r="D579">
            <v>950</v>
          </cell>
          <cell r="E579">
            <v>2</v>
          </cell>
          <cell r="F579" t="str">
            <v>MERCURY VAPOUR 400W</v>
          </cell>
          <cell r="G579" t="str">
            <v>SHARED OR NO POLE</v>
          </cell>
          <cell r="H579">
            <v>2</v>
          </cell>
          <cell r="I579">
            <v>0</v>
          </cell>
          <cell r="J579">
            <v>26.520347909370447</v>
          </cell>
          <cell r="K579">
            <v>27.195341041395373</v>
          </cell>
          <cell r="L579">
            <v>53.715688950765824</v>
          </cell>
        </row>
        <row r="580">
          <cell r="A580" t="str">
            <v>MVA0250-ST-0300-001-B</v>
          </cell>
          <cell r="B580" t="str">
            <v>MVA0250-ST</v>
          </cell>
          <cell r="C580" t="str">
            <v>Mercury Vapour 500</v>
          </cell>
          <cell r="D580">
            <v>300</v>
          </cell>
          <cell r="E580">
            <v>1</v>
          </cell>
          <cell r="F580" t="str">
            <v>MERCURY VAPOUR 400W</v>
          </cell>
          <cell r="G580" t="str">
            <v>STEEL POLE</v>
          </cell>
          <cell r="H580">
            <v>1</v>
          </cell>
          <cell r="I580">
            <v>9.8748837500000004</v>
          </cell>
          <cell r="J580">
            <v>25.987490537618772</v>
          </cell>
          <cell r="K580">
            <v>19.283339041395376</v>
          </cell>
          <cell r="L580">
            <v>55.14571332901415</v>
          </cell>
        </row>
        <row r="581">
          <cell r="A581" t="str">
            <v>MVA0260-ST-0250-002-B</v>
          </cell>
          <cell r="B581" t="str">
            <v>MVA0260-ST</v>
          </cell>
          <cell r="C581" t="str">
            <v>Mercury Vapour 700</v>
          </cell>
          <cell r="D581">
            <v>250</v>
          </cell>
          <cell r="E581">
            <v>2</v>
          </cell>
          <cell r="F581" t="str">
            <v>HIGH PRESSURE SODIUM 600W HIGH MAST</v>
          </cell>
          <cell r="G581" t="str">
            <v>WOOD POLE</v>
          </cell>
          <cell r="H581">
            <v>1</v>
          </cell>
          <cell r="I581">
            <v>10.809914000000001</v>
          </cell>
          <cell r="J581">
            <v>54.646107584599349</v>
          </cell>
          <cell r="K581">
            <v>22.799484541395373</v>
          </cell>
          <cell r="L581">
            <v>88.255506125994728</v>
          </cell>
        </row>
        <row r="582">
          <cell r="A582" t="str">
            <v>MVA0290-ST-0001-006-B</v>
          </cell>
          <cell r="B582" t="str">
            <v>MVA0290-ST</v>
          </cell>
          <cell r="C582" t="str">
            <v>Mercury Vapour 1000</v>
          </cell>
          <cell r="D582">
            <v>1</v>
          </cell>
          <cell r="E582">
            <v>6</v>
          </cell>
          <cell r="F582" t="str">
            <v>NO CAPITAL</v>
          </cell>
          <cell r="G582" t="str">
            <v>NO CAPITAL</v>
          </cell>
          <cell r="H582">
            <v>1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 t="str">
            <v>MVA0290-ST-1040-002-B</v>
          </cell>
          <cell r="B583" t="str">
            <v>MVA0290-ST</v>
          </cell>
          <cell r="C583" t="str">
            <v>Mercury Vapour 1000</v>
          </cell>
          <cell r="D583">
            <v>1040</v>
          </cell>
          <cell r="E583">
            <v>2</v>
          </cell>
          <cell r="F583" t="str">
            <v xml:space="preserve">METAL HALIDE 1000W FLOODLIGHT </v>
          </cell>
          <cell r="G583" t="str">
            <v>SHARED OR NO POLE</v>
          </cell>
          <cell r="H583">
            <v>2</v>
          </cell>
          <cell r="I583">
            <v>0</v>
          </cell>
          <cell r="J583">
            <v>63.454572690224246</v>
          </cell>
          <cell r="K583">
            <v>41.964231541395371</v>
          </cell>
          <cell r="L583">
            <v>105.41880423161962</v>
          </cell>
        </row>
        <row r="584">
          <cell r="A584" t="str">
            <v>FLU0350-ST-1620-005-B</v>
          </cell>
          <cell r="B584" t="str">
            <v>FLU0350-ST</v>
          </cell>
          <cell r="C584" t="str">
            <v>Compact Fluorescent 1x42</v>
          </cell>
          <cell r="D584">
            <v>1620</v>
          </cell>
          <cell r="E584">
            <v>5</v>
          </cell>
          <cell r="F584" t="str">
            <v>COMPACT FLUORESCENT 42W</v>
          </cell>
          <cell r="G584" t="str">
            <v>SHARED OR NO POLE</v>
          </cell>
          <cell r="H584">
            <v>1</v>
          </cell>
          <cell r="I584">
            <v>0</v>
          </cell>
          <cell r="J584">
            <v>23.430412675731972</v>
          </cell>
          <cell r="K584">
            <v>20.208924541395373</v>
          </cell>
          <cell r="L584">
            <v>43.639337217127348</v>
          </cell>
        </row>
        <row r="585">
          <cell r="A585" t="str">
            <v>HPS0010-ST-0040-005-B</v>
          </cell>
          <cell r="B585" t="str">
            <v>HPS0010-ST</v>
          </cell>
          <cell r="C585" t="str">
            <v>High Pressure Sodium 50</v>
          </cell>
          <cell r="D585">
            <v>40</v>
          </cell>
          <cell r="E585">
            <v>5</v>
          </cell>
          <cell r="F585" t="str">
            <v>HIGH PRESSURE SODIUM 70W (100)</v>
          </cell>
          <cell r="G585" t="str">
            <v>SHARED OR NO POLE</v>
          </cell>
          <cell r="H585">
            <v>1</v>
          </cell>
          <cell r="I585">
            <v>0</v>
          </cell>
          <cell r="J585">
            <v>28.676297311982974</v>
          </cell>
          <cell r="K585">
            <v>21.299118541395373</v>
          </cell>
          <cell r="L585">
            <v>49.975415853378351</v>
          </cell>
        </row>
        <row r="586">
          <cell r="A586" t="str">
            <v>HPS0010-ST-0360-005-B</v>
          </cell>
          <cell r="B586" t="str">
            <v>HPS0010-ST</v>
          </cell>
          <cell r="C586" t="str">
            <v>High Pressure Sodium 50</v>
          </cell>
          <cell r="D586">
            <v>360</v>
          </cell>
          <cell r="E586">
            <v>5</v>
          </cell>
          <cell r="F586" t="str">
            <v>HIGH PRESSURE SODIUM 70W (100)</v>
          </cell>
          <cell r="G586" t="str">
            <v>STEEL POLE</v>
          </cell>
          <cell r="H586">
            <v>1</v>
          </cell>
          <cell r="I586">
            <v>9.8748837500000004</v>
          </cell>
          <cell r="J586">
            <v>28.676297311982974</v>
          </cell>
          <cell r="K586">
            <v>21.299118541395373</v>
          </cell>
          <cell r="L586">
            <v>59.850299603378353</v>
          </cell>
        </row>
        <row r="587">
          <cell r="A587" t="str">
            <v>HPS0020-ST-0040-005-B</v>
          </cell>
          <cell r="B587" t="str">
            <v>HPS0020-ST</v>
          </cell>
          <cell r="C587" t="str">
            <v>High Pressure Sodium 70</v>
          </cell>
          <cell r="D587">
            <v>40</v>
          </cell>
          <cell r="E587">
            <v>5</v>
          </cell>
          <cell r="F587" t="str">
            <v>HIGH PRESSURE SODIUM 70W (100)</v>
          </cell>
          <cell r="G587" t="str">
            <v>SHARED OR NO POLE</v>
          </cell>
          <cell r="H587">
            <v>1</v>
          </cell>
          <cell r="I587">
            <v>0</v>
          </cell>
          <cell r="J587">
            <v>28.285095043422235</v>
          </cell>
          <cell r="K587">
            <v>23.973932573712347</v>
          </cell>
          <cell r="L587">
            <v>52.259027617134578</v>
          </cell>
        </row>
        <row r="588">
          <cell r="A588" t="str">
            <v>HPS0020-ST-0350-005-B</v>
          </cell>
          <cell r="B588" t="str">
            <v>HPS0020-ST</v>
          </cell>
          <cell r="C588" t="str">
            <v>High Pressure Sodium 70</v>
          </cell>
          <cell r="D588">
            <v>350</v>
          </cell>
          <cell r="E588">
            <v>5</v>
          </cell>
          <cell r="F588" t="str">
            <v>HIGH PRESSURE SODIUM 70W (100)</v>
          </cell>
          <cell r="G588" t="str">
            <v>WOOD POLE</v>
          </cell>
          <cell r="H588">
            <v>1</v>
          </cell>
          <cell r="I588">
            <v>10.809914000000001</v>
          </cell>
          <cell r="J588">
            <v>28.285095043422235</v>
          </cell>
          <cell r="K588">
            <v>23.973932573712347</v>
          </cell>
          <cell r="L588">
            <v>63.068941617134577</v>
          </cell>
        </row>
        <row r="589">
          <cell r="A589" t="str">
            <v>HPS0020-ST-0360-005-B</v>
          </cell>
          <cell r="B589" t="str">
            <v>HPS0020-ST</v>
          </cell>
          <cell r="C589" t="str">
            <v>High Pressure Sodium 70</v>
          </cell>
          <cell r="D589">
            <v>360</v>
          </cell>
          <cell r="E589">
            <v>5</v>
          </cell>
          <cell r="F589" t="str">
            <v>HIGH PRESSURE SODIUM 70W (100)</v>
          </cell>
          <cell r="G589" t="str">
            <v>STEEL POLE</v>
          </cell>
          <cell r="H589">
            <v>1</v>
          </cell>
          <cell r="I589">
            <v>9.8748837500000004</v>
          </cell>
          <cell r="J589">
            <v>28.285095043422235</v>
          </cell>
          <cell r="K589">
            <v>23.973932573712347</v>
          </cell>
          <cell r="L589">
            <v>62.13391136713458</v>
          </cell>
        </row>
        <row r="590">
          <cell r="A590" t="str">
            <v>HPS0020-ST-0730-005-B</v>
          </cell>
          <cell r="B590" t="str">
            <v>HPS0020-ST</v>
          </cell>
          <cell r="C590" t="str">
            <v>High Pressure Sodium 70</v>
          </cell>
          <cell r="D590">
            <v>730</v>
          </cell>
          <cell r="E590">
            <v>5</v>
          </cell>
          <cell r="F590" t="str">
            <v>HIGH PRESSURE SODIUM 70W (100)</v>
          </cell>
          <cell r="G590" t="str">
            <v>STEEL POLE</v>
          </cell>
          <cell r="H590">
            <v>2</v>
          </cell>
          <cell r="I590">
            <v>9.8748837500000004</v>
          </cell>
          <cell r="J590">
            <v>28.285095043422235</v>
          </cell>
          <cell r="K590">
            <v>23.973932573712347</v>
          </cell>
          <cell r="L590">
            <v>57.196469492134575</v>
          </cell>
        </row>
        <row r="591">
          <cell r="A591" t="str">
            <v>HPS0020-ST-0750-005-B</v>
          </cell>
          <cell r="B591" t="str">
            <v>HPS0020-ST</v>
          </cell>
          <cell r="C591" t="str">
            <v>High Pressure Sodium 70</v>
          </cell>
          <cell r="D591">
            <v>750</v>
          </cell>
          <cell r="E591">
            <v>5</v>
          </cell>
          <cell r="F591" t="str">
            <v>HIGH PRESSURE SODIUM 70W (100)</v>
          </cell>
          <cell r="G591" t="str">
            <v>SHARED OR NO POLE</v>
          </cell>
          <cell r="H591">
            <v>3</v>
          </cell>
          <cell r="I591">
            <v>0</v>
          </cell>
          <cell r="J591">
            <v>28.285095043422235</v>
          </cell>
          <cell r="K591">
            <v>23.973932573712347</v>
          </cell>
          <cell r="L591">
            <v>52.259027617134578</v>
          </cell>
        </row>
        <row r="592">
          <cell r="A592" t="str">
            <v>HPS0020-ST-0890-005-B</v>
          </cell>
          <cell r="B592" t="str">
            <v>HPS0020-ST</v>
          </cell>
          <cell r="C592" t="str">
            <v>High Pressure Sodium 70</v>
          </cell>
          <cell r="D592">
            <v>890</v>
          </cell>
          <cell r="E592">
            <v>5</v>
          </cell>
          <cell r="F592" t="str">
            <v>HIGH PRESSURE SODIUM 70W (100)</v>
          </cell>
          <cell r="G592" t="str">
            <v>SHARED OR NO POLE</v>
          </cell>
          <cell r="H592">
            <v>2</v>
          </cell>
          <cell r="I592">
            <v>0</v>
          </cell>
          <cell r="J592">
            <v>28.285095043422235</v>
          </cell>
          <cell r="K592">
            <v>23.973932573712347</v>
          </cell>
          <cell r="L592">
            <v>52.259027617134578</v>
          </cell>
        </row>
        <row r="593">
          <cell r="A593" t="str">
            <v>HPS0020-ST-0910-005-B</v>
          </cell>
          <cell r="B593" t="str">
            <v>HPS0020-ST</v>
          </cell>
          <cell r="C593" t="str">
            <v>High Pressure Sodium 70</v>
          </cell>
          <cell r="D593">
            <v>910</v>
          </cell>
          <cell r="E593">
            <v>5</v>
          </cell>
          <cell r="F593" t="str">
            <v>HIGH PRESSURE SODIUM 70W (100)</v>
          </cell>
          <cell r="G593" t="str">
            <v>WOOD POLE</v>
          </cell>
          <cell r="H593">
            <v>2</v>
          </cell>
          <cell r="I593">
            <v>10.809914000000001</v>
          </cell>
          <cell r="J593">
            <v>28.285095043422235</v>
          </cell>
          <cell r="K593">
            <v>23.973932573712347</v>
          </cell>
          <cell r="L593">
            <v>57.663984617134581</v>
          </cell>
        </row>
        <row r="594">
          <cell r="A594" t="str">
            <v>HPS0070-ST-0040-005-B</v>
          </cell>
          <cell r="B594" t="str">
            <v>HPS0070-ST</v>
          </cell>
          <cell r="C594" t="str">
            <v>High Pressure Sodium 100</v>
          </cell>
          <cell r="D594">
            <v>40</v>
          </cell>
          <cell r="E594">
            <v>5</v>
          </cell>
          <cell r="F594" t="str">
            <v>HIGH PRESSURE SODIUM 70W (100)</v>
          </cell>
          <cell r="G594" t="str">
            <v>SHARED OR NO POLE</v>
          </cell>
          <cell r="H594">
            <v>1</v>
          </cell>
          <cell r="I594">
            <v>0</v>
          </cell>
          <cell r="J594">
            <v>28.285095043422235</v>
          </cell>
          <cell r="K594">
            <v>23.973932573712347</v>
          </cell>
          <cell r="L594">
            <v>52.259027617134578</v>
          </cell>
        </row>
        <row r="595">
          <cell r="A595" t="str">
            <v>HPS0090-ST-0050-005-B</v>
          </cell>
          <cell r="B595" t="str">
            <v>HPS0090-ST</v>
          </cell>
          <cell r="C595" t="str">
            <v>High Pressure Sodium 150</v>
          </cell>
          <cell r="D595">
            <v>50</v>
          </cell>
          <cell r="E595">
            <v>5</v>
          </cell>
          <cell r="F595" t="str">
            <v>HIGH PRESSURE SODIUM 150W</v>
          </cell>
          <cell r="G595" t="str">
            <v>SHARED OR NO POLE</v>
          </cell>
          <cell r="H595">
            <v>1</v>
          </cell>
          <cell r="I595">
            <v>0</v>
          </cell>
          <cell r="J595">
            <v>53.164274058370367</v>
          </cell>
          <cell r="K595">
            <v>23.601539573712348</v>
          </cell>
          <cell r="L595">
            <v>76.765813632082711</v>
          </cell>
        </row>
        <row r="596">
          <cell r="A596" t="str">
            <v>HPS0090-ST-0220-005-B</v>
          </cell>
          <cell r="B596" t="str">
            <v>HPS0090-ST</v>
          </cell>
          <cell r="C596" t="str">
            <v>High Pressure Sodium 150</v>
          </cell>
          <cell r="D596">
            <v>220</v>
          </cell>
          <cell r="E596">
            <v>5</v>
          </cell>
          <cell r="F596" t="str">
            <v>HIGH PRESSURE SODIUM 150W</v>
          </cell>
          <cell r="G596" t="str">
            <v>WOOD POLE</v>
          </cell>
          <cell r="H596">
            <v>1</v>
          </cell>
          <cell r="I596">
            <v>10.809914000000001</v>
          </cell>
          <cell r="J596">
            <v>53.164274058370367</v>
          </cell>
          <cell r="K596">
            <v>23.601539573712348</v>
          </cell>
          <cell r="L596">
            <v>87.575727632082717</v>
          </cell>
        </row>
        <row r="597">
          <cell r="A597" t="str">
            <v>HPS0090-ST-0310-005-B</v>
          </cell>
          <cell r="B597" t="str">
            <v>HPS0090-ST</v>
          </cell>
          <cell r="C597" t="str">
            <v>High Pressure Sodium 150</v>
          </cell>
          <cell r="D597">
            <v>310</v>
          </cell>
          <cell r="E597">
            <v>5</v>
          </cell>
          <cell r="F597" t="str">
            <v>HIGH PRESSURE SODIUM 150W</v>
          </cell>
          <cell r="G597" t="str">
            <v>STEEL POLE</v>
          </cell>
          <cell r="H597">
            <v>1</v>
          </cell>
          <cell r="I597">
            <v>9.8748837500000004</v>
          </cell>
          <cell r="J597">
            <v>53.164274058370367</v>
          </cell>
          <cell r="K597">
            <v>23.601539573712348</v>
          </cell>
          <cell r="L597">
            <v>86.640697382082706</v>
          </cell>
        </row>
        <row r="598">
          <cell r="A598" t="str">
            <v>HPS0090-ST-0690-005-B</v>
          </cell>
          <cell r="B598" t="str">
            <v>HPS0090-ST</v>
          </cell>
          <cell r="C598" t="str">
            <v>High Pressure Sodium 150</v>
          </cell>
          <cell r="D598">
            <v>690</v>
          </cell>
          <cell r="E598">
            <v>5</v>
          </cell>
          <cell r="F598" t="str">
            <v>HIGH PRESSURE SODIUM 150W</v>
          </cell>
          <cell r="G598" t="str">
            <v>STEEL POLE</v>
          </cell>
          <cell r="H598">
            <v>2</v>
          </cell>
          <cell r="I598">
            <v>9.8748837500000004</v>
          </cell>
          <cell r="J598">
            <v>53.164274058370367</v>
          </cell>
          <cell r="K598">
            <v>23.601539573712348</v>
          </cell>
          <cell r="L598">
            <v>81.703255507082716</v>
          </cell>
        </row>
        <row r="599">
          <cell r="A599" t="str">
            <v>HPS0090-ST-0710-005-B</v>
          </cell>
          <cell r="B599" t="str">
            <v>HPS0090-ST</v>
          </cell>
          <cell r="C599" t="str">
            <v>High Pressure Sodium 150</v>
          </cell>
          <cell r="D599">
            <v>710</v>
          </cell>
          <cell r="E599">
            <v>5</v>
          </cell>
          <cell r="F599" t="str">
            <v>HIGH PRESSURE SODIUM 150W</v>
          </cell>
          <cell r="G599" t="str">
            <v>STEEL POLE</v>
          </cell>
          <cell r="H599">
            <v>3</v>
          </cell>
          <cell r="I599">
            <v>9.8748837500000004</v>
          </cell>
          <cell r="J599">
            <v>53.164274058370367</v>
          </cell>
          <cell r="K599">
            <v>23.601539573712348</v>
          </cell>
          <cell r="L599">
            <v>80.057441548749381</v>
          </cell>
        </row>
        <row r="600">
          <cell r="A600" t="str">
            <v>HPS0090-ST-0980-005-B</v>
          </cell>
          <cell r="B600" t="str">
            <v>HPS0090-ST</v>
          </cell>
          <cell r="C600" t="str">
            <v>High Pressure Sodium 150</v>
          </cell>
          <cell r="D600">
            <v>980</v>
          </cell>
          <cell r="E600">
            <v>5</v>
          </cell>
          <cell r="F600" t="str">
            <v>HIGH PRESSURE SODIUM 150W</v>
          </cell>
          <cell r="G600" t="str">
            <v>WOOD POLE</v>
          </cell>
          <cell r="H600">
            <v>2</v>
          </cell>
          <cell r="I600">
            <v>10.809914000000001</v>
          </cell>
          <cell r="J600">
            <v>53.164274058370367</v>
          </cell>
          <cell r="K600">
            <v>23.601539573712348</v>
          </cell>
          <cell r="L600">
            <v>82.170770632082707</v>
          </cell>
        </row>
        <row r="601">
          <cell r="A601" t="str">
            <v>HPS0090-ST-1010-005-B</v>
          </cell>
          <cell r="B601" t="str">
            <v>HPS0090-ST</v>
          </cell>
          <cell r="C601" t="str">
            <v>High Pressure Sodium 150</v>
          </cell>
          <cell r="D601">
            <v>1010</v>
          </cell>
          <cell r="E601">
            <v>5</v>
          </cell>
          <cell r="F601" t="str">
            <v>HIGH PRESSURE SODIUM 150W</v>
          </cell>
          <cell r="G601" t="str">
            <v>SHARED OR NO POLE</v>
          </cell>
          <cell r="H601">
            <v>2</v>
          </cell>
          <cell r="I601">
            <v>0</v>
          </cell>
          <cell r="J601">
            <v>53.164274058370367</v>
          </cell>
          <cell r="K601">
            <v>23.601539573712348</v>
          </cell>
          <cell r="L601">
            <v>76.765813632082711</v>
          </cell>
        </row>
        <row r="602">
          <cell r="A602" t="str">
            <v>HPS0090-ST-1360-005-B</v>
          </cell>
          <cell r="B602" t="str">
            <v>HPS0090-ST</v>
          </cell>
          <cell r="C602" t="str">
            <v>High Pressure Sodium 150</v>
          </cell>
          <cell r="D602">
            <v>1360</v>
          </cell>
          <cell r="E602">
            <v>5</v>
          </cell>
          <cell r="F602" t="str">
            <v>HIGH PRESSURE SODIUM 150W</v>
          </cell>
          <cell r="G602" t="str">
            <v>R/BOUT COLUMN</v>
          </cell>
          <cell r="H602">
            <v>3</v>
          </cell>
          <cell r="I602">
            <v>9.8748837500000004</v>
          </cell>
          <cell r="J602">
            <v>53.164274058370367</v>
          </cell>
          <cell r="K602">
            <v>23.601539573712348</v>
          </cell>
          <cell r="L602">
            <v>80.057441548749381</v>
          </cell>
        </row>
        <row r="603">
          <cell r="A603" t="str">
            <v>HPS0090-TA-0050-005-B</v>
          </cell>
          <cell r="B603" t="str">
            <v>HPS0090-TA</v>
          </cell>
          <cell r="C603" t="str">
            <v>High Pressure Sodium 150</v>
          </cell>
          <cell r="D603">
            <v>50</v>
          </cell>
          <cell r="E603">
            <v>5</v>
          </cell>
          <cell r="F603" t="str">
            <v>HIGH PRESSURE SODIUM 150W</v>
          </cell>
          <cell r="G603" t="str">
            <v>SHARED OR NO POLE</v>
          </cell>
          <cell r="H603">
            <v>1</v>
          </cell>
          <cell r="I603">
            <v>0</v>
          </cell>
          <cell r="J603">
            <v>39.858286348542777</v>
          </cell>
          <cell r="K603">
            <v>30.439538573712348</v>
          </cell>
          <cell r="L603">
            <v>70.297824922255131</v>
          </cell>
        </row>
        <row r="604">
          <cell r="A604" t="str">
            <v>HPS0090-TA-0220-005-B</v>
          </cell>
          <cell r="B604" t="str">
            <v>HPS0090-TA</v>
          </cell>
          <cell r="C604" t="str">
            <v>High Pressure Sodium 150</v>
          </cell>
          <cell r="D604">
            <v>220</v>
          </cell>
          <cell r="E604">
            <v>5</v>
          </cell>
          <cell r="F604" t="str">
            <v>HIGH PRESSURE SODIUM 150W</v>
          </cell>
          <cell r="G604" t="str">
            <v>WOOD POLE</v>
          </cell>
          <cell r="H604">
            <v>1</v>
          </cell>
          <cell r="I604">
            <v>10.809914000000001</v>
          </cell>
          <cell r="J604">
            <v>39.858286348542777</v>
          </cell>
          <cell r="K604">
            <v>30.439538573712348</v>
          </cell>
          <cell r="L604">
            <v>81.107738922255137</v>
          </cell>
        </row>
        <row r="605">
          <cell r="A605" t="str">
            <v>HPS0090-TA-0310-005-B</v>
          </cell>
          <cell r="B605" t="str">
            <v>HPS0090-TA</v>
          </cell>
          <cell r="C605" t="str">
            <v>High Pressure Sodium 150</v>
          </cell>
          <cell r="D605">
            <v>310</v>
          </cell>
          <cell r="E605">
            <v>5</v>
          </cell>
          <cell r="F605" t="str">
            <v>HIGH PRESSURE SODIUM 150W</v>
          </cell>
          <cell r="G605" t="str">
            <v>STEEL POLE</v>
          </cell>
          <cell r="H605">
            <v>1</v>
          </cell>
          <cell r="I605">
            <v>9.8748837500000004</v>
          </cell>
          <cell r="J605">
            <v>39.858286348542777</v>
          </cell>
          <cell r="K605">
            <v>30.439538573712348</v>
          </cell>
          <cell r="L605">
            <v>80.172708672255126</v>
          </cell>
        </row>
        <row r="606">
          <cell r="A606" t="str">
            <v>HPS0090-TA-0690-005-B</v>
          </cell>
          <cell r="B606" t="str">
            <v>HPS0090-TA</v>
          </cell>
          <cell r="C606" t="str">
            <v>High Pressure Sodium 150</v>
          </cell>
          <cell r="D606">
            <v>690</v>
          </cell>
          <cell r="E606">
            <v>5</v>
          </cell>
          <cell r="F606" t="str">
            <v>HIGH PRESSURE SODIUM 150W</v>
          </cell>
          <cell r="G606" t="str">
            <v>STEEL POLE</v>
          </cell>
          <cell r="H606">
            <v>2</v>
          </cell>
          <cell r="I606">
            <v>9.8748837500000004</v>
          </cell>
          <cell r="J606">
            <v>39.858286348542777</v>
          </cell>
          <cell r="K606">
            <v>30.439538573712348</v>
          </cell>
          <cell r="L606">
            <v>75.235266797255136</v>
          </cell>
        </row>
        <row r="607">
          <cell r="A607" t="str">
            <v>HPS0090-TA-1010-005-B</v>
          </cell>
          <cell r="B607" t="str">
            <v>HPS0090-TA</v>
          </cell>
          <cell r="C607" t="str">
            <v>High Pressure Sodium 150</v>
          </cell>
          <cell r="D607">
            <v>1010</v>
          </cell>
          <cell r="E607">
            <v>5</v>
          </cell>
          <cell r="F607" t="str">
            <v>HIGH PRESSURE SODIUM 150W</v>
          </cell>
          <cell r="G607" t="str">
            <v>SHARED OR NO POLE</v>
          </cell>
          <cell r="H607">
            <v>2</v>
          </cell>
          <cell r="I607">
            <v>0</v>
          </cell>
          <cell r="J607">
            <v>39.858286348542777</v>
          </cell>
          <cell r="K607">
            <v>30.439538573712348</v>
          </cell>
          <cell r="L607">
            <v>70.297824922255131</v>
          </cell>
        </row>
        <row r="608">
          <cell r="A608" t="str">
            <v>HPS0090-TA-1370-005-B</v>
          </cell>
          <cell r="B608" t="str">
            <v>HPS0090-TA</v>
          </cell>
          <cell r="C608" t="str">
            <v>High Pressure Sodium 150</v>
          </cell>
          <cell r="D608">
            <v>1370</v>
          </cell>
          <cell r="E608">
            <v>5</v>
          </cell>
          <cell r="F608" t="str">
            <v>HIGH PRESSURE SODIUM 150W</v>
          </cell>
          <cell r="G608" t="str">
            <v>R/BOUT COLUMN</v>
          </cell>
          <cell r="H608">
            <v>4</v>
          </cell>
          <cell r="I608">
            <v>9.8748837500000004</v>
          </cell>
          <cell r="J608">
            <v>39.858286348542777</v>
          </cell>
          <cell r="K608">
            <v>30.439538573712348</v>
          </cell>
          <cell r="L608">
            <v>72.766545859755126</v>
          </cell>
        </row>
        <row r="609">
          <cell r="A609" t="str">
            <v>HPS0100-ST-0230-005-B</v>
          </cell>
          <cell r="B609" t="str">
            <v>HPS0100-ST</v>
          </cell>
          <cell r="C609" t="str">
            <v>High Pressure Sodium 220</v>
          </cell>
          <cell r="D609">
            <v>230</v>
          </cell>
          <cell r="E609">
            <v>5</v>
          </cell>
          <cell r="F609" t="str">
            <v>HIGH PRESSURE SODIUM 250W (210/220)</v>
          </cell>
          <cell r="G609" t="str">
            <v>WOOD POLE</v>
          </cell>
          <cell r="H609">
            <v>1</v>
          </cell>
          <cell r="I609">
            <v>10.809914000000001</v>
          </cell>
          <cell r="J609">
            <v>53.723678726979891</v>
          </cell>
          <cell r="K609">
            <v>20.813388541395373</v>
          </cell>
          <cell r="L609">
            <v>85.346981268375274</v>
          </cell>
        </row>
        <row r="610">
          <cell r="A610" t="str">
            <v>HPS0100-ST-0430-005-B</v>
          </cell>
          <cell r="B610" t="str">
            <v>HPS0100-ST</v>
          </cell>
          <cell r="C610" t="str">
            <v>High Pressure Sodium 220</v>
          </cell>
          <cell r="D610">
            <v>430</v>
          </cell>
          <cell r="E610">
            <v>5</v>
          </cell>
          <cell r="F610" t="str">
            <v>HIGH PRESSURE SODIUM 250W (210/220)</v>
          </cell>
          <cell r="G610" t="str">
            <v>STEEL POLE</v>
          </cell>
          <cell r="H610">
            <v>3</v>
          </cell>
          <cell r="I610">
            <v>9.8748837500000004</v>
          </cell>
          <cell r="J610">
            <v>53.723678726979891</v>
          </cell>
          <cell r="K610">
            <v>20.813388541395373</v>
          </cell>
          <cell r="L610">
            <v>77.828695185041937</v>
          </cell>
        </row>
        <row r="611">
          <cell r="A611" t="str">
            <v>HPS0110-ST-0060-005-B</v>
          </cell>
          <cell r="B611" t="str">
            <v>HPS0110-ST</v>
          </cell>
          <cell r="C611" t="str">
            <v>High Pressure Sodium 250</v>
          </cell>
          <cell r="D611">
            <v>60</v>
          </cell>
          <cell r="E611">
            <v>5</v>
          </cell>
          <cell r="F611" t="str">
            <v>HIGH PRESSURE SODIUM 250W (210/220)</v>
          </cell>
          <cell r="G611" t="str">
            <v>SHARED OR NO POLE</v>
          </cell>
          <cell r="H611">
            <v>1</v>
          </cell>
          <cell r="I611">
            <v>0</v>
          </cell>
          <cell r="J611">
            <v>53.568220275391823</v>
          </cell>
          <cell r="K611">
            <v>24.311245073712346</v>
          </cell>
          <cell r="L611">
            <v>77.879465349104166</v>
          </cell>
        </row>
        <row r="612">
          <cell r="A612" t="str">
            <v>HPS0110-ST-0230-005-B</v>
          </cell>
          <cell r="B612" t="str">
            <v>HPS0110-ST</v>
          </cell>
          <cell r="C612" t="str">
            <v>High Pressure Sodium 250</v>
          </cell>
          <cell r="D612">
            <v>230</v>
          </cell>
          <cell r="E612">
            <v>5</v>
          </cell>
          <cell r="F612" t="str">
            <v>HIGH PRESSURE SODIUM 250W (210/220)</v>
          </cell>
          <cell r="G612" t="str">
            <v>WOOD POLE</v>
          </cell>
          <cell r="H612">
            <v>1</v>
          </cell>
          <cell r="I612">
            <v>10.809914000000001</v>
          </cell>
          <cell r="J612">
            <v>53.568220275391823</v>
          </cell>
          <cell r="K612">
            <v>24.311245073712346</v>
          </cell>
          <cell r="L612">
            <v>88.689379349104172</v>
          </cell>
        </row>
        <row r="613">
          <cell r="A613" t="str">
            <v>HPS0110-ST-0320-005-B</v>
          </cell>
          <cell r="B613" t="str">
            <v>HPS0110-ST</v>
          </cell>
          <cell r="C613" t="str">
            <v>High Pressure Sodium 250</v>
          </cell>
          <cell r="D613">
            <v>320</v>
          </cell>
          <cell r="E613">
            <v>5</v>
          </cell>
          <cell r="F613" t="str">
            <v>HIGH PRESSURE SODIUM 250W (210/220)</v>
          </cell>
          <cell r="G613" t="str">
            <v>STEEL POLE</v>
          </cell>
          <cell r="H613">
            <v>1</v>
          </cell>
          <cell r="I613">
            <v>9.8748837500000004</v>
          </cell>
          <cell r="J613">
            <v>53.568220275391823</v>
          </cell>
          <cell r="K613">
            <v>24.311245073712346</v>
          </cell>
          <cell r="L613">
            <v>87.754349099104161</v>
          </cell>
        </row>
        <row r="614">
          <cell r="A614" t="str">
            <v>HPS0110-ST-0390-005-B</v>
          </cell>
          <cell r="B614" t="str">
            <v>HPS0110-ST</v>
          </cell>
          <cell r="C614" t="str">
            <v>High Pressure Sodium 250</v>
          </cell>
          <cell r="D614">
            <v>390</v>
          </cell>
          <cell r="E614">
            <v>5</v>
          </cell>
          <cell r="F614" t="str">
            <v>HIGH PRESSURE SODIUM 250W (210/220)</v>
          </cell>
          <cell r="G614" t="str">
            <v>STEEL POLE</v>
          </cell>
          <cell r="H614">
            <v>2</v>
          </cell>
          <cell r="I614">
            <v>9.8748837500000004</v>
          </cell>
          <cell r="J614">
            <v>53.568220275391823</v>
          </cell>
          <cell r="K614">
            <v>24.311245073712346</v>
          </cell>
          <cell r="L614">
            <v>82.81690722410417</v>
          </cell>
        </row>
        <row r="615">
          <cell r="A615" t="str">
            <v>HPS0110-ST-0470-005-B</v>
          </cell>
          <cell r="B615" t="str">
            <v>HPS0110-ST</v>
          </cell>
          <cell r="C615" t="str">
            <v>High Pressure Sodium 250</v>
          </cell>
          <cell r="D615">
            <v>470</v>
          </cell>
          <cell r="E615">
            <v>5</v>
          </cell>
          <cell r="F615" t="str">
            <v>HIGH PRESSURE SODIUM 250W (210/220)</v>
          </cell>
          <cell r="G615" t="str">
            <v>STEEL POLE</v>
          </cell>
          <cell r="H615">
            <v>4</v>
          </cell>
          <cell r="I615">
            <v>9.8748837500000004</v>
          </cell>
          <cell r="J615">
            <v>53.568220275391823</v>
          </cell>
          <cell r="K615">
            <v>24.311245073712346</v>
          </cell>
          <cell r="L615">
            <v>80.348186286604161</v>
          </cell>
        </row>
        <row r="616">
          <cell r="A616" t="str">
            <v>HPS0110-ST-0550-005-B</v>
          </cell>
          <cell r="B616" t="str">
            <v>HPS0110-ST</v>
          </cell>
          <cell r="C616" t="str">
            <v>High Pressure Sodium 250</v>
          </cell>
          <cell r="D616">
            <v>550</v>
          </cell>
          <cell r="E616">
            <v>5</v>
          </cell>
          <cell r="F616" t="str">
            <v>HIGH PRESSURE SODIUM 250W (210/220)</v>
          </cell>
          <cell r="G616" t="str">
            <v>R/BOUT COLUMN</v>
          </cell>
          <cell r="H616">
            <v>3</v>
          </cell>
          <cell r="I616">
            <v>9.8748837500000004</v>
          </cell>
          <cell r="J616">
            <v>53.568220275391823</v>
          </cell>
          <cell r="K616">
            <v>24.311245073712346</v>
          </cell>
          <cell r="L616">
            <v>81.171093265770836</v>
          </cell>
        </row>
        <row r="617">
          <cell r="A617" t="str">
            <v>HPS0110-ST-0590-005-B</v>
          </cell>
          <cell r="B617" t="str">
            <v>HPS0110-ST</v>
          </cell>
          <cell r="C617" t="str">
            <v>High Pressure Sodium 250</v>
          </cell>
          <cell r="D617">
            <v>590</v>
          </cell>
          <cell r="E617">
            <v>5</v>
          </cell>
          <cell r="F617" t="str">
            <v>HIGH PRESSURE SODIUM 250W (210/220)</v>
          </cell>
          <cell r="G617" t="str">
            <v>R/BOUT COLUMN</v>
          </cell>
          <cell r="H617">
            <v>4</v>
          </cell>
          <cell r="I617">
            <v>9.8748837500000004</v>
          </cell>
          <cell r="J617">
            <v>53.568220275391823</v>
          </cell>
          <cell r="K617">
            <v>24.311245073712346</v>
          </cell>
          <cell r="L617">
            <v>80.348186286604161</v>
          </cell>
        </row>
        <row r="618">
          <cell r="A618" t="str">
            <v>HPS0110-ST-0760-005-B</v>
          </cell>
          <cell r="B618" t="str">
            <v>HPS0110-ST</v>
          </cell>
          <cell r="C618" t="str">
            <v>High Pressure Sodium 250</v>
          </cell>
          <cell r="D618">
            <v>760</v>
          </cell>
          <cell r="E618">
            <v>5</v>
          </cell>
          <cell r="F618" t="str">
            <v>HIGH PRESSURE SODIUM 250W (210/220)</v>
          </cell>
          <cell r="G618" t="str">
            <v>WOOD POLE</v>
          </cell>
          <cell r="H618">
            <v>2</v>
          </cell>
          <cell r="I618">
            <v>10.809914000000001</v>
          </cell>
          <cell r="J618">
            <v>53.568220275391823</v>
          </cell>
          <cell r="K618">
            <v>24.311245073712346</v>
          </cell>
          <cell r="L618">
            <v>83.284422349104162</v>
          </cell>
        </row>
        <row r="619">
          <cell r="A619" t="str">
            <v>HPS0110-ST-0930-005-B</v>
          </cell>
          <cell r="B619" t="str">
            <v>HPS0110-ST</v>
          </cell>
          <cell r="C619" t="str">
            <v>High Pressure Sodium 250</v>
          </cell>
          <cell r="D619">
            <v>930</v>
          </cell>
          <cell r="E619">
            <v>5</v>
          </cell>
          <cell r="F619" t="str">
            <v>HIGH PRESSURE SODIUM 250W (210/220)</v>
          </cell>
          <cell r="G619" t="str">
            <v>WOOD POLE</v>
          </cell>
          <cell r="H619">
            <v>3</v>
          </cell>
          <cell r="I619">
            <v>10.809914000000001</v>
          </cell>
          <cell r="J619">
            <v>53.568220275391823</v>
          </cell>
          <cell r="K619">
            <v>24.311245073712346</v>
          </cell>
          <cell r="L619">
            <v>81.482770015770839</v>
          </cell>
        </row>
        <row r="620">
          <cell r="A620" t="str">
            <v>HPS0110-ST-0960-005-B</v>
          </cell>
          <cell r="B620" t="str">
            <v>HPS0110-ST</v>
          </cell>
          <cell r="C620" t="str">
            <v>High Pressure Sodium 250</v>
          </cell>
          <cell r="D620">
            <v>960</v>
          </cell>
          <cell r="E620">
            <v>5</v>
          </cell>
          <cell r="F620" t="str">
            <v>HIGH PRESSURE SODIUM 250W (210/220)</v>
          </cell>
          <cell r="G620" t="str">
            <v>SHARED OR NO POLE</v>
          </cell>
          <cell r="H620">
            <v>2</v>
          </cell>
          <cell r="I620">
            <v>0</v>
          </cell>
          <cell r="J620">
            <v>53.568220275391823</v>
          </cell>
          <cell r="K620">
            <v>24.311245073712346</v>
          </cell>
          <cell r="L620">
            <v>77.879465349104166</v>
          </cell>
        </row>
        <row r="621">
          <cell r="A621" t="str">
            <v>HPS0110-TA-0060-005-B</v>
          </cell>
          <cell r="B621" t="str">
            <v>HPS0110-TA</v>
          </cell>
          <cell r="C621" t="str">
            <v>High Pressure Sodium 250</v>
          </cell>
          <cell r="D621">
            <v>60</v>
          </cell>
          <cell r="E621">
            <v>5</v>
          </cell>
          <cell r="F621" t="str">
            <v>HIGH PRESSURE SODIUM 250W (210/220)</v>
          </cell>
          <cell r="G621" t="str">
            <v>SHARED OR NO POLE</v>
          </cell>
          <cell r="H621">
            <v>1</v>
          </cell>
          <cell r="I621">
            <v>0</v>
          </cell>
          <cell r="J621">
            <v>39.635797508745824</v>
          </cell>
          <cell r="K621">
            <v>30.936062573712348</v>
          </cell>
          <cell r="L621">
            <v>70.571860082458173</v>
          </cell>
        </row>
        <row r="622">
          <cell r="A622" t="str">
            <v>HPS0110-TA-0230-005-B</v>
          </cell>
          <cell r="B622" t="str">
            <v>HPS0110-TA</v>
          </cell>
          <cell r="C622" t="str">
            <v>High Pressure Sodium 250</v>
          </cell>
          <cell r="D622">
            <v>230</v>
          </cell>
          <cell r="E622">
            <v>5</v>
          </cell>
          <cell r="F622" t="str">
            <v>HIGH PRESSURE SODIUM 250W (210/220)</v>
          </cell>
          <cell r="G622" t="str">
            <v>WOOD POLE</v>
          </cell>
          <cell r="H622">
            <v>1</v>
          </cell>
          <cell r="I622">
            <v>10.809914000000001</v>
          </cell>
          <cell r="J622">
            <v>39.635797508745824</v>
          </cell>
          <cell r="K622">
            <v>30.936062573712348</v>
          </cell>
          <cell r="L622">
            <v>81.381774082458179</v>
          </cell>
        </row>
        <row r="623">
          <cell r="A623" t="str">
            <v>HPS0110-TA-0320-005-B</v>
          </cell>
          <cell r="B623" t="str">
            <v>HPS0110-TA</v>
          </cell>
          <cell r="C623" t="str">
            <v>High Pressure Sodium 250</v>
          </cell>
          <cell r="D623">
            <v>320</v>
          </cell>
          <cell r="E623">
            <v>5</v>
          </cell>
          <cell r="F623" t="str">
            <v>HIGH PRESSURE SODIUM 250W (210/220)</v>
          </cell>
          <cell r="G623" t="str">
            <v>STEEL POLE</v>
          </cell>
          <cell r="H623">
            <v>1</v>
          </cell>
          <cell r="I623">
            <v>9.8748837500000004</v>
          </cell>
          <cell r="J623">
            <v>39.635797508745824</v>
          </cell>
          <cell r="K623">
            <v>30.936062573712348</v>
          </cell>
          <cell r="L623">
            <v>80.446743832458168</v>
          </cell>
        </row>
        <row r="624">
          <cell r="A624" t="str">
            <v>HPS0110-TA-0390-005-B</v>
          </cell>
          <cell r="B624" t="str">
            <v>HPS0110-TA</v>
          </cell>
          <cell r="C624" t="str">
            <v>High Pressure Sodium 250</v>
          </cell>
          <cell r="D624">
            <v>390</v>
          </cell>
          <cell r="E624">
            <v>5</v>
          </cell>
          <cell r="F624" t="str">
            <v>HIGH PRESSURE SODIUM 250W (210/220)</v>
          </cell>
          <cell r="G624" t="str">
            <v>STEEL POLE</v>
          </cell>
          <cell r="H624">
            <v>2</v>
          </cell>
          <cell r="I624">
            <v>9.8748837500000004</v>
          </cell>
          <cell r="J624">
            <v>39.635797508745824</v>
          </cell>
          <cell r="K624">
            <v>30.936062573712348</v>
          </cell>
          <cell r="L624">
            <v>75.509301957458177</v>
          </cell>
        </row>
        <row r="625">
          <cell r="A625" t="str">
            <v>HPS0110-TA-0590-005-B</v>
          </cell>
          <cell r="B625" t="str">
            <v>HPS0110-TA</v>
          </cell>
          <cell r="C625" t="str">
            <v>High Pressure Sodium 250</v>
          </cell>
          <cell r="D625">
            <v>590</v>
          </cell>
          <cell r="E625">
            <v>5</v>
          </cell>
          <cell r="F625" t="str">
            <v>HIGH PRESSURE SODIUM 250W (210/220)</v>
          </cell>
          <cell r="G625" t="str">
            <v>R/BOUT COLUMN</v>
          </cell>
          <cell r="H625">
            <v>4</v>
          </cell>
          <cell r="I625">
            <v>9.8748837500000004</v>
          </cell>
          <cell r="J625">
            <v>39.635797508745824</v>
          </cell>
          <cell r="K625">
            <v>30.936062573712348</v>
          </cell>
          <cell r="L625">
            <v>73.040581019958168</v>
          </cell>
        </row>
        <row r="626">
          <cell r="A626" t="str">
            <v>HPS0110-TA-0960-005-B</v>
          </cell>
          <cell r="B626" t="str">
            <v>HPS0110-TA</v>
          </cell>
          <cell r="C626" t="str">
            <v>High Pressure Sodium 250</v>
          </cell>
          <cell r="D626">
            <v>960</v>
          </cell>
          <cell r="E626">
            <v>5</v>
          </cell>
          <cell r="F626" t="str">
            <v>HIGH PRESSURE SODIUM 250W (210/220)</v>
          </cell>
          <cell r="G626" t="str">
            <v>SHARED OR NO POLE</v>
          </cell>
          <cell r="H626">
            <v>2</v>
          </cell>
          <cell r="I626">
            <v>0</v>
          </cell>
          <cell r="J626">
            <v>39.635797508745824</v>
          </cell>
          <cell r="K626">
            <v>30.936062573712348</v>
          </cell>
          <cell r="L626">
            <v>70.571860082458173</v>
          </cell>
        </row>
        <row r="627">
          <cell r="A627" t="str">
            <v>HPS0140-ST-0070-005-B</v>
          </cell>
          <cell r="B627" t="str">
            <v>HPS0140-ST</v>
          </cell>
          <cell r="C627" t="str">
            <v>High Pressure Sodium 310 (Retrofit)</v>
          </cell>
          <cell r="D627">
            <v>70</v>
          </cell>
          <cell r="E627">
            <v>5</v>
          </cell>
          <cell r="F627" t="str">
            <v>HIGH PRESSURE SODIUM 400W (310/360)</v>
          </cell>
          <cell r="G627" t="str">
            <v>SHARED OR NO POLE</v>
          </cell>
          <cell r="H627">
            <v>1</v>
          </cell>
          <cell r="I627">
            <v>0</v>
          </cell>
          <cell r="J627">
            <v>53.723678726979891</v>
          </cell>
          <cell r="K627">
            <v>20.813388541395373</v>
          </cell>
          <cell r="L627">
            <v>74.537067268375267</v>
          </cell>
        </row>
        <row r="628">
          <cell r="A628" t="str">
            <v>HPS0140-ST-0330-005-B</v>
          </cell>
          <cell r="B628" t="str">
            <v>HPS0140-ST</v>
          </cell>
          <cell r="C628" t="str">
            <v>High Pressure Sodium 310 (Retrofit)</v>
          </cell>
          <cell r="D628">
            <v>330</v>
          </cell>
          <cell r="E628">
            <v>5</v>
          </cell>
          <cell r="F628" t="str">
            <v>HIGH PRESSURE SODIUM 400W (310/360)</v>
          </cell>
          <cell r="G628" t="str">
            <v>STEEL POLE</v>
          </cell>
          <cell r="H628">
            <v>1</v>
          </cell>
          <cell r="I628">
            <v>9.8748837500000004</v>
          </cell>
          <cell r="J628">
            <v>53.723678726979891</v>
          </cell>
          <cell r="K628">
            <v>20.813388541395373</v>
          </cell>
          <cell r="L628">
            <v>84.411951018375262</v>
          </cell>
        </row>
        <row r="629">
          <cell r="A629" t="str">
            <v>HPS0140-ST-0400-005-B</v>
          </cell>
          <cell r="B629" t="str">
            <v>HPS0140-ST</v>
          </cell>
          <cell r="C629" t="str">
            <v>High Pressure Sodium 310 (Retrofit)</v>
          </cell>
          <cell r="D629">
            <v>400</v>
          </cell>
          <cell r="E629">
            <v>5</v>
          </cell>
          <cell r="F629" t="str">
            <v>HIGH PRESSURE SODIUM 400W (310/360)</v>
          </cell>
          <cell r="G629" t="str">
            <v>STEEL POLE</v>
          </cell>
          <cell r="H629">
            <v>2</v>
          </cell>
          <cell r="I629">
            <v>9.8748837500000004</v>
          </cell>
          <cell r="J629">
            <v>53.723678726979891</v>
          </cell>
          <cell r="K629">
            <v>20.813388541395373</v>
          </cell>
          <cell r="L629">
            <v>79.474509143375272</v>
          </cell>
        </row>
        <row r="630">
          <cell r="A630" t="str">
            <v>HPS0140-ST-1030-005-B</v>
          </cell>
          <cell r="B630" t="str">
            <v>HPS0140-ST</v>
          </cell>
          <cell r="C630" t="str">
            <v>High Pressure Sodium 310 (Retrofit)</v>
          </cell>
          <cell r="D630">
            <v>1030</v>
          </cell>
          <cell r="E630">
            <v>5</v>
          </cell>
          <cell r="F630" t="str">
            <v>HIGH PRESSURE SODIUM 400W (310/360)</v>
          </cell>
          <cell r="G630" t="str">
            <v>SHARED OR NO POLE</v>
          </cell>
          <cell r="H630">
            <v>2</v>
          </cell>
          <cell r="I630">
            <v>0</v>
          </cell>
          <cell r="J630">
            <v>53.723678726979891</v>
          </cell>
          <cell r="K630">
            <v>20.813388541395373</v>
          </cell>
          <cell r="L630">
            <v>74.537067268375267</v>
          </cell>
        </row>
        <row r="631">
          <cell r="A631" t="str">
            <v>HPS0160-ST-0070-005-B</v>
          </cell>
          <cell r="B631" t="str">
            <v>HPS0160-ST</v>
          </cell>
          <cell r="C631" t="str">
            <v>High Pressure Sodium 360</v>
          </cell>
          <cell r="D631">
            <v>70</v>
          </cell>
          <cell r="E631">
            <v>5</v>
          </cell>
          <cell r="F631" t="str">
            <v>HIGH PRESSURE SODIUM 400W (310/360)</v>
          </cell>
          <cell r="G631" t="str">
            <v>SHARED OR NO POLE</v>
          </cell>
          <cell r="H631">
            <v>1</v>
          </cell>
          <cell r="I631">
            <v>0</v>
          </cell>
          <cell r="J631">
            <v>54.513850319995292</v>
          </cell>
          <cell r="K631">
            <v>26.297341073712346</v>
          </cell>
          <cell r="L631">
            <v>80.811191393707645</v>
          </cell>
        </row>
        <row r="632">
          <cell r="A632" t="str">
            <v>HPS0160-ST-0240-005-B</v>
          </cell>
          <cell r="B632" t="str">
            <v>HPS0160-ST</v>
          </cell>
          <cell r="C632" t="str">
            <v>High Pressure Sodium 360</v>
          </cell>
          <cell r="D632">
            <v>240</v>
          </cell>
          <cell r="E632">
            <v>5</v>
          </cell>
          <cell r="F632" t="str">
            <v>HIGH PRESSURE SODIUM 400W (310/360)</v>
          </cell>
          <cell r="G632" t="str">
            <v>WOOD POLE</v>
          </cell>
          <cell r="H632">
            <v>1</v>
          </cell>
          <cell r="I632">
            <v>10.809914000000001</v>
          </cell>
          <cell r="J632">
            <v>54.513850319995292</v>
          </cell>
          <cell r="K632">
            <v>26.297341073712346</v>
          </cell>
          <cell r="L632">
            <v>91.621105393707651</v>
          </cell>
        </row>
        <row r="633">
          <cell r="A633" t="str">
            <v>HPS0160-ST-0330-005-B</v>
          </cell>
          <cell r="B633" t="str">
            <v>HPS0160-ST</v>
          </cell>
          <cell r="C633" t="str">
            <v>High Pressure Sodium 360</v>
          </cell>
          <cell r="D633">
            <v>330</v>
          </cell>
          <cell r="E633">
            <v>5</v>
          </cell>
          <cell r="F633" t="str">
            <v>HIGH PRESSURE SODIUM 400W (310/360)</v>
          </cell>
          <cell r="G633" t="str">
            <v>STEEL POLE</v>
          </cell>
          <cell r="H633">
            <v>1</v>
          </cell>
          <cell r="I633">
            <v>9.8748837500000004</v>
          </cell>
          <cell r="J633">
            <v>54.513850319995292</v>
          </cell>
          <cell r="K633">
            <v>26.297341073712346</v>
          </cell>
          <cell r="L633">
            <v>90.68607514370764</v>
          </cell>
        </row>
        <row r="634">
          <cell r="A634" t="str">
            <v>HPS0160-ST-0770-005-B</v>
          </cell>
          <cell r="B634" t="str">
            <v>HPS0160-ST</v>
          </cell>
          <cell r="C634" t="str">
            <v>High Pressure Sodium 360</v>
          </cell>
          <cell r="D634">
            <v>770</v>
          </cell>
          <cell r="E634">
            <v>5</v>
          </cell>
          <cell r="F634" t="str">
            <v>HIGH PRESSURE SODIUM 400W (310/360)</v>
          </cell>
          <cell r="G634" t="str">
            <v>WOOD POLE</v>
          </cell>
          <cell r="H634">
            <v>2</v>
          </cell>
          <cell r="I634">
            <v>10.809914000000001</v>
          </cell>
          <cell r="J634">
            <v>54.513850319995292</v>
          </cell>
          <cell r="K634">
            <v>26.297341073712346</v>
          </cell>
          <cell r="L634">
            <v>86.216148393707641</v>
          </cell>
        </row>
        <row r="635">
          <cell r="A635" t="str">
            <v>HPS0170-ST-0070-005-B</v>
          </cell>
          <cell r="B635" t="str">
            <v>HPS0170-ST</v>
          </cell>
          <cell r="C635" t="str">
            <v>High Pressure Sodium 400</v>
          </cell>
          <cell r="D635">
            <v>70</v>
          </cell>
          <cell r="E635">
            <v>5</v>
          </cell>
          <cell r="F635" t="str">
            <v>HIGH PRESSURE SODIUM 400W (310/360)</v>
          </cell>
          <cell r="G635" t="str">
            <v>SHARED OR NO POLE</v>
          </cell>
          <cell r="H635">
            <v>1</v>
          </cell>
          <cell r="I635">
            <v>0</v>
          </cell>
          <cell r="J635">
            <v>54.726213796884473</v>
          </cell>
          <cell r="K635">
            <v>26.297341073712346</v>
          </cell>
          <cell r="L635">
            <v>81.023554870596826</v>
          </cell>
        </row>
        <row r="636">
          <cell r="A636" t="str">
            <v>HPS0170-ST-0240-005-B</v>
          </cell>
          <cell r="B636" t="str">
            <v>HPS0170-ST</v>
          </cell>
          <cell r="C636" t="str">
            <v>High Pressure Sodium 400</v>
          </cell>
          <cell r="D636">
            <v>240</v>
          </cell>
          <cell r="E636">
            <v>5</v>
          </cell>
          <cell r="F636" t="str">
            <v>HIGH PRESSURE SODIUM 400W (310/360)</v>
          </cell>
          <cell r="G636" t="str">
            <v>WOOD POLE</v>
          </cell>
          <cell r="H636">
            <v>1</v>
          </cell>
          <cell r="I636">
            <v>10.809914000000001</v>
          </cell>
          <cell r="J636">
            <v>54.726213796884473</v>
          </cell>
          <cell r="K636">
            <v>26.297341073712346</v>
          </cell>
          <cell r="L636">
            <v>91.833468870596832</v>
          </cell>
        </row>
        <row r="637">
          <cell r="A637" t="str">
            <v>HPS0170-ST-0330-005-B</v>
          </cell>
          <cell r="B637" t="str">
            <v>HPS0170-ST</v>
          </cell>
          <cell r="C637" t="str">
            <v>High Pressure Sodium 400</v>
          </cell>
          <cell r="D637">
            <v>330</v>
          </cell>
          <cell r="E637">
            <v>5</v>
          </cell>
          <cell r="F637" t="str">
            <v>HIGH PRESSURE SODIUM 400W (310/360)</v>
          </cell>
          <cell r="G637" t="str">
            <v>STEEL POLE</v>
          </cell>
          <cell r="H637">
            <v>1</v>
          </cell>
          <cell r="I637">
            <v>9.8748837500000004</v>
          </cell>
          <cell r="J637">
            <v>54.726213796884473</v>
          </cell>
          <cell r="K637">
            <v>26.297341073712346</v>
          </cell>
          <cell r="L637">
            <v>90.898438620596821</v>
          </cell>
        </row>
        <row r="638">
          <cell r="A638" t="str">
            <v>HPS0170-ST-0400-005-B</v>
          </cell>
          <cell r="B638" t="str">
            <v>HPS0170-ST</v>
          </cell>
          <cell r="C638" t="str">
            <v>High Pressure Sodium 400</v>
          </cell>
          <cell r="D638">
            <v>400</v>
          </cell>
          <cell r="E638">
            <v>5</v>
          </cell>
          <cell r="F638" t="str">
            <v>HIGH PRESSURE SODIUM 400W (310/360)</v>
          </cell>
          <cell r="G638" t="str">
            <v>STEEL POLE</v>
          </cell>
          <cell r="H638">
            <v>2</v>
          </cell>
          <cell r="I638">
            <v>9.8748837500000004</v>
          </cell>
          <cell r="J638">
            <v>54.726213796884473</v>
          </cell>
          <cell r="K638">
            <v>26.297341073712346</v>
          </cell>
          <cell r="L638">
            <v>85.96099674559683</v>
          </cell>
        </row>
        <row r="639">
          <cell r="A639" t="str">
            <v>HPS0170-ST-0600-005-B</v>
          </cell>
          <cell r="B639" t="str">
            <v>HPS0170-ST</v>
          </cell>
          <cell r="C639" t="str">
            <v>High Pressure Sodium 400</v>
          </cell>
          <cell r="D639">
            <v>600</v>
          </cell>
          <cell r="E639">
            <v>5</v>
          </cell>
          <cell r="F639" t="str">
            <v>HIGH PRESSURE SODIUM 400W (310/360)</v>
          </cell>
          <cell r="G639" t="str">
            <v>R/BOUT COLUMN</v>
          </cell>
          <cell r="H639">
            <v>4</v>
          </cell>
          <cell r="I639">
            <v>9.8748837500000004</v>
          </cell>
          <cell r="J639">
            <v>54.726213796884473</v>
          </cell>
          <cell r="K639">
            <v>26.297341073712346</v>
          </cell>
          <cell r="L639">
            <v>83.492275808096821</v>
          </cell>
        </row>
        <row r="640">
          <cell r="A640" t="str">
            <v>HPS0170-ST-0770-005-B</v>
          </cell>
          <cell r="B640" t="str">
            <v>HPS0170-ST</v>
          </cell>
          <cell r="C640" t="str">
            <v>High Pressure Sodium 400</v>
          </cell>
          <cell r="D640">
            <v>770</v>
          </cell>
          <cell r="E640">
            <v>5</v>
          </cell>
          <cell r="F640" t="str">
            <v>HIGH PRESSURE SODIUM 400W (310/360)</v>
          </cell>
          <cell r="G640" t="str">
            <v>WOOD POLE</v>
          </cell>
          <cell r="H640">
            <v>2</v>
          </cell>
          <cell r="I640">
            <v>10.809914000000001</v>
          </cell>
          <cell r="J640">
            <v>54.726213796884473</v>
          </cell>
          <cell r="K640">
            <v>26.297341073712346</v>
          </cell>
          <cell r="L640">
            <v>86.428511870596822</v>
          </cell>
        </row>
        <row r="641">
          <cell r="A641" t="str">
            <v>HPS0170-ST-1030-005-B</v>
          </cell>
          <cell r="B641" t="str">
            <v>HPS0170-ST</v>
          </cell>
          <cell r="C641" t="str">
            <v>High Pressure Sodium 400</v>
          </cell>
          <cell r="D641">
            <v>1030</v>
          </cell>
          <cell r="E641">
            <v>5</v>
          </cell>
          <cell r="F641" t="str">
            <v>HIGH PRESSURE SODIUM 400W (310/360)</v>
          </cell>
          <cell r="G641" t="str">
            <v>SHARED OR NO POLE</v>
          </cell>
          <cell r="H641">
            <v>2</v>
          </cell>
          <cell r="I641">
            <v>0</v>
          </cell>
          <cell r="J641">
            <v>54.726213796884473</v>
          </cell>
          <cell r="K641">
            <v>26.297341073712346</v>
          </cell>
          <cell r="L641">
            <v>81.023554870596826</v>
          </cell>
        </row>
        <row r="642">
          <cell r="A642" t="str">
            <v>HPS0170-TA-0070-005-B</v>
          </cell>
          <cell r="B642" t="str">
            <v>HPS0170-TA</v>
          </cell>
          <cell r="C642" t="str">
            <v>High Pressure Sodium 400</v>
          </cell>
          <cell r="D642">
            <v>70</v>
          </cell>
          <cell r="E642">
            <v>5</v>
          </cell>
          <cell r="F642" t="str">
            <v>HIGH PRESSURE SODIUM 400W (310/360)</v>
          </cell>
          <cell r="G642" t="str">
            <v>SHARED OR NO POLE</v>
          </cell>
          <cell r="H642">
            <v>1</v>
          </cell>
          <cell r="I642">
            <v>0</v>
          </cell>
          <cell r="J642">
            <v>41.340255490146838</v>
          </cell>
          <cell r="K642">
            <v>35.555894573712351</v>
          </cell>
          <cell r="L642">
            <v>76.896150063859182</v>
          </cell>
        </row>
        <row r="643">
          <cell r="A643" t="str">
            <v>HPS0170-TA-0240-005-B</v>
          </cell>
          <cell r="B643" t="str">
            <v>HPS0170-TA</v>
          </cell>
          <cell r="C643" t="str">
            <v>High Pressure Sodium 400</v>
          </cell>
          <cell r="D643">
            <v>240</v>
          </cell>
          <cell r="E643">
            <v>5</v>
          </cell>
          <cell r="F643" t="str">
            <v>HIGH PRESSURE SODIUM 400W (310/360)</v>
          </cell>
          <cell r="G643" t="str">
            <v>WOOD POLE</v>
          </cell>
          <cell r="H643">
            <v>1</v>
          </cell>
          <cell r="I643">
            <v>10.809914000000001</v>
          </cell>
          <cell r="J643">
            <v>41.340255490146838</v>
          </cell>
          <cell r="K643">
            <v>35.555894573712351</v>
          </cell>
          <cell r="L643">
            <v>87.706064063859188</v>
          </cell>
        </row>
        <row r="644">
          <cell r="A644" t="str">
            <v>HPS0170-TA-0330-005-B</v>
          </cell>
          <cell r="B644" t="str">
            <v>HPS0170-TA</v>
          </cell>
          <cell r="C644" t="str">
            <v>High Pressure Sodium 400</v>
          </cell>
          <cell r="D644">
            <v>330</v>
          </cell>
          <cell r="E644">
            <v>5</v>
          </cell>
          <cell r="F644" t="str">
            <v>HIGH PRESSURE SODIUM 400W (310/360)</v>
          </cell>
          <cell r="G644" t="str">
            <v>STEEL POLE</v>
          </cell>
          <cell r="H644">
            <v>1</v>
          </cell>
          <cell r="I644">
            <v>9.8748837500000004</v>
          </cell>
          <cell r="J644">
            <v>41.340255490146838</v>
          </cell>
          <cell r="K644">
            <v>35.555894573712351</v>
          </cell>
          <cell r="L644">
            <v>86.771033813859177</v>
          </cell>
        </row>
        <row r="645">
          <cell r="A645" t="str">
            <v>HPS0170-TA-0400-005-B</v>
          </cell>
          <cell r="B645" t="str">
            <v>HPS0170-TA</v>
          </cell>
          <cell r="C645" t="str">
            <v>High Pressure Sodium 400</v>
          </cell>
          <cell r="D645">
            <v>400</v>
          </cell>
          <cell r="E645">
            <v>5</v>
          </cell>
          <cell r="F645" t="str">
            <v>HIGH PRESSURE SODIUM 400W (310/360)</v>
          </cell>
          <cell r="G645" t="str">
            <v>STEEL POLE</v>
          </cell>
          <cell r="H645">
            <v>2</v>
          </cell>
          <cell r="I645">
            <v>9.8748837500000004</v>
          </cell>
          <cell r="J645">
            <v>41.340255490146838</v>
          </cell>
          <cell r="K645">
            <v>35.555894573712351</v>
          </cell>
          <cell r="L645">
            <v>81.833591938859186</v>
          </cell>
        </row>
        <row r="646">
          <cell r="A646" t="str">
            <v>HPS0170-TA-0600-005-B</v>
          </cell>
          <cell r="B646" t="str">
            <v>HPS0170-TA</v>
          </cell>
          <cell r="C646" t="str">
            <v>High Pressure Sodium 400</v>
          </cell>
          <cell r="D646">
            <v>600</v>
          </cell>
          <cell r="E646">
            <v>5</v>
          </cell>
          <cell r="F646" t="str">
            <v>HIGH PRESSURE SODIUM 400W (310/360)</v>
          </cell>
          <cell r="G646" t="str">
            <v>R/BOUT COLUMN</v>
          </cell>
          <cell r="H646">
            <v>4</v>
          </cell>
          <cell r="I646">
            <v>9.8748837500000004</v>
          </cell>
          <cell r="J646">
            <v>41.340255490146838</v>
          </cell>
          <cell r="K646">
            <v>35.555894573712351</v>
          </cell>
          <cell r="L646">
            <v>79.364871001359177</v>
          </cell>
        </row>
        <row r="647">
          <cell r="A647" t="str">
            <v>LPS0030-ST-0040-005-B</v>
          </cell>
          <cell r="B647" t="str">
            <v>LPS0030-ST</v>
          </cell>
          <cell r="C647" t="str">
            <v>Low Pressure Sodium 55</v>
          </cell>
          <cell r="D647">
            <v>40</v>
          </cell>
          <cell r="E647">
            <v>5</v>
          </cell>
          <cell r="F647" t="str">
            <v>HIGH PRESSURE SODIUM 70W (100)</v>
          </cell>
          <cell r="G647" t="str">
            <v>SHARED OR NO POLE</v>
          </cell>
          <cell r="H647">
            <v>1</v>
          </cell>
          <cell r="I647">
            <v>0</v>
          </cell>
          <cell r="J647">
            <v>30.760060078142374</v>
          </cell>
          <cell r="K647">
            <v>28.375485041395375</v>
          </cell>
          <cell r="L647">
            <v>59.135545119537753</v>
          </cell>
        </row>
        <row r="648">
          <cell r="A648" t="str">
            <v>LPS0030-ST-0350-005-B</v>
          </cell>
          <cell r="B648" t="str">
            <v>LPS0030-ST</v>
          </cell>
          <cell r="C648" t="str">
            <v>Low Pressure Sodium 55</v>
          </cell>
          <cell r="D648">
            <v>350</v>
          </cell>
          <cell r="E648">
            <v>5</v>
          </cell>
          <cell r="F648" t="str">
            <v>HIGH PRESSURE SODIUM 70W (100)</v>
          </cell>
          <cell r="G648" t="str">
            <v>WOOD POLE</v>
          </cell>
          <cell r="H648">
            <v>1</v>
          </cell>
          <cell r="I648">
            <v>10.809914000000001</v>
          </cell>
          <cell r="J648">
            <v>30.760060078142374</v>
          </cell>
          <cell r="K648">
            <v>28.375485041395375</v>
          </cell>
          <cell r="L648">
            <v>69.945459119537759</v>
          </cell>
        </row>
        <row r="649">
          <cell r="A649" t="str">
            <v>LPS0030-ST-0360-005-B</v>
          </cell>
          <cell r="B649" t="str">
            <v>LPS0030-ST</v>
          </cell>
          <cell r="C649" t="str">
            <v>Low Pressure Sodium 55</v>
          </cell>
          <cell r="D649">
            <v>360</v>
          </cell>
          <cell r="E649">
            <v>5</v>
          </cell>
          <cell r="F649" t="str">
            <v>HIGH PRESSURE SODIUM 70W (100)</v>
          </cell>
          <cell r="G649" t="str">
            <v>STEEL POLE</v>
          </cell>
          <cell r="H649">
            <v>1</v>
          </cell>
          <cell r="I649">
            <v>9.8748837500000004</v>
          </cell>
          <cell r="J649">
            <v>30.760060078142374</v>
          </cell>
          <cell r="K649">
            <v>28.375485041395375</v>
          </cell>
          <cell r="L649">
            <v>69.010428869537748</v>
          </cell>
        </row>
        <row r="650">
          <cell r="A650" t="str">
            <v>LPS0030-ST-0890-005-B</v>
          </cell>
          <cell r="B650" t="str">
            <v>LPS0030-ST</v>
          </cell>
          <cell r="C650" t="str">
            <v>Low Pressure Sodium 55</v>
          </cell>
          <cell r="D650">
            <v>890</v>
          </cell>
          <cell r="E650">
            <v>5</v>
          </cell>
          <cell r="F650" t="str">
            <v>HIGH PRESSURE SODIUM 70W (100)</v>
          </cell>
          <cell r="G650" t="str">
            <v>SHARED OR NO POLE</v>
          </cell>
          <cell r="H650">
            <v>2</v>
          </cell>
          <cell r="I650">
            <v>0</v>
          </cell>
          <cell r="J650">
            <v>30.760060078142374</v>
          </cell>
          <cell r="K650">
            <v>28.375485041395375</v>
          </cell>
          <cell r="L650">
            <v>59.135545119537753</v>
          </cell>
        </row>
        <row r="651">
          <cell r="A651" t="str">
            <v>LPS0040-ST-0050-005-B</v>
          </cell>
          <cell r="B651" t="str">
            <v>LPS0040-ST</v>
          </cell>
          <cell r="C651" t="str">
            <v>Low Pressure Sodium 90/100</v>
          </cell>
          <cell r="D651">
            <v>50</v>
          </cell>
          <cell r="E651">
            <v>5</v>
          </cell>
          <cell r="F651" t="str">
            <v>HIGH PRESSURE SODIUM 150W</v>
          </cell>
          <cell r="G651" t="str">
            <v>SHARED OR NO POLE</v>
          </cell>
          <cell r="H651">
            <v>1</v>
          </cell>
          <cell r="I651">
            <v>0</v>
          </cell>
          <cell r="J651">
            <v>31.242055354142373</v>
          </cell>
          <cell r="K651">
            <v>29.724735041395373</v>
          </cell>
          <cell r="L651">
            <v>60.966790395537743</v>
          </cell>
        </row>
        <row r="652">
          <cell r="A652" t="str">
            <v>LPS0040-ST-0220-005-B</v>
          </cell>
          <cell r="B652" t="str">
            <v>LPS0040-ST</v>
          </cell>
          <cell r="C652" t="str">
            <v>Low Pressure Sodium 90/100</v>
          </cell>
          <cell r="D652">
            <v>220</v>
          </cell>
          <cell r="E652">
            <v>5</v>
          </cell>
          <cell r="F652" t="str">
            <v>HIGH PRESSURE SODIUM 150W</v>
          </cell>
          <cell r="G652" t="str">
            <v>WOOD POLE</v>
          </cell>
          <cell r="H652">
            <v>1</v>
          </cell>
          <cell r="I652">
            <v>10.809914000000001</v>
          </cell>
          <cell r="J652">
            <v>31.242055354142373</v>
          </cell>
          <cell r="K652">
            <v>29.724735041395373</v>
          </cell>
          <cell r="L652">
            <v>71.776704395537749</v>
          </cell>
        </row>
        <row r="653">
          <cell r="A653" t="str">
            <v>LPS0040-ST-0310-005-B</v>
          </cell>
          <cell r="B653" t="str">
            <v>LPS0040-ST</v>
          </cell>
          <cell r="C653" t="str">
            <v>Low Pressure Sodium 90/100</v>
          </cell>
          <cell r="D653">
            <v>310</v>
          </cell>
          <cell r="E653">
            <v>5</v>
          </cell>
          <cell r="F653" t="str">
            <v>HIGH PRESSURE SODIUM 150W</v>
          </cell>
          <cell r="G653" t="str">
            <v>STEEL POLE</v>
          </cell>
          <cell r="H653">
            <v>1</v>
          </cell>
          <cell r="I653">
            <v>9.8748837500000004</v>
          </cell>
          <cell r="J653">
            <v>31.242055354142373</v>
          </cell>
          <cell r="K653">
            <v>29.724735041395373</v>
          </cell>
          <cell r="L653">
            <v>70.841674145537738</v>
          </cell>
        </row>
        <row r="654">
          <cell r="A654" t="str">
            <v>LPS0050-ST-0060-005-B</v>
          </cell>
          <cell r="B654" t="str">
            <v>LPS0050-ST</v>
          </cell>
          <cell r="C654" t="str">
            <v>Low Pressure Sodium 135</v>
          </cell>
          <cell r="D654">
            <v>60</v>
          </cell>
          <cell r="E654">
            <v>5</v>
          </cell>
          <cell r="F654" t="str">
            <v>HIGH PRESSURE SODIUM 250W (210/220)</v>
          </cell>
          <cell r="G654" t="str">
            <v>SHARED OR NO POLE</v>
          </cell>
          <cell r="H654">
            <v>1</v>
          </cell>
          <cell r="I654">
            <v>0</v>
          </cell>
          <cell r="J654">
            <v>31.809996775742373</v>
          </cell>
          <cell r="K654">
            <v>31.145945041395375</v>
          </cell>
          <cell r="L654">
            <v>62.955941817137749</v>
          </cell>
        </row>
        <row r="655">
          <cell r="A655" t="str">
            <v>LPS0050-ST-0230-005-B</v>
          </cell>
          <cell r="B655" t="str">
            <v>LPS0050-ST</v>
          </cell>
          <cell r="C655" t="str">
            <v>Low Pressure Sodium 135</v>
          </cell>
          <cell r="D655">
            <v>230</v>
          </cell>
          <cell r="E655">
            <v>5</v>
          </cell>
          <cell r="F655" t="str">
            <v>HIGH PRESSURE SODIUM 250W (210/220)</v>
          </cell>
          <cell r="G655" t="str">
            <v>WOOD POLE</v>
          </cell>
          <cell r="H655">
            <v>1</v>
          </cell>
          <cell r="I655">
            <v>10.809914000000001</v>
          </cell>
          <cell r="J655">
            <v>31.809996775742373</v>
          </cell>
          <cell r="K655">
            <v>31.145945041395375</v>
          </cell>
          <cell r="L655">
            <v>73.765855817137748</v>
          </cell>
        </row>
        <row r="656">
          <cell r="A656" t="str">
            <v>LPS0050-ST-0320-005-B</v>
          </cell>
          <cell r="B656" t="str">
            <v>LPS0050-ST</v>
          </cell>
          <cell r="C656" t="str">
            <v>Low Pressure Sodium 135</v>
          </cell>
          <cell r="D656">
            <v>320</v>
          </cell>
          <cell r="E656">
            <v>5</v>
          </cell>
          <cell r="F656" t="str">
            <v>HIGH PRESSURE SODIUM 250W (210/220)</v>
          </cell>
          <cell r="G656" t="str">
            <v>STEEL POLE</v>
          </cell>
          <cell r="H656">
            <v>1</v>
          </cell>
          <cell r="I656">
            <v>9.8748837500000004</v>
          </cell>
          <cell r="J656">
            <v>31.809996775742373</v>
          </cell>
          <cell r="K656">
            <v>31.145945041395375</v>
          </cell>
          <cell r="L656">
            <v>72.830825567137751</v>
          </cell>
        </row>
        <row r="657">
          <cell r="A657" t="str">
            <v>LPS0060-ST-0060-005-B</v>
          </cell>
          <cell r="B657" t="str">
            <v>LPS0060-ST</v>
          </cell>
          <cell r="C657" t="str">
            <v>Low Pressure Sodium 150</v>
          </cell>
          <cell r="D657">
            <v>60</v>
          </cell>
          <cell r="E657">
            <v>5</v>
          </cell>
          <cell r="F657" t="str">
            <v>HIGH PRESSURE SODIUM 250W (210/220)</v>
          </cell>
          <cell r="G657" t="str">
            <v>SHARED OR NO POLE</v>
          </cell>
          <cell r="H657">
            <v>1</v>
          </cell>
          <cell r="I657">
            <v>0</v>
          </cell>
          <cell r="J657">
            <v>55.932108521875705</v>
          </cell>
          <cell r="K657">
            <v>31.145945041395375</v>
          </cell>
          <cell r="L657">
            <v>87.078053563271084</v>
          </cell>
        </row>
        <row r="658">
          <cell r="A658" t="str">
            <v>MHR0060-ST-0060-005-B</v>
          </cell>
          <cell r="B658" t="str">
            <v>MHR0060-ST</v>
          </cell>
          <cell r="C658" t="str">
            <v>Metal Hallide (Reactor Control Gear) 250</v>
          </cell>
          <cell r="D658">
            <v>60</v>
          </cell>
          <cell r="E658">
            <v>5</v>
          </cell>
          <cell r="F658" t="str">
            <v>HIGH PRESSURE SODIUM 250W (210/220)</v>
          </cell>
          <cell r="G658" t="str">
            <v>SHARED OR NO POLE</v>
          </cell>
          <cell r="H658">
            <v>1</v>
          </cell>
          <cell r="I658">
            <v>0</v>
          </cell>
          <cell r="J658">
            <v>30.31750323306396</v>
          </cell>
          <cell r="K658">
            <v>34.190453573712347</v>
          </cell>
          <cell r="L658">
            <v>64.507956806776306</v>
          </cell>
        </row>
        <row r="659">
          <cell r="A659" t="str">
            <v>MHR0060-ST-0320-005-B</v>
          </cell>
          <cell r="B659" t="str">
            <v>MHR0060-ST</v>
          </cell>
          <cell r="C659" t="str">
            <v>Metal Hallide (Reactor Control Gear) 250</v>
          </cell>
          <cell r="D659">
            <v>320</v>
          </cell>
          <cell r="E659">
            <v>5</v>
          </cell>
          <cell r="F659" t="str">
            <v>HIGH PRESSURE SODIUM 250W (210/220)</v>
          </cell>
          <cell r="G659" t="str">
            <v>STEEL POLE</v>
          </cell>
          <cell r="H659">
            <v>1</v>
          </cell>
          <cell r="I659">
            <v>9.8748837500000004</v>
          </cell>
          <cell r="J659">
            <v>30.31750323306396</v>
          </cell>
          <cell r="K659">
            <v>34.190453573712347</v>
          </cell>
          <cell r="L659">
            <v>74.382840556776301</v>
          </cell>
        </row>
        <row r="660">
          <cell r="A660" t="str">
            <v>MHR0070-ST-0060-005-B</v>
          </cell>
          <cell r="B660" t="str">
            <v>MHR0070-ST</v>
          </cell>
          <cell r="C660" t="str">
            <v>Metal Hallide (Reactor Control Gear) 400</v>
          </cell>
          <cell r="D660">
            <v>60</v>
          </cell>
          <cell r="E660">
            <v>5</v>
          </cell>
          <cell r="F660" t="str">
            <v>HIGH PRESSURE SODIUM 250W (210/220)</v>
          </cell>
          <cell r="G660" t="str">
            <v>SHARED OR NO POLE</v>
          </cell>
          <cell r="H660">
            <v>1</v>
          </cell>
          <cell r="I660">
            <v>0</v>
          </cell>
          <cell r="J660">
            <v>30.456185624463959</v>
          </cell>
          <cell r="K660">
            <v>34.294795573712349</v>
          </cell>
          <cell r="L660">
            <v>64.750981198176305</v>
          </cell>
        </row>
        <row r="661">
          <cell r="A661" t="str">
            <v>MHR0070-ST-0320-005-B</v>
          </cell>
          <cell r="B661" t="str">
            <v>MHR0070-ST</v>
          </cell>
          <cell r="C661" t="str">
            <v>Metal Hallide (Reactor Control Gear) 400</v>
          </cell>
          <cell r="D661">
            <v>320</v>
          </cell>
          <cell r="E661">
            <v>5</v>
          </cell>
          <cell r="F661" t="str">
            <v>HIGH PRESSURE SODIUM 250W (210/220)</v>
          </cell>
          <cell r="G661" t="str">
            <v>STEEL POLE</v>
          </cell>
          <cell r="H661">
            <v>1</v>
          </cell>
          <cell r="I661">
            <v>9.8748837500000004</v>
          </cell>
          <cell r="J661">
            <v>30.456185624463959</v>
          </cell>
          <cell r="K661">
            <v>34.294795573712349</v>
          </cell>
          <cell r="L661">
            <v>74.6258649481763</v>
          </cell>
        </row>
        <row r="662">
          <cell r="A662" t="str">
            <v>FLU0350-ST-1620-005-B</v>
          </cell>
          <cell r="B662" t="str">
            <v>FLU0350-ST</v>
          </cell>
          <cell r="C662" t="str">
            <v>Compact Fluorescent 1x42</v>
          </cell>
          <cell r="D662">
            <v>1620</v>
          </cell>
          <cell r="E662">
            <v>5</v>
          </cell>
          <cell r="F662" t="str">
            <v>COMPACT FLUORESCENT 42W</v>
          </cell>
          <cell r="G662" t="str">
            <v>SHARED OR NO POLE</v>
          </cell>
          <cell r="H662">
            <v>1</v>
          </cell>
          <cell r="I662">
            <v>0</v>
          </cell>
          <cell r="J662">
            <v>23.430412675731972</v>
          </cell>
          <cell r="K662">
            <v>20.208924541395373</v>
          </cell>
          <cell r="L662">
            <v>43.639337217127348</v>
          </cell>
        </row>
        <row r="663">
          <cell r="A663" t="str">
            <v>HPS0020-ST-0040-005-B</v>
          </cell>
          <cell r="B663" t="str">
            <v>HPS0020-ST</v>
          </cell>
          <cell r="C663" t="str">
            <v>High Pressure Sodium 70</v>
          </cell>
          <cell r="D663">
            <v>40</v>
          </cell>
          <cell r="E663">
            <v>5</v>
          </cell>
          <cell r="F663" t="str">
            <v>HIGH PRESSURE SODIUM 70W (100)</v>
          </cell>
          <cell r="G663" t="str">
            <v>SHARED OR NO POLE</v>
          </cell>
          <cell r="H663">
            <v>1</v>
          </cell>
          <cell r="I663">
            <v>0</v>
          </cell>
          <cell r="J663">
            <v>28.285095043422235</v>
          </cell>
          <cell r="K663">
            <v>23.973932573712347</v>
          </cell>
          <cell r="L663">
            <v>52.259027617134578</v>
          </cell>
        </row>
        <row r="664">
          <cell r="A664" t="str">
            <v>HPS0020-ST-0350-005-B</v>
          </cell>
          <cell r="B664" t="str">
            <v>HPS0020-ST</v>
          </cell>
          <cell r="C664" t="str">
            <v>High Pressure Sodium 70</v>
          </cell>
          <cell r="D664">
            <v>350</v>
          </cell>
          <cell r="E664">
            <v>5</v>
          </cell>
          <cell r="F664" t="str">
            <v>HIGH PRESSURE SODIUM 70W (100)</v>
          </cell>
          <cell r="G664" t="str">
            <v>WOOD POLE</v>
          </cell>
          <cell r="H664">
            <v>1</v>
          </cell>
          <cell r="I664">
            <v>10.809914000000001</v>
          </cell>
          <cell r="J664">
            <v>28.285095043422235</v>
          </cell>
          <cell r="K664">
            <v>23.973932573712347</v>
          </cell>
          <cell r="L664">
            <v>63.068941617134577</v>
          </cell>
        </row>
        <row r="665">
          <cell r="A665" t="str">
            <v>HPS0020-ST-0360-005-B</v>
          </cell>
          <cell r="B665" t="str">
            <v>HPS0020-ST</v>
          </cell>
          <cell r="C665" t="str">
            <v>High Pressure Sodium 70</v>
          </cell>
          <cell r="D665">
            <v>360</v>
          </cell>
          <cell r="E665">
            <v>5</v>
          </cell>
          <cell r="F665" t="str">
            <v>HIGH PRESSURE SODIUM 70W (100)</v>
          </cell>
          <cell r="G665" t="str">
            <v>STEEL POLE</v>
          </cell>
          <cell r="H665">
            <v>1</v>
          </cell>
          <cell r="I665">
            <v>9.8748837500000004</v>
          </cell>
          <cell r="J665">
            <v>28.285095043422235</v>
          </cell>
          <cell r="K665">
            <v>23.973932573712347</v>
          </cell>
          <cell r="L665">
            <v>62.13391136713458</v>
          </cell>
        </row>
        <row r="666">
          <cell r="A666" t="str">
            <v>HPS0020-ST-0730-005-B</v>
          </cell>
          <cell r="B666" t="str">
            <v>HPS0020-ST</v>
          </cell>
          <cell r="C666" t="str">
            <v>High Pressure Sodium 70</v>
          </cell>
          <cell r="D666">
            <v>730</v>
          </cell>
          <cell r="E666">
            <v>5</v>
          </cell>
          <cell r="F666" t="str">
            <v>HIGH PRESSURE SODIUM 70W (100)</v>
          </cell>
          <cell r="G666" t="str">
            <v>STEEL POLE</v>
          </cell>
          <cell r="H666">
            <v>2</v>
          </cell>
          <cell r="I666">
            <v>9.8748837500000004</v>
          </cell>
          <cell r="J666">
            <v>28.285095043422235</v>
          </cell>
          <cell r="K666">
            <v>23.973932573712347</v>
          </cell>
          <cell r="L666">
            <v>57.196469492134575</v>
          </cell>
        </row>
        <row r="667">
          <cell r="A667" t="str">
            <v>HPS0020-ST-0890-005-B</v>
          </cell>
          <cell r="B667" t="str">
            <v>HPS0020-ST</v>
          </cell>
          <cell r="C667" t="str">
            <v>High Pressure Sodium 70</v>
          </cell>
          <cell r="D667">
            <v>890</v>
          </cell>
          <cell r="E667">
            <v>5</v>
          </cell>
          <cell r="F667" t="str">
            <v>HIGH PRESSURE SODIUM 70W (100)</v>
          </cell>
          <cell r="G667" t="str">
            <v>SHARED OR NO POLE</v>
          </cell>
          <cell r="H667">
            <v>2</v>
          </cell>
          <cell r="I667">
            <v>0</v>
          </cell>
          <cell r="J667">
            <v>28.285095043422235</v>
          </cell>
          <cell r="K667">
            <v>23.973932573712347</v>
          </cell>
          <cell r="L667">
            <v>52.259027617134578</v>
          </cell>
        </row>
        <row r="668">
          <cell r="A668" t="str">
            <v>HPS0090-ST-0050-005-B</v>
          </cell>
          <cell r="B668" t="str">
            <v>HPS0090-ST</v>
          </cell>
          <cell r="C668" t="str">
            <v>High Pressure Sodium 150</v>
          </cell>
          <cell r="D668">
            <v>50</v>
          </cell>
          <cell r="E668">
            <v>5</v>
          </cell>
          <cell r="F668" t="str">
            <v>HIGH PRESSURE SODIUM 150W</v>
          </cell>
          <cell r="G668" t="str">
            <v>SHARED OR NO POLE</v>
          </cell>
          <cell r="H668">
            <v>1</v>
          </cell>
          <cell r="I668">
            <v>0</v>
          </cell>
          <cell r="J668">
            <v>53.164274058370367</v>
          </cell>
          <cell r="K668">
            <v>23.601539573712348</v>
          </cell>
          <cell r="L668">
            <v>76.765813632082711</v>
          </cell>
        </row>
        <row r="669">
          <cell r="A669" t="str">
            <v>HPS0090-ST-0220-005-B</v>
          </cell>
          <cell r="B669" t="str">
            <v>HPS0090-ST</v>
          </cell>
          <cell r="C669" t="str">
            <v>High Pressure Sodium 150</v>
          </cell>
          <cell r="D669">
            <v>220</v>
          </cell>
          <cell r="E669">
            <v>5</v>
          </cell>
          <cell r="F669" t="str">
            <v>HIGH PRESSURE SODIUM 150W</v>
          </cell>
          <cell r="G669" t="str">
            <v>WOOD POLE</v>
          </cell>
          <cell r="H669">
            <v>1</v>
          </cell>
          <cell r="I669">
            <v>10.809914000000001</v>
          </cell>
          <cell r="J669">
            <v>53.164274058370367</v>
          </cell>
          <cell r="K669">
            <v>23.601539573712348</v>
          </cell>
          <cell r="L669">
            <v>87.575727632082717</v>
          </cell>
        </row>
        <row r="670">
          <cell r="A670" t="str">
            <v>HPS0090-ST-0310-005-B</v>
          </cell>
          <cell r="B670" t="str">
            <v>HPS0090-ST</v>
          </cell>
          <cell r="C670" t="str">
            <v>High Pressure Sodium 150</v>
          </cell>
          <cell r="D670">
            <v>310</v>
          </cell>
          <cell r="E670">
            <v>5</v>
          </cell>
          <cell r="F670" t="str">
            <v>HIGH PRESSURE SODIUM 150W</v>
          </cell>
          <cell r="G670" t="str">
            <v>STEEL POLE</v>
          </cell>
          <cell r="H670">
            <v>1</v>
          </cell>
          <cell r="I670">
            <v>9.8748837500000004</v>
          </cell>
          <cell r="J670">
            <v>53.164274058370367</v>
          </cell>
          <cell r="K670">
            <v>23.601539573712348</v>
          </cell>
          <cell r="L670">
            <v>86.640697382082706</v>
          </cell>
        </row>
        <row r="671">
          <cell r="A671" t="str">
            <v>HPS0090-ST-0690-005-B</v>
          </cell>
          <cell r="B671" t="str">
            <v>HPS0090-ST</v>
          </cell>
          <cell r="C671" t="str">
            <v>High Pressure Sodium 150</v>
          </cell>
          <cell r="D671">
            <v>690</v>
          </cell>
          <cell r="E671">
            <v>5</v>
          </cell>
          <cell r="F671" t="str">
            <v>HIGH PRESSURE SODIUM 150W</v>
          </cell>
          <cell r="G671" t="str">
            <v>STEEL POLE</v>
          </cell>
          <cell r="H671">
            <v>2</v>
          </cell>
          <cell r="I671">
            <v>9.8748837500000004</v>
          </cell>
          <cell r="J671">
            <v>53.164274058370367</v>
          </cell>
          <cell r="K671">
            <v>23.601539573712348</v>
          </cell>
          <cell r="L671">
            <v>81.703255507082716</v>
          </cell>
        </row>
        <row r="672">
          <cell r="A672" t="str">
            <v>HPS0090-TA-0220-005-B</v>
          </cell>
          <cell r="B672" t="str">
            <v>HPS0090-TA</v>
          </cell>
          <cell r="C672" t="str">
            <v>High Pressure Sodium 150</v>
          </cell>
          <cell r="D672">
            <v>220</v>
          </cell>
          <cell r="E672">
            <v>5</v>
          </cell>
          <cell r="F672" t="str">
            <v>HIGH PRESSURE SODIUM 150W</v>
          </cell>
          <cell r="G672" t="str">
            <v>WOOD POLE</v>
          </cell>
          <cell r="H672">
            <v>1</v>
          </cell>
          <cell r="I672">
            <v>10.809914000000001</v>
          </cell>
          <cell r="J672">
            <v>39.858286348542777</v>
          </cell>
          <cell r="K672">
            <v>30.439538573712348</v>
          </cell>
          <cell r="L672">
            <v>81.107738922255137</v>
          </cell>
        </row>
        <row r="673">
          <cell r="A673" t="str">
            <v>HPS0090-TA-0310-005-B</v>
          </cell>
          <cell r="B673" t="str">
            <v>HPS0090-TA</v>
          </cell>
          <cell r="C673" t="str">
            <v>High Pressure Sodium 150</v>
          </cell>
          <cell r="D673">
            <v>310</v>
          </cell>
          <cell r="E673">
            <v>5</v>
          </cell>
          <cell r="F673" t="str">
            <v>HIGH PRESSURE SODIUM 150W</v>
          </cell>
          <cell r="G673" t="str">
            <v>STEEL POLE</v>
          </cell>
          <cell r="H673">
            <v>1</v>
          </cell>
          <cell r="I673">
            <v>9.8748837500000004</v>
          </cell>
          <cell r="J673">
            <v>39.858286348542777</v>
          </cell>
          <cell r="K673">
            <v>30.439538573712348</v>
          </cell>
          <cell r="L673">
            <v>80.172708672255126</v>
          </cell>
        </row>
        <row r="674">
          <cell r="A674" t="str">
            <v>HPS0110-ST-0060-005-B</v>
          </cell>
          <cell r="B674" t="str">
            <v>HPS0110-ST</v>
          </cell>
          <cell r="C674" t="str">
            <v>High Pressure Sodium 250</v>
          </cell>
          <cell r="D674">
            <v>60</v>
          </cell>
          <cell r="E674">
            <v>5</v>
          </cell>
          <cell r="F674" t="str">
            <v>HIGH PRESSURE SODIUM 250W (210/220)</v>
          </cell>
          <cell r="G674" t="str">
            <v>SHARED OR NO POLE</v>
          </cell>
          <cell r="H674">
            <v>1</v>
          </cell>
          <cell r="I674">
            <v>0</v>
          </cell>
          <cell r="J674">
            <v>53.568220275391823</v>
          </cell>
          <cell r="K674">
            <v>24.311245073712346</v>
          </cell>
          <cell r="L674">
            <v>77.879465349104166</v>
          </cell>
        </row>
        <row r="675">
          <cell r="A675" t="str">
            <v>HPS0110-ST-0230-005-B</v>
          </cell>
          <cell r="B675" t="str">
            <v>HPS0110-ST</v>
          </cell>
          <cell r="C675" t="str">
            <v>High Pressure Sodium 250</v>
          </cell>
          <cell r="D675">
            <v>230</v>
          </cell>
          <cell r="E675">
            <v>5</v>
          </cell>
          <cell r="F675" t="str">
            <v>HIGH PRESSURE SODIUM 250W (210/220)</v>
          </cell>
          <cell r="G675" t="str">
            <v>WOOD POLE</v>
          </cell>
          <cell r="H675">
            <v>1</v>
          </cell>
          <cell r="I675">
            <v>10.809914000000001</v>
          </cell>
          <cell r="J675">
            <v>53.568220275391823</v>
          </cell>
          <cell r="K675">
            <v>24.311245073712346</v>
          </cell>
          <cell r="L675">
            <v>88.689379349104172</v>
          </cell>
        </row>
        <row r="676">
          <cell r="A676" t="str">
            <v>HPS0110-ST-0320-005-B</v>
          </cell>
          <cell r="B676" t="str">
            <v>HPS0110-ST</v>
          </cell>
          <cell r="C676" t="str">
            <v>High Pressure Sodium 250</v>
          </cell>
          <cell r="D676">
            <v>320</v>
          </cell>
          <cell r="E676">
            <v>5</v>
          </cell>
          <cell r="F676" t="str">
            <v>HIGH PRESSURE SODIUM 250W (210/220)</v>
          </cell>
          <cell r="G676" t="str">
            <v>STEEL POLE</v>
          </cell>
          <cell r="H676">
            <v>1</v>
          </cell>
          <cell r="I676">
            <v>9.8748837500000004</v>
          </cell>
          <cell r="J676">
            <v>53.568220275391823</v>
          </cell>
          <cell r="K676">
            <v>24.311245073712346</v>
          </cell>
          <cell r="L676">
            <v>87.754349099104161</v>
          </cell>
        </row>
        <row r="677">
          <cell r="A677" t="str">
            <v>HPS0110-ST-0390-005-B</v>
          </cell>
          <cell r="B677" t="str">
            <v>HPS0110-ST</v>
          </cell>
          <cell r="C677" t="str">
            <v>High Pressure Sodium 250</v>
          </cell>
          <cell r="D677">
            <v>390</v>
          </cell>
          <cell r="E677">
            <v>5</v>
          </cell>
          <cell r="F677" t="str">
            <v>HIGH PRESSURE SODIUM 250W (210/220)</v>
          </cell>
          <cell r="G677" t="str">
            <v>STEEL POLE</v>
          </cell>
          <cell r="H677">
            <v>2</v>
          </cell>
          <cell r="I677">
            <v>9.8748837500000004</v>
          </cell>
          <cell r="J677">
            <v>53.568220275391823</v>
          </cell>
          <cell r="K677">
            <v>24.311245073712346</v>
          </cell>
          <cell r="L677">
            <v>82.81690722410417</v>
          </cell>
        </row>
        <row r="678">
          <cell r="A678" t="str">
            <v>HPS0110-ST-0590-005-B</v>
          </cell>
          <cell r="B678" t="str">
            <v>HPS0110-ST</v>
          </cell>
          <cell r="C678" t="str">
            <v>High Pressure Sodium 250</v>
          </cell>
          <cell r="D678">
            <v>590</v>
          </cell>
          <cell r="E678">
            <v>5</v>
          </cell>
          <cell r="F678" t="str">
            <v>HIGH PRESSURE SODIUM 250W (210/220)</v>
          </cell>
          <cell r="G678" t="str">
            <v>R/BOUT COLUMN</v>
          </cell>
          <cell r="H678">
            <v>4</v>
          </cell>
          <cell r="I678">
            <v>9.8748837500000004</v>
          </cell>
          <cell r="J678">
            <v>53.568220275391823</v>
          </cell>
          <cell r="K678">
            <v>24.311245073712346</v>
          </cell>
          <cell r="L678">
            <v>80.348186286604161</v>
          </cell>
        </row>
        <row r="679">
          <cell r="A679" t="str">
            <v>HPS0110-ST-0760-005-B</v>
          </cell>
          <cell r="B679" t="str">
            <v>HPS0110-ST</v>
          </cell>
          <cell r="C679" t="str">
            <v>High Pressure Sodium 250</v>
          </cell>
          <cell r="D679">
            <v>760</v>
          </cell>
          <cell r="E679">
            <v>5</v>
          </cell>
          <cell r="F679" t="str">
            <v>HIGH PRESSURE SODIUM 250W (210/220)</v>
          </cell>
          <cell r="G679" t="str">
            <v>WOOD POLE</v>
          </cell>
          <cell r="H679">
            <v>2</v>
          </cell>
          <cell r="I679">
            <v>10.809914000000001</v>
          </cell>
          <cell r="J679">
            <v>53.568220275391823</v>
          </cell>
          <cell r="K679">
            <v>24.311245073712346</v>
          </cell>
          <cell r="L679">
            <v>83.284422349104162</v>
          </cell>
        </row>
        <row r="680">
          <cell r="A680" t="str">
            <v>HPS0110-ST-0960-005-B</v>
          </cell>
          <cell r="B680" t="str">
            <v>HPS0110-ST</v>
          </cell>
          <cell r="C680" t="str">
            <v>High Pressure Sodium 250</v>
          </cell>
          <cell r="D680">
            <v>960</v>
          </cell>
          <cell r="E680">
            <v>5</v>
          </cell>
          <cell r="F680" t="str">
            <v>HIGH PRESSURE SODIUM 250W (210/220)</v>
          </cell>
          <cell r="G680" t="str">
            <v>SHARED OR NO POLE</v>
          </cell>
          <cell r="H680">
            <v>2</v>
          </cell>
          <cell r="I680">
            <v>0</v>
          </cell>
          <cell r="J680">
            <v>53.568220275391823</v>
          </cell>
          <cell r="K680">
            <v>24.311245073712346</v>
          </cell>
          <cell r="L680">
            <v>77.879465349104166</v>
          </cell>
        </row>
        <row r="681">
          <cell r="A681" t="str">
            <v>HPS0110-TA-0060-005-B</v>
          </cell>
          <cell r="B681" t="str">
            <v>HPS0110-TA</v>
          </cell>
          <cell r="C681" t="str">
            <v>High Pressure Sodium 250</v>
          </cell>
          <cell r="D681">
            <v>60</v>
          </cell>
          <cell r="E681">
            <v>5</v>
          </cell>
          <cell r="F681" t="str">
            <v>HIGH PRESSURE SODIUM 250W (210/220)</v>
          </cell>
          <cell r="G681" t="str">
            <v>SHARED OR NO POLE</v>
          </cell>
          <cell r="H681">
            <v>1</v>
          </cell>
          <cell r="I681">
            <v>0</v>
          </cell>
          <cell r="J681">
            <v>39.635797508745824</v>
          </cell>
          <cell r="K681">
            <v>30.936062573712348</v>
          </cell>
          <cell r="L681">
            <v>70.571860082458173</v>
          </cell>
        </row>
        <row r="682">
          <cell r="A682" t="str">
            <v>HPS0110-TA-0230-005-B</v>
          </cell>
          <cell r="B682" t="str">
            <v>HPS0110-TA</v>
          </cell>
          <cell r="C682" t="str">
            <v>High Pressure Sodium 250</v>
          </cell>
          <cell r="D682">
            <v>230</v>
          </cell>
          <cell r="E682">
            <v>5</v>
          </cell>
          <cell r="F682" t="str">
            <v>HIGH PRESSURE SODIUM 250W (210/220)</v>
          </cell>
          <cell r="G682" t="str">
            <v>WOOD POLE</v>
          </cell>
          <cell r="H682">
            <v>1</v>
          </cell>
          <cell r="I682">
            <v>10.809914000000001</v>
          </cell>
          <cell r="J682">
            <v>39.635797508745824</v>
          </cell>
          <cell r="K682">
            <v>30.936062573712348</v>
          </cell>
          <cell r="L682">
            <v>81.381774082458179</v>
          </cell>
        </row>
        <row r="683">
          <cell r="A683" t="str">
            <v>HPS0110-TA-0320-005-B</v>
          </cell>
          <cell r="B683" t="str">
            <v>HPS0110-TA</v>
          </cell>
          <cell r="C683" t="str">
            <v>High Pressure Sodium 250</v>
          </cell>
          <cell r="D683">
            <v>320</v>
          </cell>
          <cell r="E683">
            <v>5</v>
          </cell>
          <cell r="F683" t="str">
            <v>HIGH PRESSURE SODIUM 250W (210/220)</v>
          </cell>
          <cell r="G683" t="str">
            <v>STEEL POLE</v>
          </cell>
          <cell r="H683">
            <v>1</v>
          </cell>
          <cell r="I683">
            <v>9.8748837500000004</v>
          </cell>
          <cell r="J683">
            <v>39.635797508745824</v>
          </cell>
          <cell r="K683">
            <v>30.936062573712348</v>
          </cell>
          <cell r="L683">
            <v>80.446743832458168</v>
          </cell>
        </row>
        <row r="684">
          <cell r="A684" t="str">
            <v>HPS0170-ST-0070-005-B</v>
          </cell>
          <cell r="B684" t="str">
            <v>HPS0170-ST</v>
          </cell>
          <cell r="C684" t="str">
            <v>High Pressure Sodium 400</v>
          </cell>
          <cell r="D684">
            <v>70</v>
          </cell>
          <cell r="E684">
            <v>5</v>
          </cell>
          <cell r="F684" t="str">
            <v>HIGH PRESSURE SODIUM 400W (310/360)</v>
          </cell>
          <cell r="G684" t="str">
            <v>SHARED OR NO POLE</v>
          </cell>
          <cell r="H684">
            <v>1</v>
          </cell>
          <cell r="I684">
            <v>0</v>
          </cell>
          <cell r="J684">
            <v>54.726213796884473</v>
          </cell>
          <cell r="K684">
            <v>26.297341073712346</v>
          </cell>
          <cell r="L684">
            <v>81.023554870596826</v>
          </cell>
        </row>
        <row r="685">
          <cell r="A685" t="str">
            <v>HPS0170-ST-0240-005-B</v>
          </cell>
          <cell r="B685" t="str">
            <v>HPS0170-ST</v>
          </cell>
          <cell r="C685" t="str">
            <v>High Pressure Sodium 400</v>
          </cell>
          <cell r="D685">
            <v>240</v>
          </cell>
          <cell r="E685">
            <v>5</v>
          </cell>
          <cell r="F685" t="str">
            <v>HIGH PRESSURE SODIUM 400W (310/360)</v>
          </cell>
          <cell r="G685" t="str">
            <v>WOOD POLE</v>
          </cell>
          <cell r="H685">
            <v>1</v>
          </cell>
          <cell r="I685">
            <v>10.809914000000001</v>
          </cell>
          <cell r="J685">
            <v>54.726213796884473</v>
          </cell>
          <cell r="K685">
            <v>26.297341073712346</v>
          </cell>
          <cell r="L685">
            <v>91.833468870596832</v>
          </cell>
        </row>
        <row r="686">
          <cell r="A686" t="str">
            <v>HPS0170-ST-0330-005-B</v>
          </cell>
          <cell r="B686" t="str">
            <v>HPS0170-ST</v>
          </cell>
          <cell r="C686" t="str">
            <v>High Pressure Sodium 400</v>
          </cell>
          <cell r="D686">
            <v>330</v>
          </cell>
          <cell r="E686">
            <v>5</v>
          </cell>
          <cell r="F686" t="str">
            <v>HIGH PRESSURE SODIUM 400W (310/360)</v>
          </cell>
          <cell r="G686" t="str">
            <v>STEEL POLE</v>
          </cell>
          <cell r="H686">
            <v>1</v>
          </cell>
          <cell r="I686">
            <v>9.8748837500000004</v>
          </cell>
          <cell r="J686">
            <v>54.726213796884473</v>
          </cell>
          <cell r="K686">
            <v>26.297341073712346</v>
          </cell>
          <cell r="L686">
            <v>90.898438620596821</v>
          </cell>
        </row>
        <row r="687">
          <cell r="A687" t="str">
            <v>MHR0060-ST-0060-005-B</v>
          </cell>
          <cell r="B687" t="str">
            <v>MHR0060-ST</v>
          </cell>
          <cell r="C687" t="str">
            <v>Metal Hallide (Reactor Control Gear) 250</v>
          </cell>
          <cell r="D687">
            <v>60</v>
          </cell>
          <cell r="E687">
            <v>5</v>
          </cell>
          <cell r="F687" t="str">
            <v>HIGH PRESSURE SODIUM 250W (210/220)</v>
          </cell>
          <cell r="G687" t="str">
            <v>SHARED OR NO POLE</v>
          </cell>
          <cell r="H687">
            <v>1</v>
          </cell>
          <cell r="I687">
            <v>0</v>
          </cell>
          <cell r="J687">
            <v>30.31750323306396</v>
          </cell>
          <cell r="K687">
            <v>34.190453573712347</v>
          </cell>
          <cell r="L687">
            <v>64.507956806776306</v>
          </cell>
        </row>
        <row r="688">
          <cell r="A688" t="str">
            <v>MHR0060-ST-0320-005-B</v>
          </cell>
          <cell r="B688" t="str">
            <v>MHR0060-ST</v>
          </cell>
          <cell r="C688" t="str">
            <v>Metal Hallide (Reactor Control Gear) 250</v>
          </cell>
          <cell r="D688">
            <v>320</v>
          </cell>
          <cell r="E688">
            <v>5</v>
          </cell>
          <cell r="F688" t="str">
            <v>HIGH PRESSURE SODIUM 250W (210/220)</v>
          </cell>
          <cell r="G688" t="str">
            <v>STEEL POLE</v>
          </cell>
          <cell r="H688">
            <v>1</v>
          </cell>
          <cell r="I688">
            <v>9.8748837500000004</v>
          </cell>
          <cell r="J688">
            <v>30.31750323306396</v>
          </cell>
          <cell r="K688">
            <v>34.190453573712347</v>
          </cell>
          <cell r="L688">
            <v>74.382840556776301</v>
          </cell>
        </row>
        <row r="689">
          <cell r="A689" t="str">
            <v>MVA0190-ST-0290-005-B</v>
          </cell>
          <cell r="B689" t="str">
            <v>MVA0190-ST</v>
          </cell>
          <cell r="C689" t="str">
            <v>Mercury Vapour 250</v>
          </cell>
          <cell r="D689">
            <v>290</v>
          </cell>
          <cell r="E689">
            <v>5</v>
          </cell>
          <cell r="F689" t="str">
            <v xml:space="preserve">MERCURY VAPOUR 250W </v>
          </cell>
          <cell r="G689" t="str">
            <v>STEEL POLE</v>
          </cell>
          <cell r="H689">
            <v>1</v>
          </cell>
          <cell r="I689">
            <v>9.8748837500000004</v>
          </cell>
          <cell r="J689">
            <v>25.897780270163626</v>
          </cell>
          <cell r="K689">
            <v>19.307625541395375</v>
          </cell>
          <cell r="L689">
            <v>55.080289561559006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reetlight Tariff Schedule"/>
      <sheetName val="Tariff Schedule Lookup Table"/>
      <sheetName val="Lamp Stock"/>
      <sheetName val="Maintenance Costs"/>
      <sheetName val="Maintenance Model"/>
      <sheetName val="Other Maintenance"/>
      <sheetName val="RAB Calc 4yr Original devices"/>
      <sheetName val="RAB Calc 4yr Reduced devices"/>
      <sheetName val="RAB Calculations 10yr"/>
      <sheetName val="RAB Calculations 15yr"/>
      <sheetName val="Capital Code Schedules"/>
      <sheetName val="Public Lighting Charges"/>
      <sheetName val="Bulk Tarriff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Assuming write down of existing assets over 10 years</v>
          </cell>
        </row>
        <row r="3">
          <cell r="A3" t="str">
            <v>Financial Year
($M nominal)</v>
          </cell>
          <cell r="B3" t="str">
            <v>2008-09</v>
          </cell>
          <cell r="C3" t="str">
            <v>2009-10</v>
          </cell>
          <cell r="D3" t="str">
            <v>2010-11</v>
          </cell>
          <cell r="E3" t="str">
            <v>2011-12</v>
          </cell>
          <cell r="F3" t="str">
            <v>2012-13</v>
          </cell>
          <cell r="G3" t="str">
            <v>2013-14</v>
          </cell>
          <cell r="H3" t="str">
            <v>2014-15</v>
          </cell>
          <cell r="I3" t="str">
            <v>2015-16</v>
          </cell>
          <cell r="J3" t="str">
            <v>2016-17</v>
          </cell>
        </row>
        <row r="4">
          <cell r="A4" t="str">
            <v>Opening value of fixed assets</v>
          </cell>
          <cell r="B4">
            <v>14.931717660643365</v>
          </cell>
          <cell r="C4">
            <v>15.936969190462666</v>
          </cell>
          <cell r="D4">
            <v>14.497146850004153</v>
          </cell>
          <cell r="E4">
            <v>13.021688906619293</v>
          </cell>
          <cell r="F4">
            <v>11.509713379135658</v>
          </cell>
          <cell r="G4">
            <v>9.9603164573468028</v>
          </cell>
          <cell r="H4">
            <v>8.3725719617436738</v>
          </cell>
          <cell r="I4">
            <v>6.8574713395465379</v>
          </cell>
          <cell r="J4">
            <v>5.2655093680708092</v>
          </cell>
        </row>
        <row r="5">
          <cell r="A5" t="str">
            <v>Indexation</v>
          </cell>
          <cell r="B5">
            <v>0.47525152981930091</v>
          </cell>
          <cell r="C5">
            <v>0.39443998746395098</v>
          </cell>
          <cell r="D5">
            <v>0.35880438453760283</v>
          </cell>
          <cell r="E5">
            <v>0.32228680043882751</v>
          </cell>
          <cell r="F5">
            <v>0.28486540613360756</v>
          </cell>
          <cell r="G5">
            <v>0.24651783231933339</v>
          </cell>
          <cell r="H5">
            <v>0.19926721268949946</v>
          </cell>
          <cell r="I5">
            <v>0.16320781788120761</v>
          </cell>
          <cell r="J5">
            <v>0.12531912296008527</v>
          </cell>
        </row>
        <row r="6">
          <cell r="A6" t="str">
            <v>Capex/Additions (net of cap cons)</v>
          </cell>
          <cell r="B6">
            <v>1.82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Depreciation before deferral</v>
          </cell>
          <cell r="B7">
            <v>1.29</v>
          </cell>
          <cell r="C7">
            <v>1.8342623279224641</v>
          </cell>
          <cell r="D7">
            <v>1.8342623279224641</v>
          </cell>
          <cell r="E7">
            <v>1.8342623279224641</v>
          </cell>
          <cell r="F7">
            <v>1.8342623279224641</v>
          </cell>
          <cell r="G7">
            <v>1.8342623279224641</v>
          </cell>
          <cell r="H7">
            <v>1.7143678348866347</v>
          </cell>
          <cell r="I7">
            <v>1.7551697893569367</v>
          </cell>
          <cell r="J7">
            <v>1.7969428303436319</v>
          </cell>
        </row>
        <row r="8">
          <cell r="A8" t="str">
            <v>Closing value of fixed assets</v>
          </cell>
          <cell r="B8">
            <v>15.936969190462666</v>
          </cell>
          <cell r="C8">
            <v>14.497146850004153</v>
          </cell>
          <cell r="D8">
            <v>13.021688906619293</v>
          </cell>
          <cell r="E8">
            <v>11.509713379135658</v>
          </cell>
          <cell r="F8">
            <v>9.9603164573468028</v>
          </cell>
          <cell r="G8">
            <v>8.3725719617436738</v>
          </cell>
          <cell r="H8">
            <v>6.8574713395465379</v>
          </cell>
          <cell r="I8">
            <v>5.2655093680708092</v>
          </cell>
          <cell r="J8">
            <v>3.5938856606872625</v>
          </cell>
        </row>
        <row r="10">
          <cell r="A10" t="str">
            <v>Asset Remaining life</v>
          </cell>
          <cell r="B10">
            <v>5</v>
          </cell>
        </row>
        <row r="11">
          <cell r="A11" t="str">
            <v>WACC pre tax real</v>
          </cell>
          <cell r="B11">
            <v>4.7300000000000002E-2</v>
          </cell>
          <cell r="G11" t="str">
            <v>Indexation</v>
          </cell>
          <cell r="H11">
            <v>2.3800000000000002E-2</v>
          </cell>
          <cell r="I11">
            <v>2.3800000000000002E-2</v>
          </cell>
          <cell r="J11">
            <v>2.3800000000000002E-2</v>
          </cell>
        </row>
        <row r="12">
          <cell r="A12" t="str">
            <v>Total Install Cost</v>
          </cell>
          <cell r="B12">
            <v>64807112.951833874</v>
          </cell>
          <cell r="C12" t="str">
            <v>Use the closing 2013-14 value (which is the opening 2014-15)</v>
          </cell>
          <cell r="G12" t="str">
            <v>Indexation factor</v>
          </cell>
          <cell r="H12">
            <v>1.0238</v>
          </cell>
          <cell r="I12">
            <v>1.0481664400000001</v>
          </cell>
          <cell r="J12">
            <v>1.0731128012720001</v>
          </cell>
        </row>
        <row r="13">
          <cell r="A13" t="str">
            <v>Rate per Instal $</v>
          </cell>
          <cell r="B13">
            <v>0.12919217629654883</v>
          </cell>
          <cell r="G13" t="str">
            <v>Real depreciation</v>
          </cell>
          <cell r="H13">
            <v>1.6745143923487347</v>
          </cell>
          <cell r="I13">
            <v>1.6745143923487347</v>
          </cell>
          <cell r="J13">
            <v>1.6745143923487347</v>
          </cell>
        </row>
        <row r="14">
          <cell r="G14" t="str">
            <v>Nominal depreciation</v>
          </cell>
          <cell r="H14">
            <v>1.7143678348866347</v>
          </cell>
          <cell r="I14">
            <v>1.7551697893569367</v>
          </cell>
          <cell r="J14">
            <v>1.7969428303436319</v>
          </cell>
        </row>
        <row r="15">
          <cell r="G15" t="str">
            <v>Return on capital</v>
          </cell>
          <cell r="H15">
            <v>0.40544799295068912</v>
          </cell>
          <cell r="I15">
            <v>0.33207812414633237</v>
          </cell>
          <cell r="J15">
            <v>0.25498618762576131</v>
          </cell>
        </row>
        <row r="16">
          <cell r="G16" t="str">
            <v>Total capital cost - Nominal</v>
          </cell>
          <cell r="H16">
            <v>2.119815827837324</v>
          </cell>
          <cell r="I16">
            <v>2.0872479135032691</v>
          </cell>
          <cell r="J16">
            <v>2.0519290179693934</v>
          </cell>
        </row>
        <row r="17">
          <cell r="G17" t="str">
            <v>Total capital cost - Real</v>
          </cell>
          <cell r="H17">
            <v>2.0705370461392105</v>
          </cell>
          <cell r="I17">
            <v>1.9913325153811152</v>
          </cell>
          <cell r="J17">
            <v>1.9121279846230204</v>
          </cell>
        </row>
        <row r="20">
          <cell r="A20" t="str">
            <v>Totals</v>
          </cell>
          <cell r="B20">
            <v>58247</v>
          </cell>
          <cell r="D20">
            <v>64807112.951833874</v>
          </cell>
          <cell r="E20">
            <v>8372571.9617436789</v>
          </cell>
          <cell r="G20">
            <v>7402.8142448115586</v>
          </cell>
          <cell r="H20">
            <v>405447.99295068951</v>
          </cell>
        </row>
        <row r="21">
          <cell r="A21" t="str">
            <v>Capital Code</v>
          </cell>
          <cell r="B21" t="str">
            <v>Total Devices (New)</v>
          </cell>
          <cell r="C21" t="str">
            <v>Installation Cost per unit</v>
          </cell>
          <cell r="D21" t="str">
            <v>Total Installation Cost</v>
          </cell>
          <cell r="E21" t="str">
            <v>RAB Allocation</v>
          </cell>
          <cell r="F21" t="str">
            <v>RAB Allocation per Installation</v>
          </cell>
          <cell r="G21" t="str">
            <v>Return of Capital p.a.</v>
          </cell>
          <cell r="H21" t="str">
            <v>Return on Capital</v>
          </cell>
          <cell r="I21" t="str">
            <v>Return on Capital per device</v>
          </cell>
          <cell r="J21" t="str">
            <v>Total Capital Charge per device</v>
          </cell>
        </row>
        <row r="22">
          <cell r="A22">
            <v>1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5</v>
          </cell>
          <cell r="B23">
            <v>335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10</v>
          </cell>
          <cell r="B24">
            <v>28613</v>
          </cell>
          <cell r="C24">
            <v>527.52153271999998</v>
          </cell>
          <cell r="D24">
            <v>15093973.615717359</v>
          </cell>
          <cell r="E24">
            <v>1950023.3003772136</v>
          </cell>
          <cell r="F24">
            <v>68.151654855387889</v>
          </cell>
          <cell r="G24">
            <v>13.954732848189225</v>
          </cell>
          <cell r="H24">
            <v>94431.321338008856</v>
          </cell>
          <cell r="I24">
            <v>3.3002943185967517</v>
          </cell>
          <cell r="J24">
            <v>17.255027166785979</v>
          </cell>
        </row>
        <row r="25">
          <cell r="A25">
            <v>20</v>
          </cell>
          <cell r="B25">
            <v>1327</v>
          </cell>
          <cell r="C25">
            <v>993.61161271999981</v>
          </cell>
          <cell r="D25">
            <v>1318522.6100794398</v>
          </cell>
          <cell r="E25">
            <v>170342.8054923687</v>
          </cell>
          <cell r="F25">
            <v>128.36684664082043</v>
          </cell>
          <cell r="G25">
            <v>26.284395518174392</v>
          </cell>
          <cell r="H25">
            <v>8248.9764096440194</v>
          </cell>
          <cell r="I25">
            <v>6.2162595400482434</v>
          </cell>
          <cell r="J25">
            <v>32.500655058222634</v>
          </cell>
        </row>
        <row r="26">
          <cell r="A26">
            <v>30</v>
          </cell>
          <cell r="B26">
            <v>1840</v>
          </cell>
          <cell r="C26">
            <v>997.93650231999982</v>
          </cell>
          <cell r="D26">
            <v>1836203.1642687996</v>
          </cell>
          <cell r="E26">
            <v>237223.08291449558</v>
          </cell>
          <cell r="F26">
            <v>128.92558854048673</v>
          </cell>
          <cell r="G26">
            <v>26.398803509550063</v>
          </cell>
          <cell r="H26">
            <v>11487.703335215805</v>
          </cell>
          <cell r="I26">
            <v>6.2433170300085896</v>
          </cell>
          <cell r="J26">
            <v>32.642120539558654</v>
          </cell>
        </row>
        <row r="27">
          <cell r="A27">
            <v>40</v>
          </cell>
          <cell r="B27">
            <v>4357</v>
          </cell>
          <cell r="C27">
            <v>565.07913271999996</v>
          </cell>
          <cell r="D27">
            <v>2462049.7812610399</v>
          </cell>
          <cell r="E27">
            <v>318077.56939155573</v>
          </cell>
          <cell r="F27">
            <v>73.003802935863149</v>
          </cell>
          <cell r="G27">
            <v>14.948258689147339</v>
          </cell>
          <cell r="H27">
            <v>15403.141675187437</v>
          </cell>
          <cell r="I27">
            <v>3.5352631799833456</v>
          </cell>
          <cell r="J27">
            <v>18.483521869130684</v>
          </cell>
        </row>
        <row r="28">
          <cell r="A28">
            <v>50</v>
          </cell>
          <cell r="B28">
            <v>1739</v>
          </cell>
          <cell r="C28">
            <v>978.60489271999984</v>
          </cell>
          <cell r="D28">
            <v>1701793.9084400798</v>
          </cell>
          <cell r="E28">
            <v>219858.45863958367</v>
          </cell>
          <cell r="F28">
            <v>126.42809582494748</v>
          </cell>
          <cell r="G28">
            <v>25.887416901116246</v>
          </cell>
          <cell r="H28">
            <v>10646.808554881234</v>
          </cell>
          <cell r="I28">
            <v>6.1223740971139931</v>
          </cell>
          <cell r="J28">
            <v>32.009790998230237</v>
          </cell>
        </row>
        <row r="29">
          <cell r="A29">
            <v>60</v>
          </cell>
          <cell r="B29">
            <v>2331</v>
          </cell>
          <cell r="C29">
            <v>982.52848311999992</v>
          </cell>
          <cell r="D29">
            <v>2290273.89415272</v>
          </cell>
          <cell r="E29">
            <v>295885.46870076162</v>
          </cell>
          <cell r="F29">
            <v>126.93499300761974</v>
          </cell>
          <cell r="G29">
            <v>25.991209168240221</v>
          </cell>
          <cell r="H29">
            <v>14328.472777081221</v>
          </cell>
          <cell r="I29">
            <v>6.1469209682888115</v>
          </cell>
          <cell r="J29">
            <v>32.138130136529035</v>
          </cell>
        </row>
        <row r="30">
          <cell r="A30">
            <v>70</v>
          </cell>
          <cell r="B30">
            <v>314</v>
          </cell>
          <cell r="C30">
            <v>1093.9916447199998</v>
          </cell>
          <cell r="D30">
            <v>343513.37644207996</v>
          </cell>
          <cell r="E30">
            <v>44379.240689527942</v>
          </cell>
          <cell r="F30">
            <v>141.33516143161765</v>
          </cell>
          <cell r="G30">
            <v>28.939787654738033</v>
          </cell>
          <cell r="H30">
            <v>2149.0975710285011</v>
          </cell>
          <cell r="I30">
            <v>6.8442597803455447</v>
          </cell>
          <cell r="J30">
            <v>35.784047435083579</v>
          </cell>
        </row>
        <row r="31">
          <cell r="A31">
            <v>90</v>
          </cell>
          <cell r="B31">
            <v>1900</v>
          </cell>
          <cell r="C31">
            <v>598.07627522000007</v>
          </cell>
          <cell r="D31">
            <v>1136344.922918</v>
          </cell>
          <cell r="E31">
            <v>146806.87361531044</v>
          </cell>
          <cell r="F31">
            <v>77.266775587005498</v>
          </cell>
          <cell r="G31">
            <v>15.821144969195245</v>
          </cell>
          <cell r="H31">
            <v>7109.2314919078844</v>
          </cell>
          <cell r="I31">
            <v>3.7417007852146762</v>
          </cell>
          <cell r="J31">
            <v>19.562845754409921</v>
          </cell>
        </row>
        <row r="32">
          <cell r="A32">
            <v>110</v>
          </cell>
          <cell r="B32">
            <v>666</v>
          </cell>
          <cell r="C32">
            <v>250.425946616</v>
          </cell>
          <cell r="D32">
            <v>166783.68044625601</v>
          </cell>
          <cell r="E32">
            <v>21547.14664759997</v>
          </cell>
          <cell r="F32">
            <v>32.3530730444444</v>
          </cell>
          <cell r="G32">
            <v>6.6246152365804356</v>
          </cell>
          <cell r="H32">
            <v>1043.4365212985479</v>
          </cell>
          <cell r="I32">
            <v>1.5667215034512731</v>
          </cell>
          <cell r="J32">
            <v>8.1913367400317085</v>
          </cell>
        </row>
        <row r="33">
          <cell r="A33">
            <v>120</v>
          </cell>
          <cell r="B33">
            <v>10</v>
          </cell>
          <cell r="C33">
            <v>1845.18472122</v>
          </cell>
          <cell r="D33">
            <v>18451.847212200002</v>
          </cell>
          <cell r="E33">
            <v>2383.834298035526</v>
          </cell>
          <cell r="F33">
            <v>238.38342980355259</v>
          </cell>
          <cell r="G33">
            <v>48.811391086575426</v>
          </cell>
          <cell r="H33">
            <v>115.43893991975089</v>
          </cell>
          <cell r="I33">
            <v>11.543893991975089</v>
          </cell>
          <cell r="J33">
            <v>60.355285078550516</v>
          </cell>
        </row>
        <row r="34">
          <cell r="A34">
            <v>140</v>
          </cell>
          <cell r="B34">
            <v>58</v>
          </cell>
          <cell r="C34">
            <v>1634.5029204125976</v>
          </cell>
          <cell r="D34">
            <v>94801.169383930668</v>
          </cell>
          <cell r="E34">
            <v>12247.569388167758</v>
          </cell>
          <cell r="F34">
            <v>211.16498945116825</v>
          </cell>
          <cell r="G34">
            <v>43.238143240021209</v>
          </cell>
          <cell r="H34">
            <v>593.09761082337093</v>
          </cell>
          <cell r="I34">
            <v>10.225820876265017</v>
          </cell>
          <cell r="J34">
            <v>53.463964116286228</v>
          </cell>
        </row>
        <row r="35">
          <cell r="A35">
            <v>170</v>
          </cell>
          <cell r="B35">
            <v>767</v>
          </cell>
          <cell r="C35">
            <v>2707.5058821247544</v>
          </cell>
          <cell r="D35">
            <v>2076657.0115896866</v>
          </cell>
          <cell r="E35">
            <v>268287.83874875907</v>
          </cell>
          <cell r="F35">
            <v>349.78857724740425</v>
          </cell>
          <cell r="G35">
            <v>71.622709077178484</v>
          </cell>
          <cell r="H35">
            <v>12992.037124409333</v>
          </cell>
          <cell r="I35">
            <v>16.938770696752716</v>
          </cell>
          <cell r="J35">
            <v>88.561479773931197</v>
          </cell>
        </row>
        <row r="36">
          <cell r="A36">
            <v>190</v>
          </cell>
          <cell r="B36">
            <v>8</v>
          </cell>
          <cell r="C36">
            <v>4217.7541464159995</v>
          </cell>
          <cell r="D36">
            <v>33742.033171327996</v>
          </cell>
          <cell r="E36">
            <v>4359.2066980742047</v>
          </cell>
          <cell r="F36">
            <v>544.90083725927559</v>
          </cell>
          <cell r="G36">
            <v>111.57389543720927</v>
          </cell>
          <cell r="H36">
            <v>211.09781016719995</v>
          </cell>
          <cell r="I36">
            <v>26.387226270899994</v>
          </cell>
          <cell r="J36">
            <v>137.96112170810926</v>
          </cell>
        </row>
        <row r="37">
          <cell r="A37">
            <v>200</v>
          </cell>
          <cell r="B37">
            <v>70</v>
          </cell>
          <cell r="C37">
            <v>2030.0382579125974</v>
          </cell>
          <cell r="D37">
            <v>142102.67805388183</v>
          </cell>
          <cell r="E37">
            <v>18358.554235348824</v>
          </cell>
          <cell r="F37">
            <v>262.26506050498318</v>
          </cell>
          <cell r="G37">
            <v>53.701393789000363</v>
          </cell>
          <cell r="H37">
            <v>889.02657417690102</v>
          </cell>
          <cell r="I37">
            <v>12.700379631098587</v>
          </cell>
          <cell r="J37">
            <v>66.401773420098948</v>
          </cell>
        </row>
        <row r="38">
          <cell r="A38">
            <v>210</v>
          </cell>
          <cell r="B38">
            <v>290</v>
          </cell>
          <cell r="C38">
            <v>2034.3631475125974</v>
          </cell>
          <cell r="D38">
            <v>589965.31277865323</v>
          </cell>
          <cell r="E38">
            <v>76218.902697348341</v>
          </cell>
          <cell r="F38">
            <v>262.82380240464943</v>
          </cell>
          <cell r="G38">
            <v>53.81580178037602</v>
          </cell>
          <cell r="H38">
            <v>3690.9567651070902</v>
          </cell>
          <cell r="I38">
            <v>12.727437121058932</v>
          </cell>
          <cell r="J38">
            <v>66.543238901434947</v>
          </cell>
        </row>
        <row r="39">
          <cell r="A39">
            <v>220</v>
          </cell>
          <cell r="B39">
            <v>516</v>
          </cell>
          <cell r="C39">
            <v>2015.0315379125973</v>
          </cell>
          <cell r="D39">
            <v>1039756.2735629003</v>
          </cell>
          <cell r="E39">
            <v>134328.37579958086</v>
          </cell>
          <cell r="F39">
            <v>260.32630968911019</v>
          </cell>
          <cell r="G39">
            <v>53.304415171942203</v>
          </cell>
          <cell r="H39">
            <v>6504.9510010927952</v>
          </cell>
          <cell r="I39">
            <v>12.606494188164332</v>
          </cell>
          <cell r="J39">
            <v>65.91090936010653</v>
          </cell>
        </row>
        <row r="40">
          <cell r="A40">
            <v>230</v>
          </cell>
          <cell r="B40">
            <v>1007</v>
          </cell>
          <cell r="C40">
            <v>2018.9551283125975</v>
          </cell>
          <cell r="D40">
            <v>2033087.8142107856</v>
          </cell>
          <cell r="E40">
            <v>262659.03931988491</v>
          </cell>
          <cell r="F40">
            <v>260.83320687178241</v>
          </cell>
          <cell r="G40">
            <v>53.408207439066167</v>
          </cell>
          <cell r="H40">
            <v>12719.458346754525</v>
          </cell>
          <cell r="I40">
            <v>12.631041059339152</v>
          </cell>
          <cell r="J40">
            <v>66.039248498405314</v>
          </cell>
        </row>
        <row r="41">
          <cell r="A41">
            <v>240</v>
          </cell>
          <cell r="B41">
            <v>101</v>
          </cell>
          <cell r="C41">
            <v>2130.4182899125972</v>
          </cell>
          <cell r="D41">
            <v>215172.24728117231</v>
          </cell>
          <cell r="E41">
            <v>27798.570904873814</v>
          </cell>
          <cell r="F41">
            <v>275.23337529578032</v>
          </cell>
          <cell r="G41">
            <v>56.356785925563983</v>
          </cell>
          <cell r="H41">
            <v>1346.166367010984</v>
          </cell>
          <cell r="I41">
            <v>13.328379871395882</v>
          </cell>
          <cell r="J41">
            <v>69.685165796959865</v>
          </cell>
        </row>
        <row r="42">
          <cell r="A42">
            <v>250</v>
          </cell>
          <cell r="B42">
            <v>5</v>
          </cell>
          <cell r="C42">
            <v>5254.1807916085972</v>
          </cell>
          <cell r="D42">
            <v>26270.903958042985</v>
          </cell>
          <cell r="E42">
            <v>3393.995255617192</v>
          </cell>
          <cell r="F42">
            <v>678.7990511234384</v>
          </cell>
          <cell r="G42">
            <v>138.99089370803523</v>
          </cell>
          <cell r="H42">
            <v>164.35673180975169</v>
          </cell>
          <cell r="I42">
            <v>32.871346361950337</v>
          </cell>
          <cell r="J42">
            <v>171.86224006998557</v>
          </cell>
        </row>
        <row r="43">
          <cell r="A43">
            <v>270</v>
          </cell>
          <cell r="B43">
            <v>3</v>
          </cell>
          <cell r="C43">
            <v>6122.1980569466186</v>
          </cell>
          <cell r="D43">
            <v>18366.594170839857</v>
          </cell>
          <cell r="E43">
            <v>2372.8202720863087</v>
          </cell>
          <cell r="F43">
            <v>790.9400906954362</v>
          </cell>
          <cell r="G43">
            <v>161.95289297079751</v>
          </cell>
          <cell r="H43">
            <v>114.90557756278085</v>
          </cell>
          <cell r="I43">
            <v>38.301859187593614</v>
          </cell>
          <cell r="J43">
            <v>200.25475215839111</v>
          </cell>
        </row>
        <row r="44">
          <cell r="A44">
            <v>290</v>
          </cell>
          <cell r="B44">
            <v>223</v>
          </cell>
          <cell r="C44">
            <v>2833.5715236247543</v>
          </cell>
          <cell r="D44">
            <v>631886.44976832019</v>
          </cell>
          <cell r="E44">
            <v>81634.785617869173</v>
          </cell>
          <cell r="F44">
            <v>366.07527182900975</v>
          </cell>
          <cell r="G44">
            <v>74.957572659708035</v>
          </cell>
          <cell r="H44">
            <v>3953.2249032866721</v>
          </cell>
          <cell r="I44">
            <v>17.727465934020952</v>
          </cell>
          <cell r="J44">
            <v>92.68503859372899</v>
          </cell>
        </row>
        <row r="45">
          <cell r="A45">
            <v>300</v>
          </cell>
          <cell r="B45">
            <v>511</v>
          </cell>
          <cell r="C45">
            <v>2837.8964132247543</v>
          </cell>
          <cell r="D45">
            <v>1450165.0671578494</v>
          </cell>
          <cell r="E45">
            <v>187349.98101535346</v>
          </cell>
          <cell r="F45">
            <v>366.63401372867605</v>
          </cell>
          <cell r="G45">
            <v>75.071980651083706</v>
          </cell>
          <cell r="H45">
            <v>9072.5614696544435</v>
          </cell>
          <cell r="I45">
            <v>17.754523423981297</v>
          </cell>
          <cell r="J45">
            <v>92.826504075065003</v>
          </cell>
        </row>
        <row r="46">
          <cell r="A46">
            <v>310</v>
          </cell>
          <cell r="B46">
            <v>685</v>
          </cell>
          <cell r="C46">
            <v>2818.5648036247544</v>
          </cell>
          <cell r="D46">
            <v>1930716.8904829568</v>
          </cell>
          <cell r="E46">
            <v>249433.51689399872</v>
          </cell>
          <cell r="F46">
            <v>364.13652101313681</v>
          </cell>
          <cell r="G46">
            <v>74.560594042649896</v>
          </cell>
          <cell r="H46">
            <v>12079.002636394391</v>
          </cell>
          <cell r="I46">
            <v>17.6335804910867</v>
          </cell>
          <cell r="J46">
            <v>92.1941745337366</v>
          </cell>
        </row>
        <row r="47">
          <cell r="A47">
            <v>320</v>
          </cell>
          <cell r="B47">
            <v>1552</v>
          </cell>
          <cell r="C47">
            <v>2822.4883940247546</v>
          </cell>
          <cell r="D47">
            <v>4380501.9875264196</v>
          </cell>
          <cell r="E47">
            <v>565926.58503989573</v>
          </cell>
          <cell r="F47">
            <v>364.64341819580909</v>
          </cell>
          <cell r="G47">
            <v>74.664386309773874</v>
          </cell>
          <cell r="H47">
            <v>27405.413666229881</v>
          </cell>
          <cell r="I47">
            <v>17.658127362261521</v>
          </cell>
          <cell r="J47">
            <v>92.322513672035399</v>
          </cell>
        </row>
        <row r="48">
          <cell r="A48">
            <v>330</v>
          </cell>
          <cell r="B48">
            <v>166</v>
          </cell>
          <cell r="C48">
            <v>2933.9515556247543</v>
          </cell>
          <cell r="D48">
            <v>487035.95823370921</v>
          </cell>
          <cell r="E48">
            <v>62921.235378887955</v>
          </cell>
          <cell r="F48">
            <v>379.04358661980694</v>
          </cell>
          <cell r="G48">
            <v>77.612964796271669</v>
          </cell>
          <cell r="H48">
            <v>3047.00738493683</v>
          </cell>
          <cell r="I48">
            <v>18.355466174318252</v>
          </cell>
          <cell r="J48">
            <v>95.968430970589921</v>
          </cell>
        </row>
        <row r="49">
          <cell r="A49">
            <v>350</v>
          </cell>
          <cell r="B49">
            <v>52</v>
          </cell>
          <cell r="C49">
            <v>1601.5057779125975</v>
          </cell>
          <cell r="D49">
            <v>83278.30045145507</v>
          </cell>
          <cell r="E49">
            <v>10758.904873601346</v>
          </cell>
          <cell r="F49">
            <v>206.9020168000259</v>
          </cell>
          <cell r="G49">
            <v>42.365256959973308</v>
          </cell>
          <cell r="H49">
            <v>521.00793009375172</v>
          </cell>
          <cell r="I49">
            <v>10.019383271033687</v>
          </cell>
          <cell r="J49">
            <v>52.384640231006998</v>
          </cell>
        </row>
        <row r="50">
          <cell r="A50">
            <v>360</v>
          </cell>
          <cell r="B50">
            <v>928</v>
          </cell>
          <cell r="C50">
            <v>2674.5087396247545</v>
          </cell>
          <cell r="D50">
            <v>2481944.1103717722</v>
          </cell>
          <cell r="E50">
            <v>320647.76106533105</v>
          </cell>
          <cell r="F50">
            <v>345.52560459626193</v>
          </cell>
          <cell r="G50">
            <v>70.749822797130591</v>
          </cell>
          <cell r="H50">
            <v>15527.605108931846</v>
          </cell>
          <cell r="I50">
            <v>16.732333091521387</v>
          </cell>
          <cell r="J50">
            <v>87.482155888651974</v>
          </cell>
        </row>
        <row r="51">
          <cell r="A51">
            <v>370</v>
          </cell>
          <cell r="B51">
            <v>44</v>
          </cell>
          <cell r="C51">
            <v>3233.9470881847546</v>
          </cell>
          <cell r="D51">
            <v>142293.6718801292</v>
          </cell>
          <cell r="E51">
            <v>18383.229143420926</v>
          </cell>
          <cell r="F51">
            <v>417.80066235047559</v>
          </cell>
          <cell r="G51">
            <v>85.548863622883374</v>
          </cell>
          <cell r="H51">
            <v>890.22147485972448</v>
          </cell>
          <cell r="I51">
            <v>20.23230624681192</v>
          </cell>
          <cell r="J51">
            <v>105.78116986969529</v>
          </cell>
        </row>
        <row r="52">
          <cell r="A52">
            <v>380</v>
          </cell>
          <cell r="B52">
            <v>2</v>
          </cell>
          <cell r="C52">
            <v>3242.5968673847547</v>
          </cell>
          <cell r="D52">
            <v>6485.1937347695093</v>
          </cell>
          <cell r="E52">
            <v>837.83629229961639</v>
          </cell>
          <cell r="F52">
            <v>418.91814614980819</v>
          </cell>
          <cell r="G52">
            <v>85.777679605634717</v>
          </cell>
          <cell r="H52">
            <v>40.572842453465228</v>
          </cell>
          <cell r="I52">
            <v>20.286421226732614</v>
          </cell>
          <cell r="J52">
            <v>106.06410083236733</v>
          </cell>
        </row>
        <row r="53">
          <cell r="A53">
            <v>390</v>
          </cell>
          <cell r="B53">
            <v>117</v>
          </cell>
          <cell r="C53">
            <v>3211.7808289847544</v>
          </cell>
          <cell r="D53">
            <v>375778.35699121625</v>
          </cell>
          <cell r="E53">
            <v>48547.623744836674</v>
          </cell>
          <cell r="F53">
            <v>414.93695508407416</v>
          </cell>
          <cell r="G53">
            <v>84.962490923015025</v>
          </cell>
          <cell r="H53">
            <v>2350.9546050852873</v>
          </cell>
          <cell r="I53">
            <v>20.093629103293054</v>
          </cell>
          <cell r="J53">
            <v>105.05612002630808</v>
          </cell>
        </row>
        <row r="54">
          <cell r="A54">
            <v>400</v>
          </cell>
          <cell r="B54">
            <v>33</v>
          </cell>
          <cell r="C54">
            <v>3434.7071521847547</v>
          </cell>
          <cell r="D54">
            <v>113345.3360220969</v>
          </cell>
          <cell r="E54">
            <v>14643.330633758311</v>
          </cell>
          <cell r="F54">
            <v>443.73729193207004</v>
          </cell>
          <cell r="G54">
            <v>90.859647896010671</v>
          </cell>
          <cell r="H54">
            <v>709.11412200441521</v>
          </cell>
          <cell r="I54">
            <v>21.48830672740652</v>
          </cell>
          <cell r="J54">
            <v>112.34795462341719</v>
          </cell>
        </row>
        <row r="55">
          <cell r="A55">
            <v>430</v>
          </cell>
          <cell r="B55">
            <v>3</v>
          </cell>
          <cell r="C55">
            <v>3601.0732639447542</v>
          </cell>
          <cell r="D55">
            <v>10803.219791834263</v>
          </cell>
          <cell r="E55">
            <v>1395.6914759170177</v>
          </cell>
          <cell r="F55">
            <v>465.23049197233922</v>
          </cell>
          <cell r="G55">
            <v>95.26059553625619</v>
          </cell>
          <cell r="H55">
            <v>67.587392532973766</v>
          </cell>
          <cell r="I55">
            <v>22.529130844324587</v>
          </cell>
          <cell r="J55">
            <v>117.78972638058077</v>
          </cell>
        </row>
        <row r="56">
          <cell r="A56">
            <v>440</v>
          </cell>
          <cell r="B56">
            <v>9</v>
          </cell>
          <cell r="C56">
            <v>3935.4627487447542</v>
          </cell>
          <cell r="D56">
            <v>35419.164738702792</v>
          </cell>
          <cell r="E56">
            <v>4575.8789751989971</v>
          </cell>
          <cell r="F56">
            <v>508.43099724433301</v>
          </cell>
          <cell r="G56">
            <v>104.10633099574963</v>
          </cell>
          <cell r="H56">
            <v>221.59032552445311</v>
          </cell>
          <cell r="I56">
            <v>24.621147280494789</v>
          </cell>
          <cell r="J56">
            <v>128.72747827624443</v>
          </cell>
        </row>
        <row r="57">
          <cell r="A57">
            <v>450</v>
          </cell>
          <cell r="B57">
            <v>4</v>
          </cell>
          <cell r="C57">
            <v>4034.6982173047545</v>
          </cell>
          <cell r="D57">
            <v>16138.792869219018</v>
          </cell>
          <cell r="E57">
            <v>2085.0057735736286</v>
          </cell>
          <cell r="F57">
            <v>521.25144339340716</v>
          </cell>
          <cell r="G57">
            <v>106.73144554923405</v>
          </cell>
          <cell r="H57">
            <v>100.96794748957542</v>
          </cell>
          <cell r="I57">
            <v>25.241986872393856</v>
          </cell>
          <cell r="J57">
            <v>131.9734324216279</v>
          </cell>
        </row>
        <row r="58">
          <cell r="A58">
            <v>460</v>
          </cell>
          <cell r="B58">
            <v>4</v>
          </cell>
          <cell r="C58">
            <v>4051.9977757047545</v>
          </cell>
          <cell r="D58">
            <v>16207.991102819018</v>
          </cell>
          <cell r="E58">
            <v>2093.9456439682895</v>
          </cell>
          <cell r="F58">
            <v>523.48641099207236</v>
          </cell>
          <cell r="G58">
            <v>107.18907751473674</v>
          </cell>
          <cell r="H58">
            <v>101.40086732894096</v>
          </cell>
          <cell r="I58">
            <v>25.35021683223524</v>
          </cell>
          <cell r="J58">
            <v>132.53929434697199</v>
          </cell>
        </row>
        <row r="59">
          <cell r="A59">
            <v>470</v>
          </cell>
          <cell r="B59">
            <v>48</v>
          </cell>
          <cell r="C59">
            <v>3990.3656989047545</v>
          </cell>
          <cell r="D59">
            <v>191537.55354742822</v>
          </cell>
          <cell r="E59">
            <v>24745.153385309008</v>
          </cell>
          <cell r="F59">
            <v>515.52402886060429</v>
          </cell>
          <cell r="G59">
            <v>105.55870014949734</v>
          </cell>
          <cell r="H59">
            <v>1198.3023640970939</v>
          </cell>
          <cell r="I59">
            <v>24.964632585356124</v>
          </cell>
          <cell r="J59">
            <v>130.52333273485345</v>
          </cell>
        </row>
        <row r="60">
          <cell r="A60">
            <v>480</v>
          </cell>
          <cell r="B60">
            <v>4</v>
          </cell>
          <cell r="C60">
            <v>4436.2183453047546</v>
          </cell>
          <cell r="D60">
            <v>17744.873381219018</v>
          </cell>
          <cell r="E60">
            <v>2292.4988102263842</v>
          </cell>
          <cell r="F60">
            <v>573.12470255659605</v>
          </cell>
          <cell r="G60">
            <v>117.35301409548862</v>
          </cell>
          <cell r="H60">
            <v>111.01595133433224</v>
          </cell>
          <cell r="I60">
            <v>27.753987833583061</v>
          </cell>
          <cell r="J60">
            <v>145.10700192907169</v>
          </cell>
        </row>
        <row r="61">
          <cell r="A61">
            <v>540</v>
          </cell>
          <cell r="B61">
            <v>3</v>
          </cell>
          <cell r="C61">
            <v>5481.6262297466183</v>
          </cell>
          <cell r="D61">
            <v>16444.878689239857</v>
          </cell>
          <cell r="E61">
            <v>2124.5496667956345</v>
          </cell>
          <cell r="F61">
            <v>708.1832222652115</v>
          </cell>
          <cell r="G61">
            <v>145.00759659102471</v>
          </cell>
          <cell r="H61">
            <v>102.88288978133204</v>
          </cell>
          <cell r="I61">
            <v>34.294296593777347</v>
          </cell>
          <cell r="J61">
            <v>179.30189318480205</v>
          </cell>
        </row>
        <row r="62">
          <cell r="A62">
            <v>550</v>
          </cell>
          <cell r="B62">
            <v>15</v>
          </cell>
          <cell r="C62">
            <v>5435.4021721466188</v>
          </cell>
          <cell r="D62">
            <v>81531.032582199288</v>
          </cell>
          <cell r="E62">
            <v>10533.171534999157</v>
          </cell>
          <cell r="F62">
            <v>702.21143566661044</v>
          </cell>
          <cell r="G62">
            <v>143.78481356709514</v>
          </cell>
          <cell r="H62">
            <v>510.0766261292701</v>
          </cell>
          <cell r="I62">
            <v>34.005108408618007</v>
          </cell>
          <cell r="J62">
            <v>177.78992197571316</v>
          </cell>
        </row>
        <row r="63">
          <cell r="A63">
            <v>560</v>
          </cell>
          <cell r="B63">
            <v>3</v>
          </cell>
          <cell r="C63">
            <v>5769.7916569466188</v>
          </cell>
          <cell r="D63">
            <v>17309.374970839857</v>
          </cell>
          <cell r="E63">
            <v>2236.2358228158128</v>
          </cell>
          <cell r="F63">
            <v>745.41194093860429</v>
          </cell>
          <cell r="G63">
            <v>152.63054902658862</v>
          </cell>
          <cell r="H63">
            <v>108.29137453436462</v>
          </cell>
          <cell r="I63">
            <v>36.097124844788205</v>
          </cell>
          <cell r="J63">
            <v>188.72767387137682</v>
          </cell>
        </row>
        <row r="64">
          <cell r="A64">
            <v>580</v>
          </cell>
          <cell r="B64">
            <v>8</v>
          </cell>
          <cell r="C64">
            <v>5886.3266839066182</v>
          </cell>
          <cell r="D64">
            <v>47090.613471252946</v>
          </cell>
          <cell r="E64">
            <v>6083.7388374907478</v>
          </cell>
          <cell r="F64">
            <v>760.46735468634347</v>
          </cell>
          <cell r="G64">
            <v>155.7132955455757</v>
          </cell>
          <cell r="H64">
            <v>294.60955517222925</v>
          </cell>
          <cell r="I64">
            <v>36.826194396528656</v>
          </cell>
          <cell r="J64">
            <v>192.53948994210435</v>
          </cell>
        </row>
        <row r="65">
          <cell r="A65">
            <v>590</v>
          </cell>
          <cell r="B65">
            <v>52</v>
          </cell>
          <cell r="C65">
            <v>5824.6946071066186</v>
          </cell>
          <cell r="D65">
            <v>302884.11956954416</v>
          </cell>
          <cell r="E65">
            <v>39130.258572853527</v>
          </cell>
          <cell r="F65">
            <v>752.50497255487551</v>
          </cell>
          <cell r="G65">
            <v>154.08291818033629</v>
          </cell>
          <cell r="H65">
            <v>1894.9117277817761</v>
          </cell>
          <cell r="I65">
            <v>36.440610149649544</v>
          </cell>
          <cell r="J65">
            <v>190.52352832998582</v>
          </cell>
        </row>
        <row r="66">
          <cell r="A66">
            <v>600</v>
          </cell>
          <cell r="B66">
            <v>4</v>
          </cell>
          <cell r="C66">
            <v>6270.5472535066183</v>
          </cell>
          <cell r="D66">
            <v>25082.189014026473</v>
          </cell>
          <cell r="E66">
            <v>3240.4225850034686</v>
          </cell>
          <cell r="F66">
            <v>810.10564625086715</v>
          </cell>
          <cell r="G66">
            <v>165.87723212632756</v>
          </cell>
          <cell r="H66">
            <v>156.91986159150591</v>
          </cell>
          <cell r="I66">
            <v>39.229965397876477</v>
          </cell>
          <cell r="J66">
            <v>205.10719752420403</v>
          </cell>
        </row>
        <row r="67">
          <cell r="A67">
            <v>610</v>
          </cell>
          <cell r="B67">
            <v>28</v>
          </cell>
          <cell r="C67">
            <v>1137.7567647199999</v>
          </cell>
          <cell r="D67">
            <v>31857.189412159998</v>
          </cell>
          <cell r="E67">
            <v>4115.6996308483231</v>
          </cell>
          <cell r="F67">
            <v>146.98927253029726</v>
          </cell>
          <cell r="G67">
            <v>30.097523443303668</v>
          </cell>
          <cell r="H67">
            <v>199.30580024155691</v>
          </cell>
          <cell r="I67">
            <v>7.1180642943413179</v>
          </cell>
          <cell r="J67">
            <v>37.215587737644988</v>
          </cell>
        </row>
        <row r="68">
          <cell r="A68">
            <v>620</v>
          </cell>
          <cell r="B68">
            <v>30</v>
          </cell>
          <cell r="C68">
            <v>1053.36623672</v>
          </cell>
          <cell r="D68">
            <v>31600.9871016</v>
          </cell>
          <cell r="E68">
            <v>4082.6002967748727</v>
          </cell>
          <cell r="F68">
            <v>136.08667655916241</v>
          </cell>
          <cell r="G68">
            <v>27.865107892254095</v>
          </cell>
          <cell r="H68">
            <v>197.70294049554286</v>
          </cell>
          <cell r="I68">
            <v>6.5900980165180956</v>
          </cell>
          <cell r="J68">
            <v>34.455205908772193</v>
          </cell>
        </row>
        <row r="69">
          <cell r="A69">
            <v>640</v>
          </cell>
          <cell r="B69">
            <v>6</v>
          </cell>
          <cell r="C69">
            <v>1053.36623672</v>
          </cell>
          <cell r="D69">
            <v>6320.1974203199998</v>
          </cell>
          <cell r="E69">
            <v>816.52005935497459</v>
          </cell>
          <cell r="F69">
            <v>136.08667655916244</v>
          </cell>
          <cell r="G69">
            <v>27.865107892254102</v>
          </cell>
          <cell r="H69">
            <v>39.540588099108575</v>
          </cell>
          <cell r="I69">
            <v>6.5900980165180956</v>
          </cell>
          <cell r="J69">
            <v>34.4552059087722</v>
          </cell>
        </row>
        <row r="70">
          <cell r="A70">
            <v>660</v>
          </cell>
          <cell r="B70">
            <v>2</v>
          </cell>
          <cell r="C70">
            <v>1513.49642528</v>
          </cell>
          <cell r="D70">
            <v>3026.9928505600001</v>
          </cell>
          <cell r="E70">
            <v>391.06379399794042</v>
          </cell>
          <cell r="F70">
            <v>195.53189699897021</v>
          </cell>
          <cell r="G70">
            <v>40.037111229509144</v>
          </cell>
          <cell r="H70">
            <v>18.937553611557824</v>
          </cell>
          <cell r="I70">
            <v>9.4687768057789121</v>
          </cell>
          <cell r="J70">
            <v>49.505888035288052</v>
          </cell>
        </row>
        <row r="71">
          <cell r="A71">
            <v>690</v>
          </cell>
          <cell r="B71">
            <v>128</v>
          </cell>
          <cell r="C71">
            <v>3203.9336481847545</v>
          </cell>
          <cell r="D71">
            <v>410103.50696764857</v>
          </cell>
          <cell r="E71">
            <v>52982.164571997397</v>
          </cell>
          <cell r="F71">
            <v>413.92316071872966</v>
          </cell>
          <cell r="G71">
            <v>84.754906388767097</v>
          </cell>
          <cell r="H71">
            <v>2565.7005262007574</v>
          </cell>
          <cell r="I71">
            <v>20.044535360943417</v>
          </cell>
          <cell r="J71">
            <v>104.79944174971051</v>
          </cell>
        </row>
        <row r="72">
          <cell r="A72">
            <v>710</v>
          </cell>
          <cell r="B72">
            <v>3</v>
          </cell>
          <cell r="C72">
            <v>3589.3024927447541</v>
          </cell>
          <cell r="D72">
            <v>10767.907478234261</v>
          </cell>
          <cell r="E72">
            <v>1391.1294012729672</v>
          </cell>
          <cell r="F72">
            <v>463.7098004243224</v>
          </cell>
          <cell r="G72">
            <v>94.949218734884255</v>
          </cell>
          <cell r="H72">
            <v>67.366470692400398</v>
          </cell>
          <cell r="I72">
            <v>22.455490230800134</v>
          </cell>
          <cell r="J72">
            <v>117.40470896568439</v>
          </cell>
        </row>
        <row r="73">
          <cell r="A73">
            <v>720</v>
          </cell>
          <cell r="B73">
            <v>4</v>
          </cell>
          <cell r="C73">
            <v>3974.6713373047542</v>
          </cell>
          <cell r="D73">
            <v>15898.685349219017</v>
          </cell>
          <cell r="E73">
            <v>2053.9857605196612</v>
          </cell>
          <cell r="F73">
            <v>513.4964401299153</v>
          </cell>
          <cell r="G73">
            <v>105.14353108100147</v>
          </cell>
          <cell r="H73">
            <v>99.465780402627388</v>
          </cell>
          <cell r="I73">
            <v>24.866445100656847</v>
          </cell>
          <cell r="J73">
            <v>130.00997618165832</v>
          </cell>
        </row>
        <row r="74">
          <cell r="A74">
            <v>730</v>
          </cell>
          <cell r="B74">
            <v>28</v>
          </cell>
          <cell r="C74">
            <v>2915.8215201847547</v>
          </cell>
          <cell r="D74">
            <v>81643.002565173127</v>
          </cell>
          <cell r="E74">
            <v>10547.637180779435</v>
          </cell>
          <cell r="F74">
            <v>376.70132788497983</v>
          </cell>
          <cell r="G74">
            <v>77.133363897728472</v>
          </cell>
          <cell r="H74">
            <v>510.77713573075795</v>
          </cell>
          <cell r="I74">
            <v>18.242040561812782</v>
          </cell>
          <cell r="J74">
            <v>95.375404459541258</v>
          </cell>
        </row>
        <row r="75">
          <cell r="A75">
            <v>740</v>
          </cell>
          <cell r="B75">
            <v>70</v>
          </cell>
          <cell r="C75">
            <v>731.27671327999997</v>
          </cell>
          <cell r="D75">
            <v>51189.369929599998</v>
          </cell>
          <cell r="E75">
            <v>6613.2661044541383</v>
          </cell>
          <cell r="F75">
            <v>94.475230063630548</v>
          </cell>
          <cell r="G75">
            <v>19.344748107828991</v>
          </cell>
          <cell r="H75">
            <v>320.252304925109</v>
          </cell>
          <cell r="I75">
            <v>4.5750329275015575</v>
          </cell>
          <cell r="J75">
            <v>23.919781035330548</v>
          </cell>
        </row>
        <row r="76">
          <cell r="A76">
            <v>750</v>
          </cell>
          <cell r="B76">
            <v>3</v>
          </cell>
          <cell r="C76">
            <v>1047.7046938400001</v>
          </cell>
          <cell r="D76">
            <v>3143.1140815200006</v>
          </cell>
          <cell r="E76">
            <v>406.06574853989707</v>
          </cell>
          <cell r="F76">
            <v>135.35524951329901</v>
          </cell>
          <cell r="G76">
            <v>27.715340890343107</v>
          </cell>
          <cell r="H76">
            <v>19.664034361698434</v>
          </cell>
          <cell r="I76">
            <v>6.5546781205661446</v>
          </cell>
          <cell r="J76">
            <v>34.270019010909252</v>
          </cell>
        </row>
        <row r="77">
          <cell r="A77">
            <v>760</v>
          </cell>
          <cell r="B77">
            <v>6</v>
          </cell>
          <cell r="C77">
            <v>2408.2475632725973</v>
          </cell>
          <cell r="D77">
            <v>14449.485379635584</v>
          </cell>
          <cell r="E77">
            <v>1866.7604625602851</v>
          </cell>
          <cell r="F77">
            <v>311.12674376004753</v>
          </cell>
          <cell r="G77">
            <v>63.706312052307339</v>
          </cell>
          <cell r="H77">
            <v>90.399256802224116</v>
          </cell>
          <cell r="I77">
            <v>15.066542800370685</v>
          </cell>
          <cell r="J77">
            <v>78.772854852678023</v>
          </cell>
        </row>
        <row r="78">
          <cell r="A78">
            <v>770</v>
          </cell>
          <cell r="B78">
            <v>7</v>
          </cell>
          <cell r="C78">
            <v>2631.1738864725976</v>
          </cell>
          <cell r="D78">
            <v>18418.217205308181</v>
          </cell>
          <cell r="E78">
            <v>2379.4895642563033</v>
          </cell>
          <cell r="F78">
            <v>339.92708060804335</v>
          </cell>
          <cell r="G78">
            <v>69.603469025302957</v>
          </cell>
          <cell r="H78">
            <v>115.22854297138905</v>
          </cell>
          <cell r="I78">
            <v>16.46122042448415</v>
          </cell>
          <cell r="J78">
            <v>86.06468944978711</v>
          </cell>
        </row>
        <row r="79">
          <cell r="A79">
            <v>780</v>
          </cell>
          <cell r="B79">
            <v>2</v>
          </cell>
          <cell r="C79">
            <v>2430.4138224725975</v>
          </cell>
          <cell r="D79">
            <v>4860.8276449451951</v>
          </cell>
          <cell r="E79">
            <v>627.98090205289793</v>
          </cell>
          <cell r="F79">
            <v>313.99045102644897</v>
          </cell>
          <cell r="G79">
            <v>64.292684752175703</v>
          </cell>
          <cell r="H79">
            <v>30.410439887779102</v>
          </cell>
          <cell r="I79">
            <v>15.205219943889551</v>
          </cell>
          <cell r="J79">
            <v>79.497904696065248</v>
          </cell>
        </row>
        <row r="80">
          <cell r="A80">
            <v>790</v>
          </cell>
          <cell r="B80">
            <v>18</v>
          </cell>
          <cell r="C80">
            <v>2439.0636016725975</v>
          </cell>
          <cell r="D80">
            <v>43903.144830106758</v>
          </cell>
          <cell r="E80">
            <v>5671.9428268640686</v>
          </cell>
          <cell r="F80">
            <v>315.10793482578157</v>
          </cell>
          <cell r="G80">
            <v>64.521500734927045</v>
          </cell>
          <cell r="H80">
            <v>274.66802862858441</v>
          </cell>
          <cell r="I80">
            <v>15.259334923810245</v>
          </cell>
          <cell r="J80">
            <v>79.780835658737288</v>
          </cell>
        </row>
        <row r="81">
          <cell r="A81">
            <v>810</v>
          </cell>
          <cell r="B81">
            <v>363</v>
          </cell>
          <cell r="C81">
            <v>1563.9481779125977</v>
          </cell>
          <cell r="D81">
            <v>567713.18858227297</v>
          </cell>
          <cell r="E81">
            <v>73344.102345196879</v>
          </cell>
          <cell r="F81">
            <v>202.04986871955063</v>
          </cell>
          <cell r="G81">
            <v>41.371731119015195</v>
          </cell>
          <cell r="H81">
            <v>3551.7424307018946</v>
          </cell>
          <cell r="I81">
            <v>9.7844144096470931</v>
          </cell>
          <cell r="J81">
            <v>51.156145528662286</v>
          </cell>
        </row>
        <row r="82">
          <cell r="A82">
            <v>820</v>
          </cell>
          <cell r="B82">
            <v>12</v>
          </cell>
          <cell r="C82">
            <v>935.03189384000007</v>
          </cell>
          <cell r="D82">
            <v>11220.382726080001</v>
          </cell>
          <cell r="E82">
            <v>1449.5856632624786</v>
          </cell>
          <cell r="F82">
            <v>120.79880527187322</v>
          </cell>
          <cell r="G82">
            <v>24.734763367468762</v>
          </cell>
          <cell r="H82">
            <v>70.197258436876353</v>
          </cell>
          <cell r="I82">
            <v>5.8497715364063625</v>
          </cell>
          <cell r="J82">
            <v>30.584534903875124</v>
          </cell>
        </row>
        <row r="83">
          <cell r="A83">
            <v>840</v>
          </cell>
          <cell r="B83">
            <v>6</v>
          </cell>
          <cell r="C83">
            <v>6122.1980569466186</v>
          </cell>
          <cell r="D83">
            <v>36733.188341679714</v>
          </cell>
          <cell r="E83">
            <v>4745.6405441726174</v>
          </cell>
          <cell r="F83">
            <v>790.9400906954362</v>
          </cell>
          <cell r="G83">
            <v>161.95289297079751</v>
          </cell>
          <cell r="H83">
            <v>229.8111551255617</v>
          </cell>
          <cell r="I83">
            <v>38.301859187593614</v>
          </cell>
          <cell r="J83">
            <v>200.25475215839111</v>
          </cell>
        </row>
        <row r="84">
          <cell r="A84">
            <v>850</v>
          </cell>
          <cell r="B84">
            <v>4</v>
          </cell>
          <cell r="C84">
            <v>5503.9736603866186</v>
          </cell>
          <cell r="D84">
            <v>22015.894641546474</v>
          </cell>
          <cell r="E84">
            <v>2844.2813418569167</v>
          </cell>
          <cell r="F84">
            <v>711.07033546422917</v>
          </cell>
          <cell r="G84">
            <v>145.59876188965555</v>
          </cell>
          <cell r="H84">
            <v>137.73642874761418</v>
          </cell>
          <cell r="I84">
            <v>34.434107186903546</v>
          </cell>
          <cell r="J84">
            <v>180.03286907655911</v>
          </cell>
        </row>
        <row r="85">
          <cell r="A85">
            <v>860</v>
          </cell>
          <cell r="B85">
            <v>12</v>
          </cell>
          <cell r="C85">
            <v>6122.1980569466186</v>
          </cell>
          <cell r="D85">
            <v>73466.376683359427</v>
          </cell>
          <cell r="E85">
            <v>9491.2810883452348</v>
          </cell>
          <cell r="F85">
            <v>790.9400906954362</v>
          </cell>
          <cell r="G85">
            <v>161.95289297079751</v>
          </cell>
          <cell r="H85">
            <v>459.62231025112339</v>
          </cell>
          <cell r="I85">
            <v>38.301859187593614</v>
          </cell>
          <cell r="J85">
            <v>200.25475215839111</v>
          </cell>
        </row>
        <row r="86">
          <cell r="A86">
            <v>870</v>
          </cell>
          <cell r="B86">
            <v>36</v>
          </cell>
          <cell r="C86">
            <v>6740.4224535066187</v>
          </cell>
          <cell r="D86">
            <v>242655.20832623827</v>
          </cell>
          <cell r="E86">
            <v>31349.154453359159</v>
          </cell>
          <cell r="F86">
            <v>870.80984592664333</v>
          </cell>
          <cell r="G86">
            <v>178.30702405193949</v>
          </cell>
          <cell r="H86">
            <v>1518.106002778213</v>
          </cell>
          <cell r="I86">
            <v>42.169611188283696</v>
          </cell>
          <cell r="J86">
            <v>220.47663524022317</v>
          </cell>
        </row>
        <row r="87">
          <cell r="A87">
            <v>890</v>
          </cell>
          <cell r="B87">
            <v>5</v>
          </cell>
          <cell r="C87">
            <v>806.39191328000004</v>
          </cell>
          <cell r="D87">
            <v>4031.9595664000003</v>
          </cell>
          <cell r="E87">
            <v>520.89763112290541</v>
          </cell>
          <cell r="F87">
            <v>104.17952622458108</v>
          </cell>
          <cell r="G87">
            <v>21.331799789745222</v>
          </cell>
          <cell r="H87">
            <v>25.224853251373727</v>
          </cell>
          <cell r="I87">
            <v>5.0449706502747453</v>
          </cell>
          <cell r="J87">
            <v>26.376770440019968</v>
          </cell>
        </row>
        <row r="88">
          <cell r="A88">
            <v>900</v>
          </cell>
          <cell r="B88">
            <v>2</v>
          </cell>
          <cell r="C88">
            <v>2866.1114864725978</v>
          </cell>
          <cell r="D88">
            <v>5732.2229729451956</v>
          </cell>
          <cell r="E88">
            <v>740.558360891863</v>
          </cell>
          <cell r="F88">
            <v>370.2791804459315</v>
          </cell>
          <cell r="G88">
            <v>75.818364988108939</v>
          </cell>
          <cell r="H88">
            <v>35.862086639375526</v>
          </cell>
          <cell r="I88">
            <v>17.931043319687763</v>
          </cell>
          <cell r="J88">
            <v>93.749408307796699</v>
          </cell>
        </row>
        <row r="89">
          <cell r="A89">
            <v>910</v>
          </cell>
          <cell r="B89">
            <v>4</v>
          </cell>
          <cell r="C89">
            <v>1842.8185584725975</v>
          </cell>
          <cell r="D89">
            <v>7371.27423389039</v>
          </cell>
          <cell r="E89">
            <v>952.31096035497524</v>
          </cell>
          <cell r="F89">
            <v>238.07774008874381</v>
          </cell>
          <cell r="G89">
            <v>48.74879806057119</v>
          </cell>
          <cell r="H89">
            <v>46.11636296530034</v>
          </cell>
          <cell r="I89">
            <v>11.529090741325085</v>
          </cell>
          <cell r="J89">
            <v>60.277888801896275</v>
          </cell>
        </row>
        <row r="90">
          <cell r="A90">
            <v>930</v>
          </cell>
          <cell r="B90">
            <v>6</v>
          </cell>
          <cell r="C90">
            <v>2797.5399982325971</v>
          </cell>
          <cell r="D90">
            <v>16785.239989395581</v>
          </cell>
          <cell r="E90">
            <v>2168.5216838898755</v>
          </cell>
          <cell r="F90">
            <v>361.4202806483126</v>
          </cell>
          <cell r="G90">
            <v>74.00441666554849</v>
          </cell>
          <cell r="H90">
            <v>105.01226724841329</v>
          </cell>
          <cell r="I90">
            <v>17.502044541402217</v>
          </cell>
          <cell r="J90">
            <v>91.506461206950704</v>
          </cell>
        </row>
        <row r="91">
          <cell r="A91">
            <v>940</v>
          </cell>
          <cell r="B91">
            <v>36</v>
          </cell>
          <cell r="C91">
            <v>1393.9871772799997</v>
          </cell>
          <cell r="D91">
            <v>50183.538382079991</v>
          </cell>
          <cell r="E91">
            <v>6483.3205378423036</v>
          </cell>
          <cell r="F91">
            <v>180.09223716228621</v>
          </cell>
          <cell r="G91">
            <v>36.875686481349724</v>
          </cell>
          <cell r="H91">
            <v>313.95959470221158</v>
          </cell>
          <cell r="I91">
            <v>8.7210998528392096</v>
          </cell>
          <cell r="J91">
            <v>45.596786334188934</v>
          </cell>
        </row>
        <row r="92">
          <cell r="A92">
            <v>950</v>
          </cell>
          <cell r="B92">
            <v>38</v>
          </cell>
          <cell r="C92">
            <v>1402.6369564799998</v>
          </cell>
          <cell r="D92">
            <v>53300.204346239989</v>
          </cell>
          <cell r="E92">
            <v>6885.9693965415154</v>
          </cell>
          <cell r="F92">
            <v>181.20972096161881</v>
          </cell>
          <cell r="G92">
            <v>37.104502464101074</v>
          </cell>
          <cell r="H92">
            <v>333.45816364487638</v>
          </cell>
          <cell r="I92">
            <v>8.7752148327599055</v>
          </cell>
          <cell r="J92">
            <v>45.879717296860981</v>
          </cell>
        </row>
        <row r="93">
          <cell r="A93">
            <v>960</v>
          </cell>
          <cell r="B93">
            <v>20</v>
          </cell>
          <cell r="C93">
            <v>1371.82091808</v>
          </cell>
          <cell r="D93">
            <v>27436.418361600001</v>
          </cell>
          <cell r="E93">
            <v>3544.5705979176969</v>
          </cell>
          <cell r="F93">
            <v>177.22852989588483</v>
          </cell>
          <cell r="G93">
            <v>36.289313781481376</v>
          </cell>
          <cell r="H93">
            <v>171.64845418640695</v>
          </cell>
          <cell r="I93">
            <v>8.5824227093203476</v>
          </cell>
          <cell r="J93">
            <v>44.871736490801723</v>
          </cell>
        </row>
        <row r="94">
          <cell r="A94">
            <v>980</v>
          </cell>
          <cell r="B94">
            <v>12</v>
          </cell>
          <cell r="C94">
            <v>2400.4003824725974</v>
          </cell>
          <cell r="D94">
            <v>28804.80458967117</v>
          </cell>
          <cell r="E94">
            <v>3721.3553927364369</v>
          </cell>
          <cell r="F94">
            <v>310.11294939470309</v>
          </cell>
          <cell r="G94">
            <v>63.498727518059411</v>
          </cell>
          <cell r="H94">
            <v>180.2093886962526</v>
          </cell>
          <cell r="I94">
            <v>15.01744905802105</v>
          </cell>
          <cell r="J94">
            <v>78.516176576080454</v>
          </cell>
        </row>
        <row r="95">
          <cell r="A95">
            <v>990</v>
          </cell>
          <cell r="B95">
            <v>6360</v>
          </cell>
          <cell r="C95">
            <v>2636.9511396247544</v>
          </cell>
          <cell r="D95">
            <v>16771009.248013439</v>
          </cell>
          <cell r="E95">
            <v>2166683.1834404031</v>
          </cell>
          <cell r="F95">
            <v>340.67345651578665</v>
          </cell>
          <cell r="G95">
            <v>69.756296956172477</v>
          </cell>
          <cell r="H95">
            <v>104923.23650365727</v>
          </cell>
          <cell r="I95">
            <v>16.497364230134792</v>
          </cell>
          <cell r="J95">
            <v>86.253661186307269</v>
          </cell>
        </row>
        <row r="96">
          <cell r="A96">
            <v>1000</v>
          </cell>
          <cell r="B96">
            <v>10</v>
          </cell>
          <cell r="C96">
            <v>2840.7063201847545</v>
          </cell>
          <cell r="D96">
            <v>28407.063201847544</v>
          </cell>
          <cell r="E96">
            <v>3669.9703172402928</v>
          </cell>
          <cell r="F96">
            <v>366.99703172402928</v>
          </cell>
          <cell r="G96">
            <v>75.14631221581223</v>
          </cell>
          <cell r="H96">
            <v>177.72102839039596</v>
          </cell>
          <cell r="I96">
            <v>17.772102839039597</v>
          </cell>
          <cell r="J96">
            <v>92.918415054851835</v>
          </cell>
        </row>
        <row r="97">
          <cell r="A97">
            <v>1010</v>
          </cell>
          <cell r="B97">
            <v>3</v>
          </cell>
          <cell r="C97">
            <v>1363.9737372799998</v>
          </cell>
          <cell r="D97">
            <v>4091.9212118399992</v>
          </cell>
          <cell r="E97">
            <v>528.6442065916209</v>
          </cell>
          <cell r="F97">
            <v>176.21473553054031</v>
          </cell>
          <cell r="G97">
            <v>36.081729247233433</v>
          </cell>
          <cell r="H97">
            <v>25.599986900912125</v>
          </cell>
          <cell r="I97">
            <v>8.5333289669707089</v>
          </cell>
          <cell r="J97">
            <v>44.61505821420414</v>
          </cell>
        </row>
        <row r="98">
          <cell r="A98">
            <v>1020</v>
          </cell>
          <cell r="B98">
            <v>3</v>
          </cell>
          <cell r="C98">
            <v>1761.1133530399998</v>
          </cell>
          <cell r="D98">
            <v>5283.3400591199988</v>
          </cell>
          <cell r="E98">
            <v>682.56620035244964</v>
          </cell>
          <cell r="F98">
            <v>227.52206678414987</v>
          </cell>
          <cell r="G98">
            <v>46.587418394722526</v>
          </cell>
          <cell r="H98">
            <v>33.053773351055639</v>
          </cell>
          <cell r="I98">
            <v>11.017924450351879</v>
          </cell>
          <cell r="J98">
            <v>57.605342845074404</v>
          </cell>
        </row>
        <row r="99">
          <cell r="A99">
            <v>1030</v>
          </cell>
          <cell r="B99">
            <v>97</v>
          </cell>
          <cell r="C99">
            <v>1594.7472412799998</v>
          </cell>
          <cell r="D99">
            <v>154690.48240415999</v>
          </cell>
          <cell r="E99">
            <v>19984.800074156425</v>
          </cell>
          <cell r="F99">
            <v>206.02886674388066</v>
          </cell>
          <cell r="G99">
            <v>42.186470754477007</v>
          </cell>
          <cell r="H99">
            <v>967.77873234307981</v>
          </cell>
          <cell r="I99">
            <v>9.9771003334338122</v>
          </cell>
          <cell r="J99">
            <v>52.163571087910817</v>
          </cell>
        </row>
        <row r="100">
          <cell r="A100">
            <v>1050</v>
          </cell>
          <cell r="B100">
            <v>4</v>
          </cell>
          <cell r="C100">
            <v>6740.4224535066187</v>
          </cell>
          <cell r="D100">
            <v>26961.689814026475</v>
          </cell>
          <cell r="E100">
            <v>3483.2393837065733</v>
          </cell>
          <cell r="F100">
            <v>870.80984592664333</v>
          </cell>
          <cell r="G100">
            <v>178.30702405193949</v>
          </cell>
          <cell r="H100">
            <v>168.67844475313478</v>
          </cell>
          <cell r="I100">
            <v>42.169611188283696</v>
          </cell>
          <cell r="J100">
            <v>220.47663524022317</v>
          </cell>
        </row>
        <row r="101">
          <cell r="A101">
            <v>1070</v>
          </cell>
          <cell r="B101">
            <v>10</v>
          </cell>
          <cell r="C101">
            <v>2174.1834099125972</v>
          </cell>
          <cell r="D101">
            <v>21741.834099125972</v>
          </cell>
          <cell r="E101">
            <v>2808.8748639445994</v>
          </cell>
          <cell r="F101">
            <v>280.88748639445993</v>
          </cell>
          <cell r="G101">
            <v>57.514521714129614</v>
          </cell>
          <cell r="H101">
            <v>136.02184385391655</v>
          </cell>
          <cell r="I101">
            <v>13.602184385391656</v>
          </cell>
          <cell r="J101">
            <v>71.116706099521267</v>
          </cell>
        </row>
        <row r="102">
          <cell r="A102">
            <v>1080</v>
          </cell>
          <cell r="B102">
            <v>23</v>
          </cell>
          <cell r="C102">
            <v>2247.8870899125977</v>
          </cell>
          <cell r="D102">
            <v>51701.403067989748</v>
          </cell>
          <cell r="E102">
            <v>6679.4167799386623</v>
          </cell>
          <cell r="F102">
            <v>290.40942521472442</v>
          </cell>
          <cell r="G102">
            <v>59.464233906966975</v>
          </cell>
          <cell r="H102">
            <v>323.4557003369469</v>
          </cell>
          <cell r="I102">
            <v>14.063291318997692</v>
          </cell>
          <cell r="J102">
            <v>73.527525225964666</v>
          </cell>
        </row>
        <row r="103">
          <cell r="A103">
            <v>1100</v>
          </cell>
          <cell r="B103">
            <v>10</v>
          </cell>
          <cell r="C103">
            <v>2247.8870899125977</v>
          </cell>
          <cell r="D103">
            <v>22478.870899125977</v>
          </cell>
          <cell r="E103">
            <v>2904.0942521472443</v>
          </cell>
          <cell r="F103">
            <v>290.40942521472442</v>
          </cell>
          <cell r="G103">
            <v>59.464233906966975</v>
          </cell>
          <cell r="H103">
            <v>140.6329131899769</v>
          </cell>
          <cell r="I103">
            <v>14.06329131899769</v>
          </cell>
          <cell r="J103">
            <v>73.527525225964666</v>
          </cell>
        </row>
        <row r="104">
          <cell r="A104">
            <v>1120</v>
          </cell>
          <cell r="B104">
            <v>6</v>
          </cell>
          <cell r="C104">
            <v>2977.7166756247543</v>
          </cell>
          <cell r="D104">
            <v>17866.300053748528</v>
          </cell>
          <cell r="E104">
            <v>2308.1861863109198</v>
          </cell>
          <cell r="F104">
            <v>384.69769771848661</v>
          </cell>
          <cell r="G104">
            <v>78.770700584837314</v>
          </cell>
          <cell r="H104">
            <v>111.77562412988416</v>
          </cell>
          <cell r="I104">
            <v>18.629270688314026</v>
          </cell>
          <cell r="J104">
            <v>97.399971273151337</v>
          </cell>
        </row>
        <row r="105">
          <cell r="A105">
            <v>1130</v>
          </cell>
          <cell r="B105">
            <v>4</v>
          </cell>
          <cell r="C105">
            <v>3669.6447521847549</v>
          </cell>
          <cell r="D105">
            <v>14678.57900873902</v>
          </cell>
          <cell r="E105">
            <v>1896.3575670798325</v>
          </cell>
          <cell r="F105">
            <v>474.08939176995813</v>
          </cell>
          <cell r="G105">
            <v>97.074543858816639</v>
          </cell>
          <cell r="H105">
            <v>91.832518490440535</v>
          </cell>
          <cell r="I105">
            <v>22.958129622610134</v>
          </cell>
          <cell r="J105">
            <v>120.03267348142677</v>
          </cell>
        </row>
        <row r="106">
          <cell r="A106">
            <v>1160</v>
          </cell>
          <cell r="B106">
            <v>2</v>
          </cell>
          <cell r="C106">
            <v>2718.7041264725976</v>
          </cell>
          <cell r="D106">
            <v>5437.4082529451953</v>
          </cell>
          <cell r="E106">
            <v>702.47060561080525</v>
          </cell>
          <cell r="F106">
            <v>351.23530280540263</v>
          </cell>
          <cell r="G106">
            <v>71.918940602434247</v>
          </cell>
          <cell r="H106">
            <v>34.017658904951396</v>
          </cell>
          <cell r="I106">
            <v>17.008829452475698</v>
          </cell>
          <cell r="J106">
            <v>88.927770054909942</v>
          </cell>
        </row>
        <row r="107">
          <cell r="A107">
            <v>1170</v>
          </cell>
          <cell r="B107">
            <v>3</v>
          </cell>
          <cell r="C107">
            <v>3051.4203556247548</v>
          </cell>
          <cell r="D107">
            <v>9154.2610668742636</v>
          </cell>
          <cell r="E107">
            <v>1182.6589096162531</v>
          </cell>
          <cell r="F107">
            <v>394.21963653875105</v>
          </cell>
          <cell r="G107">
            <v>80.720412777674667</v>
          </cell>
          <cell r="H107">
            <v>57.27113286576018</v>
          </cell>
          <cell r="I107">
            <v>19.090377621920059</v>
          </cell>
          <cell r="J107">
            <v>99.810790399594723</v>
          </cell>
        </row>
        <row r="108">
          <cell r="A108">
            <v>1180</v>
          </cell>
          <cell r="B108">
            <v>2</v>
          </cell>
          <cell r="C108">
            <v>872.38619828000014</v>
          </cell>
          <cell r="D108">
            <v>1744.7723965600003</v>
          </cell>
          <cell r="E108">
            <v>225.41094305373156</v>
          </cell>
          <cell r="F108">
            <v>112.70547152686578</v>
          </cell>
          <cell r="G108">
            <v>23.077572349841038</v>
          </cell>
          <cell r="H108">
            <v>10.915691721474811</v>
          </cell>
          <cell r="I108">
            <v>5.4578458607374056</v>
          </cell>
          <cell r="J108">
            <v>28.535418210578442</v>
          </cell>
        </row>
        <row r="109">
          <cell r="A109">
            <v>1200</v>
          </cell>
          <cell r="B109">
            <v>4</v>
          </cell>
          <cell r="C109">
            <v>1421.0060444000001</v>
          </cell>
          <cell r="D109">
            <v>5684.0241776000003</v>
          </cell>
          <cell r="E109">
            <v>734.33145362634525</v>
          </cell>
          <cell r="F109">
            <v>183.58286340658631</v>
          </cell>
          <cell r="G109">
            <v>37.590427111132612</v>
          </cell>
          <cell r="H109">
            <v>35.560544047131458</v>
          </cell>
          <cell r="I109">
            <v>8.8901360117828645</v>
          </cell>
          <cell r="J109">
            <v>46.480563122915477</v>
          </cell>
        </row>
        <row r="110">
          <cell r="A110">
            <v>1210</v>
          </cell>
          <cell r="B110">
            <v>2</v>
          </cell>
          <cell r="C110">
            <v>1908.8128434725977</v>
          </cell>
          <cell r="D110">
            <v>3817.6256869451954</v>
          </cell>
          <cell r="E110">
            <v>493.20737078205701</v>
          </cell>
          <cell r="F110">
            <v>246.60368539102851</v>
          </cell>
          <cell r="G110">
            <v>50.494570620666998</v>
          </cell>
          <cell r="H110">
            <v>23.88393190357549</v>
          </cell>
          <cell r="I110">
            <v>11.941965951787745</v>
          </cell>
          <cell r="J110">
            <v>62.436536572454742</v>
          </cell>
        </row>
        <row r="111">
          <cell r="A111">
            <v>1250</v>
          </cell>
          <cell r="B111">
            <v>3</v>
          </cell>
          <cell r="C111">
            <v>3484.3358830325978</v>
          </cell>
          <cell r="D111">
            <v>10453.007649097794</v>
          </cell>
          <cell r="E111">
            <v>1350.4468070314156</v>
          </cell>
          <cell r="F111">
            <v>450.14893567713852</v>
          </cell>
          <cell r="G111">
            <v>92.172496069250897</v>
          </cell>
          <cell r="H111">
            <v>65.396385961133504</v>
          </cell>
          <cell r="I111">
            <v>21.798795320377835</v>
          </cell>
          <cell r="J111">
            <v>113.97129138962873</v>
          </cell>
        </row>
        <row r="112">
          <cell r="A112">
            <v>1260</v>
          </cell>
          <cell r="B112">
            <v>34</v>
          </cell>
          <cell r="C112">
            <v>1767.7033584725975</v>
          </cell>
          <cell r="D112">
            <v>60101.914188068316</v>
          </cell>
          <cell r="E112">
            <v>7764.6970935449717</v>
          </cell>
          <cell r="F112">
            <v>228.37344392779329</v>
          </cell>
          <cell r="G112">
            <v>46.761746378654955</v>
          </cell>
          <cell r="H112">
            <v>376.0112026307645</v>
          </cell>
          <cell r="I112">
            <v>11.059153018551896</v>
          </cell>
          <cell r="J112">
            <v>57.820899397206851</v>
          </cell>
        </row>
        <row r="113">
          <cell r="A113">
            <v>1360</v>
          </cell>
          <cell r="B113">
            <v>3</v>
          </cell>
          <cell r="C113">
            <v>5423.6314009466187</v>
          </cell>
          <cell r="D113">
            <v>16270.894202839856</v>
          </cell>
          <cell r="E113">
            <v>2102.0722323557811</v>
          </cell>
          <cell r="F113">
            <v>700.69074411859367</v>
          </cell>
          <cell r="G113">
            <v>143.47343676572322</v>
          </cell>
          <cell r="H113">
            <v>101.79440338528066</v>
          </cell>
          <cell r="I113">
            <v>33.931467795093553</v>
          </cell>
          <cell r="J113">
            <v>177.40490456081676</v>
          </cell>
        </row>
        <row r="114">
          <cell r="A114">
            <v>1370</v>
          </cell>
          <cell r="B114">
            <v>4</v>
          </cell>
          <cell r="C114">
            <v>5809.0002455066187</v>
          </cell>
          <cell r="D114">
            <v>23236.000982026475</v>
          </cell>
          <cell r="E114">
            <v>3001.9095352967461</v>
          </cell>
          <cell r="F114">
            <v>750.47738382418652</v>
          </cell>
          <cell r="G114">
            <v>153.66774911184044</v>
          </cell>
          <cell r="H114">
            <v>145.36969065980105</v>
          </cell>
          <cell r="I114">
            <v>36.342422664950263</v>
          </cell>
          <cell r="J114">
            <v>190.01017177679068</v>
          </cell>
        </row>
        <row r="115">
          <cell r="A115">
            <v>1450</v>
          </cell>
          <cell r="B115">
            <v>16</v>
          </cell>
          <cell r="C115">
            <v>6445.6077335066184</v>
          </cell>
          <cell r="D115">
            <v>103129.72373610589</v>
          </cell>
          <cell r="E115">
            <v>13323.553450329369</v>
          </cell>
          <cell r="F115">
            <v>832.72209064558558</v>
          </cell>
          <cell r="G115">
            <v>170.50817528059011</v>
          </cell>
          <cell r="H115">
            <v>645.20293526175294</v>
          </cell>
          <cell r="I115">
            <v>40.325183453859559</v>
          </cell>
          <cell r="J115">
            <v>210.83335873444966</v>
          </cell>
        </row>
        <row r="116">
          <cell r="A116">
            <v>1470</v>
          </cell>
          <cell r="B116">
            <v>1</v>
          </cell>
          <cell r="C116">
            <v>6536.6223503586189</v>
          </cell>
          <cell r="D116">
            <v>6536.6223503586189</v>
          </cell>
          <cell r="E116">
            <v>844.48046707149206</v>
          </cell>
          <cell r="F116">
            <v>844.48046707149206</v>
          </cell>
          <cell r="G116">
            <v>172.91582043755872</v>
          </cell>
          <cell r="H116">
            <v>40.89459153348264</v>
          </cell>
          <cell r="I116">
            <v>40.89459153348264</v>
          </cell>
          <cell r="J116">
            <v>213.81041197104136</v>
          </cell>
        </row>
        <row r="117">
          <cell r="A117">
            <v>1490</v>
          </cell>
          <cell r="B117">
            <v>8</v>
          </cell>
          <cell r="C117">
            <v>5503.9736603866186</v>
          </cell>
          <cell r="D117">
            <v>44031.789283092949</v>
          </cell>
          <cell r="E117">
            <v>5688.5626837138334</v>
          </cell>
          <cell r="F117">
            <v>711.07033546422917</v>
          </cell>
          <cell r="G117">
            <v>145.59876188965555</v>
          </cell>
          <cell r="H117">
            <v>275.47285749522837</v>
          </cell>
          <cell r="I117">
            <v>34.434107186903546</v>
          </cell>
          <cell r="J117">
            <v>180.03286907655911</v>
          </cell>
        </row>
        <row r="118">
          <cell r="A118">
            <v>1620</v>
          </cell>
          <cell r="B118">
            <v>5</v>
          </cell>
          <cell r="C118">
            <v>587.55721272000005</v>
          </cell>
          <cell r="D118">
            <v>2937.7860636000005</v>
          </cell>
          <cell r="E118">
            <v>379.5389750501555</v>
          </cell>
          <cell r="F118">
            <v>75.907795010031094</v>
          </cell>
          <cell r="G118">
            <v>15.542880106253968</v>
          </cell>
          <cell r="H118">
            <v>18.379455725645318</v>
          </cell>
          <cell r="I118">
            <v>3.6758911451290635</v>
          </cell>
          <cell r="J118">
            <v>19.218771251383032</v>
          </cell>
        </row>
        <row r="119">
          <cell r="A119">
            <v>1700</v>
          </cell>
          <cell r="B119">
            <v>8</v>
          </cell>
          <cell r="C119">
            <v>2696.9868196247544</v>
          </cell>
          <cell r="D119">
            <v>21575.894556998035</v>
          </cell>
          <cell r="E119">
            <v>2787.4367733634385</v>
          </cell>
          <cell r="F119">
            <v>348.42959667042982</v>
          </cell>
          <cell r="G119">
            <v>71.344444214237214</v>
          </cell>
          <cell r="H119">
            <v>134.98368845333681</v>
          </cell>
          <cell r="I119">
            <v>16.872961056667101</v>
          </cell>
          <cell r="J119">
            <v>88.217405270904322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ock"/>
      <sheetName val="Assembly"/>
      <sheetName val="Non WASP Assembly"/>
      <sheetName val="Pole Cost Model"/>
      <sheetName val="Design Model"/>
      <sheetName val="Traffic Control"/>
      <sheetName val="Labour &amp; Plant"/>
      <sheetName val="Assembled Costs"/>
      <sheetName val="SLUOS Capital Cha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3">
          <cell r="D13" t="str">
            <v>Capital Code</v>
          </cell>
          <cell r="E13" t="str">
            <v>Mapped to Assembly</v>
          </cell>
          <cell r="F13" t="str">
            <v>Capital Cost Total (without design)</v>
          </cell>
          <cell r="G13" t="str">
            <v>Lantern</v>
          </cell>
          <cell r="H13" t="str">
            <v>Lantern / Bracket Design</v>
          </cell>
          <cell r="I13" t="str">
            <v>Traffic Control</v>
          </cell>
          <cell r="J13" t="str">
            <v>Bracket and wiring</v>
          </cell>
          <cell r="K13" t="str">
            <v>Pole / Column</v>
          </cell>
          <cell r="L13" t="str">
            <v>Pole /Column Design</v>
          </cell>
          <cell r="M13" t="str">
            <v>Lantern</v>
          </cell>
          <cell r="N13" t="str">
            <v>Lantern / Bracket Design</v>
          </cell>
          <cell r="O13" t="str">
            <v>Bracket and Wiring</v>
          </cell>
          <cell r="P13" t="str">
            <v>Traffic Control</v>
          </cell>
          <cell r="Q13" t="str">
            <v>Pole / Column</v>
          </cell>
          <cell r="R13" t="str">
            <v>Pole / Column Design</v>
          </cell>
          <cell r="S13" t="str">
            <v>Total</v>
          </cell>
        </row>
        <row r="14">
          <cell r="D14">
            <v>1</v>
          </cell>
        </row>
        <row r="15">
          <cell r="D15">
            <v>5</v>
          </cell>
          <cell r="E15" t="str">
            <v>COMPMV80W</v>
          </cell>
          <cell r="S15">
            <v>0</v>
          </cell>
        </row>
        <row r="16">
          <cell r="D16">
            <v>10</v>
          </cell>
          <cell r="E16" t="str">
            <v>COMPMV80W</v>
          </cell>
          <cell r="F16">
            <v>431.39617598249998</v>
          </cell>
          <cell r="G16">
            <v>168.76998416249995</v>
          </cell>
          <cell r="H16">
            <v>109.49036035000002</v>
          </cell>
          <cell r="I16">
            <v>3.2000000000000006</v>
          </cell>
          <cell r="J16">
            <v>259.42619182000004</v>
          </cell>
          <cell r="K16">
            <v>0</v>
          </cell>
          <cell r="L16">
            <v>0</v>
          </cell>
          <cell r="M16">
            <v>13.234244058273701</v>
          </cell>
          <cell r="N16">
            <v>6.4605846371067281</v>
          </cell>
          <cell r="O16">
            <v>15.307693425957339</v>
          </cell>
          <cell r="P16">
            <v>0.25093076352782978</v>
          </cell>
          <cell r="Q16">
            <v>0</v>
          </cell>
          <cell r="R16">
            <v>0</v>
          </cell>
          <cell r="S16">
            <v>35.253452884865602</v>
          </cell>
        </row>
        <row r="17">
          <cell r="D17">
            <v>20</v>
          </cell>
          <cell r="E17" t="str">
            <v>REPMV250WHPS150W</v>
          </cell>
          <cell r="F17">
            <v>840.28098132000014</v>
          </cell>
          <cell r="G17">
            <v>341.25828822</v>
          </cell>
          <cell r="H17">
            <v>109.49036035000002</v>
          </cell>
          <cell r="I17">
            <v>3.2000000000000006</v>
          </cell>
          <cell r="J17">
            <v>495.82269310000015</v>
          </cell>
          <cell r="K17">
            <v>0</v>
          </cell>
          <cell r="L17">
            <v>0</v>
          </cell>
          <cell r="M17">
            <v>26.76006338226399</v>
          </cell>
          <cell r="N17">
            <v>6.4605846371067281</v>
          </cell>
          <cell r="O17">
            <v>29.256497681905241</v>
          </cell>
          <cell r="P17">
            <v>0.25093076352782978</v>
          </cell>
          <cell r="Q17">
            <v>0</v>
          </cell>
          <cell r="R17">
            <v>0</v>
          </cell>
          <cell r="S17">
            <v>62.728076464803792</v>
          </cell>
        </row>
        <row r="18">
          <cell r="D18">
            <v>30</v>
          </cell>
          <cell r="E18" t="str">
            <v>REPMV400WHPS250W</v>
          </cell>
          <cell r="F18">
            <v>844.07505829800016</v>
          </cell>
          <cell r="G18">
            <v>345.05236519799996</v>
          </cell>
          <cell r="H18">
            <v>109.49036035000002</v>
          </cell>
          <cell r="I18">
            <v>3.2000000000000006</v>
          </cell>
          <cell r="J18">
            <v>495.82269310000015</v>
          </cell>
          <cell r="K18">
            <v>0</v>
          </cell>
          <cell r="L18">
            <v>0</v>
          </cell>
          <cell r="M18">
            <v>27.05757920506802</v>
          </cell>
          <cell r="N18">
            <v>6.4605846371067281</v>
          </cell>
          <cell r="O18">
            <v>29.256497681905241</v>
          </cell>
          <cell r="P18">
            <v>0.25093076352782978</v>
          </cell>
          <cell r="Q18">
            <v>0</v>
          </cell>
          <cell r="R18">
            <v>0</v>
          </cell>
          <cell r="S18">
            <v>63.025592287607822</v>
          </cell>
        </row>
        <row r="19">
          <cell r="D19">
            <v>40</v>
          </cell>
          <cell r="E19" t="str">
            <v>COMPHPS70W</v>
          </cell>
          <cell r="F19">
            <v>464.34416742000002</v>
          </cell>
          <cell r="G19">
            <v>201.71797559999999</v>
          </cell>
          <cell r="H19">
            <v>109.49036035000002</v>
          </cell>
          <cell r="I19">
            <v>3.2000000000000006</v>
          </cell>
          <cell r="J19">
            <v>259.42619182000004</v>
          </cell>
          <cell r="K19">
            <v>0</v>
          </cell>
          <cell r="L19">
            <v>0</v>
          </cell>
          <cell r="M19">
            <v>15.817889260811286</v>
          </cell>
          <cell r="N19">
            <v>6.4605846371067281</v>
          </cell>
          <cell r="O19">
            <v>15.307693425957339</v>
          </cell>
          <cell r="P19">
            <v>0.25093076352782978</v>
          </cell>
          <cell r="Q19">
            <v>0</v>
          </cell>
          <cell r="R19">
            <v>0</v>
          </cell>
          <cell r="S19">
            <v>37.837098087403191</v>
          </cell>
        </row>
        <row r="20">
          <cell r="D20">
            <v>50</v>
          </cell>
          <cell r="E20" t="str">
            <v>COMPHPS150W</v>
          </cell>
          <cell r="F20">
            <v>827.11610172000019</v>
          </cell>
          <cell r="G20">
            <v>328.09340862000005</v>
          </cell>
          <cell r="H20">
            <v>109.49036035000002</v>
          </cell>
          <cell r="I20">
            <v>3.2000000000000006</v>
          </cell>
          <cell r="J20">
            <v>495.82269310000009</v>
          </cell>
          <cell r="K20">
            <v>0</v>
          </cell>
          <cell r="L20">
            <v>0</v>
          </cell>
          <cell r="M20">
            <v>25.727727979207764</v>
          </cell>
          <cell r="N20">
            <v>6.4605846371067281</v>
          </cell>
          <cell r="O20">
            <v>29.256497681905238</v>
          </cell>
          <cell r="P20">
            <v>0.25093076352782978</v>
          </cell>
          <cell r="Q20">
            <v>0</v>
          </cell>
          <cell r="R20">
            <v>0</v>
          </cell>
          <cell r="S20">
            <v>61.695741061747562</v>
          </cell>
        </row>
        <row r="21">
          <cell r="D21">
            <v>60</v>
          </cell>
          <cell r="E21" t="str">
            <v>COMPHPS250W</v>
          </cell>
          <cell r="F21">
            <v>830.55813270450005</v>
          </cell>
          <cell r="G21">
            <v>331.53543960449997</v>
          </cell>
          <cell r="H21">
            <v>109.49036035000002</v>
          </cell>
          <cell r="I21">
            <v>3.2000000000000006</v>
          </cell>
          <cell r="J21">
            <v>495.82269310000009</v>
          </cell>
          <cell r="K21">
            <v>0</v>
          </cell>
          <cell r="L21">
            <v>0</v>
          </cell>
          <cell r="M21">
            <v>25.997637811403699</v>
          </cell>
          <cell r="N21">
            <v>6.4605846371067281</v>
          </cell>
          <cell r="O21">
            <v>29.256497681905238</v>
          </cell>
          <cell r="P21">
            <v>0.25093076352782978</v>
          </cell>
          <cell r="Q21">
            <v>0</v>
          </cell>
          <cell r="R21">
            <v>0</v>
          </cell>
          <cell r="S21">
            <v>61.965650893943497</v>
          </cell>
        </row>
        <row r="22">
          <cell r="D22">
            <v>70</v>
          </cell>
          <cell r="E22" t="str">
            <v>7206.05.21</v>
          </cell>
          <cell r="F22">
            <v>928.34093283000016</v>
          </cell>
          <cell r="G22">
            <v>429.31823973000002</v>
          </cell>
          <cell r="H22">
            <v>109.49036035000002</v>
          </cell>
          <cell r="I22">
            <v>3.2000000000000006</v>
          </cell>
          <cell r="J22">
            <v>495.82269310000009</v>
          </cell>
          <cell r="K22">
            <v>0</v>
          </cell>
          <cell r="L22">
            <v>0</v>
          </cell>
          <cell r="M22">
            <v>33.665360528710231</v>
          </cell>
          <cell r="N22">
            <v>6.4605846371067281</v>
          </cell>
          <cell r="O22">
            <v>29.256497681905238</v>
          </cell>
          <cell r="P22">
            <v>0.25093076352782978</v>
          </cell>
          <cell r="Q22">
            <v>0</v>
          </cell>
          <cell r="R22">
            <v>0</v>
          </cell>
          <cell r="S22">
            <v>69.633373611250022</v>
          </cell>
        </row>
        <row r="23">
          <cell r="D23">
            <v>80</v>
          </cell>
          <cell r="E23" t="str">
            <v>7107.09.30</v>
          </cell>
          <cell r="F23">
            <v>493.31600932000003</v>
          </cell>
          <cell r="G23">
            <v>230.68981750000003</v>
          </cell>
          <cell r="H23">
            <v>109.49036035000002</v>
          </cell>
          <cell r="I23">
            <v>3.2000000000000006</v>
          </cell>
          <cell r="J23">
            <v>259.42619182000004</v>
          </cell>
          <cell r="K23">
            <v>0</v>
          </cell>
          <cell r="L23">
            <v>0</v>
          </cell>
          <cell r="M23">
            <v>18.089741263553343</v>
          </cell>
          <cell r="N23">
            <v>6.4605846371067281</v>
          </cell>
          <cell r="O23">
            <v>15.307693425957339</v>
          </cell>
          <cell r="P23">
            <v>0.25093076352782978</v>
          </cell>
          <cell r="Q23">
            <v>0</v>
          </cell>
          <cell r="R23">
            <v>0</v>
          </cell>
          <cell r="S23">
            <v>40.108950090145242</v>
          </cell>
        </row>
        <row r="24">
          <cell r="D24">
            <v>90</v>
          </cell>
          <cell r="E24" t="str">
            <v>7107.09.30</v>
          </cell>
          <cell r="F24">
            <v>493.31600932000003</v>
          </cell>
          <cell r="G24">
            <v>230.68981750000003</v>
          </cell>
          <cell r="H24">
            <v>109.49036035000002</v>
          </cell>
          <cell r="I24">
            <v>3.2000000000000006</v>
          </cell>
          <cell r="J24">
            <v>259.42619182000004</v>
          </cell>
          <cell r="K24">
            <v>0</v>
          </cell>
          <cell r="L24">
            <v>0</v>
          </cell>
          <cell r="M24">
            <v>18.089741263553343</v>
          </cell>
          <cell r="N24">
            <v>6.4605846371067281</v>
          </cell>
          <cell r="O24">
            <v>15.307693425957339</v>
          </cell>
          <cell r="P24">
            <v>0.25093076352782978</v>
          </cell>
          <cell r="Q24">
            <v>0</v>
          </cell>
          <cell r="R24">
            <v>0</v>
          </cell>
          <cell r="S24">
            <v>40.108950090145242</v>
          </cell>
        </row>
        <row r="25">
          <cell r="D25">
            <v>100</v>
          </cell>
          <cell r="E25" t="str">
            <v>7206.05.3</v>
          </cell>
          <cell r="F25">
            <v>462.40997217</v>
          </cell>
          <cell r="G25">
            <v>199.78378034999997</v>
          </cell>
          <cell r="H25">
            <v>109.49036035000002</v>
          </cell>
          <cell r="I25">
            <v>3.2000000000000006</v>
          </cell>
          <cell r="J25">
            <v>259.42619182000004</v>
          </cell>
          <cell r="K25">
            <v>0</v>
          </cell>
          <cell r="L25">
            <v>0</v>
          </cell>
          <cell r="M25">
            <v>15.666217669906786</v>
          </cell>
          <cell r="N25">
            <v>6.4605846371067281</v>
          </cell>
          <cell r="O25">
            <v>15.307693425957339</v>
          </cell>
          <cell r="P25">
            <v>0.25093076352782978</v>
          </cell>
          <cell r="Q25">
            <v>0</v>
          </cell>
          <cell r="R25">
            <v>0</v>
          </cell>
          <cell r="S25">
            <v>37.685426496498685</v>
          </cell>
        </row>
        <row r="26">
          <cell r="D26">
            <v>110</v>
          </cell>
          <cell r="E26" t="str">
            <v>BULKHEAD</v>
          </cell>
          <cell r="F26">
            <v>132.72799999999998</v>
          </cell>
          <cell r="G26">
            <v>129.52799999999999</v>
          </cell>
          <cell r="H26">
            <v>109.49036035000002</v>
          </cell>
          <cell r="I26">
            <v>3.2000000000000006</v>
          </cell>
          <cell r="J26">
            <v>0</v>
          </cell>
          <cell r="K26">
            <v>0</v>
          </cell>
          <cell r="L26">
            <v>0</v>
          </cell>
          <cell r="M26">
            <v>10.157049980697726</v>
          </cell>
          <cell r="N26">
            <v>6.4605846371067281</v>
          </cell>
          <cell r="O26">
            <v>0</v>
          </cell>
          <cell r="P26">
            <v>0.25093076352782978</v>
          </cell>
          <cell r="Q26">
            <v>0</v>
          </cell>
          <cell r="R26">
            <v>0</v>
          </cell>
          <cell r="S26">
            <v>16.868565381332285</v>
          </cell>
        </row>
        <row r="27">
          <cell r="D27">
            <v>120</v>
          </cell>
          <cell r="E27" t="str">
            <v>7107.09.50</v>
          </cell>
          <cell r="F27">
            <v>1590.3567906000003</v>
          </cell>
          <cell r="G27">
            <v>1091.3340975000001</v>
          </cell>
          <cell r="H27">
            <v>109.49036035000002</v>
          </cell>
          <cell r="I27">
            <v>3.2000000000000006</v>
          </cell>
          <cell r="J27">
            <v>495.82269310000009</v>
          </cell>
          <cell r="K27">
            <v>0</v>
          </cell>
          <cell r="L27">
            <v>0</v>
          </cell>
          <cell r="M27">
            <v>85.577905734259375</v>
          </cell>
          <cell r="N27">
            <v>6.4605846371067281</v>
          </cell>
          <cell r="O27">
            <v>29.256497681905238</v>
          </cell>
          <cell r="P27">
            <v>0.25093076352782978</v>
          </cell>
          <cell r="Q27">
            <v>0</v>
          </cell>
          <cell r="R27">
            <v>0</v>
          </cell>
          <cell r="S27">
            <v>121.54591881679917</v>
          </cell>
        </row>
        <row r="28">
          <cell r="D28">
            <v>130</v>
          </cell>
          <cell r="E28" t="str">
            <v>7107.09.30</v>
          </cell>
          <cell r="F28">
            <v>1373.4620958061514</v>
          </cell>
          <cell r="G28">
            <v>230.68981750000003</v>
          </cell>
          <cell r="H28">
            <v>109.49036035000002</v>
          </cell>
          <cell r="I28">
            <v>3.2000000000000006</v>
          </cell>
          <cell r="J28">
            <v>259.42619182000004</v>
          </cell>
          <cell r="K28">
            <v>880.14608648615149</v>
          </cell>
          <cell r="L28">
            <v>254.88789865000001</v>
          </cell>
          <cell r="M28">
            <v>18.089741263553343</v>
          </cell>
          <cell r="N28">
            <v>6.4605846371067281</v>
          </cell>
          <cell r="O28">
            <v>15.307693425957339</v>
          </cell>
          <cell r="P28">
            <v>0.25093076352782978</v>
          </cell>
          <cell r="Q28">
            <v>51.933871316024387</v>
          </cell>
          <cell r="R28">
            <v>15.039907046964126</v>
          </cell>
          <cell r="S28">
            <v>107.08272845313375</v>
          </cell>
        </row>
        <row r="29">
          <cell r="D29">
            <v>140</v>
          </cell>
          <cell r="E29" t="str">
            <v>7107.09.30</v>
          </cell>
          <cell r="F29">
            <v>1373.4620958061514</v>
          </cell>
          <cell r="G29">
            <v>230.68981750000003</v>
          </cell>
          <cell r="H29">
            <v>109.49036035000002</v>
          </cell>
          <cell r="I29">
            <v>3.2000000000000006</v>
          </cell>
          <cell r="J29">
            <v>259.42619182000004</v>
          </cell>
          <cell r="K29">
            <v>880.14608648615149</v>
          </cell>
          <cell r="L29">
            <v>254.88789865000001</v>
          </cell>
          <cell r="M29">
            <v>18.089741263553343</v>
          </cell>
          <cell r="N29">
            <v>6.4605846371067281</v>
          </cell>
          <cell r="O29">
            <v>15.307693425957339</v>
          </cell>
          <cell r="P29">
            <v>0.25093076352782978</v>
          </cell>
          <cell r="Q29">
            <v>51.933871316024387</v>
          </cell>
          <cell r="R29">
            <v>15.039907046964126</v>
          </cell>
          <cell r="S29">
            <v>107.08272845313375</v>
          </cell>
        </row>
        <row r="30">
          <cell r="D30">
            <v>150</v>
          </cell>
          <cell r="E30" t="str">
            <v>7206.05.3</v>
          </cell>
          <cell r="F30">
            <v>1342.5560586561514</v>
          </cell>
          <cell r="G30">
            <v>199.78378034999997</v>
          </cell>
          <cell r="H30">
            <v>109.49036035000002</v>
          </cell>
          <cell r="I30">
            <v>3.2000000000000006</v>
          </cell>
          <cell r="J30">
            <v>259.42619182000004</v>
          </cell>
          <cell r="K30">
            <v>880.14608648615149</v>
          </cell>
          <cell r="L30">
            <v>254.88789865000001</v>
          </cell>
          <cell r="M30">
            <v>15.666217669906786</v>
          </cell>
          <cell r="N30">
            <v>6.4605846371067281</v>
          </cell>
          <cell r="O30">
            <v>15.307693425957339</v>
          </cell>
          <cell r="P30">
            <v>0.25093076352782978</v>
          </cell>
          <cell r="Q30">
            <v>51.933871316024387</v>
          </cell>
          <cell r="R30">
            <v>15.039907046964126</v>
          </cell>
          <cell r="S30">
            <v>104.6592048594872</v>
          </cell>
        </row>
        <row r="31">
          <cell r="D31">
            <v>170</v>
          </cell>
          <cell r="E31" t="str">
            <v>7107.09.30</v>
          </cell>
          <cell r="F31">
            <v>2285.5573967870505</v>
          </cell>
          <cell r="G31">
            <v>230.68981750000003</v>
          </cell>
          <cell r="H31">
            <v>109.49036035000002</v>
          </cell>
          <cell r="I31">
            <v>3.2000000000000006</v>
          </cell>
          <cell r="J31">
            <v>0</v>
          </cell>
          <cell r="K31">
            <v>2051.6675792870506</v>
          </cell>
          <cell r="L31">
            <v>254.88789865000001</v>
          </cell>
          <cell r="M31">
            <v>18.089741263553343</v>
          </cell>
          <cell r="N31">
            <v>6.4605846371067281</v>
          </cell>
          <cell r="O31">
            <v>0</v>
          </cell>
          <cell r="P31">
            <v>0.25093076352782978</v>
          </cell>
          <cell r="Q31">
            <v>121.06063036801272</v>
          </cell>
          <cell r="R31">
            <v>15.039907046964126</v>
          </cell>
          <cell r="S31">
            <v>160.90179407916474</v>
          </cell>
        </row>
        <row r="32">
          <cell r="D32">
            <v>170</v>
          </cell>
          <cell r="E32" t="str">
            <v>7107.09.30</v>
          </cell>
          <cell r="F32">
            <v>2285.5573967870505</v>
          </cell>
          <cell r="G32">
            <v>230.68981750000003</v>
          </cell>
          <cell r="H32">
            <v>109.49036035000002</v>
          </cell>
          <cell r="I32">
            <v>3.2000000000000006</v>
          </cell>
          <cell r="J32">
            <v>0</v>
          </cell>
          <cell r="K32">
            <v>2051.6675792870506</v>
          </cell>
          <cell r="L32">
            <v>254.88789865000001</v>
          </cell>
          <cell r="M32">
            <v>18.089741263553343</v>
          </cell>
          <cell r="N32">
            <v>6.4605846371067281</v>
          </cell>
          <cell r="O32">
            <v>0</v>
          </cell>
          <cell r="P32">
            <v>0.25093076352782978</v>
          </cell>
          <cell r="Q32">
            <v>121.06063036801272</v>
          </cell>
          <cell r="R32">
            <v>15.039907046964126</v>
          </cell>
          <cell r="S32">
            <v>160.90179407916474</v>
          </cell>
        </row>
        <row r="33">
          <cell r="D33">
            <v>180</v>
          </cell>
          <cell r="E33" t="str">
            <v>7206.05.3</v>
          </cell>
          <cell r="F33">
            <v>2254.6513596370505</v>
          </cell>
          <cell r="G33">
            <v>199.78378034999997</v>
          </cell>
          <cell r="H33">
            <v>109.49036035000002</v>
          </cell>
          <cell r="I33">
            <v>3.2000000000000006</v>
          </cell>
          <cell r="J33">
            <v>0</v>
          </cell>
          <cell r="K33">
            <v>2051.6675792870506</v>
          </cell>
          <cell r="L33">
            <v>254.88789865000001</v>
          </cell>
          <cell r="M33">
            <v>15.666217669906786</v>
          </cell>
          <cell r="N33">
            <v>6.4605846371067281</v>
          </cell>
          <cell r="O33">
            <v>0</v>
          </cell>
          <cell r="P33">
            <v>0.25093076352782978</v>
          </cell>
          <cell r="Q33">
            <v>121.06063036801272</v>
          </cell>
          <cell r="R33">
            <v>15.039907046964126</v>
          </cell>
          <cell r="S33">
            <v>158.47827048551818</v>
          </cell>
        </row>
        <row r="34">
          <cell r="D34">
            <v>190</v>
          </cell>
          <cell r="E34" t="str">
            <v>HPS600HM</v>
          </cell>
          <cell r="F34">
            <v>554.60389189200009</v>
          </cell>
          <cell r="G34">
            <v>55.581198792000002</v>
          </cell>
          <cell r="H34">
            <v>109.49036035000002</v>
          </cell>
          <cell r="I34">
            <v>3.2000000000000006</v>
          </cell>
          <cell r="J34">
            <v>495.82269310000009</v>
          </cell>
          <cell r="K34">
            <v>0</v>
          </cell>
          <cell r="L34">
            <v>0</v>
          </cell>
          <cell r="M34">
            <v>4.3584477033339519</v>
          </cell>
          <cell r="N34">
            <v>6.4605846371067281</v>
          </cell>
          <cell r="O34">
            <v>29.256497681905238</v>
          </cell>
          <cell r="P34">
            <v>0.25093076352782978</v>
          </cell>
          <cell r="Q34">
            <v>0</v>
          </cell>
          <cell r="R34">
            <v>0</v>
          </cell>
          <cell r="S34">
            <v>40.326460785873749</v>
          </cell>
        </row>
        <row r="35">
          <cell r="D35">
            <v>200</v>
          </cell>
          <cell r="E35" t="str">
            <v>REPMV250WHPS150W</v>
          </cell>
          <cell r="F35">
            <v>1720.4270678061516</v>
          </cell>
          <cell r="G35">
            <v>341.25828822</v>
          </cell>
          <cell r="H35">
            <v>109.49036035000002</v>
          </cell>
          <cell r="I35">
            <v>3.2000000000000006</v>
          </cell>
          <cell r="J35">
            <v>495.82269310000015</v>
          </cell>
          <cell r="K35">
            <v>880.14608648615149</v>
          </cell>
          <cell r="L35">
            <v>254.88789865000001</v>
          </cell>
          <cell r="M35">
            <v>26.76006338226399</v>
          </cell>
          <cell r="N35">
            <v>6.4605846371067281</v>
          </cell>
          <cell r="O35">
            <v>29.256497681905241</v>
          </cell>
          <cell r="P35">
            <v>0.25093076352782978</v>
          </cell>
          <cell r="Q35">
            <v>51.933871316024387</v>
          </cell>
          <cell r="R35">
            <v>15.039907046964126</v>
          </cell>
          <cell r="S35">
            <v>129.70185482779229</v>
          </cell>
        </row>
        <row r="36">
          <cell r="D36">
            <v>210</v>
          </cell>
          <cell r="E36" t="str">
            <v>REPMV400WHPS250W</v>
          </cell>
          <cell r="F36">
            <v>1724.2211447841516</v>
          </cell>
          <cell r="G36">
            <v>345.05236519799996</v>
          </cell>
          <cell r="H36">
            <v>109.49036035000002</v>
          </cell>
          <cell r="I36">
            <v>3.2000000000000006</v>
          </cell>
          <cell r="J36">
            <v>495.82269310000015</v>
          </cell>
          <cell r="K36">
            <v>880.14608648615149</v>
          </cell>
          <cell r="L36">
            <v>254.88789865000001</v>
          </cell>
          <cell r="M36">
            <v>27.05757920506802</v>
          </cell>
          <cell r="N36">
            <v>6.4605846371067281</v>
          </cell>
          <cell r="O36">
            <v>29.256497681905241</v>
          </cell>
          <cell r="P36">
            <v>0.25093076352782978</v>
          </cell>
          <cell r="Q36">
            <v>51.933871316024387</v>
          </cell>
          <cell r="R36">
            <v>15.039907046964126</v>
          </cell>
          <cell r="S36">
            <v>129.99937065059632</v>
          </cell>
        </row>
        <row r="37">
          <cell r="D37">
            <v>220</v>
          </cell>
          <cell r="E37" t="str">
            <v>COMPHPS150W</v>
          </cell>
          <cell r="F37">
            <v>1707.2621882061517</v>
          </cell>
          <cell r="G37">
            <v>328.09340862000005</v>
          </cell>
          <cell r="H37">
            <v>109.49036035000002</v>
          </cell>
          <cell r="I37">
            <v>3.2000000000000006</v>
          </cell>
          <cell r="J37">
            <v>495.82269310000009</v>
          </cell>
          <cell r="K37">
            <v>880.14608648615149</v>
          </cell>
          <cell r="L37">
            <v>254.88789865000001</v>
          </cell>
          <cell r="M37">
            <v>25.727727979207764</v>
          </cell>
          <cell r="N37">
            <v>6.4605846371067281</v>
          </cell>
          <cell r="O37">
            <v>29.256497681905238</v>
          </cell>
          <cell r="P37">
            <v>0.25093076352782978</v>
          </cell>
          <cell r="Q37">
            <v>51.933871316024387</v>
          </cell>
          <cell r="R37">
            <v>15.039907046964126</v>
          </cell>
          <cell r="S37">
            <v>128.66951942473608</v>
          </cell>
        </row>
        <row r="38">
          <cell r="D38">
            <v>230</v>
          </cell>
          <cell r="E38" t="str">
            <v>COMPHPS250W</v>
          </cell>
          <cell r="F38">
            <v>1710.7042191906517</v>
          </cell>
          <cell r="G38">
            <v>331.53543960449997</v>
          </cell>
          <cell r="H38">
            <v>109.49036035000002</v>
          </cell>
          <cell r="I38">
            <v>3.2000000000000006</v>
          </cell>
          <cell r="J38">
            <v>495.82269310000009</v>
          </cell>
          <cell r="K38">
            <v>880.14608648615149</v>
          </cell>
          <cell r="L38">
            <v>254.88789865000001</v>
          </cell>
          <cell r="M38">
            <v>25.997637811403699</v>
          </cell>
          <cell r="N38">
            <v>6.4605846371067281</v>
          </cell>
          <cell r="O38">
            <v>29.256497681905238</v>
          </cell>
          <cell r="P38">
            <v>0.25093076352782978</v>
          </cell>
          <cell r="Q38">
            <v>51.933871316024387</v>
          </cell>
          <cell r="R38">
            <v>15.039907046964126</v>
          </cell>
          <cell r="S38">
            <v>128.93942925693202</v>
          </cell>
        </row>
        <row r="39">
          <cell r="D39">
            <v>240</v>
          </cell>
          <cell r="E39" t="str">
            <v>7206.05.21</v>
          </cell>
          <cell r="F39">
            <v>1808.4870193161516</v>
          </cell>
          <cell r="G39">
            <v>429.31823973000002</v>
          </cell>
          <cell r="H39">
            <v>109.49036035000002</v>
          </cell>
          <cell r="I39">
            <v>3.2000000000000006</v>
          </cell>
          <cell r="J39">
            <v>495.82269310000009</v>
          </cell>
          <cell r="K39">
            <v>880.14608648615149</v>
          </cell>
          <cell r="L39">
            <v>254.88789865000001</v>
          </cell>
          <cell r="M39">
            <v>33.665360528710231</v>
          </cell>
          <cell r="N39">
            <v>6.4605846371067281</v>
          </cell>
          <cell r="O39">
            <v>29.256497681905238</v>
          </cell>
          <cell r="P39">
            <v>0.25093076352782978</v>
          </cell>
          <cell r="Q39">
            <v>51.933871316024387</v>
          </cell>
          <cell r="R39">
            <v>15.039907046964126</v>
          </cell>
          <cell r="S39">
            <v>136.60715197423852</v>
          </cell>
        </row>
        <row r="40">
          <cell r="D40">
            <v>250</v>
          </cell>
          <cell r="E40" t="str">
            <v>HPS600HM</v>
          </cell>
          <cell r="F40">
            <v>1434.7499783781516</v>
          </cell>
          <cell r="G40">
            <v>55.581198792000002</v>
          </cell>
          <cell r="H40">
            <v>109.49036035000002</v>
          </cell>
          <cell r="I40">
            <v>3.2000000000000006</v>
          </cell>
          <cell r="J40">
            <v>495.82269310000009</v>
          </cell>
          <cell r="K40">
            <v>880.14608648615149</v>
          </cell>
          <cell r="L40">
            <v>254.88789865000001</v>
          </cell>
          <cell r="M40">
            <v>4.3584477033339519</v>
          </cell>
          <cell r="N40">
            <v>6.4605846371067281</v>
          </cell>
          <cell r="O40">
            <v>29.256497681905238</v>
          </cell>
          <cell r="P40">
            <v>0.25093076352782978</v>
          </cell>
          <cell r="Q40">
            <v>51.933871316024387</v>
          </cell>
          <cell r="R40">
            <v>15.039907046964126</v>
          </cell>
          <cell r="S40">
            <v>107.30023914886227</v>
          </cell>
        </row>
        <row r="41">
          <cell r="D41">
            <v>260</v>
          </cell>
          <cell r="E41" t="str">
            <v>7206.05.26</v>
          </cell>
          <cell r="F41">
            <v>4682.0398744197992</v>
          </cell>
          <cell r="G41">
            <v>1064.7391599600001</v>
          </cell>
          <cell r="H41">
            <v>109.49036035000002</v>
          </cell>
          <cell r="I41">
            <v>3.2000000000000006</v>
          </cell>
          <cell r="J41">
            <v>0</v>
          </cell>
          <cell r="K41">
            <v>3614.1007144597988</v>
          </cell>
          <cell r="L41">
            <v>254.88789865000001</v>
          </cell>
          <cell r="M41">
            <v>83.492440739607133</v>
          </cell>
          <cell r="N41">
            <v>6.4605846371067281</v>
          </cell>
          <cell r="O41">
            <v>0</v>
          </cell>
          <cell r="P41">
            <v>0.25093076352782978</v>
          </cell>
          <cell r="Q41">
            <v>213.25350905921482</v>
          </cell>
          <cell r="R41">
            <v>15.039907046964126</v>
          </cell>
          <cell r="S41">
            <v>318.49737224642064</v>
          </cell>
        </row>
        <row r="42">
          <cell r="D42">
            <v>270</v>
          </cell>
          <cell r="E42" t="str">
            <v>7206.05.26</v>
          </cell>
          <cell r="F42">
            <v>5214.409454399799</v>
          </cell>
          <cell r="G42">
            <v>1597.1087399400001</v>
          </cell>
          <cell r="H42">
            <v>109.49036035000002</v>
          </cell>
          <cell r="I42">
            <v>3.2000000000000006</v>
          </cell>
          <cell r="J42">
            <v>0</v>
          </cell>
          <cell r="K42">
            <v>3614.1007144597988</v>
          </cell>
          <cell r="L42">
            <v>254.88789865000001</v>
          </cell>
          <cell r="M42">
            <v>125.2386611094107</v>
          </cell>
          <cell r="N42">
            <v>6.4605846371067281</v>
          </cell>
          <cell r="O42">
            <v>0</v>
          </cell>
          <cell r="P42">
            <v>0.25093076352782978</v>
          </cell>
          <cell r="Q42">
            <v>213.25350905921482</v>
          </cell>
          <cell r="R42">
            <v>15.039907046964126</v>
          </cell>
          <cell r="S42">
            <v>360.24359261622419</v>
          </cell>
        </row>
        <row r="43">
          <cell r="D43">
            <v>280</v>
          </cell>
          <cell r="E43" t="str">
            <v>7206.05.26</v>
          </cell>
          <cell r="F43">
            <v>5746.7790343797988</v>
          </cell>
          <cell r="G43">
            <v>2129.4783199200001</v>
          </cell>
          <cell r="H43">
            <v>109.49036035000002</v>
          </cell>
          <cell r="I43">
            <v>3.2000000000000006</v>
          </cell>
          <cell r="J43">
            <v>0</v>
          </cell>
          <cell r="K43">
            <v>3614.1007144597988</v>
          </cell>
          <cell r="L43">
            <v>254.88789865000001</v>
          </cell>
          <cell r="M43">
            <v>166.98488147921427</v>
          </cell>
          <cell r="N43">
            <v>6.4605846371067281</v>
          </cell>
          <cell r="O43">
            <v>0</v>
          </cell>
          <cell r="P43">
            <v>0.25093076352782978</v>
          </cell>
          <cell r="Q43">
            <v>213.25350905921482</v>
          </cell>
          <cell r="R43">
            <v>15.039907046964126</v>
          </cell>
          <cell r="S43">
            <v>401.9898129860278</v>
          </cell>
        </row>
        <row r="44">
          <cell r="D44">
            <v>290</v>
          </cell>
          <cell r="E44" t="str">
            <v>REPMV250WHPS150W</v>
          </cell>
          <cell r="F44">
            <v>2396.1258675070503</v>
          </cell>
          <cell r="G44">
            <v>341.25828822</v>
          </cell>
          <cell r="H44">
            <v>109.49036035000002</v>
          </cell>
          <cell r="I44">
            <v>3.2000000000000006</v>
          </cell>
          <cell r="J44">
            <v>0</v>
          </cell>
          <cell r="K44">
            <v>2051.6675792870506</v>
          </cell>
          <cell r="L44">
            <v>254.88789865000001</v>
          </cell>
          <cell r="M44">
            <v>26.76006338226399</v>
          </cell>
          <cell r="N44">
            <v>6.4605846371067281</v>
          </cell>
          <cell r="O44">
            <v>0</v>
          </cell>
          <cell r="P44">
            <v>0.25093076352782978</v>
          </cell>
          <cell r="Q44">
            <v>121.06063036801272</v>
          </cell>
          <cell r="R44">
            <v>15.039907046964126</v>
          </cell>
          <cell r="S44">
            <v>169.5721161978754</v>
          </cell>
        </row>
        <row r="45">
          <cell r="D45">
            <v>300</v>
          </cell>
          <cell r="E45" t="str">
            <v>REPMV400WHPS250W</v>
          </cell>
          <cell r="F45">
            <v>2399.9199444850506</v>
          </cell>
          <cell r="G45">
            <v>345.05236519799996</v>
          </cell>
          <cell r="H45">
            <v>109.49036035000002</v>
          </cell>
          <cell r="I45">
            <v>3.2000000000000006</v>
          </cell>
          <cell r="J45">
            <v>0</v>
          </cell>
          <cell r="K45">
            <v>2051.6675792870506</v>
          </cell>
          <cell r="L45">
            <v>254.88789865000001</v>
          </cell>
          <cell r="M45">
            <v>27.05757920506802</v>
          </cell>
          <cell r="N45">
            <v>6.4605846371067281</v>
          </cell>
          <cell r="O45">
            <v>0</v>
          </cell>
          <cell r="P45">
            <v>0.25093076352782978</v>
          </cell>
          <cell r="Q45">
            <v>121.06063036801272</v>
          </cell>
          <cell r="R45">
            <v>15.039907046964126</v>
          </cell>
          <cell r="S45">
            <v>169.86963202067943</v>
          </cell>
        </row>
        <row r="46">
          <cell r="D46">
            <v>310</v>
          </cell>
          <cell r="E46" t="str">
            <v>COMPHPS150W</v>
          </cell>
          <cell r="F46">
            <v>2382.9609879070504</v>
          </cell>
          <cell r="G46">
            <v>328.09340862000005</v>
          </cell>
          <cell r="H46">
            <v>109.49036035000002</v>
          </cell>
          <cell r="I46">
            <v>3.2000000000000006</v>
          </cell>
          <cell r="J46">
            <v>0</v>
          </cell>
          <cell r="K46">
            <v>2051.6675792870506</v>
          </cell>
          <cell r="L46">
            <v>254.88789865000001</v>
          </cell>
          <cell r="M46">
            <v>25.727727979207764</v>
          </cell>
          <cell r="N46">
            <v>6.4605846371067281</v>
          </cell>
          <cell r="O46">
            <v>0</v>
          </cell>
          <cell r="P46">
            <v>0.25093076352782978</v>
          </cell>
          <cell r="Q46">
            <v>121.06063036801272</v>
          </cell>
          <cell r="R46">
            <v>15.039907046964126</v>
          </cell>
          <cell r="S46">
            <v>168.53978079481917</v>
          </cell>
        </row>
        <row r="47">
          <cell r="D47">
            <v>320</v>
          </cell>
          <cell r="E47" t="str">
            <v>COMPHPS250W</v>
          </cell>
          <cell r="F47">
            <v>2386.4030188915503</v>
          </cell>
          <cell r="G47">
            <v>331.53543960449997</v>
          </cell>
          <cell r="H47">
            <v>109.49036035000002</v>
          </cell>
          <cell r="I47">
            <v>3.2000000000000006</v>
          </cell>
          <cell r="J47">
            <v>0</v>
          </cell>
          <cell r="K47">
            <v>2051.6675792870506</v>
          </cell>
          <cell r="L47">
            <v>254.88789865000001</v>
          </cell>
          <cell r="M47">
            <v>25.997637811403699</v>
          </cell>
          <cell r="N47">
            <v>6.4605846371067281</v>
          </cell>
          <cell r="O47">
            <v>0</v>
          </cell>
          <cell r="P47">
            <v>0.25093076352782978</v>
          </cell>
          <cell r="Q47">
            <v>121.06063036801272</v>
          </cell>
          <cell r="R47">
            <v>15.039907046964126</v>
          </cell>
          <cell r="S47">
            <v>168.8096906270151</v>
          </cell>
        </row>
        <row r="48">
          <cell r="D48">
            <v>330</v>
          </cell>
          <cell r="E48" t="str">
            <v>7206.05.21</v>
          </cell>
          <cell r="F48">
            <v>2484.1858190170506</v>
          </cell>
          <cell r="G48">
            <v>429.31823973000002</v>
          </cell>
          <cell r="H48">
            <v>109.49036035000002</v>
          </cell>
          <cell r="I48">
            <v>3.2000000000000006</v>
          </cell>
          <cell r="J48">
            <v>0</v>
          </cell>
          <cell r="K48">
            <v>2051.6675792870506</v>
          </cell>
          <cell r="L48">
            <v>254.88789865000001</v>
          </cell>
          <cell r="M48">
            <v>33.665360528710231</v>
          </cell>
          <cell r="N48">
            <v>6.4605846371067281</v>
          </cell>
          <cell r="O48">
            <v>0</v>
          </cell>
          <cell r="P48">
            <v>0.25093076352782978</v>
          </cell>
          <cell r="Q48">
            <v>121.06063036801272</v>
          </cell>
          <cell r="R48">
            <v>15.039907046964126</v>
          </cell>
          <cell r="S48">
            <v>176.47741334432163</v>
          </cell>
        </row>
        <row r="49">
          <cell r="D49">
            <v>340</v>
          </cell>
          <cell r="E49" t="str">
            <v>HPS600HM</v>
          </cell>
          <cell r="F49">
            <v>2110.4487780790505</v>
          </cell>
          <cell r="G49">
            <v>55.581198792000002</v>
          </cell>
          <cell r="H49">
            <v>109.49036035000002</v>
          </cell>
          <cell r="I49">
            <v>3.2000000000000006</v>
          </cell>
          <cell r="J49">
            <v>0</v>
          </cell>
          <cell r="K49">
            <v>2051.6675792870506</v>
          </cell>
          <cell r="L49">
            <v>254.88789865000001</v>
          </cell>
          <cell r="M49">
            <v>4.3584477033339519</v>
          </cell>
          <cell r="N49">
            <v>6.4605846371067281</v>
          </cell>
          <cell r="O49">
            <v>0</v>
          </cell>
          <cell r="P49">
            <v>0.25093076352782978</v>
          </cell>
          <cell r="Q49">
            <v>121.06063036801272</v>
          </cell>
          <cell r="R49">
            <v>15.039907046964126</v>
          </cell>
          <cell r="S49">
            <v>147.17050051894535</v>
          </cell>
        </row>
        <row r="50">
          <cell r="D50">
            <v>350</v>
          </cell>
          <cell r="E50" t="str">
            <v>COMPHPS70W</v>
          </cell>
          <cell r="F50">
            <v>1344.4902539061516</v>
          </cell>
          <cell r="G50">
            <v>201.71797559999999</v>
          </cell>
          <cell r="H50">
            <v>109.49036035000002</v>
          </cell>
          <cell r="I50">
            <v>3.2000000000000006</v>
          </cell>
          <cell r="J50">
            <v>259.42619182000004</v>
          </cell>
          <cell r="K50">
            <v>880.14608648615149</v>
          </cell>
          <cell r="L50">
            <v>254.88789865000001</v>
          </cell>
          <cell r="M50">
            <v>15.817889260811286</v>
          </cell>
          <cell r="N50">
            <v>6.4605846371067281</v>
          </cell>
          <cell r="O50">
            <v>15.307693425957339</v>
          </cell>
          <cell r="P50">
            <v>0.25093076352782978</v>
          </cell>
          <cell r="Q50">
            <v>51.933871316024387</v>
          </cell>
          <cell r="R50">
            <v>15.039907046964126</v>
          </cell>
          <cell r="S50">
            <v>104.81087645039172</v>
          </cell>
        </row>
        <row r="51">
          <cell r="D51">
            <v>360</v>
          </cell>
          <cell r="E51" t="str">
            <v>COMPHPS70W</v>
          </cell>
          <cell r="F51">
            <v>2256.5855548870504</v>
          </cell>
          <cell r="G51">
            <v>201.71797559999999</v>
          </cell>
          <cell r="H51">
            <v>109.49036035000002</v>
          </cell>
          <cell r="I51">
            <v>3.2000000000000006</v>
          </cell>
          <cell r="J51">
            <v>0</v>
          </cell>
          <cell r="K51">
            <v>2051.6675792870506</v>
          </cell>
          <cell r="L51">
            <v>254.88789865000001</v>
          </cell>
          <cell r="M51">
            <v>15.817889260811286</v>
          </cell>
          <cell r="N51">
            <v>6.4605846371067281</v>
          </cell>
          <cell r="O51">
            <v>0</v>
          </cell>
          <cell r="P51">
            <v>0.25093076352782978</v>
          </cell>
          <cell r="Q51">
            <v>121.06063036801272</v>
          </cell>
          <cell r="R51">
            <v>15.039907046964126</v>
          </cell>
          <cell r="S51">
            <v>158.62994207642268</v>
          </cell>
        </row>
        <row r="52">
          <cell r="D52">
            <v>370</v>
          </cell>
          <cell r="E52" t="str">
            <v>REPMV250WHPS150W</v>
          </cell>
          <cell r="F52">
            <v>2737.3841557270507</v>
          </cell>
          <cell r="G52">
            <v>682.51657643999999</v>
          </cell>
          <cell r="H52">
            <v>109.49036035000002</v>
          </cell>
          <cell r="I52">
            <v>3.2000000000000006</v>
          </cell>
          <cell r="J52">
            <v>0</v>
          </cell>
          <cell r="K52">
            <v>2051.6675792870506</v>
          </cell>
          <cell r="L52">
            <v>254.88789865000001</v>
          </cell>
          <cell r="M52">
            <v>53.52012676452798</v>
          </cell>
          <cell r="N52">
            <v>6.4605846371067281</v>
          </cell>
          <cell r="O52">
            <v>0</v>
          </cell>
          <cell r="P52">
            <v>0.25093076352782978</v>
          </cell>
          <cell r="Q52">
            <v>121.06063036801272</v>
          </cell>
          <cell r="R52">
            <v>15.039907046964126</v>
          </cell>
          <cell r="S52">
            <v>196.33217958013938</v>
          </cell>
        </row>
        <row r="53">
          <cell r="D53">
            <v>380</v>
          </cell>
          <cell r="E53" t="str">
            <v>REPMV400WHPS250W</v>
          </cell>
          <cell r="F53">
            <v>2744.9723096830503</v>
          </cell>
          <cell r="G53">
            <v>690.10473039599992</v>
          </cell>
          <cell r="H53">
            <v>109.49036035000002</v>
          </cell>
          <cell r="I53">
            <v>3.2000000000000006</v>
          </cell>
          <cell r="J53">
            <v>0</v>
          </cell>
          <cell r="K53">
            <v>2051.6675792870506</v>
          </cell>
          <cell r="L53">
            <v>254.88789865000001</v>
          </cell>
          <cell r="M53">
            <v>54.11515841013604</v>
          </cell>
          <cell r="N53">
            <v>6.4605846371067281</v>
          </cell>
          <cell r="O53">
            <v>0</v>
          </cell>
          <cell r="P53">
            <v>0.25093076352782978</v>
          </cell>
          <cell r="Q53">
            <v>121.06063036801272</v>
          </cell>
          <cell r="R53">
            <v>15.039907046964126</v>
          </cell>
          <cell r="S53">
            <v>196.92721122574744</v>
          </cell>
        </row>
        <row r="54">
          <cell r="D54">
            <v>390</v>
          </cell>
          <cell r="E54" t="str">
            <v>COMPHPS250W</v>
          </cell>
          <cell r="F54">
            <v>2717.9384584960508</v>
          </cell>
          <cell r="G54">
            <v>663.07087920899994</v>
          </cell>
          <cell r="H54">
            <v>109.49036035000002</v>
          </cell>
          <cell r="I54">
            <v>3.2000000000000006</v>
          </cell>
          <cell r="J54">
            <v>0</v>
          </cell>
          <cell r="K54">
            <v>2051.6675792870506</v>
          </cell>
          <cell r="L54">
            <v>254.88789865000001</v>
          </cell>
          <cell r="M54">
            <v>51.995275622807398</v>
          </cell>
          <cell r="N54">
            <v>6.4605846371067281</v>
          </cell>
          <cell r="O54">
            <v>0</v>
          </cell>
          <cell r="P54">
            <v>0.25093076352782978</v>
          </cell>
          <cell r="Q54">
            <v>121.06063036801272</v>
          </cell>
          <cell r="R54">
            <v>15.039907046964126</v>
          </cell>
          <cell r="S54">
            <v>194.80732843841881</v>
          </cell>
        </row>
        <row r="55">
          <cell r="D55">
            <v>400</v>
          </cell>
          <cell r="E55" t="str">
            <v>7206.05.21</v>
          </cell>
          <cell r="F55">
            <v>2913.5040587470507</v>
          </cell>
          <cell r="G55">
            <v>858.63647946000003</v>
          </cell>
          <cell r="H55">
            <v>109.49036035000002</v>
          </cell>
          <cell r="I55">
            <v>3.2000000000000006</v>
          </cell>
          <cell r="J55">
            <v>0</v>
          </cell>
          <cell r="K55">
            <v>2051.6675792870506</v>
          </cell>
          <cell r="L55">
            <v>254.88789865000001</v>
          </cell>
          <cell r="M55">
            <v>67.330721057420462</v>
          </cell>
          <cell r="N55">
            <v>6.4605846371067281</v>
          </cell>
          <cell r="O55">
            <v>0</v>
          </cell>
          <cell r="P55">
            <v>0.25093076352782978</v>
          </cell>
          <cell r="Q55">
            <v>121.06063036801272</v>
          </cell>
          <cell r="R55">
            <v>15.039907046964126</v>
          </cell>
          <cell r="S55">
            <v>210.14277387303187</v>
          </cell>
        </row>
        <row r="56">
          <cell r="D56">
            <v>410</v>
          </cell>
          <cell r="E56" t="str">
            <v>REPMV250WHPS150W</v>
          </cell>
          <cell r="F56">
            <v>3078.6424439470507</v>
          </cell>
          <cell r="G56">
            <v>1023.77486466</v>
          </cell>
          <cell r="H56">
            <v>109.49036035000002</v>
          </cell>
          <cell r="I56">
            <v>3.2000000000000006</v>
          </cell>
          <cell r="J56">
            <v>0</v>
          </cell>
          <cell r="K56">
            <v>2051.6675792870506</v>
          </cell>
          <cell r="L56">
            <v>254.88789865000001</v>
          </cell>
          <cell r="M56">
            <v>80.280190146791981</v>
          </cell>
          <cell r="N56">
            <v>6.4605846371067281</v>
          </cell>
          <cell r="O56">
            <v>0</v>
          </cell>
          <cell r="P56">
            <v>0.25093076352782978</v>
          </cell>
          <cell r="Q56">
            <v>121.06063036801272</v>
          </cell>
          <cell r="R56">
            <v>15.039907046964126</v>
          </cell>
          <cell r="S56">
            <v>223.09224296240339</v>
          </cell>
        </row>
        <row r="57">
          <cell r="D57">
            <v>420</v>
          </cell>
          <cell r="E57" t="str">
            <v>REPMV400WHPS250W</v>
          </cell>
          <cell r="F57">
            <v>3090.0246748810505</v>
          </cell>
          <cell r="G57">
            <v>1035.1570955939999</v>
          </cell>
          <cell r="H57">
            <v>109.49036035000002</v>
          </cell>
          <cell r="I57">
            <v>3.2000000000000006</v>
          </cell>
          <cell r="J57">
            <v>0</v>
          </cell>
          <cell r="K57">
            <v>2051.6675792870506</v>
          </cell>
          <cell r="L57">
            <v>254.88789865000001</v>
          </cell>
          <cell r="M57">
            <v>81.172737615204056</v>
          </cell>
          <cell r="N57">
            <v>6.4605846371067281</v>
          </cell>
          <cell r="O57">
            <v>0</v>
          </cell>
          <cell r="P57">
            <v>0.25093076352782978</v>
          </cell>
          <cell r="Q57">
            <v>121.06063036801272</v>
          </cell>
          <cell r="R57">
            <v>15.039907046964126</v>
          </cell>
          <cell r="S57">
            <v>223.98479043081545</v>
          </cell>
        </row>
        <row r="58">
          <cell r="D58">
            <v>430</v>
          </cell>
          <cell r="E58" t="str">
            <v>COMPHPS250W</v>
          </cell>
          <cell r="F58">
            <v>3049.4738981005503</v>
          </cell>
          <cell r="G58">
            <v>994.60631881349991</v>
          </cell>
          <cell r="H58">
            <v>109.49036035000002</v>
          </cell>
          <cell r="I58">
            <v>3.2000000000000006</v>
          </cell>
          <cell r="J58">
            <v>0</v>
          </cell>
          <cell r="K58">
            <v>2051.6675792870506</v>
          </cell>
          <cell r="L58">
            <v>254.88789865000001</v>
          </cell>
          <cell r="M58">
            <v>77.992913434211118</v>
          </cell>
          <cell r="N58">
            <v>6.4605846371067281</v>
          </cell>
          <cell r="O58">
            <v>0</v>
          </cell>
          <cell r="P58">
            <v>0.25093076352782978</v>
          </cell>
          <cell r="Q58">
            <v>121.06063036801272</v>
          </cell>
          <cell r="R58">
            <v>15.039907046964126</v>
          </cell>
          <cell r="S58">
            <v>220.80496624982254</v>
          </cell>
        </row>
        <row r="59">
          <cell r="D59">
            <v>440</v>
          </cell>
          <cell r="E59" t="str">
            <v>7206.05.21</v>
          </cell>
          <cell r="F59">
            <v>3342.8222984770509</v>
          </cell>
          <cell r="G59">
            <v>1287.9547191900001</v>
          </cell>
          <cell r="H59">
            <v>109.49036035000002</v>
          </cell>
          <cell r="I59">
            <v>3.2000000000000006</v>
          </cell>
          <cell r="J59">
            <v>0</v>
          </cell>
          <cell r="K59">
            <v>2051.6675792870506</v>
          </cell>
          <cell r="L59">
            <v>254.88789865000001</v>
          </cell>
          <cell r="M59">
            <v>100.99608158613069</v>
          </cell>
          <cell r="N59">
            <v>6.4605846371067281</v>
          </cell>
          <cell r="O59">
            <v>0</v>
          </cell>
          <cell r="P59">
            <v>0.25093076352782978</v>
          </cell>
          <cell r="Q59">
            <v>121.06063036801272</v>
          </cell>
          <cell r="R59">
            <v>15.039907046964126</v>
          </cell>
          <cell r="S59">
            <v>243.80813440174211</v>
          </cell>
        </row>
        <row r="60">
          <cell r="D60">
            <v>450</v>
          </cell>
          <cell r="E60" t="str">
            <v>REPMV250WHPS150W</v>
          </cell>
          <cell r="F60">
            <v>3419.9007321670506</v>
          </cell>
          <cell r="G60">
            <v>1365.03315288</v>
          </cell>
          <cell r="H60">
            <v>109.49036035000002</v>
          </cell>
          <cell r="I60">
            <v>3.2000000000000006</v>
          </cell>
          <cell r="J60">
            <v>0</v>
          </cell>
          <cell r="K60">
            <v>2051.6675792870506</v>
          </cell>
          <cell r="L60">
            <v>254.88789865000001</v>
          </cell>
          <cell r="M60">
            <v>107.04025352905596</v>
          </cell>
          <cell r="N60">
            <v>6.4605846371067281</v>
          </cell>
          <cell r="O60">
            <v>0</v>
          </cell>
          <cell r="P60">
            <v>0.25093076352782978</v>
          </cell>
          <cell r="Q60">
            <v>121.06063036801272</v>
          </cell>
          <cell r="R60">
            <v>15.039907046964126</v>
          </cell>
          <cell r="S60">
            <v>249.85230634466737</v>
          </cell>
        </row>
        <row r="61">
          <cell r="D61">
            <v>460</v>
          </cell>
          <cell r="E61" t="str">
            <v>REPMV400WHPS250W</v>
          </cell>
          <cell r="F61">
            <v>3435.0770400790507</v>
          </cell>
          <cell r="G61">
            <v>1380.2094607919998</v>
          </cell>
          <cell r="H61">
            <v>109.49036035000002</v>
          </cell>
          <cell r="I61">
            <v>3.2000000000000006</v>
          </cell>
          <cell r="J61">
            <v>0</v>
          </cell>
          <cell r="K61">
            <v>2051.6675792870506</v>
          </cell>
          <cell r="L61">
            <v>254.88789865000001</v>
          </cell>
          <cell r="M61">
            <v>108.23031682027208</v>
          </cell>
          <cell r="N61">
            <v>6.4605846371067281</v>
          </cell>
          <cell r="O61">
            <v>0</v>
          </cell>
          <cell r="P61">
            <v>0.25093076352782978</v>
          </cell>
          <cell r="Q61">
            <v>121.06063036801272</v>
          </cell>
          <cell r="R61">
            <v>15.039907046964126</v>
          </cell>
          <cell r="S61">
            <v>251.04236963588349</v>
          </cell>
        </row>
        <row r="62">
          <cell r="D62">
            <v>470</v>
          </cell>
          <cell r="E62" t="str">
            <v>COMPHPS250W</v>
          </cell>
          <cell r="F62">
            <v>3381.0093377050507</v>
          </cell>
          <cell r="G62">
            <v>1326.1417584179999</v>
          </cell>
          <cell r="H62">
            <v>109.49036035000002</v>
          </cell>
          <cell r="I62">
            <v>3.2000000000000006</v>
          </cell>
          <cell r="J62">
            <v>0</v>
          </cell>
          <cell r="K62">
            <v>2051.6675792870506</v>
          </cell>
          <cell r="L62">
            <v>254.88789865000001</v>
          </cell>
          <cell r="M62">
            <v>103.9905512456148</v>
          </cell>
          <cell r="N62">
            <v>6.4605846371067281</v>
          </cell>
          <cell r="O62">
            <v>0</v>
          </cell>
          <cell r="P62">
            <v>0.25093076352782978</v>
          </cell>
          <cell r="Q62">
            <v>121.06063036801272</v>
          </cell>
          <cell r="R62">
            <v>15.039907046964126</v>
          </cell>
          <cell r="S62">
            <v>246.80260406122619</v>
          </cell>
        </row>
        <row r="63">
          <cell r="D63">
            <v>480</v>
          </cell>
          <cell r="E63" t="str">
            <v>7206.05.21</v>
          </cell>
          <cell r="F63">
            <v>3772.1405382070507</v>
          </cell>
          <cell r="G63">
            <v>1717.2729589200001</v>
          </cell>
          <cell r="H63">
            <v>109.49036035000002</v>
          </cell>
          <cell r="I63">
            <v>3.2000000000000006</v>
          </cell>
          <cell r="J63">
            <v>0</v>
          </cell>
          <cell r="K63">
            <v>2051.6675792870506</v>
          </cell>
          <cell r="L63">
            <v>254.88789865000001</v>
          </cell>
          <cell r="M63">
            <v>134.66144211484092</v>
          </cell>
          <cell r="N63">
            <v>6.4605846371067281</v>
          </cell>
          <cell r="O63">
            <v>0</v>
          </cell>
          <cell r="P63">
            <v>0.25093076352782978</v>
          </cell>
          <cell r="Q63">
            <v>121.06063036801272</v>
          </cell>
          <cell r="R63">
            <v>15.039907046964126</v>
          </cell>
          <cell r="S63">
            <v>277.47349493045232</v>
          </cell>
        </row>
        <row r="64">
          <cell r="D64">
            <v>490</v>
          </cell>
          <cell r="E64" t="str">
            <v>REPMV250WHPS150W</v>
          </cell>
          <cell r="F64">
            <v>4299.8172908997985</v>
          </cell>
          <cell r="G64">
            <v>682.51657643999999</v>
          </cell>
          <cell r="H64">
            <v>109.49036035000002</v>
          </cell>
          <cell r="I64">
            <v>3.2000000000000006</v>
          </cell>
          <cell r="J64">
            <v>0</v>
          </cell>
          <cell r="K64">
            <v>3614.1007144597988</v>
          </cell>
          <cell r="L64">
            <v>254.88789865000001</v>
          </cell>
          <cell r="M64">
            <v>53.52012676452798</v>
          </cell>
          <cell r="N64">
            <v>6.4605846371067281</v>
          </cell>
          <cell r="O64">
            <v>0</v>
          </cell>
          <cell r="P64">
            <v>0.25093076352782978</v>
          </cell>
          <cell r="Q64">
            <v>213.25350905921482</v>
          </cell>
          <cell r="R64">
            <v>15.039907046964126</v>
          </cell>
          <cell r="S64">
            <v>288.52505827134149</v>
          </cell>
        </row>
        <row r="65">
          <cell r="D65">
            <v>500</v>
          </cell>
          <cell r="E65" t="str">
            <v>REPMV400WHPS250W</v>
          </cell>
          <cell r="F65">
            <v>4307.405444855799</v>
          </cell>
          <cell r="G65">
            <v>690.10473039599992</v>
          </cell>
          <cell r="H65">
            <v>109.49036035000002</v>
          </cell>
          <cell r="I65">
            <v>3.2000000000000006</v>
          </cell>
          <cell r="J65">
            <v>0</v>
          </cell>
          <cell r="K65">
            <v>3614.1007144597988</v>
          </cell>
          <cell r="L65">
            <v>254.88789865000001</v>
          </cell>
          <cell r="M65">
            <v>54.11515841013604</v>
          </cell>
          <cell r="N65">
            <v>6.4605846371067281</v>
          </cell>
          <cell r="O65">
            <v>0</v>
          </cell>
          <cell r="P65">
            <v>0.25093076352782978</v>
          </cell>
          <cell r="Q65">
            <v>213.25350905921482</v>
          </cell>
          <cell r="R65">
            <v>15.039907046964126</v>
          </cell>
          <cell r="S65">
            <v>289.12008991694955</v>
          </cell>
        </row>
        <row r="66">
          <cell r="D66">
            <v>510</v>
          </cell>
          <cell r="E66" t="str">
            <v>COMPHPS250W</v>
          </cell>
          <cell r="F66">
            <v>4280.3715936687986</v>
          </cell>
          <cell r="G66">
            <v>663.07087920899994</v>
          </cell>
          <cell r="H66">
            <v>109.49036035000002</v>
          </cell>
          <cell r="I66">
            <v>3.2000000000000006</v>
          </cell>
          <cell r="J66">
            <v>0</v>
          </cell>
          <cell r="K66">
            <v>3614.1007144597988</v>
          </cell>
          <cell r="L66">
            <v>254.88789865000001</v>
          </cell>
          <cell r="M66">
            <v>51.995275622807398</v>
          </cell>
          <cell r="N66">
            <v>6.4605846371067281</v>
          </cell>
          <cell r="O66">
            <v>0</v>
          </cell>
          <cell r="P66">
            <v>0.25093076352782978</v>
          </cell>
          <cell r="Q66">
            <v>213.25350905921482</v>
          </cell>
          <cell r="R66">
            <v>15.039907046964126</v>
          </cell>
          <cell r="S66">
            <v>287.00020712962089</v>
          </cell>
        </row>
        <row r="67">
          <cell r="D67">
            <v>520</v>
          </cell>
          <cell r="E67" t="str">
            <v>7206.05.21</v>
          </cell>
          <cell r="F67">
            <v>4475.937193919799</v>
          </cell>
          <cell r="G67">
            <v>858.63647946000003</v>
          </cell>
          <cell r="H67">
            <v>109.49036035000002</v>
          </cell>
          <cell r="I67">
            <v>3.2000000000000006</v>
          </cell>
          <cell r="J67">
            <v>0</v>
          </cell>
          <cell r="K67">
            <v>3614.1007144597988</v>
          </cell>
          <cell r="L67">
            <v>254.88789865000001</v>
          </cell>
          <cell r="M67">
            <v>67.330721057420462</v>
          </cell>
          <cell r="N67">
            <v>6.4605846371067281</v>
          </cell>
          <cell r="O67">
            <v>0</v>
          </cell>
          <cell r="P67">
            <v>0.25093076352782978</v>
          </cell>
          <cell r="Q67">
            <v>213.25350905921482</v>
          </cell>
          <cell r="R67">
            <v>15.039907046964126</v>
          </cell>
          <cell r="S67">
            <v>302.33565256423395</v>
          </cell>
        </row>
        <row r="68">
          <cell r="D68">
            <v>530</v>
          </cell>
          <cell r="E68" t="str">
            <v>REPMV250WHPS150W</v>
          </cell>
          <cell r="F68">
            <v>4641.0755791197989</v>
          </cell>
          <cell r="G68">
            <v>1023.77486466</v>
          </cell>
          <cell r="H68">
            <v>109.49036035000002</v>
          </cell>
          <cell r="I68">
            <v>3.2000000000000006</v>
          </cell>
          <cell r="J68">
            <v>0</v>
          </cell>
          <cell r="K68">
            <v>3614.1007144597988</v>
          </cell>
          <cell r="L68">
            <v>254.88789865000001</v>
          </cell>
          <cell r="M68">
            <v>80.280190146791981</v>
          </cell>
          <cell r="N68">
            <v>6.4605846371067281</v>
          </cell>
          <cell r="O68">
            <v>0</v>
          </cell>
          <cell r="P68">
            <v>0.25093076352782978</v>
          </cell>
          <cell r="Q68">
            <v>213.25350905921482</v>
          </cell>
          <cell r="R68">
            <v>15.039907046964126</v>
          </cell>
          <cell r="S68">
            <v>315.28512165360547</v>
          </cell>
        </row>
        <row r="69">
          <cell r="D69">
            <v>540</v>
          </cell>
          <cell r="E69" t="str">
            <v>REPMV400WHPS250W</v>
          </cell>
          <cell r="F69">
            <v>4652.4578100537983</v>
          </cell>
          <cell r="G69">
            <v>1035.1570955939999</v>
          </cell>
          <cell r="H69">
            <v>109.49036035000002</v>
          </cell>
          <cell r="I69">
            <v>3.2000000000000006</v>
          </cell>
          <cell r="J69">
            <v>0</v>
          </cell>
          <cell r="K69">
            <v>3614.1007144597988</v>
          </cell>
          <cell r="L69">
            <v>254.88789865000001</v>
          </cell>
          <cell r="M69">
            <v>81.172737615204056</v>
          </cell>
          <cell r="N69">
            <v>6.4605846371067281</v>
          </cell>
          <cell r="O69">
            <v>0</v>
          </cell>
          <cell r="P69">
            <v>0.25093076352782978</v>
          </cell>
          <cell r="Q69">
            <v>213.25350905921482</v>
          </cell>
          <cell r="R69">
            <v>15.039907046964126</v>
          </cell>
          <cell r="S69">
            <v>316.17766912201756</v>
          </cell>
        </row>
        <row r="70">
          <cell r="D70">
            <v>550</v>
          </cell>
          <cell r="E70" t="str">
            <v>COMPHPS250W</v>
          </cell>
          <cell r="F70">
            <v>4611.907033273299</v>
          </cell>
          <cell r="G70">
            <v>994.60631881349991</v>
          </cell>
          <cell r="H70">
            <v>109.49036035000002</v>
          </cell>
          <cell r="I70">
            <v>3.2000000000000006</v>
          </cell>
          <cell r="J70">
            <v>0</v>
          </cell>
          <cell r="K70">
            <v>3614.1007144597988</v>
          </cell>
          <cell r="L70">
            <v>254.88789865000001</v>
          </cell>
          <cell r="M70">
            <v>77.992913434211118</v>
          </cell>
          <cell r="N70">
            <v>6.4605846371067281</v>
          </cell>
          <cell r="O70">
            <v>0</v>
          </cell>
          <cell r="P70">
            <v>0.25093076352782978</v>
          </cell>
          <cell r="Q70">
            <v>213.25350905921482</v>
          </cell>
          <cell r="R70">
            <v>15.039907046964126</v>
          </cell>
          <cell r="S70">
            <v>312.9978449410246</v>
          </cell>
        </row>
        <row r="71">
          <cell r="D71">
            <v>560</v>
          </cell>
          <cell r="E71" t="str">
            <v>7206.05.21</v>
          </cell>
          <cell r="F71">
            <v>4905.2554336497988</v>
          </cell>
          <cell r="G71">
            <v>1287.9547191900001</v>
          </cell>
          <cell r="H71">
            <v>109.49036035000002</v>
          </cell>
          <cell r="I71">
            <v>3.2000000000000006</v>
          </cell>
          <cell r="J71">
            <v>0</v>
          </cell>
          <cell r="K71">
            <v>3614.1007144597988</v>
          </cell>
          <cell r="L71">
            <v>254.88789865000001</v>
          </cell>
          <cell r="M71">
            <v>100.99608158613069</v>
          </cell>
          <cell r="N71">
            <v>6.4605846371067281</v>
          </cell>
          <cell r="O71">
            <v>0</v>
          </cell>
          <cell r="P71">
            <v>0.25093076352782978</v>
          </cell>
          <cell r="Q71">
            <v>213.25350905921482</v>
          </cell>
          <cell r="R71">
            <v>15.039907046964126</v>
          </cell>
          <cell r="S71">
            <v>336.00101309294416</v>
          </cell>
        </row>
        <row r="72">
          <cell r="D72">
            <v>570</v>
          </cell>
          <cell r="E72" t="str">
            <v>REPMV250WHPS150W</v>
          </cell>
          <cell r="F72">
            <v>4982.3338673397993</v>
          </cell>
          <cell r="G72">
            <v>1365.03315288</v>
          </cell>
          <cell r="H72">
            <v>109.49036035000002</v>
          </cell>
          <cell r="I72">
            <v>3.2000000000000006</v>
          </cell>
          <cell r="J72">
            <v>0</v>
          </cell>
          <cell r="K72">
            <v>3614.1007144597988</v>
          </cell>
          <cell r="L72">
            <v>254.88789865000001</v>
          </cell>
          <cell r="M72">
            <v>107.04025352905596</v>
          </cell>
          <cell r="N72">
            <v>6.4605846371067281</v>
          </cell>
          <cell r="O72">
            <v>0</v>
          </cell>
          <cell r="P72">
            <v>0.25093076352782978</v>
          </cell>
          <cell r="Q72">
            <v>213.25350905921482</v>
          </cell>
          <cell r="R72">
            <v>15.039907046964126</v>
          </cell>
          <cell r="S72">
            <v>342.04518503586945</v>
          </cell>
        </row>
        <row r="73">
          <cell r="D73">
            <v>580</v>
          </cell>
          <cell r="E73" t="str">
            <v>REPMV400WHPS250W</v>
          </cell>
          <cell r="F73">
            <v>4997.5101752517985</v>
          </cell>
          <cell r="G73">
            <v>1380.2094607919998</v>
          </cell>
          <cell r="H73">
            <v>109.49036035000002</v>
          </cell>
          <cell r="I73">
            <v>3.2000000000000006</v>
          </cell>
          <cell r="J73">
            <v>0</v>
          </cell>
          <cell r="K73">
            <v>3614.1007144597988</v>
          </cell>
          <cell r="L73">
            <v>254.88789865000001</v>
          </cell>
          <cell r="M73">
            <v>108.23031682027208</v>
          </cell>
          <cell r="N73">
            <v>6.4605846371067281</v>
          </cell>
          <cell r="O73">
            <v>0</v>
          </cell>
          <cell r="P73">
            <v>0.25093076352782978</v>
          </cell>
          <cell r="Q73">
            <v>213.25350905921482</v>
          </cell>
          <cell r="R73">
            <v>15.039907046964126</v>
          </cell>
          <cell r="S73">
            <v>343.23524832708557</v>
          </cell>
        </row>
        <row r="74">
          <cell r="D74">
            <v>590</v>
          </cell>
          <cell r="E74" t="str">
            <v>COMPHPS250W</v>
          </cell>
          <cell r="F74">
            <v>4943.4424728777985</v>
          </cell>
          <cell r="G74">
            <v>1326.1417584179999</v>
          </cell>
          <cell r="H74">
            <v>109.49036035000002</v>
          </cell>
          <cell r="I74">
            <v>3.2000000000000006</v>
          </cell>
          <cell r="J74">
            <v>0</v>
          </cell>
          <cell r="K74">
            <v>3614.1007144597988</v>
          </cell>
          <cell r="L74">
            <v>254.88789865000001</v>
          </cell>
          <cell r="M74">
            <v>103.9905512456148</v>
          </cell>
          <cell r="N74">
            <v>6.4605846371067281</v>
          </cell>
          <cell r="O74">
            <v>0</v>
          </cell>
          <cell r="P74">
            <v>0.25093076352782978</v>
          </cell>
          <cell r="Q74">
            <v>213.25350905921482</v>
          </cell>
          <cell r="R74">
            <v>15.039907046964126</v>
          </cell>
          <cell r="S74">
            <v>338.9954827524283</v>
          </cell>
        </row>
        <row r="75">
          <cell r="D75">
            <v>600</v>
          </cell>
          <cell r="E75" t="str">
            <v>7206.05.21</v>
          </cell>
          <cell r="F75">
            <v>5334.5736733797985</v>
          </cell>
          <cell r="G75">
            <v>1717.2729589200001</v>
          </cell>
          <cell r="H75">
            <v>109.49036035000002</v>
          </cell>
          <cell r="I75">
            <v>3.2000000000000006</v>
          </cell>
          <cell r="J75">
            <v>0</v>
          </cell>
          <cell r="K75">
            <v>3614.1007144597988</v>
          </cell>
          <cell r="L75">
            <v>254.88789865000001</v>
          </cell>
          <cell r="M75">
            <v>134.66144211484092</v>
          </cell>
          <cell r="N75">
            <v>6.4605846371067281</v>
          </cell>
          <cell r="O75">
            <v>0</v>
          </cell>
          <cell r="P75">
            <v>0.25093076352782978</v>
          </cell>
          <cell r="Q75">
            <v>213.25350905921482</v>
          </cell>
          <cell r="R75">
            <v>15.039907046964126</v>
          </cell>
          <cell r="S75">
            <v>369.66637362165443</v>
          </cell>
        </row>
        <row r="76">
          <cell r="D76">
            <v>610</v>
          </cell>
          <cell r="E76" t="str">
            <v>7206.05.18</v>
          </cell>
          <cell r="F76">
            <v>966.73456818000011</v>
          </cell>
          <cell r="G76">
            <v>467.71187508000003</v>
          </cell>
          <cell r="H76">
            <v>109.49036035000002</v>
          </cell>
          <cell r="I76">
            <v>3.2000000000000006</v>
          </cell>
          <cell r="J76">
            <v>495.82269310000009</v>
          </cell>
          <cell r="K76">
            <v>0</v>
          </cell>
          <cell r="L76">
            <v>0</v>
          </cell>
          <cell r="M76">
            <v>36.676030601517908</v>
          </cell>
          <cell r="N76">
            <v>6.4605846371067281</v>
          </cell>
          <cell r="O76">
            <v>29.256497681905238</v>
          </cell>
          <cell r="P76">
            <v>0.25093076352782978</v>
          </cell>
          <cell r="Q76">
            <v>0</v>
          </cell>
          <cell r="R76">
            <v>0</v>
          </cell>
          <cell r="S76">
            <v>72.644043684057706</v>
          </cell>
        </row>
        <row r="77">
          <cell r="D77">
            <v>620</v>
          </cell>
          <cell r="E77" t="str">
            <v>7206.05.28</v>
          </cell>
          <cell r="F77">
            <v>892.70165889000009</v>
          </cell>
          <cell r="G77">
            <v>393.67896579000001</v>
          </cell>
          <cell r="H77">
            <v>109.49036035000002</v>
          </cell>
          <cell r="I77">
            <v>3.2000000000000006</v>
          </cell>
          <cell r="J77">
            <v>495.82269310000009</v>
          </cell>
          <cell r="K77">
            <v>0</v>
          </cell>
          <cell r="L77">
            <v>0</v>
          </cell>
          <cell r="M77">
            <v>30.870676084540957</v>
          </cell>
          <cell r="N77">
            <v>6.4605846371067281</v>
          </cell>
          <cell r="O77">
            <v>29.256497681905238</v>
          </cell>
          <cell r="P77">
            <v>0.25093076352782978</v>
          </cell>
          <cell r="Q77">
            <v>0</v>
          </cell>
          <cell r="R77">
            <v>0</v>
          </cell>
          <cell r="S77">
            <v>66.838689167080759</v>
          </cell>
        </row>
        <row r="78">
          <cell r="D78">
            <v>630</v>
          </cell>
          <cell r="E78" t="str">
            <v>7206.05.18</v>
          </cell>
          <cell r="F78">
            <v>966.73456818000011</v>
          </cell>
          <cell r="G78">
            <v>467.71187508000003</v>
          </cell>
          <cell r="H78">
            <v>109.49036035000002</v>
          </cell>
          <cell r="I78">
            <v>3.2000000000000006</v>
          </cell>
          <cell r="J78">
            <v>495.82269310000009</v>
          </cell>
          <cell r="K78">
            <v>0</v>
          </cell>
          <cell r="L78">
            <v>0</v>
          </cell>
          <cell r="M78">
            <v>36.676030601517908</v>
          </cell>
          <cell r="N78">
            <v>6.4605846371067281</v>
          </cell>
          <cell r="O78">
            <v>29.256497681905238</v>
          </cell>
          <cell r="P78">
            <v>0.25093076352782978</v>
          </cell>
          <cell r="Q78">
            <v>0</v>
          </cell>
          <cell r="R78">
            <v>0</v>
          </cell>
          <cell r="S78">
            <v>72.644043684057706</v>
          </cell>
        </row>
        <row r="79">
          <cell r="D79">
            <v>640</v>
          </cell>
          <cell r="E79" t="str">
            <v>7206.05.28</v>
          </cell>
          <cell r="F79">
            <v>892.70165889000009</v>
          </cell>
          <cell r="G79">
            <v>393.67896579000001</v>
          </cell>
          <cell r="H79">
            <v>109.49036035000002</v>
          </cell>
          <cell r="I79">
            <v>3.2000000000000006</v>
          </cell>
          <cell r="J79">
            <v>495.82269310000009</v>
          </cell>
          <cell r="K79">
            <v>0</v>
          </cell>
          <cell r="L79">
            <v>0</v>
          </cell>
          <cell r="M79">
            <v>30.870676084540957</v>
          </cell>
          <cell r="N79">
            <v>6.4605846371067281</v>
          </cell>
          <cell r="O79">
            <v>29.256497681905238</v>
          </cell>
          <cell r="P79">
            <v>0.25093076352782978</v>
          </cell>
          <cell r="Q79">
            <v>0</v>
          </cell>
          <cell r="R79">
            <v>0</v>
          </cell>
          <cell r="S79">
            <v>66.838689167080759</v>
          </cell>
        </row>
        <row r="80">
          <cell r="D80">
            <v>650</v>
          </cell>
          <cell r="E80" t="str">
            <v>7206.05.26</v>
          </cell>
          <cell r="F80">
            <v>1563.7618530600002</v>
          </cell>
          <cell r="G80">
            <v>1064.7391599600001</v>
          </cell>
          <cell r="H80">
            <v>109.49036035000002</v>
          </cell>
          <cell r="I80">
            <v>3.2000000000000006</v>
          </cell>
          <cell r="J80">
            <v>495.82269310000009</v>
          </cell>
          <cell r="K80">
            <v>0</v>
          </cell>
          <cell r="L80">
            <v>0</v>
          </cell>
          <cell r="M80">
            <v>83.492440739607133</v>
          </cell>
          <cell r="N80">
            <v>6.4605846371067281</v>
          </cell>
          <cell r="O80">
            <v>29.256497681905238</v>
          </cell>
          <cell r="P80">
            <v>0.25093076352782978</v>
          </cell>
          <cell r="Q80">
            <v>0</v>
          </cell>
          <cell r="R80">
            <v>0</v>
          </cell>
          <cell r="S80">
            <v>119.46045382214695</v>
          </cell>
        </row>
        <row r="81">
          <cell r="D81">
            <v>660</v>
          </cell>
          <cell r="E81" t="str">
            <v>7206.05.28</v>
          </cell>
          <cell r="F81">
            <v>1286.3806246800002</v>
          </cell>
          <cell r="G81">
            <v>787.35793158000001</v>
          </cell>
          <cell r="H81">
            <v>109.49036035000002</v>
          </cell>
          <cell r="I81">
            <v>3.2000000000000006</v>
          </cell>
          <cell r="J81">
            <v>495.82269310000009</v>
          </cell>
          <cell r="K81">
            <v>0</v>
          </cell>
          <cell r="L81">
            <v>0</v>
          </cell>
          <cell r="M81">
            <v>61.741352169081914</v>
          </cell>
          <cell r="N81">
            <v>6.4605846371067281</v>
          </cell>
          <cell r="O81">
            <v>29.256497681905238</v>
          </cell>
          <cell r="P81">
            <v>0.25093076352782978</v>
          </cell>
          <cell r="Q81">
            <v>0</v>
          </cell>
          <cell r="R81">
            <v>0</v>
          </cell>
          <cell r="S81">
            <v>97.709365251621705</v>
          </cell>
        </row>
        <row r="82">
          <cell r="D82">
            <v>670</v>
          </cell>
          <cell r="E82" t="str">
            <v>7206.05.18</v>
          </cell>
          <cell r="F82">
            <v>1434.4464432600003</v>
          </cell>
          <cell r="G82">
            <v>935.42375016000005</v>
          </cell>
          <cell r="H82">
            <v>109.49036035000002</v>
          </cell>
          <cell r="I82">
            <v>3.2000000000000006</v>
          </cell>
          <cell r="J82">
            <v>495.82269310000009</v>
          </cell>
          <cell r="K82">
            <v>0</v>
          </cell>
          <cell r="L82">
            <v>0</v>
          </cell>
          <cell r="M82">
            <v>73.352061203035817</v>
          </cell>
          <cell r="N82">
            <v>6.4605846371067281</v>
          </cell>
          <cell r="O82">
            <v>29.256497681905238</v>
          </cell>
          <cell r="P82">
            <v>0.25093076352782978</v>
          </cell>
          <cell r="Q82">
            <v>0</v>
          </cell>
          <cell r="R82">
            <v>0</v>
          </cell>
          <cell r="S82">
            <v>109.32007428557563</v>
          </cell>
        </row>
        <row r="83">
          <cell r="D83">
            <v>680</v>
          </cell>
          <cell r="E83" t="str">
            <v>7206.05.28</v>
          </cell>
          <cell r="F83">
            <v>1286.3806246800002</v>
          </cell>
          <cell r="G83">
            <v>787.35793158000001</v>
          </cell>
          <cell r="H83">
            <v>109.49036035000002</v>
          </cell>
          <cell r="I83">
            <v>3.2000000000000006</v>
          </cell>
          <cell r="J83">
            <v>495.82269310000009</v>
          </cell>
          <cell r="K83">
            <v>0</v>
          </cell>
          <cell r="L83">
            <v>0</v>
          </cell>
          <cell r="M83">
            <v>61.741352169081914</v>
          </cell>
          <cell r="N83">
            <v>6.4605846371067281</v>
          </cell>
          <cell r="O83">
            <v>29.256497681905238</v>
          </cell>
          <cell r="P83">
            <v>0.25093076352782978</v>
          </cell>
          <cell r="Q83">
            <v>0</v>
          </cell>
          <cell r="R83">
            <v>0</v>
          </cell>
          <cell r="S83">
            <v>97.709365251621705</v>
          </cell>
        </row>
        <row r="84">
          <cell r="D84">
            <v>690</v>
          </cell>
          <cell r="E84" t="str">
            <v>COMPHPS150W</v>
          </cell>
          <cell r="F84">
            <v>2711.0543965270508</v>
          </cell>
          <cell r="G84">
            <v>656.1868172400001</v>
          </cell>
          <cell r="H84">
            <v>109.49036035000002</v>
          </cell>
          <cell r="I84">
            <v>3.2000000000000006</v>
          </cell>
          <cell r="J84">
            <v>0</v>
          </cell>
          <cell r="K84">
            <v>2051.6675792870506</v>
          </cell>
          <cell r="L84">
            <v>254.88789865000001</v>
          </cell>
          <cell r="M84">
            <v>51.455455958415527</v>
          </cell>
          <cell r="N84">
            <v>6.4605846371067281</v>
          </cell>
          <cell r="O84">
            <v>0</v>
          </cell>
          <cell r="P84">
            <v>0.25093076352782978</v>
          </cell>
          <cell r="Q84">
            <v>121.06063036801272</v>
          </cell>
          <cell r="R84">
            <v>15.039907046964126</v>
          </cell>
          <cell r="S84">
            <v>194.26750877402694</v>
          </cell>
        </row>
        <row r="85">
          <cell r="D85">
            <v>700</v>
          </cell>
          <cell r="E85" t="str">
            <v>HPS600HM</v>
          </cell>
          <cell r="F85">
            <v>1490.3311771701515</v>
          </cell>
          <cell r="G85">
            <v>111.162397584</v>
          </cell>
          <cell r="H85">
            <v>109.49036035000002</v>
          </cell>
          <cell r="I85">
            <v>3.2000000000000006</v>
          </cell>
          <cell r="J85">
            <v>495.82269310000009</v>
          </cell>
          <cell r="K85">
            <v>880.14608648615149</v>
          </cell>
          <cell r="L85">
            <v>254.88789865000001</v>
          </cell>
          <cell r="M85">
            <v>8.7168954066679039</v>
          </cell>
          <cell r="N85">
            <v>6.4605846371067281</v>
          </cell>
          <cell r="O85">
            <v>29.256497681905238</v>
          </cell>
          <cell r="P85">
            <v>0.25093076352782978</v>
          </cell>
          <cell r="Q85">
            <v>51.933871316024387</v>
          </cell>
          <cell r="R85">
            <v>15.039907046964126</v>
          </cell>
          <cell r="S85">
            <v>111.65868685219623</v>
          </cell>
        </row>
        <row r="86">
          <cell r="D86">
            <v>710</v>
          </cell>
          <cell r="E86" t="str">
            <v>COMPHPS150W</v>
          </cell>
          <cell r="F86">
            <v>3039.1478051470508</v>
          </cell>
          <cell r="G86">
            <v>984.2802258600002</v>
          </cell>
          <cell r="H86">
            <v>109.49036035000002</v>
          </cell>
          <cell r="I86">
            <v>3.2000000000000006</v>
          </cell>
          <cell r="J86">
            <v>0</v>
          </cell>
          <cell r="K86">
            <v>2051.6675792870506</v>
          </cell>
          <cell r="L86">
            <v>254.88789865000001</v>
          </cell>
          <cell r="M86">
            <v>77.183183937623284</v>
          </cell>
          <cell r="N86">
            <v>6.4605846371067281</v>
          </cell>
          <cell r="O86">
            <v>0</v>
          </cell>
          <cell r="P86">
            <v>0.25093076352782978</v>
          </cell>
          <cell r="Q86">
            <v>121.06063036801272</v>
          </cell>
          <cell r="R86">
            <v>15.039907046964126</v>
          </cell>
          <cell r="S86">
            <v>219.99523675323468</v>
          </cell>
        </row>
        <row r="87">
          <cell r="D87">
            <v>720</v>
          </cell>
          <cell r="E87" t="str">
            <v>COMPHPS150W</v>
          </cell>
          <cell r="F87">
            <v>3367.2412137670508</v>
          </cell>
          <cell r="G87">
            <v>1312.3736344800002</v>
          </cell>
          <cell r="H87">
            <v>109.49036035000002</v>
          </cell>
          <cell r="I87">
            <v>3.2000000000000006</v>
          </cell>
          <cell r="J87">
            <v>0</v>
          </cell>
          <cell r="K87">
            <v>2051.6675792870506</v>
          </cell>
          <cell r="L87">
            <v>254.88789865000001</v>
          </cell>
          <cell r="M87">
            <v>102.91091191683105</v>
          </cell>
          <cell r="N87">
            <v>6.4605846371067281</v>
          </cell>
          <cell r="O87">
            <v>0</v>
          </cell>
          <cell r="P87">
            <v>0.25093076352782978</v>
          </cell>
          <cell r="Q87">
            <v>121.06063036801272</v>
          </cell>
          <cell r="R87">
            <v>15.039907046964126</v>
          </cell>
          <cell r="S87">
            <v>245.72296473244245</v>
          </cell>
        </row>
        <row r="88">
          <cell r="D88">
            <v>730</v>
          </cell>
          <cell r="E88" t="str">
            <v>COMPHPS70W</v>
          </cell>
          <cell r="F88">
            <v>2458.3035304870505</v>
          </cell>
          <cell r="G88">
            <v>403.43595119999998</v>
          </cell>
          <cell r="H88">
            <v>109.49036035000002</v>
          </cell>
          <cell r="I88">
            <v>3.2000000000000006</v>
          </cell>
          <cell r="J88">
            <v>0</v>
          </cell>
          <cell r="K88">
            <v>2051.6675792870506</v>
          </cell>
          <cell r="L88">
            <v>254.88789865000001</v>
          </cell>
          <cell r="M88">
            <v>31.635778521622573</v>
          </cell>
          <cell r="N88">
            <v>6.4605846371067281</v>
          </cell>
          <cell r="O88">
            <v>0</v>
          </cell>
          <cell r="P88">
            <v>0.25093076352782978</v>
          </cell>
          <cell r="Q88">
            <v>121.06063036801272</v>
          </cell>
          <cell r="R88">
            <v>15.039907046964126</v>
          </cell>
          <cell r="S88">
            <v>174.44783133723399</v>
          </cell>
        </row>
        <row r="89">
          <cell r="D89">
            <v>740</v>
          </cell>
          <cell r="E89" t="str">
            <v>COMPMV80W</v>
          </cell>
          <cell r="F89">
            <v>600.16616014499994</v>
          </cell>
          <cell r="G89">
            <v>337.5399683249999</v>
          </cell>
          <cell r="H89">
            <v>109.49036035000002</v>
          </cell>
          <cell r="I89">
            <v>3.2000000000000006</v>
          </cell>
          <cell r="J89">
            <v>259.42619182000004</v>
          </cell>
          <cell r="K89">
            <v>0</v>
          </cell>
          <cell r="L89">
            <v>0</v>
          </cell>
          <cell r="M89">
            <v>26.468488116547402</v>
          </cell>
          <cell r="N89">
            <v>6.4605846371067281</v>
          </cell>
          <cell r="O89">
            <v>15.307693425957339</v>
          </cell>
          <cell r="P89">
            <v>0.25093076352782978</v>
          </cell>
          <cell r="Q89">
            <v>0</v>
          </cell>
          <cell r="R89">
            <v>0</v>
          </cell>
          <cell r="S89">
            <v>48.487696943139305</v>
          </cell>
        </row>
        <row r="90">
          <cell r="D90">
            <v>750</v>
          </cell>
          <cell r="E90" t="str">
            <v>COMPHPS70W</v>
          </cell>
          <cell r="F90">
            <v>867.78011861999994</v>
          </cell>
          <cell r="G90">
            <v>605.15392679999991</v>
          </cell>
          <cell r="H90">
            <v>109.49036035000002</v>
          </cell>
          <cell r="I90">
            <v>3.2000000000000006</v>
          </cell>
          <cell r="J90">
            <v>259.42619182000004</v>
          </cell>
          <cell r="K90">
            <v>0</v>
          </cell>
          <cell r="L90">
            <v>0</v>
          </cell>
          <cell r="M90">
            <v>47.453667782433854</v>
          </cell>
          <cell r="N90">
            <v>6.4605846371067281</v>
          </cell>
          <cell r="O90">
            <v>15.307693425957339</v>
          </cell>
          <cell r="P90">
            <v>0.25093076352782978</v>
          </cell>
          <cell r="Q90">
            <v>0</v>
          </cell>
          <cell r="R90">
            <v>0</v>
          </cell>
          <cell r="S90">
            <v>69.472876609025747</v>
          </cell>
        </row>
        <row r="91">
          <cell r="D91">
            <v>760</v>
          </cell>
          <cell r="E91" t="str">
            <v>COMPHPS250W</v>
          </cell>
          <cell r="F91">
            <v>2042.2396587951516</v>
          </cell>
          <cell r="G91">
            <v>663.07087920899994</v>
          </cell>
          <cell r="H91">
            <v>109.49036035000002</v>
          </cell>
          <cell r="I91">
            <v>3.2000000000000006</v>
          </cell>
          <cell r="J91">
            <v>495.82269310000009</v>
          </cell>
          <cell r="K91">
            <v>880.14608648615149</v>
          </cell>
          <cell r="L91">
            <v>254.88789865000001</v>
          </cell>
          <cell r="M91">
            <v>51.995275622807398</v>
          </cell>
          <cell r="N91">
            <v>6.4605846371067281</v>
          </cell>
          <cell r="O91">
            <v>29.256497681905238</v>
          </cell>
          <cell r="P91">
            <v>0.25093076352782978</v>
          </cell>
          <cell r="Q91">
            <v>51.933871316024387</v>
          </cell>
          <cell r="R91">
            <v>15.039907046964126</v>
          </cell>
          <cell r="S91">
            <v>154.93706706833569</v>
          </cell>
        </row>
        <row r="92">
          <cell r="D92">
            <v>770</v>
          </cell>
          <cell r="E92" t="str">
            <v>7206.05.21</v>
          </cell>
          <cell r="F92">
            <v>2237.8052590461516</v>
          </cell>
          <cell r="G92">
            <v>858.63647946000003</v>
          </cell>
          <cell r="H92">
            <v>109.49036035000002</v>
          </cell>
          <cell r="I92">
            <v>3.2000000000000006</v>
          </cell>
          <cell r="J92">
            <v>495.82269310000009</v>
          </cell>
          <cell r="K92">
            <v>880.14608648615149</v>
          </cell>
          <cell r="L92">
            <v>254.88789865000001</v>
          </cell>
          <cell r="M92">
            <v>67.330721057420462</v>
          </cell>
          <cell r="N92">
            <v>6.4605846371067281</v>
          </cell>
          <cell r="O92">
            <v>29.256497681905238</v>
          </cell>
          <cell r="P92">
            <v>0.25093076352782978</v>
          </cell>
          <cell r="Q92">
            <v>51.933871316024387</v>
          </cell>
          <cell r="R92">
            <v>15.039907046964126</v>
          </cell>
          <cell r="S92">
            <v>170.27251250294876</v>
          </cell>
        </row>
        <row r="93">
          <cell r="D93">
            <v>780</v>
          </cell>
          <cell r="E93" t="str">
            <v>REPMV250WHPS150W</v>
          </cell>
          <cell r="F93">
            <v>2061.6853560261516</v>
          </cell>
          <cell r="G93">
            <v>682.51657643999999</v>
          </cell>
          <cell r="H93">
            <v>109.49036035000002</v>
          </cell>
          <cell r="I93">
            <v>3.2000000000000006</v>
          </cell>
          <cell r="J93">
            <v>495.82269310000015</v>
          </cell>
          <cell r="K93">
            <v>880.14608648615149</v>
          </cell>
          <cell r="L93">
            <v>254.88789865000001</v>
          </cell>
          <cell r="M93">
            <v>53.52012676452798</v>
          </cell>
          <cell r="N93">
            <v>6.4605846371067281</v>
          </cell>
          <cell r="O93">
            <v>29.256497681905241</v>
          </cell>
          <cell r="P93">
            <v>0.25093076352782978</v>
          </cell>
          <cell r="Q93">
            <v>51.933871316024387</v>
          </cell>
          <cell r="R93">
            <v>15.039907046964126</v>
          </cell>
          <cell r="S93">
            <v>156.4619182100563</v>
          </cell>
        </row>
        <row r="94">
          <cell r="D94">
            <v>790</v>
          </cell>
          <cell r="E94" t="str">
            <v>REPMV400WHPS250W</v>
          </cell>
          <cell r="F94">
            <v>2069.2735099821516</v>
          </cell>
          <cell r="G94">
            <v>690.10473039599992</v>
          </cell>
          <cell r="H94">
            <v>109.49036035000002</v>
          </cell>
          <cell r="I94">
            <v>3.2000000000000006</v>
          </cell>
          <cell r="J94">
            <v>495.82269310000015</v>
          </cell>
          <cell r="K94">
            <v>880.14608648615149</v>
          </cell>
          <cell r="L94">
            <v>254.88789865000001</v>
          </cell>
          <cell r="M94">
            <v>54.11515841013604</v>
          </cell>
          <cell r="N94">
            <v>6.4605846371067281</v>
          </cell>
          <cell r="O94">
            <v>29.256497681905241</v>
          </cell>
          <cell r="P94">
            <v>0.25093076352782978</v>
          </cell>
          <cell r="Q94">
            <v>51.933871316024387</v>
          </cell>
          <cell r="R94">
            <v>15.039907046964126</v>
          </cell>
          <cell r="S94">
            <v>157.05694985566436</v>
          </cell>
        </row>
        <row r="95">
          <cell r="D95">
            <v>800</v>
          </cell>
          <cell r="E95" t="str">
            <v>HPS600HM</v>
          </cell>
          <cell r="F95">
            <v>3950.7879072117989</v>
          </cell>
          <cell r="G95">
            <v>333.487192752</v>
          </cell>
          <cell r="H95">
            <v>109.49036035000002</v>
          </cell>
          <cell r="I95">
            <v>3.2000000000000006</v>
          </cell>
          <cell r="J95">
            <v>0</v>
          </cell>
          <cell r="K95">
            <v>3614.1007144597988</v>
          </cell>
          <cell r="L95">
            <v>254.88789865000001</v>
          </cell>
          <cell r="M95">
            <v>26.150686220003713</v>
          </cell>
          <cell r="N95">
            <v>6.4605846371067281</v>
          </cell>
          <cell r="O95">
            <v>0</v>
          </cell>
          <cell r="P95">
            <v>0.25093076352782978</v>
          </cell>
          <cell r="Q95">
            <v>213.25350905921482</v>
          </cell>
          <cell r="R95">
            <v>15.039907046964126</v>
          </cell>
          <cell r="S95">
            <v>261.15561772681724</v>
          </cell>
        </row>
        <row r="96">
          <cell r="D96">
            <v>810</v>
          </cell>
          <cell r="E96" t="str">
            <v>COMPMV80W</v>
          </cell>
          <cell r="F96">
            <v>1311.5422624686514</v>
          </cell>
          <cell r="G96">
            <v>168.76998416249995</v>
          </cell>
          <cell r="H96">
            <v>109.49036035000002</v>
          </cell>
          <cell r="I96">
            <v>3.2000000000000006</v>
          </cell>
          <cell r="J96">
            <v>259.42619182000004</v>
          </cell>
          <cell r="K96">
            <v>880.14608648615149</v>
          </cell>
          <cell r="L96">
            <v>254.88789865000001</v>
          </cell>
          <cell r="M96">
            <v>13.234244058273701</v>
          </cell>
          <cell r="N96">
            <v>6.4605846371067281</v>
          </cell>
          <cell r="O96">
            <v>15.307693425957339</v>
          </cell>
          <cell r="P96">
            <v>0.25093076352782978</v>
          </cell>
          <cell r="Q96">
            <v>51.933871316024387</v>
          </cell>
          <cell r="R96">
            <v>15.039907046964126</v>
          </cell>
          <cell r="S96">
            <v>102.22723124785412</v>
          </cell>
        </row>
        <row r="97">
          <cell r="D97">
            <v>820</v>
          </cell>
          <cell r="E97" t="str">
            <v>COMPMV80W</v>
          </cell>
          <cell r="F97">
            <v>768.93614430749994</v>
          </cell>
          <cell r="G97">
            <v>506.30995248749986</v>
          </cell>
          <cell r="H97">
            <v>109.49036035000002</v>
          </cell>
          <cell r="I97">
            <v>3.2000000000000006</v>
          </cell>
          <cell r="J97">
            <v>259.42619182000004</v>
          </cell>
          <cell r="K97">
            <v>0</v>
          </cell>
          <cell r="L97">
            <v>0</v>
          </cell>
          <cell r="M97">
            <v>39.702732174821101</v>
          </cell>
          <cell r="N97">
            <v>6.4605846371067281</v>
          </cell>
          <cell r="O97">
            <v>15.307693425957339</v>
          </cell>
          <cell r="P97">
            <v>0.25093076352782978</v>
          </cell>
          <cell r="Q97">
            <v>0</v>
          </cell>
          <cell r="R97">
            <v>0</v>
          </cell>
          <cell r="S97">
            <v>61.721941001413001</v>
          </cell>
        </row>
        <row r="98">
          <cell r="D98">
            <v>830</v>
          </cell>
          <cell r="E98" t="str">
            <v>COMPMV80W</v>
          </cell>
          <cell r="F98">
            <v>937.70612846999984</v>
          </cell>
          <cell r="G98">
            <v>675.07993664999981</v>
          </cell>
          <cell r="H98">
            <v>109.49036035000002</v>
          </cell>
          <cell r="I98">
            <v>3.2000000000000006</v>
          </cell>
          <cell r="J98">
            <v>259.42619182000004</v>
          </cell>
          <cell r="K98">
            <v>0</v>
          </cell>
          <cell r="L98">
            <v>0</v>
          </cell>
          <cell r="M98">
            <v>52.936976233094803</v>
          </cell>
          <cell r="N98">
            <v>6.4605846371067281</v>
          </cell>
          <cell r="O98">
            <v>15.307693425957339</v>
          </cell>
          <cell r="P98">
            <v>0.25093076352782978</v>
          </cell>
          <cell r="Q98">
            <v>0</v>
          </cell>
          <cell r="R98">
            <v>0</v>
          </cell>
          <cell r="S98">
            <v>74.956185059686703</v>
          </cell>
        </row>
        <row r="99">
          <cell r="D99">
            <v>840</v>
          </cell>
          <cell r="E99" t="str">
            <v>7206.05.26</v>
          </cell>
          <cell r="F99">
            <v>5214.409454399799</v>
          </cell>
          <cell r="G99">
            <v>1597.1087399400001</v>
          </cell>
          <cell r="H99">
            <v>109.49036035000002</v>
          </cell>
          <cell r="I99">
            <v>3.2000000000000006</v>
          </cell>
          <cell r="J99">
            <v>0</v>
          </cell>
          <cell r="K99">
            <v>3614.1007144597988</v>
          </cell>
          <cell r="L99">
            <v>254.88789865000001</v>
          </cell>
          <cell r="M99">
            <v>125.2386611094107</v>
          </cell>
          <cell r="N99">
            <v>6.4605846371067281</v>
          </cell>
          <cell r="O99">
            <v>0</v>
          </cell>
          <cell r="P99">
            <v>0.25093076352782978</v>
          </cell>
          <cell r="Q99">
            <v>213.25350905921482</v>
          </cell>
          <cell r="R99">
            <v>15.039907046964126</v>
          </cell>
          <cell r="S99">
            <v>360.24359261622419</v>
          </cell>
        </row>
        <row r="100">
          <cell r="D100">
            <v>850</v>
          </cell>
          <cell r="E100" t="str">
            <v>7206.05.26</v>
          </cell>
          <cell r="F100">
            <v>4682.0398744197992</v>
          </cell>
          <cell r="G100">
            <v>1064.7391599600001</v>
          </cell>
          <cell r="H100">
            <v>109.49036035000002</v>
          </cell>
          <cell r="I100">
            <v>3.2000000000000006</v>
          </cell>
          <cell r="J100">
            <v>0</v>
          </cell>
          <cell r="K100">
            <v>3614.1007144597988</v>
          </cell>
          <cell r="L100">
            <v>254.88789865000001</v>
          </cell>
          <cell r="M100">
            <v>83.492440739607133</v>
          </cell>
          <cell r="N100">
            <v>6.4605846371067281</v>
          </cell>
          <cell r="O100">
            <v>0</v>
          </cell>
          <cell r="P100">
            <v>0.25093076352782978</v>
          </cell>
          <cell r="Q100">
            <v>213.25350905921482</v>
          </cell>
          <cell r="R100">
            <v>15.039907046964126</v>
          </cell>
          <cell r="S100">
            <v>318.49737224642064</v>
          </cell>
        </row>
        <row r="101">
          <cell r="D101">
            <v>860</v>
          </cell>
          <cell r="E101" t="str">
            <v>7206.05.26</v>
          </cell>
          <cell r="F101">
            <v>5214.409454399799</v>
          </cell>
          <cell r="G101">
            <v>1597.1087399400001</v>
          </cell>
          <cell r="H101">
            <v>109.49036035000002</v>
          </cell>
          <cell r="I101">
            <v>3.2000000000000006</v>
          </cell>
          <cell r="J101">
            <v>0</v>
          </cell>
          <cell r="K101">
            <v>3614.1007144597988</v>
          </cell>
          <cell r="L101">
            <v>254.88789865000001</v>
          </cell>
          <cell r="M101">
            <v>125.2386611094107</v>
          </cell>
          <cell r="N101">
            <v>6.4605846371067281</v>
          </cell>
          <cell r="O101">
            <v>0</v>
          </cell>
          <cell r="P101">
            <v>0.25093076352782978</v>
          </cell>
          <cell r="Q101">
            <v>213.25350905921482</v>
          </cell>
          <cell r="R101">
            <v>15.039907046964126</v>
          </cell>
          <cell r="S101">
            <v>360.24359261622419</v>
          </cell>
        </row>
        <row r="102">
          <cell r="D102">
            <v>870</v>
          </cell>
          <cell r="E102" t="str">
            <v>7206.05.26</v>
          </cell>
          <cell r="F102">
            <v>5746.7790343797988</v>
          </cell>
          <cell r="G102">
            <v>2129.4783199200001</v>
          </cell>
          <cell r="H102">
            <v>109.49036035000002</v>
          </cell>
          <cell r="I102">
            <v>3.2000000000000006</v>
          </cell>
          <cell r="J102">
            <v>0</v>
          </cell>
          <cell r="K102">
            <v>3614.1007144597988</v>
          </cell>
          <cell r="L102">
            <v>254.88789865000001</v>
          </cell>
          <cell r="M102">
            <v>166.98488147921427</v>
          </cell>
          <cell r="N102">
            <v>6.4605846371067281</v>
          </cell>
          <cell r="O102">
            <v>0</v>
          </cell>
          <cell r="P102">
            <v>0.25093076352782978</v>
          </cell>
          <cell r="Q102">
            <v>213.25350905921482</v>
          </cell>
          <cell r="R102">
            <v>15.039907046964126</v>
          </cell>
          <cell r="S102">
            <v>401.9898129860278</v>
          </cell>
        </row>
        <row r="103">
          <cell r="D103">
            <v>880</v>
          </cell>
          <cell r="E103" t="str">
            <v>COMPHPS70W</v>
          </cell>
          <cell r="F103">
            <v>2861.7394816870506</v>
          </cell>
          <cell r="G103">
            <v>806.87190239999995</v>
          </cell>
          <cell r="H103">
            <v>109.49036035000002</v>
          </cell>
          <cell r="I103">
            <v>3.2000000000000006</v>
          </cell>
          <cell r="J103">
            <v>0</v>
          </cell>
          <cell r="K103">
            <v>2051.6675792870506</v>
          </cell>
          <cell r="L103">
            <v>254.88789865000001</v>
          </cell>
          <cell r="M103">
            <v>63.271557043245146</v>
          </cell>
          <cell r="N103">
            <v>6.4605846371067281</v>
          </cell>
          <cell r="O103">
            <v>0</v>
          </cell>
          <cell r="P103">
            <v>0.25093076352782978</v>
          </cell>
          <cell r="Q103">
            <v>121.06063036801272</v>
          </cell>
          <cell r="R103">
            <v>15.039907046964126</v>
          </cell>
          <cell r="S103">
            <v>206.08360985885656</v>
          </cell>
        </row>
        <row r="104">
          <cell r="D104">
            <v>890</v>
          </cell>
          <cell r="E104" t="str">
            <v>COMPHPS70W</v>
          </cell>
          <cell r="F104">
            <v>666.06214302000001</v>
          </cell>
          <cell r="G104">
            <v>403.43595119999998</v>
          </cell>
          <cell r="H104">
            <v>109.49036035000002</v>
          </cell>
          <cell r="I104">
            <v>3.2000000000000006</v>
          </cell>
          <cell r="J104">
            <v>259.42619182000004</v>
          </cell>
          <cell r="K104">
            <v>0</v>
          </cell>
          <cell r="L104">
            <v>0</v>
          </cell>
          <cell r="M104">
            <v>31.635778521622573</v>
          </cell>
          <cell r="N104">
            <v>6.4605846371067281</v>
          </cell>
          <cell r="O104">
            <v>15.307693425957339</v>
          </cell>
          <cell r="P104">
            <v>0.25093076352782978</v>
          </cell>
          <cell r="Q104">
            <v>0</v>
          </cell>
          <cell r="R104">
            <v>0</v>
          </cell>
          <cell r="S104">
            <v>53.654987348214476</v>
          </cell>
        </row>
        <row r="105">
          <cell r="D105">
            <v>900</v>
          </cell>
          <cell r="E105" t="str">
            <v>7206.05.26</v>
          </cell>
          <cell r="F105">
            <v>2443.9079395461517</v>
          </cell>
          <cell r="G105">
            <v>1064.7391599600001</v>
          </cell>
          <cell r="H105">
            <v>109.49036035000002</v>
          </cell>
          <cell r="I105">
            <v>3.2000000000000006</v>
          </cell>
          <cell r="J105">
            <v>495.82269310000009</v>
          </cell>
          <cell r="K105">
            <v>880.14608648615149</v>
          </cell>
          <cell r="L105">
            <v>254.88789865000001</v>
          </cell>
          <cell r="M105">
            <v>83.492440739607133</v>
          </cell>
          <cell r="N105">
            <v>6.4605846371067281</v>
          </cell>
          <cell r="O105">
            <v>29.256497681905238</v>
          </cell>
          <cell r="P105">
            <v>0.25093076352782978</v>
          </cell>
          <cell r="Q105">
            <v>51.933871316024387</v>
          </cell>
          <cell r="R105">
            <v>15.039907046964126</v>
          </cell>
          <cell r="S105">
            <v>186.43423218513544</v>
          </cell>
        </row>
        <row r="106">
          <cell r="D106">
            <v>910</v>
          </cell>
          <cell r="E106" t="str">
            <v>COMPHPS70W</v>
          </cell>
          <cell r="F106">
            <v>1546.2082295061514</v>
          </cell>
          <cell r="G106">
            <v>403.43595119999998</v>
          </cell>
          <cell r="H106">
            <v>109.49036035000002</v>
          </cell>
          <cell r="I106">
            <v>3.2000000000000006</v>
          </cell>
          <cell r="J106">
            <v>259.42619182000004</v>
          </cell>
          <cell r="K106">
            <v>880.14608648615149</v>
          </cell>
          <cell r="L106">
            <v>254.88789865000001</v>
          </cell>
          <cell r="M106">
            <v>31.635778521622573</v>
          </cell>
          <cell r="N106">
            <v>6.4605846371067281</v>
          </cell>
          <cell r="O106">
            <v>15.307693425957339</v>
          </cell>
          <cell r="P106">
            <v>0.25093076352782978</v>
          </cell>
          <cell r="Q106">
            <v>51.933871316024387</v>
          </cell>
          <cell r="R106">
            <v>15.039907046964126</v>
          </cell>
          <cell r="S106">
            <v>120.628765711203</v>
          </cell>
        </row>
        <row r="107">
          <cell r="D107">
            <v>920</v>
          </cell>
          <cell r="E107" t="str">
            <v>COMPHPS70W</v>
          </cell>
          <cell r="F107">
            <v>1069.49809422</v>
          </cell>
          <cell r="G107">
            <v>806.87190239999995</v>
          </cell>
          <cell r="H107">
            <v>109.49036035000002</v>
          </cell>
          <cell r="I107">
            <v>3.2000000000000006</v>
          </cell>
          <cell r="J107">
            <v>259.42619182000004</v>
          </cell>
          <cell r="K107">
            <v>0</v>
          </cell>
          <cell r="L107">
            <v>0</v>
          </cell>
          <cell r="M107">
            <v>63.271557043245146</v>
          </cell>
          <cell r="N107">
            <v>6.4605846371067281</v>
          </cell>
          <cell r="O107">
            <v>15.307693425957339</v>
          </cell>
          <cell r="P107">
            <v>0.25093076352782978</v>
          </cell>
          <cell r="Q107">
            <v>0</v>
          </cell>
          <cell r="R107">
            <v>0</v>
          </cell>
          <cell r="S107">
            <v>85.290765869837045</v>
          </cell>
        </row>
        <row r="108">
          <cell r="D108">
            <v>930</v>
          </cell>
          <cell r="E108" t="str">
            <v>COMPHPS250W</v>
          </cell>
          <cell r="F108">
            <v>2373.7750983996516</v>
          </cell>
          <cell r="G108">
            <v>994.60631881349991</v>
          </cell>
          <cell r="H108">
            <v>109.49036035000002</v>
          </cell>
          <cell r="I108">
            <v>3.2000000000000006</v>
          </cell>
          <cell r="J108">
            <v>495.82269310000009</v>
          </cell>
          <cell r="K108">
            <v>880.14608648615149</v>
          </cell>
          <cell r="L108">
            <v>254.88789865000001</v>
          </cell>
          <cell r="M108">
            <v>77.992913434211118</v>
          </cell>
          <cell r="N108">
            <v>6.4605846371067281</v>
          </cell>
          <cell r="O108">
            <v>29.256497681905238</v>
          </cell>
          <cell r="P108">
            <v>0.25093076352782978</v>
          </cell>
          <cell r="Q108">
            <v>51.933871316024387</v>
          </cell>
          <cell r="R108">
            <v>15.039907046964126</v>
          </cell>
          <cell r="S108">
            <v>180.93470487973943</v>
          </cell>
        </row>
        <row r="109">
          <cell r="D109">
            <v>940</v>
          </cell>
          <cell r="E109" t="str">
            <v>REPMV250WHPS150W</v>
          </cell>
          <cell r="F109">
            <v>1181.5392695400001</v>
          </cell>
          <cell r="G109">
            <v>682.51657643999999</v>
          </cell>
          <cell r="H109">
            <v>109.49036035000002</v>
          </cell>
          <cell r="I109">
            <v>3.2000000000000006</v>
          </cell>
          <cell r="J109">
            <v>495.82269310000015</v>
          </cell>
          <cell r="K109">
            <v>0</v>
          </cell>
          <cell r="L109">
            <v>0</v>
          </cell>
          <cell r="M109">
            <v>53.52012676452798</v>
          </cell>
          <cell r="N109">
            <v>6.4605846371067281</v>
          </cell>
          <cell r="O109">
            <v>29.256497681905241</v>
          </cell>
          <cell r="P109">
            <v>0.25093076352782978</v>
          </cell>
          <cell r="Q109">
            <v>0</v>
          </cell>
          <cell r="R109">
            <v>0</v>
          </cell>
          <cell r="S109">
            <v>89.488139847067785</v>
          </cell>
        </row>
        <row r="110">
          <cell r="D110">
            <v>950</v>
          </cell>
          <cell r="E110" t="str">
            <v>REPMV400WHPS250W</v>
          </cell>
          <cell r="F110">
            <v>1189.1274234960001</v>
          </cell>
          <cell r="G110">
            <v>690.10473039599992</v>
          </cell>
          <cell r="H110">
            <v>109.49036035000002</v>
          </cell>
          <cell r="I110">
            <v>3.2000000000000006</v>
          </cell>
          <cell r="J110">
            <v>495.82269310000015</v>
          </cell>
          <cell r="K110">
            <v>0</v>
          </cell>
          <cell r="L110">
            <v>0</v>
          </cell>
          <cell r="M110">
            <v>54.11515841013604</v>
          </cell>
          <cell r="N110">
            <v>6.4605846371067281</v>
          </cell>
          <cell r="O110">
            <v>29.256497681905241</v>
          </cell>
          <cell r="P110">
            <v>0.25093076352782978</v>
          </cell>
          <cell r="Q110">
            <v>0</v>
          </cell>
          <cell r="R110">
            <v>0</v>
          </cell>
          <cell r="S110">
            <v>90.083171492675845</v>
          </cell>
        </row>
        <row r="111">
          <cell r="D111">
            <v>960</v>
          </cell>
          <cell r="E111" t="str">
            <v>COMPHPS250W</v>
          </cell>
          <cell r="F111">
            <v>1162.0935723090001</v>
          </cell>
          <cell r="G111">
            <v>663.07087920899994</v>
          </cell>
          <cell r="H111">
            <v>109.49036035000002</v>
          </cell>
          <cell r="I111">
            <v>3.2000000000000006</v>
          </cell>
          <cell r="J111">
            <v>495.82269310000009</v>
          </cell>
          <cell r="K111">
            <v>0</v>
          </cell>
          <cell r="L111">
            <v>0</v>
          </cell>
          <cell r="M111">
            <v>51.995275622807398</v>
          </cell>
          <cell r="N111">
            <v>6.4605846371067281</v>
          </cell>
          <cell r="O111">
            <v>29.256497681905238</v>
          </cell>
          <cell r="P111">
            <v>0.25093076352782978</v>
          </cell>
          <cell r="Q111">
            <v>0</v>
          </cell>
          <cell r="R111">
            <v>0</v>
          </cell>
          <cell r="S111">
            <v>87.963288705347196</v>
          </cell>
        </row>
        <row r="112">
          <cell r="D112">
            <v>970</v>
          </cell>
          <cell r="E112" t="str">
            <v>COMPHPS250W</v>
          </cell>
          <cell r="F112">
            <v>1825.1644515180001</v>
          </cell>
          <cell r="G112">
            <v>1326.1417584179999</v>
          </cell>
          <cell r="H112">
            <v>109.49036035000002</v>
          </cell>
          <cell r="I112">
            <v>3.2000000000000006</v>
          </cell>
          <cell r="J112">
            <v>495.82269310000009</v>
          </cell>
          <cell r="K112">
            <v>0</v>
          </cell>
          <cell r="L112">
            <v>0</v>
          </cell>
          <cell r="M112">
            <v>103.9905512456148</v>
          </cell>
          <cell r="N112">
            <v>6.4605846371067281</v>
          </cell>
          <cell r="O112">
            <v>29.256497681905238</v>
          </cell>
          <cell r="P112">
            <v>0.25093076352782978</v>
          </cell>
          <cell r="Q112">
            <v>0</v>
          </cell>
          <cell r="R112">
            <v>0</v>
          </cell>
          <cell r="S112">
            <v>139.95856432815461</v>
          </cell>
        </row>
        <row r="113">
          <cell r="D113">
            <v>980</v>
          </cell>
          <cell r="E113" t="str">
            <v>COMPHPS150W</v>
          </cell>
          <cell r="F113">
            <v>2035.3555968261517</v>
          </cell>
          <cell r="G113">
            <v>656.1868172400001</v>
          </cell>
          <cell r="H113">
            <v>109.49036035000002</v>
          </cell>
          <cell r="I113">
            <v>3.2000000000000006</v>
          </cell>
          <cell r="J113">
            <v>495.82269310000009</v>
          </cell>
          <cell r="K113">
            <v>880.14608648615149</v>
          </cell>
          <cell r="L113">
            <v>254.88789865000001</v>
          </cell>
          <cell r="M113">
            <v>51.455455958415527</v>
          </cell>
          <cell r="N113">
            <v>6.4605846371067281</v>
          </cell>
          <cell r="O113">
            <v>29.256497681905238</v>
          </cell>
          <cell r="P113">
            <v>0.25093076352782978</v>
          </cell>
          <cell r="Q113">
            <v>51.933871316024387</v>
          </cell>
          <cell r="R113">
            <v>15.039907046964126</v>
          </cell>
          <cell r="S113">
            <v>154.39724740394382</v>
          </cell>
        </row>
        <row r="114">
          <cell r="D114">
            <v>990</v>
          </cell>
          <cell r="E114" t="str">
            <v>COMPMV80W</v>
          </cell>
          <cell r="F114">
            <v>2223.6375634495507</v>
          </cell>
          <cell r="G114">
            <v>168.76998416249995</v>
          </cell>
          <cell r="H114">
            <v>109.49036035000002</v>
          </cell>
          <cell r="I114">
            <v>3.2000000000000006</v>
          </cell>
          <cell r="J114">
            <v>0</v>
          </cell>
          <cell r="K114">
            <v>2051.6675792870506</v>
          </cell>
          <cell r="L114">
            <v>254.88789865000001</v>
          </cell>
          <cell r="M114">
            <v>13.234244058273701</v>
          </cell>
          <cell r="N114">
            <v>6.4605846371067281</v>
          </cell>
          <cell r="O114">
            <v>0</v>
          </cell>
          <cell r="P114">
            <v>0.25093076352782978</v>
          </cell>
          <cell r="Q114">
            <v>121.06063036801272</v>
          </cell>
          <cell r="R114">
            <v>15.039907046964126</v>
          </cell>
          <cell r="S114">
            <v>156.0462968738851</v>
          </cell>
        </row>
        <row r="115">
          <cell r="D115">
            <v>1000</v>
          </cell>
          <cell r="E115" t="str">
            <v>COMPMV80W</v>
          </cell>
          <cell r="F115">
            <v>2392.4075476120506</v>
          </cell>
          <cell r="G115">
            <v>337.5399683249999</v>
          </cell>
          <cell r="H115">
            <v>109.49036035000002</v>
          </cell>
          <cell r="I115">
            <v>3.2000000000000006</v>
          </cell>
          <cell r="J115">
            <v>0</v>
          </cell>
          <cell r="K115">
            <v>2051.6675792870506</v>
          </cell>
          <cell r="L115">
            <v>254.88789865000001</v>
          </cell>
          <cell r="M115">
            <v>26.468488116547402</v>
          </cell>
          <cell r="N115">
            <v>6.4605846371067281</v>
          </cell>
          <cell r="O115">
            <v>0</v>
          </cell>
          <cell r="P115">
            <v>0.25093076352782978</v>
          </cell>
          <cell r="Q115">
            <v>121.06063036801272</v>
          </cell>
          <cell r="R115">
            <v>15.039907046964126</v>
          </cell>
          <cell r="S115">
            <v>169.2805409321588</v>
          </cell>
        </row>
        <row r="116">
          <cell r="D116">
            <v>1010</v>
          </cell>
          <cell r="E116" t="str">
            <v>COMPHPS150W</v>
          </cell>
          <cell r="F116">
            <v>1155.2095103400002</v>
          </cell>
          <cell r="G116">
            <v>656.1868172400001</v>
          </cell>
          <cell r="H116">
            <v>109.49036035000002</v>
          </cell>
          <cell r="I116">
            <v>3.2000000000000006</v>
          </cell>
          <cell r="J116">
            <v>495.82269310000009</v>
          </cell>
          <cell r="K116">
            <v>0</v>
          </cell>
          <cell r="L116">
            <v>0</v>
          </cell>
          <cell r="M116">
            <v>51.455455958415527</v>
          </cell>
          <cell r="N116">
            <v>6.4605846371067281</v>
          </cell>
          <cell r="O116">
            <v>29.256497681905238</v>
          </cell>
          <cell r="P116">
            <v>0.25093076352782978</v>
          </cell>
          <cell r="Q116">
            <v>0</v>
          </cell>
          <cell r="R116">
            <v>0</v>
          </cell>
          <cell r="S116">
            <v>87.423469040955325</v>
          </cell>
        </row>
        <row r="117">
          <cell r="D117">
            <v>1020</v>
          </cell>
          <cell r="E117" t="str">
            <v>COMPHPS250W</v>
          </cell>
          <cell r="F117">
            <v>1493.6290119135001</v>
          </cell>
          <cell r="G117">
            <v>994.60631881349991</v>
          </cell>
          <cell r="H117">
            <v>109.49036035000002</v>
          </cell>
          <cell r="I117">
            <v>3.2000000000000006</v>
          </cell>
          <cell r="J117">
            <v>495.82269310000009</v>
          </cell>
          <cell r="K117">
            <v>0</v>
          </cell>
          <cell r="L117">
            <v>0</v>
          </cell>
          <cell r="M117">
            <v>77.992913434211118</v>
          </cell>
          <cell r="N117">
            <v>6.4605846371067281</v>
          </cell>
          <cell r="O117">
            <v>29.256497681905238</v>
          </cell>
          <cell r="P117">
            <v>0.25093076352782978</v>
          </cell>
          <cell r="Q117">
            <v>0</v>
          </cell>
          <cell r="R117">
            <v>0</v>
          </cell>
          <cell r="S117">
            <v>113.96092651675093</v>
          </cell>
        </row>
        <row r="118">
          <cell r="D118">
            <v>1030</v>
          </cell>
          <cell r="E118" t="str">
            <v>7206.05.21</v>
          </cell>
          <cell r="F118">
            <v>1357.6591725600001</v>
          </cell>
          <cell r="G118">
            <v>858.63647946000003</v>
          </cell>
          <cell r="H118">
            <v>109.49036035000002</v>
          </cell>
          <cell r="I118">
            <v>3.2000000000000006</v>
          </cell>
          <cell r="J118">
            <v>495.82269310000009</v>
          </cell>
          <cell r="K118">
            <v>0</v>
          </cell>
          <cell r="L118">
            <v>0</v>
          </cell>
          <cell r="M118">
            <v>67.330721057420462</v>
          </cell>
          <cell r="N118">
            <v>6.4605846371067281</v>
          </cell>
          <cell r="O118">
            <v>29.256497681905238</v>
          </cell>
          <cell r="P118">
            <v>0.25093076352782978</v>
          </cell>
          <cell r="Q118">
            <v>0</v>
          </cell>
          <cell r="R118">
            <v>0</v>
          </cell>
          <cell r="S118">
            <v>103.29873413996026</v>
          </cell>
        </row>
        <row r="119">
          <cell r="D119">
            <v>1040</v>
          </cell>
          <cell r="E119" t="str">
            <v>7206.05.26</v>
          </cell>
          <cell r="F119">
            <v>1563.7618530600002</v>
          </cell>
          <cell r="G119">
            <v>1064.7391599600001</v>
          </cell>
          <cell r="H119">
            <v>109.49036035000002</v>
          </cell>
          <cell r="I119">
            <v>3.2000000000000006</v>
          </cell>
          <cell r="J119">
            <v>495.82269310000009</v>
          </cell>
          <cell r="K119">
            <v>0</v>
          </cell>
          <cell r="L119">
            <v>0</v>
          </cell>
          <cell r="M119">
            <v>83.492440739607133</v>
          </cell>
          <cell r="N119">
            <v>6.4605846371067281</v>
          </cell>
          <cell r="O119">
            <v>29.256497681905238</v>
          </cell>
          <cell r="P119">
            <v>0.25093076352782978</v>
          </cell>
          <cell r="Q119">
            <v>0</v>
          </cell>
          <cell r="R119">
            <v>0</v>
          </cell>
          <cell r="S119">
            <v>119.46045382214695</v>
          </cell>
        </row>
        <row r="120">
          <cell r="D120">
            <v>1050</v>
          </cell>
          <cell r="E120" t="str">
            <v>7206.05.26</v>
          </cell>
          <cell r="F120">
            <v>5746.7790343797988</v>
          </cell>
          <cell r="G120">
            <v>2129.4783199200001</v>
          </cell>
          <cell r="H120">
            <v>109.49036035000002</v>
          </cell>
          <cell r="I120">
            <v>3.2000000000000006</v>
          </cell>
          <cell r="J120">
            <v>0</v>
          </cell>
          <cell r="K120">
            <v>3614.1007144597988</v>
          </cell>
          <cell r="L120">
            <v>254.88789865000001</v>
          </cell>
          <cell r="M120">
            <v>166.98488147921427</v>
          </cell>
          <cell r="N120">
            <v>6.4605846371067281</v>
          </cell>
          <cell r="O120">
            <v>0</v>
          </cell>
          <cell r="P120">
            <v>0.25093076352782978</v>
          </cell>
          <cell r="Q120">
            <v>213.25350905921482</v>
          </cell>
          <cell r="R120">
            <v>15.039907046964126</v>
          </cell>
          <cell r="S120">
            <v>401.9898129860278</v>
          </cell>
        </row>
        <row r="121">
          <cell r="D121">
            <v>1060</v>
          </cell>
          <cell r="E121" t="str">
            <v>7206.05.21</v>
          </cell>
          <cell r="F121">
            <v>3096.4417385061515</v>
          </cell>
          <cell r="G121">
            <v>1717.2729589200001</v>
          </cell>
          <cell r="H121">
            <v>109.49036035000002</v>
          </cell>
          <cell r="I121">
            <v>3.2000000000000006</v>
          </cell>
          <cell r="J121">
            <v>495.82269310000009</v>
          </cell>
          <cell r="K121">
            <v>880.14608648615149</v>
          </cell>
          <cell r="L121">
            <v>254.88789865000001</v>
          </cell>
          <cell r="M121">
            <v>134.66144211484092</v>
          </cell>
          <cell r="N121">
            <v>6.4605846371067281</v>
          </cell>
          <cell r="O121">
            <v>29.256497681905238</v>
          </cell>
          <cell r="P121">
            <v>0.25093076352782978</v>
          </cell>
          <cell r="Q121">
            <v>51.933871316024387</v>
          </cell>
          <cell r="R121">
            <v>15.039907046964126</v>
          </cell>
          <cell r="S121">
            <v>237.60323356036923</v>
          </cell>
        </row>
        <row r="122">
          <cell r="D122">
            <v>1070</v>
          </cell>
          <cell r="E122" t="str">
            <v>7206.05.18</v>
          </cell>
          <cell r="F122">
            <v>1846.8806546661517</v>
          </cell>
          <cell r="G122">
            <v>467.71187508000003</v>
          </cell>
          <cell r="H122">
            <v>109.49036035000002</v>
          </cell>
          <cell r="I122">
            <v>3.2000000000000006</v>
          </cell>
          <cell r="J122">
            <v>495.82269310000009</v>
          </cell>
          <cell r="K122">
            <v>880.14608648615149</v>
          </cell>
          <cell r="L122">
            <v>254.88789865000001</v>
          </cell>
          <cell r="M122">
            <v>36.676030601517908</v>
          </cell>
          <cell r="N122">
            <v>6.4605846371067281</v>
          </cell>
          <cell r="O122">
            <v>29.256497681905238</v>
          </cell>
          <cell r="P122">
            <v>0.25093076352782978</v>
          </cell>
          <cell r="Q122">
            <v>51.933871316024387</v>
          </cell>
          <cell r="R122">
            <v>15.039907046964126</v>
          </cell>
          <cell r="S122">
            <v>139.61782204704622</v>
          </cell>
        </row>
        <row r="123">
          <cell r="D123">
            <v>1080</v>
          </cell>
          <cell r="E123" t="str">
            <v>7206.05.26</v>
          </cell>
          <cell r="F123">
            <v>1911.5383595661517</v>
          </cell>
          <cell r="G123">
            <v>532.36957998000003</v>
          </cell>
          <cell r="H123">
            <v>109.49036035000002</v>
          </cell>
          <cell r="I123">
            <v>3.2000000000000006</v>
          </cell>
          <cell r="J123">
            <v>495.82269310000009</v>
          </cell>
          <cell r="K123">
            <v>880.14608648615149</v>
          </cell>
          <cell r="L123">
            <v>254.88789865000001</v>
          </cell>
          <cell r="M123">
            <v>41.746220369803567</v>
          </cell>
          <cell r="N123">
            <v>6.4605846371067281</v>
          </cell>
          <cell r="O123">
            <v>29.256497681905238</v>
          </cell>
          <cell r="P123">
            <v>0.25093076352782978</v>
          </cell>
          <cell r="Q123">
            <v>51.933871316024387</v>
          </cell>
          <cell r="R123">
            <v>15.039907046964126</v>
          </cell>
          <cell r="S123">
            <v>144.68801181533186</v>
          </cell>
        </row>
        <row r="124">
          <cell r="D124">
            <v>1070</v>
          </cell>
          <cell r="E124" t="str">
            <v>7206.05.18</v>
          </cell>
          <cell r="F124">
            <v>1846.8806546661517</v>
          </cell>
          <cell r="G124">
            <v>467.71187508000003</v>
          </cell>
          <cell r="H124">
            <v>109.49036035000002</v>
          </cell>
          <cell r="I124">
            <v>3.2000000000000006</v>
          </cell>
          <cell r="J124">
            <v>495.82269310000009</v>
          </cell>
          <cell r="K124">
            <v>880.14608648615149</v>
          </cell>
          <cell r="L124">
            <v>254.88789865000001</v>
          </cell>
          <cell r="M124">
            <v>36.676030601517908</v>
          </cell>
          <cell r="N124">
            <v>6.4605846371067281</v>
          </cell>
          <cell r="O124">
            <v>29.256497681905238</v>
          </cell>
          <cell r="P124">
            <v>0.25093076352782978</v>
          </cell>
          <cell r="Q124">
            <v>51.933871316024387</v>
          </cell>
          <cell r="R124">
            <v>15.039907046964126</v>
          </cell>
          <cell r="S124">
            <v>139.61782204704622</v>
          </cell>
        </row>
        <row r="125">
          <cell r="D125">
            <v>1100</v>
          </cell>
          <cell r="E125" t="str">
            <v>7206.05.26</v>
          </cell>
          <cell r="F125">
            <v>1911.5383595661517</v>
          </cell>
          <cell r="G125">
            <v>532.36957998000003</v>
          </cell>
          <cell r="H125">
            <v>109.49036035000002</v>
          </cell>
          <cell r="I125">
            <v>3.2000000000000006</v>
          </cell>
          <cell r="J125">
            <v>495.82269310000009</v>
          </cell>
          <cell r="K125">
            <v>880.14608648615149</v>
          </cell>
          <cell r="L125">
            <v>254.88789865000001</v>
          </cell>
          <cell r="M125">
            <v>41.746220369803567</v>
          </cell>
          <cell r="N125">
            <v>6.4605846371067281</v>
          </cell>
          <cell r="O125">
            <v>29.256497681905238</v>
          </cell>
          <cell r="P125">
            <v>0.25093076352782978</v>
          </cell>
          <cell r="Q125">
            <v>51.933871316024387</v>
          </cell>
          <cell r="R125">
            <v>15.039907046964126</v>
          </cell>
          <cell r="S125">
            <v>144.68801181533186</v>
          </cell>
        </row>
        <row r="126">
          <cell r="D126">
            <v>1110</v>
          </cell>
          <cell r="E126" t="str">
            <v>7107.09.50</v>
          </cell>
          <cell r="F126">
            <v>2470.5028770861518</v>
          </cell>
          <cell r="G126">
            <v>1091.3340975000001</v>
          </cell>
          <cell r="H126">
            <v>109.49036035000002</v>
          </cell>
          <cell r="I126">
            <v>3.2000000000000006</v>
          </cell>
          <cell r="J126">
            <v>495.82269310000009</v>
          </cell>
          <cell r="K126">
            <v>880.14608648615149</v>
          </cell>
          <cell r="L126">
            <v>254.88789865000001</v>
          </cell>
          <cell r="M126">
            <v>85.577905734259375</v>
          </cell>
          <cell r="N126">
            <v>6.4605846371067281</v>
          </cell>
          <cell r="O126">
            <v>29.256497681905238</v>
          </cell>
          <cell r="P126">
            <v>0.25093076352782978</v>
          </cell>
          <cell r="Q126">
            <v>51.933871316024387</v>
          </cell>
          <cell r="R126">
            <v>15.039907046964126</v>
          </cell>
          <cell r="S126">
            <v>188.51969717978767</v>
          </cell>
        </row>
        <row r="127">
          <cell r="D127">
            <v>1120</v>
          </cell>
          <cell r="E127" t="str">
            <v>7206.05.18</v>
          </cell>
          <cell r="F127">
            <v>2522.5794543670504</v>
          </cell>
          <cell r="G127">
            <v>467.71187508000003</v>
          </cell>
          <cell r="H127">
            <v>109.49036035000002</v>
          </cell>
          <cell r="I127">
            <v>3.2000000000000006</v>
          </cell>
          <cell r="J127">
            <v>0</v>
          </cell>
          <cell r="K127">
            <v>2051.6675792870506</v>
          </cell>
          <cell r="L127">
            <v>254.88789865000001</v>
          </cell>
          <cell r="M127">
            <v>36.676030601517908</v>
          </cell>
          <cell r="N127">
            <v>6.4605846371067281</v>
          </cell>
          <cell r="O127">
            <v>0</v>
          </cell>
          <cell r="P127">
            <v>0.25093076352782978</v>
          </cell>
          <cell r="Q127">
            <v>121.06063036801272</v>
          </cell>
          <cell r="R127">
            <v>15.039907046964126</v>
          </cell>
          <cell r="S127">
            <v>179.4880834171293</v>
          </cell>
        </row>
        <row r="128">
          <cell r="D128">
            <v>1130</v>
          </cell>
          <cell r="E128" t="str">
            <v>7206.05.26</v>
          </cell>
          <cell r="F128">
            <v>3119.6067392470504</v>
          </cell>
          <cell r="G128">
            <v>1064.7391599600001</v>
          </cell>
          <cell r="H128">
            <v>109.49036035000002</v>
          </cell>
          <cell r="I128">
            <v>3.2000000000000006</v>
          </cell>
          <cell r="J128">
            <v>0</v>
          </cell>
          <cell r="K128">
            <v>2051.6675792870506</v>
          </cell>
          <cell r="L128">
            <v>254.88789865000001</v>
          </cell>
          <cell r="M128">
            <v>83.492440739607133</v>
          </cell>
          <cell r="N128">
            <v>6.4605846371067281</v>
          </cell>
          <cell r="O128">
            <v>0</v>
          </cell>
          <cell r="P128">
            <v>0.25093076352782978</v>
          </cell>
          <cell r="Q128">
            <v>121.06063036801272</v>
          </cell>
          <cell r="R128">
            <v>15.039907046964126</v>
          </cell>
          <cell r="S128">
            <v>226.30449355521853</v>
          </cell>
        </row>
        <row r="129">
          <cell r="D129">
            <v>1140</v>
          </cell>
          <cell r="E129" t="str">
            <v>7206.05.18</v>
          </cell>
          <cell r="F129">
            <v>2990.2913294470509</v>
          </cell>
          <cell r="G129">
            <v>935.42375016000005</v>
          </cell>
          <cell r="H129">
            <v>109.49036035000002</v>
          </cell>
          <cell r="I129">
            <v>3.2000000000000006</v>
          </cell>
          <cell r="J129">
            <v>0</v>
          </cell>
          <cell r="K129">
            <v>2051.6675792870506</v>
          </cell>
          <cell r="L129">
            <v>254.88789865000001</v>
          </cell>
          <cell r="M129">
            <v>73.352061203035817</v>
          </cell>
          <cell r="N129">
            <v>6.4605846371067281</v>
          </cell>
          <cell r="O129">
            <v>0</v>
          </cell>
          <cell r="P129">
            <v>0.25093076352782978</v>
          </cell>
          <cell r="Q129">
            <v>121.06063036801272</v>
          </cell>
          <cell r="R129">
            <v>15.039907046964126</v>
          </cell>
          <cell r="S129">
            <v>216.16411401864724</v>
          </cell>
        </row>
        <row r="130">
          <cell r="D130">
            <v>1150</v>
          </cell>
          <cell r="E130" t="str">
            <v>7206.05.18</v>
          </cell>
          <cell r="F130">
            <v>3458.0032045270509</v>
          </cell>
          <cell r="G130">
            <v>1403.1356252400001</v>
          </cell>
          <cell r="H130">
            <v>109.49036035000002</v>
          </cell>
          <cell r="I130">
            <v>3.2000000000000006</v>
          </cell>
          <cell r="J130">
            <v>0</v>
          </cell>
          <cell r="K130">
            <v>2051.6675792870506</v>
          </cell>
          <cell r="L130">
            <v>254.88789865000001</v>
          </cell>
          <cell r="M130">
            <v>110.02809180455372</v>
          </cell>
          <cell r="N130">
            <v>6.4605846371067281</v>
          </cell>
          <cell r="O130">
            <v>0</v>
          </cell>
          <cell r="P130">
            <v>0.25093076352782978</v>
          </cell>
          <cell r="Q130">
            <v>121.06063036801272</v>
          </cell>
          <cell r="R130">
            <v>15.039907046964126</v>
          </cell>
          <cell r="S130">
            <v>252.84014462016512</v>
          </cell>
        </row>
        <row r="131">
          <cell r="D131">
            <v>1160</v>
          </cell>
          <cell r="E131" t="str">
            <v>7206.05.18</v>
          </cell>
          <cell r="F131">
            <v>2314.5925297461517</v>
          </cell>
          <cell r="G131">
            <v>935.42375016000005</v>
          </cell>
          <cell r="H131">
            <v>109.49036035000002</v>
          </cell>
          <cell r="I131">
            <v>3.2000000000000006</v>
          </cell>
          <cell r="J131">
            <v>495.82269310000009</v>
          </cell>
          <cell r="K131">
            <v>880.14608648615149</v>
          </cell>
          <cell r="L131">
            <v>254.88789865000001</v>
          </cell>
          <cell r="M131">
            <v>73.352061203035817</v>
          </cell>
          <cell r="N131">
            <v>6.4605846371067281</v>
          </cell>
          <cell r="O131">
            <v>29.256497681905238</v>
          </cell>
          <cell r="P131">
            <v>0.25093076352782978</v>
          </cell>
          <cell r="Q131">
            <v>51.933871316024387</v>
          </cell>
          <cell r="R131">
            <v>15.039907046964126</v>
          </cell>
          <cell r="S131">
            <v>176.29385264856413</v>
          </cell>
        </row>
        <row r="132">
          <cell r="D132">
            <v>1170</v>
          </cell>
          <cell r="E132" t="str">
            <v>7206.05.26</v>
          </cell>
          <cell r="F132">
            <v>2587.2371592670506</v>
          </cell>
          <cell r="G132">
            <v>532.36957998000003</v>
          </cell>
          <cell r="H132">
            <v>109.49036035000002</v>
          </cell>
          <cell r="I132">
            <v>3.2000000000000006</v>
          </cell>
          <cell r="J132">
            <v>0</v>
          </cell>
          <cell r="K132">
            <v>2051.6675792870506</v>
          </cell>
          <cell r="L132">
            <v>254.88789865000001</v>
          </cell>
          <cell r="M132">
            <v>41.746220369803567</v>
          </cell>
          <cell r="N132">
            <v>6.4605846371067281</v>
          </cell>
          <cell r="O132">
            <v>0</v>
          </cell>
          <cell r="P132">
            <v>0.25093076352782978</v>
          </cell>
          <cell r="Q132">
            <v>121.06063036801272</v>
          </cell>
          <cell r="R132">
            <v>15.039907046964126</v>
          </cell>
          <cell r="S132">
            <v>184.55827318541498</v>
          </cell>
        </row>
        <row r="133">
          <cell r="D133">
            <v>1180</v>
          </cell>
          <cell r="E133" t="str">
            <v>7107.09.30</v>
          </cell>
          <cell r="F133">
            <v>724.00582682000004</v>
          </cell>
          <cell r="G133">
            <v>461.37963500000006</v>
          </cell>
          <cell r="H133">
            <v>109.49036035000002</v>
          </cell>
          <cell r="I133">
            <v>3.2000000000000006</v>
          </cell>
          <cell r="J133">
            <v>259.42619182000004</v>
          </cell>
          <cell r="K133">
            <v>0</v>
          </cell>
          <cell r="L133">
            <v>0</v>
          </cell>
          <cell r="M133">
            <v>36.179482527106686</v>
          </cell>
          <cell r="N133">
            <v>6.4605846371067281</v>
          </cell>
          <cell r="O133">
            <v>15.307693425957339</v>
          </cell>
          <cell r="P133">
            <v>0.25093076352782978</v>
          </cell>
          <cell r="Q133">
            <v>0</v>
          </cell>
          <cell r="R133">
            <v>0</v>
          </cell>
          <cell r="S133">
            <v>58.198691353698585</v>
          </cell>
        </row>
        <row r="134">
          <cell r="D134">
            <v>1190</v>
          </cell>
          <cell r="E134" t="str">
            <v>7107.09.30</v>
          </cell>
          <cell r="F134">
            <v>954.69564432000016</v>
          </cell>
          <cell r="G134">
            <v>692.06945250000012</v>
          </cell>
          <cell r="H134">
            <v>109.49036035000002</v>
          </cell>
          <cell r="I134">
            <v>3.2000000000000006</v>
          </cell>
          <cell r="J134">
            <v>259.42619182000004</v>
          </cell>
          <cell r="K134">
            <v>0</v>
          </cell>
          <cell r="L134">
            <v>0</v>
          </cell>
          <cell r="M134">
            <v>54.269223790660035</v>
          </cell>
          <cell r="N134">
            <v>6.4605846371067281</v>
          </cell>
          <cell r="O134">
            <v>15.307693425957339</v>
          </cell>
          <cell r="P134">
            <v>0.25093076352782978</v>
          </cell>
          <cell r="Q134">
            <v>0</v>
          </cell>
          <cell r="R134">
            <v>0</v>
          </cell>
          <cell r="S134">
            <v>76.288432617251942</v>
          </cell>
        </row>
        <row r="135">
          <cell r="D135">
            <v>1200</v>
          </cell>
          <cell r="E135" t="str">
            <v>7107.09.30</v>
          </cell>
          <cell r="F135">
            <v>1185.3854618200003</v>
          </cell>
          <cell r="G135">
            <v>922.75927000000013</v>
          </cell>
          <cell r="H135">
            <v>109.49036035000002</v>
          </cell>
          <cell r="I135">
            <v>3.2000000000000006</v>
          </cell>
          <cell r="J135">
            <v>259.42619182000004</v>
          </cell>
          <cell r="K135">
            <v>0</v>
          </cell>
          <cell r="L135">
            <v>0</v>
          </cell>
          <cell r="M135">
            <v>72.358965054213371</v>
          </cell>
          <cell r="N135">
            <v>6.4605846371067281</v>
          </cell>
          <cell r="O135">
            <v>15.307693425957339</v>
          </cell>
          <cell r="P135">
            <v>0.25093076352782978</v>
          </cell>
          <cell r="Q135">
            <v>0</v>
          </cell>
          <cell r="R135">
            <v>0</v>
          </cell>
          <cell r="S135">
            <v>94.378173880805278</v>
          </cell>
        </row>
        <row r="136">
          <cell r="D136">
            <v>1210</v>
          </cell>
          <cell r="E136" t="str">
            <v>7107.09.30</v>
          </cell>
          <cell r="F136">
            <v>1604.1519133061515</v>
          </cell>
          <cell r="G136">
            <v>461.37963500000006</v>
          </cell>
          <cell r="H136">
            <v>109.49036035000002</v>
          </cell>
          <cell r="I136">
            <v>3.2000000000000006</v>
          </cell>
          <cell r="J136">
            <v>259.42619182000004</v>
          </cell>
          <cell r="K136">
            <v>880.14608648615149</v>
          </cell>
          <cell r="L136">
            <v>254.88789865000001</v>
          </cell>
          <cell r="M136">
            <v>36.179482527106686</v>
          </cell>
          <cell r="N136">
            <v>6.4605846371067281</v>
          </cell>
          <cell r="O136">
            <v>15.307693425957339</v>
          </cell>
          <cell r="P136">
            <v>0.25093076352782978</v>
          </cell>
          <cell r="Q136">
            <v>51.933871316024387</v>
          </cell>
          <cell r="R136">
            <v>15.039907046964126</v>
          </cell>
          <cell r="S136">
            <v>125.1724697166871</v>
          </cell>
        </row>
        <row r="137">
          <cell r="D137">
            <v>1220</v>
          </cell>
          <cell r="E137" t="str">
            <v>7107.09.30</v>
          </cell>
          <cell r="F137">
            <v>2516.2472142870506</v>
          </cell>
          <cell r="G137">
            <v>461.37963500000006</v>
          </cell>
          <cell r="H137">
            <v>109.49036035000002</v>
          </cell>
          <cell r="I137">
            <v>3.2000000000000006</v>
          </cell>
          <cell r="J137">
            <v>0</v>
          </cell>
          <cell r="K137">
            <v>2051.6675792870506</v>
          </cell>
          <cell r="L137">
            <v>254.88789865000001</v>
          </cell>
          <cell r="M137">
            <v>36.179482527106686</v>
          </cell>
          <cell r="N137">
            <v>6.4605846371067281</v>
          </cell>
          <cell r="O137">
            <v>0</v>
          </cell>
          <cell r="P137">
            <v>0.25093076352782978</v>
          </cell>
          <cell r="Q137">
            <v>121.06063036801272</v>
          </cell>
          <cell r="R137">
            <v>15.039907046964126</v>
          </cell>
          <cell r="S137">
            <v>178.99153534271809</v>
          </cell>
        </row>
        <row r="138">
          <cell r="D138">
            <v>1230</v>
          </cell>
          <cell r="E138" t="str">
            <v>7107.09.30</v>
          </cell>
          <cell r="F138">
            <v>2746.9370317870507</v>
          </cell>
          <cell r="G138">
            <v>692.06945250000012</v>
          </cell>
          <cell r="H138">
            <v>109.49036035000002</v>
          </cell>
          <cell r="I138">
            <v>3.2000000000000006</v>
          </cell>
          <cell r="J138">
            <v>0</v>
          </cell>
          <cell r="K138">
            <v>2051.6675792870506</v>
          </cell>
          <cell r="L138">
            <v>254.88789865000001</v>
          </cell>
          <cell r="M138">
            <v>54.269223790660035</v>
          </cell>
          <cell r="N138">
            <v>6.4605846371067281</v>
          </cell>
          <cell r="O138">
            <v>0</v>
          </cell>
          <cell r="P138">
            <v>0.25093076352782978</v>
          </cell>
          <cell r="Q138">
            <v>121.06063036801272</v>
          </cell>
          <cell r="R138">
            <v>15.039907046964126</v>
          </cell>
          <cell r="S138">
            <v>197.08127660627144</v>
          </cell>
        </row>
        <row r="139">
          <cell r="D139">
            <v>1240</v>
          </cell>
          <cell r="E139" t="str">
            <v>7107.09.30</v>
          </cell>
          <cell r="F139">
            <v>2977.6268492870508</v>
          </cell>
          <cell r="G139">
            <v>922.75927000000013</v>
          </cell>
          <cell r="H139">
            <v>109.49036035000002</v>
          </cell>
          <cell r="I139">
            <v>3.2000000000000006</v>
          </cell>
          <cell r="J139">
            <v>0</v>
          </cell>
          <cell r="K139">
            <v>2051.6675792870506</v>
          </cell>
          <cell r="L139">
            <v>254.88789865000001</v>
          </cell>
          <cell r="M139">
            <v>72.358965054213371</v>
          </cell>
          <cell r="N139">
            <v>6.4605846371067281</v>
          </cell>
          <cell r="O139">
            <v>0</v>
          </cell>
          <cell r="P139">
            <v>0.25093076352782978</v>
          </cell>
          <cell r="Q139">
            <v>121.06063036801272</v>
          </cell>
          <cell r="R139">
            <v>15.039907046964126</v>
          </cell>
          <cell r="S139">
            <v>215.17101786982477</v>
          </cell>
        </row>
        <row r="140">
          <cell r="D140">
            <v>1250</v>
          </cell>
          <cell r="E140" t="str">
            <v>7206.05.26</v>
          </cell>
          <cell r="F140">
            <v>2976.2775195261515</v>
          </cell>
          <cell r="G140">
            <v>1597.1087399400001</v>
          </cell>
          <cell r="H140">
            <v>109.49036035000002</v>
          </cell>
          <cell r="I140">
            <v>3.2000000000000006</v>
          </cell>
          <cell r="J140">
            <v>495.82269310000009</v>
          </cell>
          <cell r="K140">
            <v>880.14608648615149</v>
          </cell>
          <cell r="L140">
            <v>254.88789865000001</v>
          </cell>
          <cell r="M140">
            <v>125.2386611094107</v>
          </cell>
          <cell r="N140">
            <v>6.4605846371067281</v>
          </cell>
          <cell r="O140">
            <v>29.256497681905238</v>
          </cell>
          <cell r="P140">
            <v>0.25093076352782978</v>
          </cell>
          <cell r="Q140">
            <v>51.933871316024387</v>
          </cell>
          <cell r="R140">
            <v>15.039907046964126</v>
          </cell>
          <cell r="S140">
            <v>228.180452554939</v>
          </cell>
        </row>
        <row r="141">
          <cell r="D141">
            <v>1260</v>
          </cell>
          <cell r="E141" t="str">
            <v>COMPMV80W</v>
          </cell>
          <cell r="F141">
            <v>1480.3122466311515</v>
          </cell>
          <cell r="G141">
            <v>337.5399683249999</v>
          </cell>
          <cell r="H141">
            <v>109.49036035000002</v>
          </cell>
          <cell r="I141">
            <v>3.2000000000000006</v>
          </cell>
          <cell r="J141">
            <v>259.42619182000004</v>
          </cell>
          <cell r="K141">
            <v>880.14608648615149</v>
          </cell>
          <cell r="L141">
            <v>254.88789865000001</v>
          </cell>
          <cell r="M141">
            <v>26.468488116547402</v>
          </cell>
          <cell r="N141">
            <v>6.4605846371067281</v>
          </cell>
          <cell r="O141">
            <v>15.307693425957339</v>
          </cell>
          <cell r="P141">
            <v>0.25093076352782978</v>
          </cell>
          <cell r="Q141">
            <v>51.933871316024387</v>
          </cell>
          <cell r="R141">
            <v>15.039907046964126</v>
          </cell>
          <cell r="S141">
            <v>115.46147530612782</v>
          </cell>
        </row>
        <row r="142">
          <cell r="D142">
            <v>1270</v>
          </cell>
          <cell r="E142" t="str">
            <v>7206.05.15</v>
          </cell>
          <cell r="F142">
            <v>2908.1832020770507</v>
          </cell>
          <cell r="G142">
            <v>853.31562278999991</v>
          </cell>
          <cell r="H142">
            <v>109.49036035000002</v>
          </cell>
          <cell r="I142">
            <v>3.2000000000000006</v>
          </cell>
          <cell r="J142">
            <v>0</v>
          </cell>
          <cell r="K142">
            <v>2051.6675792870506</v>
          </cell>
          <cell r="L142">
            <v>254.88789865000001</v>
          </cell>
          <cell r="M142">
            <v>66.913481486537563</v>
          </cell>
          <cell r="N142">
            <v>6.4605846371067281</v>
          </cell>
          <cell r="O142">
            <v>0</v>
          </cell>
          <cell r="P142">
            <v>0.25093076352782978</v>
          </cell>
          <cell r="Q142">
            <v>121.06063036801272</v>
          </cell>
          <cell r="R142">
            <v>15.039907046964126</v>
          </cell>
          <cell r="S142">
            <v>209.72553430214896</v>
          </cell>
        </row>
        <row r="143">
          <cell r="D143">
            <v>1280</v>
          </cell>
          <cell r="E143" t="str">
            <v>7206.05.15</v>
          </cell>
          <cell r="F143">
            <v>3761.4988248670506</v>
          </cell>
          <cell r="G143">
            <v>1706.6312455799998</v>
          </cell>
          <cell r="H143">
            <v>109.49036035000002</v>
          </cell>
          <cell r="I143">
            <v>3.2000000000000006</v>
          </cell>
          <cell r="J143">
            <v>0</v>
          </cell>
          <cell r="K143">
            <v>2051.6675792870506</v>
          </cell>
          <cell r="L143">
            <v>254.88789865000001</v>
          </cell>
          <cell r="M143">
            <v>133.82696297307513</v>
          </cell>
          <cell r="N143">
            <v>6.4605846371067281</v>
          </cell>
          <cell r="O143">
            <v>0</v>
          </cell>
          <cell r="P143">
            <v>0.25093076352782978</v>
          </cell>
          <cell r="Q143">
            <v>121.06063036801272</v>
          </cell>
          <cell r="R143">
            <v>15.039907046964126</v>
          </cell>
          <cell r="S143">
            <v>276.63901578868655</v>
          </cell>
        </row>
        <row r="144">
          <cell r="D144">
            <v>1290</v>
          </cell>
          <cell r="E144" t="str">
            <v>7206.05.15</v>
          </cell>
          <cell r="F144">
            <v>5468.1300704470505</v>
          </cell>
          <cell r="G144">
            <v>3413.2624911599996</v>
          </cell>
          <cell r="H144">
            <v>109.49036035000002</v>
          </cell>
          <cell r="I144">
            <v>3.2000000000000006</v>
          </cell>
          <cell r="J144">
            <v>0</v>
          </cell>
          <cell r="K144">
            <v>2051.6675792870506</v>
          </cell>
          <cell r="L144">
            <v>254.88789865000001</v>
          </cell>
          <cell r="M144">
            <v>267.65392594615025</v>
          </cell>
          <cell r="N144">
            <v>6.4605846371067281</v>
          </cell>
          <cell r="O144">
            <v>0</v>
          </cell>
          <cell r="P144">
            <v>0.25093076352782978</v>
          </cell>
          <cell r="Q144">
            <v>121.06063036801272</v>
          </cell>
          <cell r="R144">
            <v>15.039907046964126</v>
          </cell>
          <cell r="S144">
            <v>410.46597876176162</v>
          </cell>
        </row>
        <row r="145">
          <cell r="D145">
            <v>1300</v>
          </cell>
          <cell r="E145" t="str">
            <v>7206.05.15</v>
          </cell>
          <cell r="F145">
            <v>2908.1832020770507</v>
          </cell>
          <cell r="G145">
            <v>853.31562278999991</v>
          </cell>
          <cell r="H145">
            <v>109.49036035000002</v>
          </cell>
          <cell r="I145">
            <v>3.2000000000000006</v>
          </cell>
          <cell r="J145">
            <v>0</v>
          </cell>
          <cell r="K145">
            <v>2051.6675792870506</v>
          </cell>
          <cell r="L145">
            <v>254.88789865000001</v>
          </cell>
          <cell r="M145">
            <v>66.913481486537563</v>
          </cell>
          <cell r="N145">
            <v>6.4605846371067281</v>
          </cell>
          <cell r="O145">
            <v>0</v>
          </cell>
          <cell r="P145">
            <v>0.25093076352782978</v>
          </cell>
          <cell r="Q145">
            <v>121.06063036801272</v>
          </cell>
          <cell r="R145">
            <v>15.039907046964126</v>
          </cell>
          <cell r="S145">
            <v>209.72553430214896</v>
          </cell>
        </row>
        <row r="146">
          <cell r="D146">
            <v>1310</v>
          </cell>
          <cell r="E146" t="str">
            <v>7206.05.15</v>
          </cell>
          <cell r="F146">
            <v>3761.4988248670506</v>
          </cell>
          <cell r="G146">
            <v>1706.6312455799998</v>
          </cell>
          <cell r="H146">
            <v>109.49036035000002</v>
          </cell>
          <cell r="I146">
            <v>3.2000000000000006</v>
          </cell>
          <cell r="J146">
            <v>0</v>
          </cell>
          <cell r="K146">
            <v>2051.6675792870506</v>
          </cell>
          <cell r="L146">
            <v>254.88789865000001</v>
          </cell>
          <cell r="M146">
            <v>133.82696297307513</v>
          </cell>
          <cell r="N146">
            <v>6.4605846371067281</v>
          </cell>
          <cell r="O146">
            <v>0</v>
          </cell>
          <cell r="P146">
            <v>0.25093076352782978</v>
          </cell>
          <cell r="Q146">
            <v>121.06063036801272</v>
          </cell>
          <cell r="R146">
            <v>15.039907046964126</v>
          </cell>
          <cell r="S146">
            <v>276.63901578868655</v>
          </cell>
        </row>
        <row r="147">
          <cell r="D147">
            <v>1320</v>
          </cell>
          <cell r="E147" t="str">
            <v>7206.05.15</v>
          </cell>
          <cell r="F147">
            <v>5468.1300704470505</v>
          </cell>
          <cell r="G147">
            <v>3413.2624911599996</v>
          </cell>
          <cell r="H147">
            <v>109.49036035000002</v>
          </cell>
          <cell r="I147">
            <v>3.2000000000000006</v>
          </cell>
          <cell r="J147">
            <v>0</v>
          </cell>
          <cell r="K147">
            <v>2051.6675792870506</v>
          </cell>
          <cell r="L147">
            <v>254.88789865000001</v>
          </cell>
          <cell r="M147">
            <v>267.65392594615025</v>
          </cell>
          <cell r="N147">
            <v>6.4605846371067281</v>
          </cell>
          <cell r="O147">
            <v>0</v>
          </cell>
          <cell r="P147">
            <v>0.25093076352782978</v>
          </cell>
          <cell r="Q147">
            <v>121.06063036801272</v>
          </cell>
          <cell r="R147">
            <v>15.039907046964126</v>
          </cell>
          <cell r="S147">
            <v>410.46597876176162</v>
          </cell>
        </row>
        <row r="148">
          <cell r="D148">
            <v>1330</v>
          </cell>
          <cell r="E148" t="str">
            <v>7206.05.15</v>
          </cell>
          <cell r="F148">
            <v>2908.1832020770507</v>
          </cell>
          <cell r="G148">
            <v>853.31562278999991</v>
          </cell>
          <cell r="H148">
            <v>109.49036035000002</v>
          </cell>
          <cell r="I148">
            <v>3.2000000000000006</v>
          </cell>
          <cell r="J148">
            <v>0</v>
          </cell>
          <cell r="K148">
            <v>2051.6675792870506</v>
          </cell>
          <cell r="L148">
            <v>254.88789865000001</v>
          </cell>
          <cell r="M148">
            <v>66.913481486537563</v>
          </cell>
          <cell r="N148">
            <v>6.4605846371067281</v>
          </cell>
          <cell r="O148">
            <v>0</v>
          </cell>
          <cell r="P148">
            <v>0.25093076352782978</v>
          </cell>
          <cell r="Q148">
            <v>121.06063036801272</v>
          </cell>
          <cell r="R148">
            <v>15.039907046964126</v>
          </cell>
          <cell r="S148">
            <v>209.72553430214896</v>
          </cell>
        </row>
        <row r="149">
          <cell r="D149">
            <v>1340</v>
          </cell>
          <cell r="E149" t="str">
            <v>7206.05.15</v>
          </cell>
          <cell r="F149">
            <v>3761.4988248670506</v>
          </cell>
          <cell r="G149">
            <v>1706.6312455799998</v>
          </cell>
          <cell r="H149">
            <v>109.49036035000002</v>
          </cell>
          <cell r="I149">
            <v>3.2000000000000006</v>
          </cell>
          <cell r="J149">
            <v>0</v>
          </cell>
          <cell r="K149">
            <v>2051.6675792870506</v>
          </cell>
          <cell r="L149">
            <v>254.88789865000001</v>
          </cell>
          <cell r="M149">
            <v>133.82696297307513</v>
          </cell>
          <cell r="N149">
            <v>6.4605846371067281</v>
          </cell>
          <cell r="O149">
            <v>0</v>
          </cell>
          <cell r="P149">
            <v>0.25093076352782978</v>
          </cell>
          <cell r="Q149">
            <v>121.06063036801272</v>
          </cell>
          <cell r="R149">
            <v>15.039907046964126</v>
          </cell>
          <cell r="S149">
            <v>276.63901578868655</v>
          </cell>
        </row>
        <row r="150">
          <cell r="D150">
            <v>1350</v>
          </cell>
          <cell r="E150" t="str">
            <v>7206.05.15</v>
          </cell>
          <cell r="F150">
            <v>5468.1300704470505</v>
          </cell>
          <cell r="G150">
            <v>3413.2624911599996</v>
          </cell>
          <cell r="H150">
            <v>109.49036035000002</v>
          </cell>
          <cell r="I150">
            <v>3.2000000000000006</v>
          </cell>
          <cell r="J150">
            <v>0</v>
          </cell>
          <cell r="K150">
            <v>2051.6675792870506</v>
          </cell>
          <cell r="L150">
            <v>254.88789865000001</v>
          </cell>
          <cell r="M150">
            <v>267.65392594615025</v>
          </cell>
          <cell r="N150">
            <v>6.4605846371067281</v>
          </cell>
          <cell r="O150">
            <v>0</v>
          </cell>
          <cell r="P150">
            <v>0.25093076352782978</v>
          </cell>
          <cell r="Q150">
            <v>121.06063036801272</v>
          </cell>
          <cell r="R150">
            <v>15.039907046964126</v>
          </cell>
          <cell r="S150">
            <v>410.46597876176162</v>
          </cell>
        </row>
        <row r="151">
          <cell r="D151">
            <v>1360</v>
          </cell>
          <cell r="E151" t="str">
            <v>COMPHPS150W</v>
          </cell>
          <cell r="F151">
            <v>4601.5809403197991</v>
          </cell>
          <cell r="G151">
            <v>984.2802258600002</v>
          </cell>
          <cell r="H151">
            <v>109.49036035000002</v>
          </cell>
          <cell r="I151">
            <v>3.2000000000000006</v>
          </cell>
          <cell r="J151">
            <v>0</v>
          </cell>
          <cell r="K151">
            <v>3614.1007144597988</v>
          </cell>
          <cell r="L151">
            <v>254.88789865000001</v>
          </cell>
          <cell r="M151">
            <v>77.183183937623284</v>
          </cell>
          <cell r="N151">
            <v>6.4605846371067281</v>
          </cell>
          <cell r="O151">
            <v>0</v>
          </cell>
          <cell r="P151">
            <v>0.25093076352782978</v>
          </cell>
          <cell r="Q151">
            <v>213.25350905921482</v>
          </cell>
          <cell r="R151">
            <v>15.039907046964126</v>
          </cell>
          <cell r="S151">
            <v>312.18811544443679</v>
          </cell>
        </row>
        <row r="152">
          <cell r="D152">
            <v>1370</v>
          </cell>
          <cell r="E152" t="str">
            <v>COMPHPS150W</v>
          </cell>
          <cell r="F152">
            <v>4929.6743489397995</v>
          </cell>
          <cell r="G152">
            <v>1312.3736344800002</v>
          </cell>
          <cell r="H152">
            <v>109.49036035000002</v>
          </cell>
          <cell r="I152">
            <v>3.2000000000000006</v>
          </cell>
          <cell r="J152">
            <v>0</v>
          </cell>
          <cell r="K152">
            <v>3614.1007144597988</v>
          </cell>
          <cell r="L152">
            <v>254.88789865000001</v>
          </cell>
          <cell r="M152">
            <v>102.91091191683105</v>
          </cell>
          <cell r="N152">
            <v>6.4605846371067281</v>
          </cell>
          <cell r="O152">
            <v>0</v>
          </cell>
          <cell r="P152">
            <v>0.25093076352782978</v>
          </cell>
          <cell r="Q152">
            <v>213.25350905921482</v>
          </cell>
          <cell r="R152">
            <v>15.039907046964126</v>
          </cell>
          <cell r="S152">
            <v>337.91584342364456</v>
          </cell>
        </row>
        <row r="153">
          <cell r="D153">
            <v>1380</v>
          </cell>
          <cell r="E153" t="str">
            <v>7206.05.18</v>
          </cell>
          <cell r="F153">
            <v>5020.4363396997987</v>
          </cell>
          <cell r="G153">
            <v>1403.1356252400001</v>
          </cell>
          <cell r="H153">
            <v>109.49036035000002</v>
          </cell>
          <cell r="I153">
            <v>3.2000000000000006</v>
          </cell>
          <cell r="J153">
            <v>0</v>
          </cell>
          <cell r="K153">
            <v>3614.1007144597988</v>
          </cell>
          <cell r="L153">
            <v>254.88789865000001</v>
          </cell>
          <cell r="M153">
            <v>110.02809180455372</v>
          </cell>
          <cell r="N153">
            <v>6.4605846371067281</v>
          </cell>
          <cell r="O153">
            <v>0</v>
          </cell>
          <cell r="P153">
            <v>0.25093076352782978</v>
          </cell>
          <cell r="Q153">
            <v>213.25350905921482</v>
          </cell>
          <cell r="R153">
            <v>15.039907046964126</v>
          </cell>
          <cell r="S153">
            <v>345.03302331136723</v>
          </cell>
        </row>
        <row r="154">
          <cell r="D154">
            <v>1450</v>
          </cell>
          <cell r="E154" t="str">
            <v>7206.05.18</v>
          </cell>
          <cell r="F154">
            <v>5488.1482147797988</v>
          </cell>
          <cell r="G154">
            <v>1870.8475003200001</v>
          </cell>
          <cell r="H154">
            <v>109.49036035000002</v>
          </cell>
          <cell r="I154">
            <v>3.2000000000000006</v>
          </cell>
          <cell r="J154">
            <v>0</v>
          </cell>
          <cell r="K154">
            <v>3614.1007144597988</v>
          </cell>
          <cell r="L154">
            <v>254.88789865000001</v>
          </cell>
          <cell r="M154">
            <v>146.70412240607163</v>
          </cell>
          <cell r="N154">
            <v>6.4605846371067281</v>
          </cell>
          <cell r="O154">
            <v>0</v>
          </cell>
          <cell r="P154">
            <v>0.25093076352782978</v>
          </cell>
          <cell r="Q154">
            <v>213.25350905921482</v>
          </cell>
          <cell r="R154">
            <v>15.039907046964126</v>
          </cell>
          <cell r="S154">
            <v>381.70905391288511</v>
          </cell>
        </row>
        <row r="155">
          <cell r="D155">
            <v>1460</v>
          </cell>
          <cell r="E155" t="str">
            <v>7206.05.1</v>
          </cell>
          <cell r="F155">
            <v>2554.3689679870504</v>
          </cell>
          <cell r="G155">
            <v>499.50138869999989</v>
          </cell>
          <cell r="H155">
            <v>109.49036035000002</v>
          </cell>
          <cell r="I155">
            <v>3.2000000000000006</v>
          </cell>
          <cell r="J155">
            <v>0</v>
          </cell>
          <cell r="K155">
            <v>2051.6675792870506</v>
          </cell>
          <cell r="L155">
            <v>254.88789865000001</v>
          </cell>
          <cell r="M155">
            <v>39.168832765531945</v>
          </cell>
          <cell r="N155">
            <v>6.4605846371067281</v>
          </cell>
          <cell r="O155">
            <v>0</v>
          </cell>
          <cell r="P155">
            <v>0.25093076352782978</v>
          </cell>
          <cell r="Q155">
            <v>121.06063036801272</v>
          </cell>
          <cell r="R155">
            <v>15.039907046964126</v>
          </cell>
          <cell r="S155">
            <v>181.98088558114335</v>
          </cell>
        </row>
        <row r="156">
          <cell r="D156">
            <v>1470</v>
          </cell>
          <cell r="E156" t="str">
            <v>GECEnviroflood</v>
          </cell>
          <cell r="F156">
            <v>5218.1371801077985</v>
          </cell>
          <cell r="G156">
            <v>1600.8364656480001</v>
          </cell>
          <cell r="H156">
            <v>109.49036035000002</v>
          </cell>
          <cell r="I156">
            <v>3.2000000000000006</v>
          </cell>
          <cell r="J156">
            <v>0</v>
          </cell>
          <cell r="K156">
            <v>3614.1007144597988</v>
          </cell>
          <cell r="L156">
            <v>254.88789865000001</v>
          </cell>
          <cell r="M156">
            <v>125.53097394007656</v>
          </cell>
          <cell r="N156">
            <v>6.4605846371067281</v>
          </cell>
          <cell r="O156">
            <v>0</v>
          </cell>
          <cell r="P156">
            <v>0.25093076352782978</v>
          </cell>
          <cell r="Q156">
            <v>213.25350905921482</v>
          </cell>
          <cell r="R156">
            <v>15.039907046964126</v>
          </cell>
          <cell r="S156">
            <v>360.53590544689007</v>
          </cell>
        </row>
        <row r="157">
          <cell r="D157">
            <v>1480</v>
          </cell>
          <cell r="E157" t="str">
            <v>GECEnviroflood</v>
          </cell>
          <cell r="F157">
            <v>5218.1371801077985</v>
          </cell>
          <cell r="G157">
            <v>1600.8364656480001</v>
          </cell>
          <cell r="H157">
            <v>109.49036035000002</v>
          </cell>
          <cell r="I157">
            <v>3.2000000000000006</v>
          </cell>
          <cell r="J157">
            <v>0</v>
          </cell>
          <cell r="K157">
            <v>3614.1007144597988</v>
          </cell>
          <cell r="L157">
            <v>254.88789865000001</v>
          </cell>
          <cell r="M157">
            <v>125.53097394007656</v>
          </cell>
          <cell r="N157">
            <v>6.4605846371067281</v>
          </cell>
          <cell r="O157">
            <v>0</v>
          </cell>
          <cell r="P157">
            <v>0.25093076352782978</v>
          </cell>
          <cell r="Q157">
            <v>213.25350905921482</v>
          </cell>
          <cell r="R157">
            <v>15.039907046964126</v>
          </cell>
          <cell r="S157">
            <v>360.53590544689007</v>
          </cell>
        </row>
        <row r="158">
          <cell r="D158">
            <v>1490</v>
          </cell>
          <cell r="E158" t="str">
            <v>7206.05.26</v>
          </cell>
          <cell r="F158">
            <v>4682.0398744197992</v>
          </cell>
          <cell r="G158">
            <v>1064.7391599600001</v>
          </cell>
          <cell r="H158">
            <v>109.49036035000002</v>
          </cell>
          <cell r="I158">
            <v>3.2000000000000006</v>
          </cell>
          <cell r="J158">
            <v>0</v>
          </cell>
          <cell r="K158">
            <v>3614.1007144597988</v>
          </cell>
          <cell r="L158">
            <v>254.88789865000001</v>
          </cell>
          <cell r="M158">
            <v>83.492440739607133</v>
          </cell>
          <cell r="N158">
            <v>6.4605846371067281</v>
          </cell>
          <cell r="O158">
            <v>0</v>
          </cell>
          <cell r="P158">
            <v>0.25093076352782978</v>
          </cell>
          <cell r="Q158">
            <v>213.25350905921482</v>
          </cell>
          <cell r="R158">
            <v>15.039907046964126</v>
          </cell>
          <cell r="S158">
            <v>318.49737224642064</v>
          </cell>
        </row>
        <row r="159">
          <cell r="D159">
            <v>1500</v>
          </cell>
          <cell r="E159" t="str">
            <v>COMPMV80W</v>
          </cell>
          <cell r="F159">
            <v>2729.9475159370504</v>
          </cell>
          <cell r="G159">
            <v>675.07993664999981</v>
          </cell>
          <cell r="H159">
            <v>109.49036035000002</v>
          </cell>
          <cell r="I159">
            <v>3.2000000000000006</v>
          </cell>
          <cell r="J159">
            <v>0</v>
          </cell>
          <cell r="K159">
            <v>2051.6675792870506</v>
          </cell>
          <cell r="L159">
            <v>254.88789865000001</v>
          </cell>
          <cell r="M159">
            <v>52.936976233094803</v>
          </cell>
          <cell r="N159">
            <v>6.4605846371067281</v>
          </cell>
          <cell r="O159">
            <v>0</v>
          </cell>
          <cell r="P159">
            <v>0.25093076352782978</v>
          </cell>
          <cell r="Q159">
            <v>121.06063036801272</v>
          </cell>
          <cell r="R159">
            <v>15.039907046964126</v>
          </cell>
          <cell r="S159">
            <v>195.74902904870621</v>
          </cell>
        </row>
        <row r="160">
          <cell r="D160">
            <v>1600</v>
          </cell>
          <cell r="E160" t="str">
            <v>7206.08.1</v>
          </cell>
          <cell r="F160">
            <v>3105.003317437051</v>
          </cell>
          <cell r="G160">
            <v>1050.1357381500002</v>
          </cell>
          <cell r="H160">
            <v>109.49036035000002</v>
          </cell>
          <cell r="I160">
            <v>3.2000000000000006</v>
          </cell>
          <cell r="J160">
            <v>0</v>
          </cell>
          <cell r="K160">
            <v>2051.6675792870506</v>
          </cell>
          <cell r="L160">
            <v>254.88789865000001</v>
          </cell>
          <cell r="M160">
            <v>82.347300806825189</v>
          </cell>
          <cell r="N160">
            <v>6.4605846371067281</v>
          </cell>
          <cell r="O160">
            <v>0</v>
          </cell>
          <cell r="P160">
            <v>0.25093076352782978</v>
          </cell>
          <cell r="Q160">
            <v>121.06063036801272</v>
          </cell>
          <cell r="R160">
            <v>15.039907046964126</v>
          </cell>
          <cell r="S160">
            <v>225.15935362243658</v>
          </cell>
        </row>
        <row r="161">
          <cell r="D161">
            <v>1610</v>
          </cell>
          <cell r="E161" t="str">
            <v>7206.09.1</v>
          </cell>
          <cell r="F161">
            <v>2472.5846949370507</v>
          </cell>
          <cell r="G161">
            <v>417.71711565000004</v>
          </cell>
          <cell r="H161">
            <v>109.49036035000002</v>
          </cell>
          <cell r="I161">
            <v>3.2000000000000006</v>
          </cell>
          <cell r="J161">
            <v>0</v>
          </cell>
          <cell r="K161">
            <v>2051.6675792870506</v>
          </cell>
          <cell r="L161">
            <v>254.88789865000001</v>
          </cell>
          <cell r="M161">
            <v>32.755648365217894</v>
          </cell>
          <cell r="N161">
            <v>6.4605846371067281</v>
          </cell>
          <cell r="O161">
            <v>0</v>
          </cell>
          <cell r="P161">
            <v>0.25093076352782978</v>
          </cell>
          <cell r="Q161">
            <v>121.06063036801272</v>
          </cell>
          <cell r="R161">
            <v>15.039907046964126</v>
          </cell>
          <cell r="S161">
            <v>175.56770118082929</v>
          </cell>
        </row>
        <row r="162">
          <cell r="D162">
            <v>7080</v>
          </cell>
          <cell r="E162" t="str">
            <v>CFL42</v>
          </cell>
          <cell r="F162">
            <v>418.05979181999999</v>
          </cell>
          <cell r="G162">
            <v>155.43359999999998</v>
          </cell>
          <cell r="H162">
            <v>109.49036035000002</v>
          </cell>
          <cell r="I162">
            <v>3.2000000000000006</v>
          </cell>
          <cell r="J162">
            <v>259.42619182000004</v>
          </cell>
          <cell r="K162">
            <v>0</v>
          </cell>
          <cell r="L162">
            <v>0</v>
          </cell>
          <cell r="M162">
            <v>12.188459976837272</v>
          </cell>
          <cell r="N162">
            <v>6.4605846371067281</v>
          </cell>
          <cell r="O162">
            <v>15.307693425957339</v>
          </cell>
          <cell r="P162">
            <v>0.25093076352782978</v>
          </cell>
          <cell r="Q162">
            <v>0</v>
          </cell>
          <cell r="R162">
            <v>0</v>
          </cell>
          <cell r="S162">
            <v>34.207668803429172</v>
          </cell>
        </row>
        <row r="163">
          <cell r="D163">
            <v>7130</v>
          </cell>
          <cell r="E163" t="str">
            <v>CFL42</v>
          </cell>
          <cell r="F163">
            <v>1298.2058783061516</v>
          </cell>
          <cell r="G163">
            <v>155.43359999999998</v>
          </cell>
          <cell r="H163">
            <v>109.49036035000002</v>
          </cell>
          <cell r="I163">
            <v>3.2000000000000006</v>
          </cell>
          <cell r="J163">
            <v>259.42619182000004</v>
          </cell>
          <cell r="K163">
            <v>880.14608648615149</v>
          </cell>
          <cell r="L163">
            <v>254.88789865000001</v>
          </cell>
          <cell r="M163">
            <v>12.188459976837272</v>
          </cell>
          <cell r="N163">
            <v>6.4605846371067281</v>
          </cell>
          <cell r="O163">
            <v>15.307693425957339</v>
          </cell>
          <cell r="P163">
            <v>0.25093076352782978</v>
          </cell>
          <cell r="Q163">
            <v>51.933871316024387</v>
          </cell>
          <cell r="R163">
            <v>15.039907046964126</v>
          </cell>
          <cell r="S163">
            <v>101.1814471664177</v>
          </cell>
        </row>
        <row r="164">
          <cell r="D164">
            <v>7160</v>
          </cell>
          <cell r="E164" t="str">
            <v>CFL42</v>
          </cell>
          <cell r="F164">
            <v>2210.3011792870507</v>
          </cell>
          <cell r="G164">
            <v>155.43359999999998</v>
          </cell>
          <cell r="H164">
            <v>109.49036035000002</v>
          </cell>
          <cell r="I164">
            <v>3.2000000000000006</v>
          </cell>
          <cell r="J164">
            <v>0</v>
          </cell>
          <cell r="K164">
            <v>2051.6675792870506</v>
          </cell>
          <cell r="L164">
            <v>254.88789865000001</v>
          </cell>
          <cell r="M164">
            <v>12.188459976837272</v>
          </cell>
          <cell r="N164">
            <v>6.4605846371067281</v>
          </cell>
          <cell r="O164">
            <v>0</v>
          </cell>
          <cell r="P164">
            <v>0.25093076352782978</v>
          </cell>
          <cell r="Q164">
            <v>121.06063036801272</v>
          </cell>
          <cell r="R164">
            <v>15.039907046964126</v>
          </cell>
          <cell r="S164">
            <v>155.00051279244866</v>
          </cell>
        </row>
        <row r="165">
          <cell r="D165">
            <v>7090</v>
          </cell>
          <cell r="E165" t="str">
            <v>CFL42</v>
          </cell>
          <cell r="F165">
            <v>418.05979181999999</v>
          </cell>
          <cell r="G165">
            <v>155.43359999999998</v>
          </cell>
          <cell r="H165">
            <v>109.49036035000002</v>
          </cell>
          <cell r="I165">
            <v>3.2000000000000006</v>
          </cell>
          <cell r="J165">
            <v>259.42619182000004</v>
          </cell>
          <cell r="K165">
            <v>0</v>
          </cell>
          <cell r="L165">
            <v>0</v>
          </cell>
          <cell r="M165">
            <v>12.188459976837272</v>
          </cell>
          <cell r="N165">
            <v>6.4605846371067281</v>
          </cell>
          <cell r="O165">
            <v>15.307693425957339</v>
          </cell>
          <cell r="P165">
            <v>0.25093076352782978</v>
          </cell>
          <cell r="Q165">
            <v>0</v>
          </cell>
          <cell r="R165">
            <v>0</v>
          </cell>
          <cell r="S165">
            <v>34.207668803429172</v>
          </cell>
        </row>
        <row r="166">
          <cell r="D166">
            <v>7140</v>
          </cell>
          <cell r="E166" t="str">
            <v>CFL42</v>
          </cell>
          <cell r="F166">
            <v>1298.2058783061516</v>
          </cell>
          <cell r="G166">
            <v>155.43359999999998</v>
          </cell>
          <cell r="H166">
            <v>109.49036035000002</v>
          </cell>
          <cell r="I166">
            <v>3.2000000000000006</v>
          </cell>
          <cell r="J166">
            <v>259.42619182000004</v>
          </cell>
          <cell r="K166">
            <v>880.14608648615149</v>
          </cell>
          <cell r="L166">
            <v>254.88789865000001</v>
          </cell>
          <cell r="M166">
            <v>12.188459976837272</v>
          </cell>
          <cell r="N166">
            <v>6.4605846371067281</v>
          </cell>
          <cell r="O166">
            <v>15.307693425957339</v>
          </cell>
          <cell r="P166">
            <v>0.25093076352782978</v>
          </cell>
          <cell r="Q166">
            <v>51.933871316024387</v>
          </cell>
          <cell r="R166">
            <v>15.039907046964126</v>
          </cell>
          <cell r="S166">
            <v>101.1814471664177</v>
          </cell>
        </row>
        <row r="167">
          <cell r="D167">
            <v>7170</v>
          </cell>
          <cell r="E167" t="str">
            <v>CFL42</v>
          </cell>
          <cell r="F167">
            <v>2210.3011792870507</v>
          </cell>
          <cell r="G167">
            <v>155.43359999999998</v>
          </cell>
          <cell r="H167">
            <v>109.49036035000002</v>
          </cell>
          <cell r="I167">
            <v>3.2000000000000006</v>
          </cell>
          <cell r="J167">
            <v>0</v>
          </cell>
          <cell r="K167">
            <v>2051.6675792870506</v>
          </cell>
          <cell r="L167">
            <v>254.88789865000001</v>
          </cell>
          <cell r="M167">
            <v>12.188459976837272</v>
          </cell>
          <cell r="N167">
            <v>6.4605846371067281</v>
          </cell>
          <cell r="O167">
            <v>0</v>
          </cell>
          <cell r="P167">
            <v>0.25093076352782978</v>
          </cell>
          <cell r="Q167">
            <v>121.06063036801272</v>
          </cell>
          <cell r="R167">
            <v>15.039907046964126</v>
          </cell>
          <cell r="S167">
            <v>155.00051279244866</v>
          </cell>
        </row>
        <row r="168">
          <cell r="D168">
            <v>8090</v>
          </cell>
          <cell r="E168" t="str">
            <v>RexelOptispanMinor</v>
          </cell>
          <cell r="F168">
            <v>413.46154782000002</v>
          </cell>
          <cell r="G168">
            <v>150.83535599999999</v>
          </cell>
          <cell r="H168">
            <v>109.49036035000002</v>
          </cell>
          <cell r="I168">
            <v>3.2000000000000006</v>
          </cell>
          <cell r="J168">
            <v>259.42619182000004</v>
          </cell>
          <cell r="K168">
            <v>0</v>
          </cell>
          <cell r="L168">
            <v>0</v>
          </cell>
          <cell r="M168">
            <v>11.827884702522502</v>
          </cell>
          <cell r="N168">
            <v>6.4605846371067281</v>
          </cell>
          <cell r="O168">
            <v>15.307693425957339</v>
          </cell>
          <cell r="P168">
            <v>0.25093076352782978</v>
          </cell>
          <cell r="Q168">
            <v>0</v>
          </cell>
          <cell r="R168">
            <v>0</v>
          </cell>
          <cell r="S168">
            <v>33.847093529114403</v>
          </cell>
        </row>
        <row r="169">
          <cell r="D169">
            <v>8140</v>
          </cell>
          <cell r="E169" t="str">
            <v>RexelOptispanMinor</v>
          </cell>
          <cell r="F169">
            <v>1293.6076343061516</v>
          </cell>
          <cell r="G169">
            <v>150.83535599999999</v>
          </cell>
          <cell r="H169">
            <v>109.49036035000002</v>
          </cell>
          <cell r="I169">
            <v>3.2000000000000006</v>
          </cell>
          <cell r="J169">
            <v>259.42619182000004</v>
          </cell>
          <cell r="K169">
            <v>880.14608648615149</v>
          </cell>
          <cell r="L169">
            <v>254.88789865000001</v>
          </cell>
          <cell r="M169">
            <v>11.827884702522502</v>
          </cell>
          <cell r="N169">
            <v>6.4605846371067281</v>
          </cell>
          <cell r="O169">
            <v>15.307693425957339</v>
          </cell>
          <cell r="P169">
            <v>0.25093076352782978</v>
          </cell>
          <cell r="Q169">
            <v>51.933871316024387</v>
          </cell>
          <cell r="R169">
            <v>15.039907046964126</v>
          </cell>
          <cell r="S169">
            <v>100.82087189210291</v>
          </cell>
        </row>
        <row r="170">
          <cell r="D170">
            <v>8170</v>
          </cell>
          <cell r="E170" t="str">
            <v>RexelOptispanMinor</v>
          </cell>
          <cell r="F170">
            <v>2205.7029352870504</v>
          </cell>
          <cell r="G170">
            <v>150.83535599999999</v>
          </cell>
          <cell r="H170">
            <v>109.49036035000002</v>
          </cell>
          <cell r="I170">
            <v>3.2000000000000006</v>
          </cell>
          <cell r="J170">
            <v>0</v>
          </cell>
          <cell r="K170">
            <v>2051.6675792870506</v>
          </cell>
          <cell r="L170">
            <v>254.88789865000001</v>
          </cell>
          <cell r="M170">
            <v>11.827884702522502</v>
          </cell>
          <cell r="N170">
            <v>6.4605846371067281</v>
          </cell>
          <cell r="O170">
            <v>0</v>
          </cell>
          <cell r="P170">
            <v>0.25093076352782978</v>
          </cell>
          <cell r="Q170">
            <v>121.06063036801272</v>
          </cell>
          <cell r="R170">
            <v>15.039907046964126</v>
          </cell>
          <cell r="S170">
            <v>154.63993751813391</v>
          </cell>
        </row>
        <row r="171">
          <cell r="D171">
            <v>1390</v>
          </cell>
          <cell r="E171" t="str">
            <v>COMPMV80W</v>
          </cell>
          <cell r="F171">
            <v>431.39617598249998</v>
          </cell>
          <cell r="G171">
            <v>168.76998416249995</v>
          </cell>
          <cell r="H171">
            <v>109.49036035000002</v>
          </cell>
          <cell r="I171">
            <v>3.2000000000000006</v>
          </cell>
          <cell r="J171">
            <v>259.42619182000004</v>
          </cell>
          <cell r="K171">
            <v>0</v>
          </cell>
          <cell r="L171">
            <v>0</v>
          </cell>
          <cell r="M171">
            <v>13.234244058273701</v>
          </cell>
          <cell r="N171">
            <v>6.4605846371067281</v>
          </cell>
          <cell r="O171">
            <v>15.307693425957339</v>
          </cell>
          <cell r="P171">
            <v>0.25093076352782978</v>
          </cell>
          <cell r="Q171">
            <v>0</v>
          </cell>
          <cell r="R171">
            <v>0</v>
          </cell>
          <cell r="S171">
            <v>35.253452884865602</v>
          </cell>
        </row>
        <row r="172">
          <cell r="D172">
            <v>1395</v>
          </cell>
          <cell r="E172" t="str">
            <v>COMPMV80W</v>
          </cell>
          <cell r="F172">
            <v>600.16616014499994</v>
          </cell>
          <cell r="G172">
            <v>337.5399683249999</v>
          </cell>
          <cell r="H172">
            <v>109.49036035000002</v>
          </cell>
          <cell r="I172">
            <v>3.2000000000000006</v>
          </cell>
          <cell r="J172">
            <v>259.42619182000004</v>
          </cell>
          <cell r="K172">
            <v>0</v>
          </cell>
          <cell r="L172">
            <v>0</v>
          </cell>
          <cell r="M172">
            <v>26.468488116547402</v>
          </cell>
          <cell r="N172">
            <v>6.4605846371067281</v>
          </cell>
          <cell r="O172">
            <v>15.307693425957339</v>
          </cell>
          <cell r="P172">
            <v>0.25093076352782978</v>
          </cell>
          <cell r="Q172">
            <v>0</v>
          </cell>
          <cell r="R172">
            <v>0</v>
          </cell>
          <cell r="S172">
            <v>48.487696943139305</v>
          </cell>
        </row>
        <row r="173">
          <cell r="D173">
            <v>1400</v>
          </cell>
          <cell r="E173" t="str">
            <v>COMPMV80W</v>
          </cell>
          <cell r="F173">
            <v>431.39617598249998</v>
          </cell>
          <cell r="G173">
            <v>168.76998416249995</v>
          </cell>
          <cell r="H173">
            <v>109.49036035000002</v>
          </cell>
          <cell r="I173">
            <v>3.2000000000000006</v>
          </cell>
          <cell r="J173">
            <v>259.42619182000004</v>
          </cell>
          <cell r="K173">
            <v>0</v>
          </cell>
          <cell r="L173">
            <v>0</v>
          </cell>
          <cell r="M173">
            <v>13.234244058273701</v>
          </cell>
          <cell r="N173">
            <v>6.4605846371067281</v>
          </cell>
          <cell r="O173">
            <v>15.307693425957339</v>
          </cell>
          <cell r="P173">
            <v>0.25093076352782978</v>
          </cell>
          <cell r="Q173">
            <v>0</v>
          </cell>
          <cell r="R173">
            <v>0</v>
          </cell>
          <cell r="S173">
            <v>35.253452884865602</v>
          </cell>
        </row>
        <row r="174">
          <cell r="D174">
            <v>1410</v>
          </cell>
          <cell r="E174" t="str">
            <v>COMPMV80W</v>
          </cell>
          <cell r="F174">
            <v>1311.5422624686514</v>
          </cell>
          <cell r="G174">
            <v>168.76998416249995</v>
          </cell>
          <cell r="H174">
            <v>109.49036035000002</v>
          </cell>
          <cell r="I174">
            <v>3.2000000000000006</v>
          </cell>
          <cell r="J174">
            <v>259.42619182000004</v>
          </cell>
          <cell r="K174">
            <v>880.14608648615149</v>
          </cell>
          <cell r="L174">
            <v>254.88789865000001</v>
          </cell>
          <cell r="M174">
            <v>13.234244058273701</v>
          </cell>
          <cell r="N174">
            <v>6.4605846371067281</v>
          </cell>
          <cell r="O174">
            <v>15.307693425957339</v>
          </cell>
          <cell r="P174">
            <v>0.25093076352782978</v>
          </cell>
          <cell r="Q174">
            <v>51.933871316024387</v>
          </cell>
          <cell r="R174">
            <v>15.039907046964126</v>
          </cell>
          <cell r="S174">
            <v>102.22723124785412</v>
          </cell>
        </row>
        <row r="175">
          <cell r="D175">
            <v>1420</v>
          </cell>
          <cell r="E175" t="str">
            <v>COMPMV80W</v>
          </cell>
          <cell r="F175">
            <v>1311.5422624686514</v>
          </cell>
          <cell r="G175">
            <v>168.76998416249995</v>
          </cell>
          <cell r="H175">
            <v>109.49036035000002</v>
          </cell>
          <cell r="I175">
            <v>3.2000000000000006</v>
          </cell>
          <cell r="J175">
            <v>259.42619182000004</v>
          </cell>
          <cell r="K175">
            <v>880.14608648615149</v>
          </cell>
          <cell r="L175">
            <v>254.88789865000001</v>
          </cell>
          <cell r="M175">
            <v>13.234244058273701</v>
          </cell>
          <cell r="N175">
            <v>6.4605846371067281</v>
          </cell>
          <cell r="O175">
            <v>15.307693425957339</v>
          </cell>
          <cell r="P175">
            <v>0.25093076352782978</v>
          </cell>
          <cell r="Q175">
            <v>51.933871316024387</v>
          </cell>
          <cell r="R175">
            <v>15.039907046964126</v>
          </cell>
          <cell r="S175">
            <v>102.22723124785412</v>
          </cell>
        </row>
        <row r="176">
          <cell r="D176">
            <v>1430</v>
          </cell>
          <cell r="E176" t="str">
            <v>COMPMV80W</v>
          </cell>
          <cell r="F176">
            <v>2223.6375634495507</v>
          </cell>
          <cell r="G176">
            <v>168.76998416249995</v>
          </cell>
          <cell r="H176">
            <v>109.49036035000002</v>
          </cell>
          <cell r="I176">
            <v>3.2000000000000006</v>
          </cell>
          <cell r="J176">
            <v>0</v>
          </cell>
          <cell r="K176">
            <v>2051.6675792870506</v>
          </cell>
          <cell r="L176">
            <v>254.88789865000001</v>
          </cell>
          <cell r="M176">
            <v>13.234244058273701</v>
          </cell>
          <cell r="N176">
            <v>6.4605846371067281</v>
          </cell>
          <cell r="O176">
            <v>0</v>
          </cell>
          <cell r="P176">
            <v>0.25093076352782978</v>
          </cell>
          <cell r="Q176">
            <v>121.06063036801272</v>
          </cell>
          <cell r="R176">
            <v>15.039907046964126</v>
          </cell>
          <cell r="S176">
            <v>156.0462968738851</v>
          </cell>
        </row>
        <row r="177">
          <cell r="D177">
            <v>1440</v>
          </cell>
          <cell r="E177" t="str">
            <v>COMPMV80W</v>
          </cell>
          <cell r="F177">
            <v>2223.6375634495507</v>
          </cell>
          <cell r="G177">
            <v>168.76998416249995</v>
          </cell>
          <cell r="H177">
            <v>109.49036035000002</v>
          </cell>
          <cell r="I177">
            <v>3.2000000000000006</v>
          </cell>
          <cell r="J177">
            <v>0</v>
          </cell>
          <cell r="K177">
            <v>2051.6675792870506</v>
          </cell>
          <cell r="L177">
            <v>254.88789865000001</v>
          </cell>
          <cell r="M177">
            <v>13.234244058273701</v>
          </cell>
          <cell r="N177">
            <v>6.4605846371067281</v>
          </cell>
          <cell r="O177">
            <v>0</v>
          </cell>
          <cell r="P177">
            <v>0.25093076352782978</v>
          </cell>
          <cell r="Q177">
            <v>121.06063036801272</v>
          </cell>
          <cell r="R177">
            <v>15.039907046964126</v>
          </cell>
          <cell r="S177">
            <v>156.0462968738851</v>
          </cell>
        </row>
        <row r="178">
          <cell r="D178">
            <v>1445</v>
          </cell>
          <cell r="E178" t="str">
            <v>COMPMV80W</v>
          </cell>
          <cell r="F178">
            <v>2392.4075476120506</v>
          </cell>
          <cell r="G178">
            <v>337.5399683249999</v>
          </cell>
          <cell r="H178">
            <v>109.49036035000002</v>
          </cell>
          <cell r="I178">
            <v>3.2000000000000006</v>
          </cell>
          <cell r="J178">
            <v>0</v>
          </cell>
          <cell r="K178">
            <v>2051.6675792870506</v>
          </cell>
          <cell r="L178">
            <v>254.88789865000001</v>
          </cell>
          <cell r="M178">
            <v>26.468488116547402</v>
          </cell>
          <cell r="N178">
            <v>6.4605846371067281</v>
          </cell>
          <cell r="O178">
            <v>0</v>
          </cell>
          <cell r="P178">
            <v>0.25093076352782978</v>
          </cell>
          <cell r="Q178">
            <v>121.06063036801272</v>
          </cell>
          <cell r="R178">
            <v>15.039907046964126</v>
          </cell>
          <cell r="S178">
            <v>169.2805409321588</v>
          </cell>
        </row>
        <row r="179">
          <cell r="D179">
            <v>1510</v>
          </cell>
          <cell r="E179" t="str">
            <v>COMPMV80W</v>
          </cell>
          <cell r="F179">
            <v>2561.1775317745505</v>
          </cell>
          <cell r="G179">
            <v>506.30995248749986</v>
          </cell>
          <cell r="H179">
            <v>109.49036035000002</v>
          </cell>
          <cell r="I179">
            <v>3.2000000000000006</v>
          </cell>
          <cell r="J179">
            <v>0</v>
          </cell>
          <cell r="K179">
            <v>2051.6675792870506</v>
          </cell>
          <cell r="L179">
            <v>254.88789865000001</v>
          </cell>
          <cell r="M179">
            <v>39.702732174821101</v>
          </cell>
          <cell r="N179">
            <v>6.4605846371067281</v>
          </cell>
          <cell r="O179">
            <v>0</v>
          </cell>
          <cell r="P179">
            <v>0.25093076352782978</v>
          </cell>
          <cell r="Q179">
            <v>121.06063036801272</v>
          </cell>
          <cell r="R179">
            <v>15.039907046964126</v>
          </cell>
          <cell r="S179">
            <v>182.5147849904325</v>
          </cell>
        </row>
        <row r="180">
          <cell r="D180">
            <v>1520</v>
          </cell>
          <cell r="E180" t="str">
            <v>COMPMV80W</v>
          </cell>
          <cell r="F180">
            <v>2729.9475159370504</v>
          </cell>
          <cell r="G180">
            <v>675.07993664999981</v>
          </cell>
          <cell r="H180">
            <v>109.49036035000002</v>
          </cell>
          <cell r="I180">
            <v>3.2000000000000006</v>
          </cell>
          <cell r="J180">
            <v>0</v>
          </cell>
          <cell r="K180">
            <v>2051.6675792870506</v>
          </cell>
          <cell r="L180">
            <v>254.88789865000001</v>
          </cell>
          <cell r="M180">
            <v>52.936976233094803</v>
          </cell>
          <cell r="N180">
            <v>6.4605846371067281</v>
          </cell>
          <cell r="O180">
            <v>0</v>
          </cell>
          <cell r="P180">
            <v>0.25093076352782978</v>
          </cell>
          <cell r="Q180">
            <v>121.06063036801272</v>
          </cell>
          <cell r="R180">
            <v>15.039907046964126</v>
          </cell>
          <cell r="S180">
            <v>195.74902904870621</v>
          </cell>
        </row>
        <row r="181">
          <cell r="D181">
            <v>1530</v>
          </cell>
          <cell r="E181" t="str">
            <v>COMPMV80W</v>
          </cell>
          <cell r="F181">
            <v>600.16616014499994</v>
          </cell>
          <cell r="G181">
            <v>337.5399683249999</v>
          </cell>
          <cell r="H181">
            <v>109.49036035000002</v>
          </cell>
          <cell r="I181">
            <v>3.2000000000000006</v>
          </cell>
          <cell r="J181">
            <v>259.42619182000004</v>
          </cell>
          <cell r="K181">
            <v>0</v>
          </cell>
          <cell r="L181">
            <v>0</v>
          </cell>
          <cell r="M181">
            <v>26.468488116547402</v>
          </cell>
          <cell r="N181">
            <v>6.4605846371067281</v>
          </cell>
          <cell r="O181">
            <v>15.307693425957339</v>
          </cell>
          <cell r="P181">
            <v>0.25093076352782978</v>
          </cell>
          <cell r="Q181">
            <v>0</v>
          </cell>
          <cell r="R181">
            <v>0</v>
          </cell>
          <cell r="S181">
            <v>48.487696943139305</v>
          </cell>
        </row>
        <row r="182">
          <cell r="D182">
            <v>1620</v>
          </cell>
          <cell r="E182" t="str">
            <v>CFL42</v>
          </cell>
          <cell r="F182">
            <v>418.05979181999999</v>
          </cell>
          <cell r="G182">
            <v>155.43359999999998</v>
          </cell>
          <cell r="H182">
            <v>109.49036035000002</v>
          </cell>
          <cell r="I182">
            <v>3.2000000000000006</v>
          </cell>
          <cell r="J182">
            <v>259.42619182000004</v>
          </cell>
          <cell r="K182">
            <v>0</v>
          </cell>
          <cell r="L182">
            <v>0</v>
          </cell>
          <cell r="M182">
            <v>12.188459976837272</v>
          </cell>
          <cell r="N182">
            <v>6.4605846371067281</v>
          </cell>
          <cell r="O182">
            <v>15.307693425957339</v>
          </cell>
          <cell r="P182">
            <v>0.25093076352782978</v>
          </cell>
          <cell r="Q182">
            <v>0</v>
          </cell>
          <cell r="R182">
            <v>0</v>
          </cell>
          <cell r="S182">
            <v>34.207668803429172</v>
          </cell>
        </row>
        <row r="183">
          <cell r="D183">
            <v>1630</v>
          </cell>
          <cell r="E183" t="str">
            <v>CFL42</v>
          </cell>
          <cell r="F183">
            <v>573.49339181999994</v>
          </cell>
          <cell r="G183">
            <v>310.86719999999997</v>
          </cell>
          <cell r="H183">
            <v>109.49036035000002</v>
          </cell>
          <cell r="I183">
            <v>3.2000000000000006</v>
          </cell>
          <cell r="J183">
            <v>259.42619182000004</v>
          </cell>
          <cell r="K183">
            <v>0</v>
          </cell>
          <cell r="L183">
            <v>0</v>
          </cell>
          <cell r="M183">
            <v>24.376919953674545</v>
          </cell>
          <cell r="N183">
            <v>6.4605846371067281</v>
          </cell>
          <cell r="O183">
            <v>15.307693425957339</v>
          </cell>
          <cell r="P183">
            <v>0.25093076352782978</v>
          </cell>
          <cell r="Q183">
            <v>0</v>
          </cell>
          <cell r="R183">
            <v>0</v>
          </cell>
          <cell r="S183">
            <v>46.396128780266444</v>
          </cell>
        </row>
        <row r="184">
          <cell r="D184">
            <v>1640</v>
          </cell>
          <cell r="E184" t="str">
            <v>CFL42</v>
          </cell>
          <cell r="F184">
            <v>728.92699182000001</v>
          </cell>
          <cell r="G184">
            <v>466.30079999999998</v>
          </cell>
          <cell r="H184">
            <v>109.49036035000002</v>
          </cell>
          <cell r="I184">
            <v>3.2000000000000006</v>
          </cell>
          <cell r="J184">
            <v>259.42619182000004</v>
          </cell>
          <cell r="K184">
            <v>0</v>
          </cell>
          <cell r="L184">
            <v>0</v>
          </cell>
          <cell r="M184">
            <v>36.565379930511817</v>
          </cell>
          <cell r="N184">
            <v>6.4605846371067281</v>
          </cell>
          <cell r="O184">
            <v>15.307693425957339</v>
          </cell>
          <cell r="P184">
            <v>0.25093076352782978</v>
          </cell>
          <cell r="Q184">
            <v>0</v>
          </cell>
          <cell r="R184">
            <v>0</v>
          </cell>
          <cell r="S184">
            <v>58.584588757103717</v>
          </cell>
        </row>
        <row r="185">
          <cell r="D185">
            <v>1650</v>
          </cell>
          <cell r="E185" t="str">
            <v>CFL42</v>
          </cell>
          <cell r="F185">
            <v>884.36059182000008</v>
          </cell>
          <cell r="G185">
            <v>621.73439999999994</v>
          </cell>
          <cell r="H185">
            <v>109.49036035000002</v>
          </cell>
          <cell r="I185">
            <v>3.2000000000000006</v>
          </cell>
          <cell r="J185">
            <v>259.42619182000004</v>
          </cell>
          <cell r="K185">
            <v>0</v>
          </cell>
          <cell r="L185">
            <v>0</v>
          </cell>
          <cell r="M185">
            <v>48.753839907349089</v>
          </cell>
          <cell r="N185">
            <v>6.4605846371067281</v>
          </cell>
          <cell r="O185">
            <v>15.307693425957339</v>
          </cell>
          <cell r="P185">
            <v>0.25093076352782978</v>
          </cell>
          <cell r="Q185">
            <v>0</v>
          </cell>
          <cell r="R185">
            <v>0</v>
          </cell>
          <cell r="S185">
            <v>70.773048733940982</v>
          </cell>
        </row>
        <row r="186">
          <cell r="D186">
            <v>1660</v>
          </cell>
          <cell r="E186" t="str">
            <v>CFL42</v>
          </cell>
          <cell r="F186">
            <v>1298.2058783061516</v>
          </cell>
          <cell r="G186">
            <v>155.43359999999998</v>
          </cell>
          <cell r="H186">
            <v>109.49036035000002</v>
          </cell>
          <cell r="I186">
            <v>3.2000000000000006</v>
          </cell>
          <cell r="J186">
            <v>259.42619182000004</v>
          </cell>
          <cell r="K186">
            <v>880.14608648615149</v>
          </cell>
          <cell r="L186">
            <v>254.88789865000001</v>
          </cell>
          <cell r="M186">
            <v>12.188459976837272</v>
          </cell>
          <cell r="N186">
            <v>6.4605846371067281</v>
          </cell>
          <cell r="O186">
            <v>15.307693425957339</v>
          </cell>
          <cell r="P186">
            <v>0.25093076352782978</v>
          </cell>
          <cell r="Q186">
            <v>51.933871316024387</v>
          </cell>
          <cell r="R186">
            <v>15.039907046964126</v>
          </cell>
          <cell r="S186">
            <v>101.1814471664177</v>
          </cell>
        </row>
        <row r="187">
          <cell r="D187">
            <v>1670</v>
          </cell>
          <cell r="E187" t="str">
            <v>CFL42</v>
          </cell>
          <cell r="F187">
            <v>1453.6394783061514</v>
          </cell>
          <cell r="G187">
            <v>310.86719999999997</v>
          </cell>
          <cell r="H187">
            <v>109.49036035000002</v>
          </cell>
          <cell r="I187">
            <v>3.2000000000000006</v>
          </cell>
          <cell r="J187">
            <v>259.42619182000004</v>
          </cell>
          <cell r="K187">
            <v>880.14608648615149</v>
          </cell>
          <cell r="L187">
            <v>254.88789865000001</v>
          </cell>
          <cell r="M187">
            <v>24.376919953674545</v>
          </cell>
          <cell r="N187">
            <v>6.4605846371067281</v>
          </cell>
          <cell r="O187">
            <v>15.307693425957339</v>
          </cell>
          <cell r="P187">
            <v>0.25093076352782978</v>
          </cell>
          <cell r="Q187">
            <v>51.933871316024387</v>
          </cell>
          <cell r="R187">
            <v>15.039907046964126</v>
          </cell>
          <cell r="S187">
            <v>113.36990714325496</v>
          </cell>
        </row>
        <row r="188">
          <cell r="D188">
            <v>1680</v>
          </cell>
          <cell r="E188" t="str">
            <v>CFL42</v>
          </cell>
          <cell r="F188">
            <v>1609.0730783061515</v>
          </cell>
          <cell r="G188">
            <v>466.30079999999998</v>
          </cell>
          <cell r="H188">
            <v>109.49036035000002</v>
          </cell>
          <cell r="I188">
            <v>3.2000000000000006</v>
          </cell>
          <cell r="J188">
            <v>259.42619182000004</v>
          </cell>
          <cell r="K188">
            <v>880.14608648615149</v>
          </cell>
          <cell r="L188">
            <v>254.88789865000001</v>
          </cell>
          <cell r="M188">
            <v>36.565379930511817</v>
          </cell>
          <cell r="N188">
            <v>6.4605846371067281</v>
          </cell>
          <cell r="O188">
            <v>15.307693425957339</v>
          </cell>
          <cell r="P188">
            <v>0.25093076352782978</v>
          </cell>
          <cell r="Q188">
            <v>51.933871316024387</v>
          </cell>
          <cell r="R188">
            <v>15.039907046964126</v>
          </cell>
          <cell r="S188">
            <v>125.55836712009223</v>
          </cell>
        </row>
        <row r="189">
          <cell r="D189">
            <v>1690</v>
          </cell>
          <cell r="E189" t="str">
            <v>CFL42</v>
          </cell>
          <cell r="F189">
            <v>1764.5066783061516</v>
          </cell>
          <cell r="G189">
            <v>621.73439999999994</v>
          </cell>
          <cell r="H189">
            <v>109.49036035000002</v>
          </cell>
          <cell r="I189">
            <v>3.2000000000000006</v>
          </cell>
          <cell r="J189">
            <v>259.42619182000004</v>
          </cell>
          <cell r="K189">
            <v>880.14608648615149</v>
          </cell>
          <cell r="L189">
            <v>254.88789865000001</v>
          </cell>
          <cell r="M189">
            <v>48.753839907349089</v>
          </cell>
          <cell r="N189">
            <v>6.4605846371067281</v>
          </cell>
          <cell r="O189">
            <v>15.307693425957339</v>
          </cell>
          <cell r="P189">
            <v>0.25093076352782978</v>
          </cell>
          <cell r="Q189">
            <v>51.933871316024387</v>
          </cell>
          <cell r="R189">
            <v>15.039907046964126</v>
          </cell>
          <cell r="S189">
            <v>137.74682709692948</v>
          </cell>
        </row>
        <row r="190">
          <cell r="D190">
            <v>1700</v>
          </cell>
          <cell r="E190" t="str">
            <v>CFL42</v>
          </cell>
          <cell r="F190">
            <v>2210.3011792870507</v>
          </cell>
          <cell r="G190">
            <v>155.43359999999998</v>
          </cell>
          <cell r="H190">
            <v>109.49036035000002</v>
          </cell>
          <cell r="I190">
            <v>3.2000000000000006</v>
          </cell>
          <cell r="J190">
            <v>0</v>
          </cell>
          <cell r="K190">
            <v>2051.6675792870506</v>
          </cell>
          <cell r="L190">
            <v>254.88789865000001</v>
          </cell>
          <cell r="M190">
            <v>12.188459976837272</v>
          </cell>
          <cell r="N190">
            <v>6.4605846371067281</v>
          </cell>
          <cell r="O190">
            <v>0</v>
          </cell>
          <cell r="P190">
            <v>0.25093076352782978</v>
          </cell>
          <cell r="Q190">
            <v>121.06063036801272</v>
          </cell>
          <cell r="R190">
            <v>15.039907046964126</v>
          </cell>
          <cell r="S190">
            <v>155.00051279244866</v>
          </cell>
        </row>
        <row r="191">
          <cell r="D191">
            <v>1710</v>
          </cell>
          <cell r="E191" t="str">
            <v>CFL42</v>
          </cell>
          <cell r="F191">
            <v>2365.7347792870505</v>
          </cell>
          <cell r="G191">
            <v>310.86719999999997</v>
          </cell>
          <cell r="H191">
            <v>109.49036035000002</v>
          </cell>
          <cell r="I191">
            <v>3.2000000000000006</v>
          </cell>
          <cell r="J191">
            <v>0</v>
          </cell>
          <cell r="K191">
            <v>2051.6675792870506</v>
          </cell>
          <cell r="L191">
            <v>254.88789865000001</v>
          </cell>
          <cell r="M191">
            <v>24.376919953674545</v>
          </cell>
          <cell r="N191">
            <v>6.4605846371067281</v>
          </cell>
          <cell r="O191">
            <v>0</v>
          </cell>
          <cell r="P191">
            <v>0.25093076352782978</v>
          </cell>
          <cell r="Q191">
            <v>121.06063036801272</v>
          </cell>
          <cell r="R191">
            <v>15.039907046964126</v>
          </cell>
          <cell r="S191">
            <v>167.18897276928595</v>
          </cell>
        </row>
        <row r="192">
          <cell r="D192">
            <v>1720</v>
          </cell>
          <cell r="E192" t="str">
            <v>CFL42</v>
          </cell>
          <cell r="F192">
            <v>2521.1683792870504</v>
          </cell>
          <cell r="G192">
            <v>466.30079999999998</v>
          </cell>
          <cell r="H192">
            <v>109.49036035000002</v>
          </cell>
          <cell r="I192">
            <v>3.2000000000000006</v>
          </cell>
          <cell r="J192">
            <v>0</v>
          </cell>
          <cell r="K192">
            <v>2051.6675792870506</v>
          </cell>
          <cell r="L192">
            <v>254.88789865000001</v>
          </cell>
          <cell r="M192">
            <v>36.565379930511817</v>
          </cell>
          <cell r="N192">
            <v>6.4605846371067281</v>
          </cell>
          <cell r="O192">
            <v>0</v>
          </cell>
          <cell r="P192">
            <v>0.25093076352782978</v>
          </cell>
          <cell r="Q192">
            <v>121.06063036801272</v>
          </cell>
          <cell r="R192">
            <v>15.039907046964126</v>
          </cell>
          <cell r="S192">
            <v>179.37743274612322</v>
          </cell>
        </row>
        <row r="193">
          <cell r="D193">
            <v>1730</v>
          </cell>
          <cell r="E193" t="str">
            <v>CFL42</v>
          </cell>
          <cell r="F193">
            <v>2676.6019792870507</v>
          </cell>
          <cell r="G193">
            <v>621.73439999999994</v>
          </cell>
          <cell r="H193">
            <v>109.49036035000002</v>
          </cell>
          <cell r="I193">
            <v>3.2000000000000006</v>
          </cell>
          <cell r="J193">
            <v>0</v>
          </cell>
          <cell r="K193">
            <v>2051.6675792870506</v>
          </cell>
          <cell r="L193">
            <v>254.88789865000001</v>
          </cell>
          <cell r="M193">
            <v>48.753839907349089</v>
          </cell>
          <cell r="N193">
            <v>6.4605846371067281</v>
          </cell>
          <cell r="O193">
            <v>0</v>
          </cell>
          <cell r="P193">
            <v>0.25093076352782978</v>
          </cell>
          <cell r="Q193">
            <v>121.06063036801272</v>
          </cell>
          <cell r="R193">
            <v>15.039907046964126</v>
          </cell>
          <cell r="S193">
            <v>191.56589272296048</v>
          </cell>
        </row>
        <row r="194">
          <cell r="D194">
            <v>1740</v>
          </cell>
          <cell r="E194" t="str">
            <v>T5_2x14W</v>
          </cell>
          <cell r="F194">
            <v>528.15859182000008</v>
          </cell>
          <cell r="G194">
            <v>265.5324</v>
          </cell>
          <cell r="H194">
            <v>109.49036035000002</v>
          </cell>
          <cell r="I194">
            <v>3.2000000000000006</v>
          </cell>
          <cell r="J194">
            <v>259.42619182000004</v>
          </cell>
          <cell r="K194">
            <v>0</v>
          </cell>
          <cell r="L194">
            <v>0</v>
          </cell>
          <cell r="M194">
            <v>20.821952460430339</v>
          </cell>
          <cell r="N194">
            <v>6.4605846371067281</v>
          </cell>
          <cell r="O194">
            <v>15.307693425957339</v>
          </cell>
          <cell r="P194">
            <v>0.25093076352782978</v>
          </cell>
          <cell r="Q194">
            <v>0</v>
          </cell>
          <cell r="R194">
            <v>0</v>
          </cell>
          <cell r="S194">
            <v>42.841161287022238</v>
          </cell>
        </row>
        <row r="195">
          <cell r="D195">
            <v>1750</v>
          </cell>
          <cell r="E195" t="str">
            <v>T5_2x14W</v>
          </cell>
          <cell r="F195">
            <v>793.69099182000014</v>
          </cell>
          <cell r="G195">
            <v>531.06479999999999</v>
          </cell>
          <cell r="H195">
            <v>109.49036035000002</v>
          </cell>
          <cell r="I195">
            <v>3.2000000000000006</v>
          </cell>
          <cell r="J195">
            <v>259.42619182000004</v>
          </cell>
          <cell r="K195">
            <v>0</v>
          </cell>
          <cell r="L195">
            <v>0</v>
          </cell>
          <cell r="M195">
            <v>41.643904920860678</v>
          </cell>
          <cell r="N195">
            <v>6.4605846371067281</v>
          </cell>
          <cell r="O195">
            <v>15.307693425957339</v>
          </cell>
          <cell r="P195">
            <v>0.25093076352782978</v>
          </cell>
          <cell r="Q195">
            <v>0</v>
          </cell>
          <cell r="R195">
            <v>0</v>
          </cell>
          <cell r="S195">
            <v>63.663113747452577</v>
          </cell>
        </row>
        <row r="196">
          <cell r="D196">
            <v>1760</v>
          </cell>
          <cell r="E196" t="str">
            <v>T5_2x14W</v>
          </cell>
          <cell r="F196">
            <v>1059.22339182</v>
          </cell>
          <cell r="G196">
            <v>796.59719999999993</v>
          </cell>
          <cell r="H196">
            <v>109.49036035000002</v>
          </cell>
          <cell r="I196">
            <v>3.2000000000000006</v>
          </cell>
          <cell r="J196">
            <v>259.42619182000004</v>
          </cell>
          <cell r="K196">
            <v>0</v>
          </cell>
          <cell r="L196">
            <v>0</v>
          </cell>
          <cell r="M196">
            <v>62.465857381291016</v>
          </cell>
          <cell r="N196">
            <v>6.4605846371067281</v>
          </cell>
          <cell r="O196">
            <v>15.307693425957339</v>
          </cell>
          <cell r="P196">
            <v>0.25093076352782978</v>
          </cell>
          <cell r="Q196">
            <v>0</v>
          </cell>
          <cell r="R196">
            <v>0</v>
          </cell>
          <cell r="S196">
            <v>84.485066207882923</v>
          </cell>
        </row>
        <row r="197">
          <cell r="D197">
            <v>1770</v>
          </cell>
          <cell r="E197" t="str">
            <v>T5_2x14W</v>
          </cell>
          <cell r="F197">
            <v>1324.75579182</v>
          </cell>
          <cell r="G197">
            <v>1062.1296</v>
          </cell>
          <cell r="H197">
            <v>109.49036035000002</v>
          </cell>
          <cell r="I197">
            <v>3.2000000000000006</v>
          </cell>
          <cell r="J197">
            <v>259.42619182000004</v>
          </cell>
          <cell r="K197">
            <v>0</v>
          </cell>
          <cell r="L197">
            <v>0</v>
          </cell>
          <cell r="M197">
            <v>83.287809841721355</v>
          </cell>
          <cell r="N197">
            <v>6.4605846371067281</v>
          </cell>
          <cell r="O197">
            <v>15.307693425957339</v>
          </cell>
          <cell r="P197">
            <v>0.25093076352782978</v>
          </cell>
          <cell r="Q197">
            <v>0</v>
          </cell>
          <cell r="R197">
            <v>0</v>
          </cell>
          <cell r="S197">
            <v>105.30701866831326</v>
          </cell>
        </row>
        <row r="198">
          <cell r="D198">
            <v>1780</v>
          </cell>
          <cell r="E198" t="str">
            <v>T5_2x14W</v>
          </cell>
          <cell r="F198">
            <v>1408.3046783061516</v>
          </cell>
          <cell r="G198">
            <v>265.5324</v>
          </cell>
          <cell r="H198">
            <v>109.49036035000002</v>
          </cell>
          <cell r="I198">
            <v>3.2000000000000006</v>
          </cell>
          <cell r="J198">
            <v>259.42619182000004</v>
          </cell>
          <cell r="K198">
            <v>880.14608648615149</v>
          </cell>
          <cell r="L198">
            <v>254.88789865000001</v>
          </cell>
          <cell r="M198">
            <v>20.821952460430339</v>
          </cell>
          <cell r="N198">
            <v>6.4605846371067281</v>
          </cell>
          <cell r="O198">
            <v>15.307693425957339</v>
          </cell>
          <cell r="P198">
            <v>0.25093076352782978</v>
          </cell>
          <cell r="Q198">
            <v>51.933871316024387</v>
          </cell>
          <cell r="R198">
            <v>15.039907046964126</v>
          </cell>
          <cell r="S198">
            <v>109.81493965001076</v>
          </cell>
        </row>
        <row r="199">
          <cell r="D199">
            <v>1790</v>
          </cell>
          <cell r="E199" t="str">
            <v>T5_2x14W</v>
          </cell>
          <cell r="F199">
            <v>1673.8370783061516</v>
          </cell>
          <cell r="G199">
            <v>531.06479999999999</v>
          </cell>
          <cell r="H199">
            <v>109.49036035000002</v>
          </cell>
          <cell r="I199">
            <v>3.2000000000000006</v>
          </cell>
          <cell r="J199">
            <v>259.42619182000004</v>
          </cell>
          <cell r="K199">
            <v>880.14608648615149</v>
          </cell>
          <cell r="L199">
            <v>254.88789865000001</v>
          </cell>
          <cell r="M199">
            <v>41.643904920860678</v>
          </cell>
          <cell r="N199">
            <v>6.4605846371067281</v>
          </cell>
          <cell r="O199">
            <v>15.307693425957339</v>
          </cell>
          <cell r="P199">
            <v>0.25093076352782978</v>
          </cell>
          <cell r="Q199">
            <v>51.933871316024387</v>
          </cell>
          <cell r="R199">
            <v>15.039907046964126</v>
          </cell>
          <cell r="S199">
            <v>130.6368921104411</v>
          </cell>
        </row>
        <row r="200">
          <cell r="D200">
            <v>1800</v>
          </cell>
          <cell r="E200" t="str">
            <v>T5_2x14W</v>
          </cell>
          <cell r="F200">
            <v>1939.3694783061514</v>
          </cell>
          <cell r="G200">
            <v>796.59719999999993</v>
          </cell>
          <cell r="H200">
            <v>109.49036035000002</v>
          </cell>
          <cell r="I200">
            <v>3.2000000000000006</v>
          </cell>
          <cell r="J200">
            <v>259.42619182000004</v>
          </cell>
          <cell r="K200">
            <v>880.14608648615149</v>
          </cell>
          <cell r="L200">
            <v>254.88789865000001</v>
          </cell>
          <cell r="M200">
            <v>62.465857381291016</v>
          </cell>
          <cell r="N200">
            <v>6.4605846371067281</v>
          </cell>
          <cell r="O200">
            <v>15.307693425957339</v>
          </cell>
          <cell r="P200">
            <v>0.25093076352782978</v>
          </cell>
          <cell r="Q200">
            <v>51.933871316024387</v>
          </cell>
          <cell r="R200">
            <v>15.039907046964126</v>
          </cell>
          <cell r="S200">
            <v>151.45884457087143</v>
          </cell>
        </row>
        <row r="201">
          <cell r="D201">
            <v>1810</v>
          </cell>
          <cell r="E201" t="str">
            <v>T5_2x14W</v>
          </cell>
          <cell r="F201">
            <v>2204.9018783061515</v>
          </cell>
          <cell r="G201">
            <v>1062.1296</v>
          </cell>
          <cell r="H201">
            <v>109.49036035000002</v>
          </cell>
          <cell r="I201">
            <v>3.2000000000000006</v>
          </cell>
          <cell r="J201">
            <v>259.42619182000004</v>
          </cell>
          <cell r="K201">
            <v>880.14608648615149</v>
          </cell>
          <cell r="L201">
            <v>254.88789865000001</v>
          </cell>
          <cell r="M201">
            <v>83.287809841721355</v>
          </cell>
          <cell r="N201">
            <v>6.4605846371067281</v>
          </cell>
          <cell r="O201">
            <v>15.307693425957339</v>
          </cell>
          <cell r="P201">
            <v>0.25093076352782978</v>
          </cell>
          <cell r="Q201">
            <v>51.933871316024387</v>
          </cell>
          <cell r="R201">
            <v>15.039907046964126</v>
          </cell>
          <cell r="S201">
            <v>172.28079703130177</v>
          </cell>
        </row>
        <row r="202">
          <cell r="D202">
            <v>1820</v>
          </cell>
          <cell r="E202" t="str">
            <v>T5_2x14W</v>
          </cell>
          <cell r="F202">
            <v>2320.3999792870504</v>
          </cell>
          <cell r="G202">
            <v>265.5324</v>
          </cell>
          <cell r="H202">
            <v>109.49036035000002</v>
          </cell>
          <cell r="I202">
            <v>3.2000000000000006</v>
          </cell>
          <cell r="J202">
            <v>0</v>
          </cell>
          <cell r="K202">
            <v>2051.6675792870506</v>
          </cell>
          <cell r="L202">
            <v>254.88789865000001</v>
          </cell>
          <cell r="M202">
            <v>20.821952460430339</v>
          </cell>
          <cell r="N202">
            <v>6.4605846371067281</v>
          </cell>
          <cell r="O202">
            <v>0</v>
          </cell>
          <cell r="P202">
            <v>0.25093076352782978</v>
          </cell>
          <cell r="Q202">
            <v>121.06063036801272</v>
          </cell>
          <cell r="R202">
            <v>15.039907046964126</v>
          </cell>
          <cell r="S202">
            <v>163.63400527604173</v>
          </cell>
        </row>
        <row r="203">
          <cell r="D203">
            <v>1830</v>
          </cell>
          <cell r="E203" t="str">
            <v>T5_2x14W</v>
          </cell>
          <cell r="F203">
            <v>2585.9323792870505</v>
          </cell>
          <cell r="G203">
            <v>531.06479999999999</v>
          </cell>
          <cell r="H203">
            <v>109.49036035000002</v>
          </cell>
          <cell r="I203">
            <v>3.2000000000000006</v>
          </cell>
          <cell r="J203">
            <v>0</v>
          </cell>
          <cell r="K203">
            <v>2051.6675792870506</v>
          </cell>
          <cell r="L203">
            <v>254.88789865000001</v>
          </cell>
          <cell r="M203">
            <v>41.643904920860678</v>
          </cell>
          <cell r="N203">
            <v>6.4605846371067281</v>
          </cell>
          <cell r="O203">
            <v>0</v>
          </cell>
          <cell r="P203">
            <v>0.25093076352782978</v>
          </cell>
          <cell r="Q203">
            <v>121.06063036801272</v>
          </cell>
          <cell r="R203">
            <v>15.039907046964126</v>
          </cell>
          <cell r="S203">
            <v>184.45595773647207</v>
          </cell>
        </row>
        <row r="204">
          <cell r="D204">
            <v>1840</v>
          </cell>
          <cell r="E204" t="str">
            <v>T5_2x14W</v>
          </cell>
          <cell r="F204">
            <v>2851.4647792870505</v>
          </cell>
          <cell r="G204">
            <v>796.59719999999993</v>
          </cell>
          <cell r="H204">
            <v>109.49036035000002</v>
          </cell>
          <cell r="I204">
            <v>3.2000000000000006</v>
          </cell>
          <cell r="J204">
            <v>0</v>
          </cell>
          <cell r="K204">
            <v>2051.6675792870506</v>
          </cell>
          <cell r="L204">
            <v>254.88789865000001</v>
          </cell>
          <cell r="M204">
            <v>62.465857381291016</v>
          </cell>
          <cell r="N204">
            <v>6.4605846371067281</v>
          </cell>
          <cell r="O204">
            <v>0</v>
          </cell>
          <cell r="P204">
            <v>0.25093076352782978</v>
          </cell>
          <cell r="Q204">
            <v>121.06063036801272</v>
          </cell>
          <cell r="R204">
            <v>15.039907046964126</v>
          </cell>
          <cell r="S204">
            <v>205.27791019690244</v>
          </cell>
        </row>
        <row r="205">
          <cell r="D205">
            <v>1850</v>
          </cell>
          <cell r="E205" t="str">
            <v>T5_2x14W</v>
          </cell>
          <cell r="F205">
            <v>3116.9971792870506</v>
          </cell>
          <cell r="G205">
            <v>1062.1296</v>
          </cell>
          <cell r="H205">
            <v>109.49036035000002</v>
          </cell>
          <cell r="I205">
            <v>3.2000000000000006</v>
          </cell>
          <cell r="J205">
            <v>0</v>
          </cell>
          <cell r="K205">
            <v>2051.6675792870506</v>
          </cell>
          <cell r="L205">
            <v>254.88789865000001</v>
          </cell>
          <cell r="M205">
            <v>83.287809841721355</v>
          </cell>
          <cell r="N205">
            <v>6.4605846371067281</v>
          </cell>
          <cell r="O205">
            <v>0</v>
          </cell>
          <cell r="P205">
            <v>0.25093076352782978</v>
          </cell>
          <cell r="Q205">
            <v>121.06063036801272</v>
          </cell>
          <cell r="R205">
            <v>15.039907046964126</v>
          </cell>
          <cell r="S205">
            <v>226.09986265733278</v>
          </cell>
        </row>
        <row r="206">
          <cell r="D206">
            <v>1860</v>
          </cell>
          <cell r="E206" t="str">
            <v>T5_2x24W</v>
          </cell>
          <cell r="F206">
            <v>566.58523181999999</v>
          </cell>
          <cell r="G206">
            <v>303.95904000000002</v>
          </cell>
          <cell r="H206">
            <v>109.49036035000002</v>
          </cell>
          <cell r="I206">
            <v>3.2000000000000006</v>
          </cell>
          <cell r="J206">
            <v>259.42619182000004</v>
          </cell>
          <cell r="K206">
            <v>0</v>
          </cell>
          <cell r="L206">
            <v>0</v>
          </cell>
          <cell r="M206">
            <v>23.835210621370667</v>
          </cell>
          <cell r="N206">
            <v>6.4605846371067281</v>
          </cell>
          <cell r="O206">
            <v>15.307693425957339</v>
          </cell>
          <cell r="P206">
            <v>0.25093076352782978</v>
          </cell>
          <cell r="Q206">
            <v>0</v>
          </cell>
          <cell r="R206">
            <v>0</v>
          </cell>
          <cell r="S206">
            <v>45.85441944796257</v>
          </cell>
        </row>
        <row r="207">
          <cell r="D207">
            <v>1870</v>
          </cell>
          <cell r="E207" t="str">
            <v>T5_2x24W</v>
          </cell>
          <cell r="F207">
            <v>870.54427182000018</v>
          </cell>
          <cell r="G207">
            <v>607.91808000000003</v>
          </cell>
          <cell r="H207">
            <v>109.49036035000002</v>
          </cell>
          <cell r="I207">
            <v>3.2000000000000006</v>
          </cell>
          <cell r="J207">
            <v>259.42619182000004</v>
          </cell>
          <cell r="K207">
            <v>0</v>
          </cell>
          <cell r="L207">
            <v>0</v>
          </cell>
          <cell r="M207">
            <v>47.670421242741334</v>
          </cell>
          <cell r="N207">
            <v>6.4605846371067281</v>
          </cell>
          <cell r="O207">
            <v>15.307693425957339</v>
          </cell>
          <cell r="P207">
            <v>0.25093076352782978</v>
          </cell>
          <cell r="Q207">
            <v>0</v>
          </cell>
          <cell r="R207">
            <v>0</v>
          </cell>
          <cell r="S207">
            <v>69.689630069333234</v>
          </cell>
        </row>
        <row r="208">
          <cell r="D208">
            <v>1880</v>
          </cell>
          <cell r="E208" t="str">
            <v>T5_2x24W</v>
          </cell>
          <cell r="F208">
            <v>1174.5033118200001</v>
          </cell>
          <cell r="G208">
            <v>911.8771200000001</v>
          </cell>
          <cell r="H208">
            <v>109.49036035000002</v>
          </cell>
          <cell r="I208">
            <v>3.2000000000000006</v>
          </cell>
          <cell r="J208">
            <v>259.42619182000004</v>
          </cell>
          <cell r="K208">
            <v>0</v>
          </cell>
          <cell r="L208">
            <v>0</v>
          </cell>
          <cell r="M208">
            <v>71.505631864112004</v>
          </cell>
          <cell r="N208">
            <v>6.4605846371067281</v>
          </cell>
          <cell r="O208">
            <v>15.307693425957339</v>
          </cell>
          <cell r="P208">
            <v>0.25093076352782978</v>
          </cell>
          <cell r="Q208">
            <v>0</v>
          </cell>
          <cell r="R208">
            <v>0</v>
          </cell>
          <cell r="S208">
            <v>93.524840690703911</v>
          </cell>
        </row>
        <row r="209">
          <cell r="D209">
            <v>1890</v>
          </cell>
          <cell r="E209" t="str">
            <v>T5_2x24W</v>
          </cell>
          <cell r="F209">
            <v>1478.4623518200001</v>
          </cell>
          <cell r="G209">
            <v>1215.8361600000001</v>
          </cell>
          <cell r="H209">
            <v>109.49036035000002</v>
          </cell>
          <cell r="I209">
            <v>3.2000000000000006</v>
          </cell>
          <cell r="J209">
            <v>259.42619182000004</v>
          </cell>
          <cell r="K209">
            <v>0</v>
          </cell>
          <cell r="L209">
            <v>0</v>
          </cell>
          <cell r="M209">
            <v>95.340842485482668</v>
          </cell>
          <cell r="N209">
            <v>6.4605846371067281</v>
          </cell>
          <cell r="O209">
            <v>15.307693425957339</v>
          </cell>
          <cell r="P209">
            <v>0.25093076352782978</v>
          </cell>
          <cell r="Q209">
            <v>0</v>
          </cell>
          <cell r="R209">
            <v>0</v>
          </cell>
          <cell r="S209">
            <v>117.36005131207457</v>
          </cell>
        </row>
        <row r="210">
          <cell r="D210">
            <v>1900</v>
          </cell>
          <cell r="E210" t="str">
            <v>T5_2x24W</v>
          </cell>
          <cell r="F210">
            <v>1446.7313183061515</v>
          </cell>
          <cell r="G210">
            <v>303.95904000000002</v>
          </cell>
          <cell r="H210">
            <v>109.49036035000002</v>
          </cell>
          <cell r="I210">
            <v>3.2000000000000006</v>
          </cell>
          <cell r="J210">
            <v>259.42619182000004</v>
          </cell>
          <cell r="K210">
            <v>880.14608648615149</v>
          </cell>
          <cell r="L210">
            <v>254.88789865000001</v>
          </cell>
          <cell r="M210">
            <v>23.835210621370667</v>
          </cell>
          <cell r="N210">
            <v>6.4605846371067281</v>
          </cell>
          <cell r="O210">
            <v>15.307693425957339</v>
          </cell>
          <cell r="P210">
            <v>0.25093076352782978</v>
          </cell>
          <cell r="Q210">
            <v>51.933871316024387</v>
          </cell>
          <cell r="R210">
            <v>15.039907046964126</v>
          </cell>
          <cell r="S210">
            <v>112.8281978109511</v>
          </cell>
        </row>
        <row r="211">
          <cell r="D211">
            <v>1910</v>
          </cell>
          <cell r="E211" t="str">
            <v>T5_2x24W</v>
          </cell>
          <cell r="F211">
            <v>1750.6903583061517</v>
          </cell>
          <cell r="G211">
            <v>607.91808000000003</v>
          </cell>
          <cell r="H211">
            <v>109.49036035000002</v>
          </cell>
          <cell r="I211">
            <v>3.2000000000000006</v>
          </cell>
          <cell r="J211">
            <v>259.42619182000004</v>
          </cell>
          <cell r="K211">
            <v>880.14608648615149</v>
          </cell>
          <cell r="L211">
            <v>254.88789865000001</v>
          </cell>
          <cell r="M211">
            <v>47.670421242741334</v>
          </cell>
          <cell r="N211">
            <v>6.4605846371067281</v>
          </cell>
          <cell r="O211">
            <v>15.307693425957339</v>
          </cell>
          <cell r="P211">
            <v>0.25093076352782978</v>
          </cell>
          <cell r="Q211">
            <v>51.933871316024387</v>
          </cell>
          <cell r="R211">
            <v>15.039907046964126</v>
          </cell>
          <cell r="S211">
            <v>136.66340843232175</v>
          </cell>
        </row>
        <row r="212">
          <cell r="D212">
            <v>1920</v>
          </cell>
          <cell r="E212" t="str">
            <v>T5_2x24W</v>
          </cell>
          <cell r="F212">
            <v>2054.6493983061519</v>
          </cell>
          <cell r="G212">
            <v>911.8771200000001</v>
          </cell>
          <cell r="H212">
            <v>109.49036035000002</v>
          </cell>
          <cell r="I212">
            <v>3.2000000000000006</v>
          </cell>
          <cell r="J212">
            <v>259.42619182000004</v>
          </cell>
          <cell r="K212">
            <v>880.14608648615149</v>
          </cell>
          <cell r="L212">
            <v>254.88789865000001</v>
          </cell>
          <cell r="M212">
            <v>71.505631864112004</v>
          </cell>
          <cell r="N212">
            <v>6.4605846371067281</v>
          </cell>
          <cell r="O212">
            <v>15.307693425957339</v>
          </cell>
          <cell r="P212">
            <v>0.25093076352782978</v>
          </cell>
          <cell r="Q212">
            <v>51.933871316024387</v>
          </cell>
          <cell r="R212">
            <v>15.039907046964126</v>
          </cell>
          <cell r="S212">
            <v>160.49861905369241</v>
          </cell>
        </row>
        <row r="213">
          <cell r="D213">
            <v>1930</v>
          </cell>
          <cell r="E213" t="str">
            <v>T5_2x24W</v>
          </cell>
          <cell r="F213">
            <v>2358.6084383061516</v>
          </cell>
          <cell r="G213">
            <v>1215.8361600000001</v>
          </cell>
          <cell r="H213">
            <v>109.49036035000002</v>
          </cell>
          <cell r="I213">
            <v>3.2000000000000006</v>
          </cell>
          <cell r="J213">
            <v>259.42619182000004</v>
          </cell>
          <cell r="K213">
            <v>880.14608648615149</v>
          </cell>
          <cell r="L213">
            <v>254.88789865000001</v>
          </cell>
          <cell r="M213">
            <v>95.340842485482668</v>
          </cell>
          <cell r="N213">
            <v>6.4605846371067281</v>
          </cell>
          <cell r="O213">
            <v>15.307693425957339</v>
          </cell>
          <cell r="P213">
            <v>0.25093076352782978</v>
          </cell>
          <cell r="Q213">
            <v>51.933871316024387</v>
          </cell>
          <cell r="R213">
            <v>15.039907046964126</v>
          </cell>
          <cell r="S213">
            <v>184.33382967506307</v>
          </cell>
        </row>
        <row r="214">
          <cell r="D214">
            <v>1940</v>
          </cell>
          <cell r="E214" t="str">
            <v>T5_2x24W</v>
          </cell>
          <cell r="F214">
            <v>2358.8266192870506</v>
          </cell>
          <cell r="G214">
            <v>303.95904000000002</v>
          </cell>
          <cell r="H214">
            <v>109.49036035000002</v>
          </cell>
          <cell r="I214">
            <v>3.2000000000000006</v>
          </cell>
          <cell r="J214">
            <v>0</v>
          </cell>
          <cell r="K214">
            <v>2051.6675792870506</v>
          </cell>
          <cell r="L214">
            <v>254.88789865000001</v>
          </cell>
          <cell r="M214">
            <v>23.835210621370667</v>
          </cell>
          <cell r="N214">
            <v>6.4605846371067281</v>
          </cell>
          <cell r="O214">
            <v>0</v>
          </cell>
          <cell r="P214">
            <v>0.25093076352782978</v>
          </cell>
          <cell r="Q214">
            <v>121.06063036801272</v>
          </cell>
          <cell r="R214">
            <v>15.039907046964126</v>
          </cell>
          <cell r="S214">
            <v>166.64726343698206</v>
          </cell>
        </row>
        <row r="215">
          <cell r="D215">
            <v>1950</v>
          </cell>
          <cell r="E215" t="str">
            <v>T5_2x24W</v>
          </cell>
          <cell r="F215">
            <v>2662.7856592870507</v>
          </cell>
          <cell r="G215">
            <v>607.91808000000003</v>
          </cell>
          <cell r="H215">
            <v>109.49036035000002</v>
          </cell>
          <cell r="I215">
            <v>3.2000000000000006</v>
          </cell>
          <cell r="J215">
            <v>0</v>
          </cell>
          <cell r="K215">
            <v>2051.6675792870506</v>
          </cell>
          <cell r="L215">
            <v>254.88789865000001</v>
          </cell>
          <cell r="M215">
            <v>47.670421242741334</v>
          </cell>
          <cell r="N215">
            <v>6.4605846371067281</v>
          </cell>
          <cell r="O215">
            <v>0</v>
          </cell>
          <cell r="P215">
            <v>0.25093076352782978</v>
          </cell>
          <cell r="Q215">
            <v>121.06063036801272</v>
          </cell>
          <cell r="R215">
            <v>15.039907046964126</v>
          </cell>
          <cell r="S215">
            <v>190.48247405835275</v>
          </cell>
        </row>
        <row r="216">
          <cell r="D216">
            <v>1960</v>
          </cell>
          <cell r="E216" t="str">
            <v>T5_2x24W</v>
          </cell>
          <cell r="F216">
            <v>2966.7446992870509</v>
          </cell>
          <cell r="G216">
            <v>911.8771200000001</v>
          </cell>
          <cell r="H216">
            <v>109.49036035000002</v>
          </cell>
          <cell r="I216">
            <v>3.2000000000000006</v>
          </cell>
          <cell r="J216">
            <v>0</v>
          </cell>
          <cell r="K216">
            <v>2051.6675792870506</v>
          </cell>
          <cell r="L216">
            <v>254.88789865000001</v>
          </cell>
          <cell r="M216">
            <v>71.505631864112004</v>
          </cell>
          <cell r="N216">
            <v>6.4605846371067281</v>
          </cell>
          <cell r="O216">
            <v>0</v>
          </cell>
          <cell r="P216">
            <v>0.25093076352782978</v>
          </cell>
          <cell r="Q216">
            <v>121.06063036801272</v>
          </cell>
          <cell r="R216">
            <v>15.039907046964126</v>
          </cell>
          <cell r="S216">
            <v>214.31768467972341</v>
          </cell>
        </row>
        <row r="217">
          <cell r="D217">
            <v>1970</v>
          </cell>
          <cell r="E217" t="str">
            <v>T5_2x24W</v>
          </cell>
          <cell r="F217">
            <v>3270.7037392870507</v>
          </cell>
          <cell r="G217">
            <v>1215.8361600000001</v>
          </cell>
          <cell r="H217">
            <v>109.49036035000002</v>
          </cell>
          <cell r="I217">
            <v>3.2000000000000006</v>
          </cell>
          <cell r="J217">
            <v>0</v>
          </cell>
          <cell r="K217">
            <v>2051.6675792870506</v>
          </cell>
          <cell r="L217">
            <v>254.88789865000001</v>
          </cell>
          <cell r="M217">
            <v>95.340842485482668</v>
          </cell>
          <cell r="N217">
            <v>6.4605846371067281</v>
          </cell>
          <cell r="O217">
            <v>0</v>
          </cell>
          <cell r="P217">
            <v>0.25093076352782978</v>
          </cell>
          <cell r="Q217">
            <v>121.06063036801272</v>
          </cell>
          <cell r="R217">
            <v>15.039907046964126</v>
          </cell>
          <cell r="S217">
            <v>238.15289530109408</v>
          </cell>
        </row>
        <row r="218">
          <cell r="D218">
            <v>1980</v>
          </cell>
          <cell r="E218" t="str">
            <v>CFL32</v>
          </cell>
          <cell r="F218">
            <v>417.72517782</v>
          </cell>
          <cell r="G218">
            <v>155.098986</v>
          </cell>
          <cell r="H218">
            <v>109.49036035000002</v>
          </cell>
          <cell r="I218">
            <v>3.2000000000000006</v>
          </cell>
          <cell r="J218">
            <v>259.42619182000004</v>
          </cell>
          <cell r="K218">
            <v>0</v>
          </cell>
          <cell r="L218">
            <v>0</v>
          </cell>
          <cell r="M218">
            <v>12.162220931053803</v>
          </cell>
          <cell r="N218">
            <v>6.4605846371067281</v>
          </cell>
          <cell r="O218">
            <v>15.307693425957339</v>
          </cell>
          <cell r="P218">
            <v>0.25093076352782978</v>
          </cell>
          <cell r="Q218">
            <v>0</v>
          </cell>
          <cell r="R218">
            <v>0</v>
          </cell>
          <cell r="S218">
            <v>34.181429757645702</v>
          </cell>
        </row>
        <row r="219">
          <cell r="D219">
            <v>1990</v>
          </cell>
          <cell r="E219" t="str">
            <v>CFL32</v>
          </cell>
          <cell r="F219">
            <v>572.82416381999997</v>
          </cell>
          <cell r="G219">
            <v>310.19797199999999</v>
          </cell>
          <cell r="H219">
            <v>109.49036035000002</v>
          </cell>
          <cell r="I219">
            <v>3.2000000000000006</v>
          </cell>
          <cell r="J219">
            <v>259.42619182000004</v>
          </cell>
          <cell r="K219">
            <v>0</v>
          </cell>
          <cell r="L219">
            <v>0</v>
          </cell>
          <cell r="M219">
            <v>24.324441862107605</v>
          </cell>
          <cell r="N219">
            <v>6.4605846371067281</v>
          </cell>
          <cell r="O219">
            <v>15.307693425957339</v>
          </cell>
          <cell r="P219">
            <v>0.25093076352782978</v>
          </cell>
          <cell r="Q219">
            <v>0</v>
          </cell>
          <cell r="R219">
            <v>0</v>
          </cell>
          <cell r="S219">
            <v>46.343650688699505</v>
          </cell>
        </row>
        <row r="220">
          <cell r="D220">
            <v>2000</v>
          </cell>
          <cell r="E220" t="str">
            <v>CFL32</v>
          </cell>
          <cell r="F220">
            <v>727.92314982000005</v>
          </cell>
          <cell r="G220">
            <v>465.29695800000002</v>
          </cell>
          <cell r="H220">
            <v>109.49036035000002</v>
          </cell>
          <cell r="I220">
            <v>3.2000000000000006</v>
          </cell>
          <cell r="J220">
            <v>259.42619182000004</v>
          </cell>
          <cell r="K220">
            <v>0</v>
          </cell>
          <cell r="L220">
            <v>0</v>
          </cell>
          <cell r="M220">
            <v>36.486662793161408</v>
          </cell>
          <cell r="N220">
            <v>6.4605846371067281</v>
          </cell>
          <cell r="O220">
            <v>15.307693425957339</v>
          </cell>
          <cell r="P220">
            <v>0.25093076352782978</v>
          </cell>
          <cell r="Q220">
            <v>0</v>
          </cell>
          <cell r="R220">
            <v>0</v>
          </cell>
          <cell r="S220">
            <v>58.505871619753307</v>
          </cell>
        </row>
        <row r="221">
          <cell r="D221">
            <v>2010</v>
          </cell>
          <cell r="E221" t="str">
            <v>CFL32</v>
          </cell>
          <cell r="F221">
            <v>883.02213582000013</v>
          </cell>
          <cell r="G221">
            <v>620.39594399999999</v>
          </cell>
          <cell r="H221">
            <v>109.49036035000002</v>
          </cell>
          <cell r="I221">
            <v>3.2000000000000006</v>
          </cell>
          <cell r="J221">
            <v>259.42619182000004</v>
          </cell>
          <cell r="K221">
            <v>0</v>
          </cell>
          <cell r="L221">
            <v>0</v>
          </cell>
          <cell r="M221">
            <v>48.64888372421521</v>
          </cell>
          <cell r="N221">
            <v>6.4605846371067281</v>
          </cell>
          <cell r="O221">
            <v>15.307693425957339</v>
          </cell>
          <cell r="P221">
            <v>0.25093076352782978</v>
          </cell>
          <cell r="Q221">
            <v>0</v>
          </cell>
          <cell r="R221">
            <v>0</v>
          </cell>
          <cell r="S221">
            <v>70.668092550807103</v>
          </cell>
        </row>
        <row r="222">
          <cell r="D222">
            <v>2020</v>
          </cell>
          <cell r="E222" t="str">
            <v>CFL32</v>
          </cell>
          <cell r="F222">
            <v>1297.8712643061515</v>
          </cell>
          <cell r="G222">
            <v>155.098986</v>
          </cell>
          <cell r="H222">
            <v>109.49036035000002</v>
          </cell>
          <cell r="I222">
            <v>3.2000000000000006</v>
          </cell>
          <cell r="J222">
            <v>259.42619182000004</v>
          </cell>
          <cell r="K222">
            <v>880.14608648615149</v>
          </cell>
          <cell r="L222">
            <v>254.88789865000001</v>
          </cell>
          <cell r="M222">
            <v>12.162220931053803</v>
          </cell>
          <cell r="N222">
            <v>6.4605846371067281</v>
          </cell>
          <cell r="O222">
            <v>15.307693425957339</v>
          </cell>
          <cell r="P222">
            <v>0.25093076352782978</v>
          </cell>
          <cell r="Q222">
            <v>51.933871316024387</v>
          </cell>
          <cell r="R222">
            <v>15.039907046964126</v>
          </cell>
          <cell r="S222">
            <v>101.15520812063421</v>
          </cell>
        </row>
        <row r="223">
          <cell r="D223">
            <v>2030</v>
          </cell>
          <cell r="E223" t="str">
            <v>CFL32</v>
          </cell>
          <cell r="F223">
            <v>1452.9702503061515</v>
          </cell>
          <cell r="G223">
            <v>310.19797199999999</v>
          </cell>
          <cell r="H223">
            <v>109.49036035000002</v>
          </cell>
          <cell r="I223">
            <v>3.2000000000000006</v>
          </cell>
          <cell r="J223">
            <v>259.42619182000004</v>
          </cell>
          <cell r="K223">
            <v>880.14608648615149</v>
          </cell>
          <cell r="L223">
            <v>254.88789865000001</v>
          </cell>
          <cell r="M223">
            <v>24.324441862107605</v>
          </cell>
          <cell r="N223">
            <v>6.4605846371067281</v>
          </cell>
          <cell r="O223">
            <v>15.307693425957339</v>
          </cell>
          <cell r="P223">
            <v>0.25093076352782978</v>
          </cell>
          <cell r="Q223">
            <v>51.933871316024387</v>
          </cell>
          <cell r="R223">
            <v>15.039907046964126</v>
          </cell>
          <cell r="S223">
            <v>113.31742905168802</v>
          </cell>
        </row>
        <row r="224">
          <cell r="D224">
            <v>2040</v>
          </cell>
          <cell r="E224" t="str">
            <v>CFL32</v>
          </cell>
          <cell r="F224">
            <v>1608.0692363061517</v>
          </cell>
          <cell r="G224">
            <v>465.29695800000002</v>
          </cell>
          <cell r="H224">
            <v>109.49036035000002</v>
          </cell>
          <cell r="I224">
            <v>3.2000000000000006</v>
          </cell>
          <cell r="J224">
            <v>259.42619182000004</v>
          </cell>
          <cell r="K224">
            <v>880.14608648615149</v>
          </cell>
          <cell r="L224">
            <v>254.88789865000001</v>
          </cell>
          <cell r="M224">
            <v>36.486662793161408</v>
          </cell>
          <cell r="N224">
            <v>6.4605846371067281</v>
          </cell>
          <cell r="O224">
            <v>15.307693425957339</v>
          </cell>
          <cell r="P224">
            <v>0.25093076352782978</v>
          </cell>
          <cell r="Q224">
            <v>51.933871316024387</v>
          </cell>
          <cell r="R224">
            <v>15.039907046964126</v>
          </cell>
          <cell r="S224">
            <v>125.47964998274183</v>
          </cell>
        </row>
        <row r="225">
          <cell r="D225">
            <v>2050</v>
          </cell>
          <cell r="E225" t="str">
            <v>CFL32</v>
          </cell>
          <cell r="F225">
            <v>1763.1682223061516</v>
          </cell>
          <cell r="G225">
            <v>620.39594399999999</v>
          </cell>
          <cell r="H225">
            <v>109.49036035000002</v>
          </cell>
          <cell r="I225">
            <v>3.2000000000000006</v>
          </cell>
          <cell r="J225">
            <v>259.42619182000004</v>
          </cell>
          <cell r="K225">
            <v>880.14608648615149</v>
          </cell>
          <cell r="L225">
            <v>254.88789865000001</v>
          </cell>
          <cell r="M225">
            <v>48.64888372421521</v>
          </cell>
          <cell r="N225">
            <v>6.4605846371067281</v>
          </cell>
          <cell r="O225">
            <v>15.307693425957339</v>
          </cell>
          <cell r="P225">
            <v>0.25093076352782978</v>
          </cell>
          <cell r="Q225">
            <v>51.933871316024387</v>
          </cell>
          <cell r="R225">
            <v>15.039907046964126</v>
          </cell>
          <cell r="S225">
            <v>137.6418709137956</v>
          </cell>
        </row>
        <row r="226">
          <cell r="D226">
            <v>2060</v>
          </cell>
          <cell r="E226" t="str">
            <v>CFL32</v>
          </cell>
          <cell r="F226">
            <v>2209.9665652870503</v>
          </cell>
          <cell r="G226">
            <v>155.098986</v>
          </cell>
          <cell r="H226">
            <v>109.49036035000002</v>
          </cell>
          <cell r="I226">
            <v>3.2000000000000006</v>
          </cell>
          <cell r="J226">
            <v>0</v>
          </cell>
          <cell r="K226">
            <v>2051.6675792870506</v>
          </cell>
          <cell r="L226">
            <v>254.88789865000001</v>
          </cell>
          <cell r="M226">
            <v>12.162220931053803</v>
          </cell>
          <cell r="N226">
            <v>6.4605846371067281</v>
          </cell>
          <cell r="O226">
            <v>0</v>
          </cell>
          <cell r="P226">
            <v>0.25093076352782978</v>
          </cell>
          <cell r="Q226">
            <v>121.06063036801272</v>
          </cell>
          <cell r="R226">
            <v>15.039907046964126</v>
          </cell>
          <cell r="S226">
            <v>154.9742737466652</v>
          </cell>
        </row>
        <row r="227">
          <cell r="D227">
            <v>2070</v>
          </cell>
          <cell r="E227" t="str">
            <v>CFL32</v>
          </cell>
          <cell r="F227">
            <v>2365.0655512870508</v>
          </cell>
          <cell r="G227">
            <v>310.19797199999999</v>
          </cell>
          <cell r="H227">
            <v>109.49036035000002</v>
          </cell>
          <cell r="I227">
            <v>3.2000000000000006</v>
          </cell>
          <cell r="J227">
            <v>0</v>
          </cell>
          <cell r="K227">
            <v>2051.6675792870506</v>
          </cell>
          <cell r="L227">
            <v>254.88789865000001</v>
          </cell>
          <cell r="M227">
            <v>24.324441862107605</v>
          </cell>
          <cell r="N227">
            <v>6.4605846371067281</v>
          </cell>
          <cell r="O227">
            <v>0</v>
          </cell>
          <cell r="P227">
            <v>0.25093076352782978</v>
          </cell>
          <cell r="Q227">
            <v>121.06063036801272</v>
          </cell>
          <cell r="R227">
            <v>15.039907046964126</v>
          </cell>
          <cell r="S227">
            <v>167.13649467771901</v>
          </cell>
        </row>
        <row r="228">
          <cell r="D228">
            <v>2080</v>
          </cell>
          <cell r="E228" t="str">
            <v>CFL32</v>
          </cell>
          <cell r="F228">
            <v>2520.1645372870507</v>
          </cell>
          <cell r="G228">
            <v>465.29695800000002</v>
          </cell>
          <cell r="H228">
            <v>109.49036035000002</v>
          </cell>
          <cell r="I228">
            <v>3.2000000000000006</v>
          </cell>
          <cell r="J228">
            <v>0</v>
          </cell>
          <cell r="K228">
            <v>2051.6675792870506</v>
          </cell>
          <cell r="L228">
            <v>254.88789865000001</v>
          </cell>
          <cell r="M228">
            <v>36.486662793161408</v>
          </cell>
          <cell r="N228">
            <v>6.4605846371067281</v>
          </cell>
          <cell r="O228">
            <v>0</v>
          </cell>
          <cell r="P228">
            <v>0.25093076352782978</v>
          </cell>
          <cell r="Q228">
            <v>121.06063036801272</v>
          </cell>
          <cell r="R228">
            <v>15.039907046964126</v>
          </cell>
          <cell r="S228">
            <v>179.2987156087728</v>
          </cell>
        </row>
        <row r="229">
          <cell r="D229">
            <v>2090</v>
          </cell>
          <cell r="E229" t="str">
            <v>CFL32</v>
          </cell>
          <cell r="F229">
            <v>2675.2635232870507</v>
          </cell>
          <cell r="G229">
            <v>620.39594399999999</v>
          </cell>
          <cell r="H229">
            <v>109.49036035000002</v>
          </cell>
          <cell r="I229">
            <v>3.2000000000000006</v>
          </cell>
          <cell r="J229">
            <v>0</v>
          </cell>
          <cell r="K229">
            <v>2051.6675792870506</v>
          </cell>
          <cell r="L229">
            <v>254.88789865000001</v>
          </cell>
          <cell r="M229">
            <v>48.64888372421521</v>
          </cell>
          <cell r="N229">
            <v>6.4605846371067281</v>
          </cell>
          <cell r="O229">
            <v>0</v>
          </cell>
          <cell r="P229">
            <v>0.25093076352782978</v>
          </cell>
          <cell r="Q229">
            <v>121.06063036801272</v>
          </cell>
          <cell r="R229">
            <v>15.039907046964126</v>
          </cell>
          <cell r="S229">
            <v>191.4609365398266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s 9.1.14"/>
      <sheetName val="Introduction"/>
      <sheetName val="Input Data"/>
      <sheetName val="Stock"/>
      <sheetName val="TEMP - Unit Assemblies"/>
      <sheetName val="Assembly"/>
      <sheetName val="Pole Cost Model"/>
      <sheetName val="Assembled Costs"/>
      <sheetName val="SLUOS Capital Ch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D12" t="str">
            <v>Capital Code</v>
          </cell>
          <cell r="E12" t="str">
            <v>Mapped to Assembly</v>
          </cell>
          <cell r="F12" t="str">
            <v>Capital Cost Total (including corporate &amp; divisional overhead)</v>
          </cell>
          <cell r="G12" t="str">
            <v>Lantern</v>
          </cell>
          <cell r="H12" t="str">
            <v>Lantern / Bracket Design</v>
          </cell>
          <cell r="I12" t="str">
            <v>Traffic Control</v>
          </cell>
          <cell r="J12" t="str">
            <v>Bracket and wiring</v>
          </cell>
          <cell r="K12" t="str">
            <v>Pole / Column</v>
          </cell>
          <cell r="L12" t="str">
            <v>Pole /Column Design</v>
          </cell>
          <cell r="M12" t="str">
            <v>Lantern</v>
          </cell>
          <cell r="N12" t="str">
            <v>Lantern / Bracket Design</v>
          </cell>
          <cell r="O12" t="str">
            <v>Bracket and Wiring</v>
          </cell>
          <cell r="P12" t="str">
            <v>Traffic Control</v>
          </cell>
          <cell r="Q12" t="str">
            <v>Pole / Column</v>
          </cell>
          <cell r="R12" t="str">
            <v>Pole / Column Design</v>
          </cell>
          <cell r="S12" t="str">
            <v>Total</v>
          </cell>
        </row>
        <row r="13">
          <cell r="D13">
            <v>10</v>
          </cell>
          <cell r="E13" t="str">
            <v>COMPMV80W</v>
          </cell>
          <cell r="F13">
            <v>1019.8200083500001</v>
          </cell>
          <cell r="G13">
            <v>169.85338432500004</v>
          </cell>
          <cell r="H13">
            <v>148.10830022499999</v>
          </cell>
          <cell r="I13">
            <v>158.5295448</v>
          </cell>
          <cell r="J13">
            <v>543.32877900000005</v>
          </cell>
          <cell r="K13">
            <v>0</v>
          </cell>
          <cell r="L13">
            <v>0</v>
          </cell>
          <cell r="M13">
            <v>13.319199817643176</v>
          </cell>
          <cell r="N13">
            <v>8.7392735397242287</v>
          </cell>
          <cell r="O13">
            <v>32.059640239419089</v>
          </cell>
          <cell r="P13">
            <v>12.431231161994775</v>
          </cell>
          <cell r="Q13">
            <v>0</v>
          </cell>
          <cell r="R13">
            <v>0</v>
          </cell>
          <cell r="S13">
            <v>66.549344758781274</v>
          </cell>
        </row>
        <row r="14">
          <cell r="D14">
            <v>20</v>
          </cell>
          <cell r="E14" t="str">
            <v>REPMV250WHPS150W</v>
          </cell>
          <cell r="F14">
            <v>1518.549741325</v>
          </cell>
          <cell r="G14">
            <v>397.92572610000002</v>
          </cell>
          <cell r="H14">
            <v>148.10830022499999</v>
          </cell>
          <cell r="I14">
            <v>158.5295448</v>
          </cell>
          <cell r="J14">
            <v>813.98617020000006</v>
          </cell>
          <cell r="K14">
            <v>0</v>
          </cell>
          <cell r="L14">
            <v>0</v>
          </cell>
          <cell r="M14">
            <v>31.203689461762202</v>
          </cell>
          <cell r="N14">
            <v>8.7392735397242287</v>
          </cell>
          <cell r="O14">
            <v>48.030041450233128</v>
          </cell>
          <cell r="P14">
            <v>12.431231161994775</v>
          </cell>
          <cell r="Q14">
            <v>0</v>
          </cell>
          <cell r="R14">
            <v>0</v>
          </cell>
          <cell r="S14">
            <v>100.40423561371433</v>
          </cell>
        </row>
        <row r="15">
          <cell r="D15">
            <v>30</v>
          </cell>
          <cell r="E15" t="str">
            <v>REPMV400WHPS250W</v>
          </cell>
          <cell r="F15">
            <v>1468.049386525</v>
          </cell>
          <cell r="G15">
            <v>347.42537130000005</v>
          </cell>
          <cell r="H15">
            <v>148.10830022499999</v>
          </cell>
          <cell r="I15">
            <v>158.5295448</v>
          </cell>
          <cell r="J15">
            <v>813.98617020000006</v>
          </cell>
          <cell r="K15">
            <v>0</v>
          </cell>
          <cell r="L15">
            <v>0</v>
          </cell>
          <cell r="M15">
            <v>27.243660527890231</v>
          </cell>
          <cell r="N15">
            <v>8.7392735397242287</v>
          </cell>
          <cell r="O15">
            <v>48.030041450233128</v>
          </cell>
          <cell r="P15">
            <v>12.431231161994775</v>
          </cell>
          <cell r="Q15">
            <v>0</v>
          </cell>
          <cell r="R15">
            <v>0</v>
          </cell>
          <cell r="S15">
            <v>96.444206679842367</v>
          </cell>
        </row>
        <row r="16">
          <cell r="D16">
            <v>40</v>
          </cell>
          <cell r="E16" t="str">
            <v>COMPHPS70W</v>
          </cell>
          <cell r="F16">
            <v>1094.4447600250001</v>
          </cell>
          <cell r="G16">
            <v>244.47813600000001</v>
          </cell>
          <cell r="H16">
            <v>148.10830022499999</v>
          </cell>
          <cell r="I16">
            <v>158.5295448</v>
          </cell>
          <cell r="J16">
            <v>543.32877900000005</v>
          </cell>
          <cell r="K16">
            <v>0</v>
          </cell>
          <cell r="L16">
            <v>0</v>
          </cell>
          <cell r="M16">
            <v>19.170964166356434</v>
          </cell>
          <cell r="N16">
            <v>8.7392735397242287</v>
          </cell>
          <cell r="O16">
            <v>32.059640239419089</v>
          </cell>
          <cell r="P16">
            <v>12.431231161994775</v>
          </cell>
          <cell r="Q16">
            <v>0</v>
          </cell>
          <cell r="R16">
            <v>0</v>
          </cell>
          <cell r="S16">
            <v>72.401109107494534</v>
          </cell>
        </row>
        <row r="17">
          <cell r="D17">
            <v>50</v>
          </cell>
          <cell r="E17" t="str">
            <v>COMPHPS150W</v>
          </cell>
          <cell r="F17">
            <v>1455.270881725</v>
          </cell>
          <cell r="G17">
            <v>334.64686649999999</v>
          </cell>
          <cell r="H17">
            <v>148.10830022499999</v>
          </cell>
          <cell r="I17">
            <v>158.5295448</v>
          </cell>
          <cell r="J17">
            <v>813.98617020000006</v>
          </cell>
          <cell r="K17">
            <v>0</v>
          </cell>
          <cell r="L17">
            <v>0</v>
          </cell>
          <cell r="M17">
            <v>26.241623038450218</v>
          </cell>
          <cell r="N17">
            <v>8.7392735397242287</v>
          </cell>
          <cell r="O17">
            <v>48.030041450233128</v>
          </cell>
          <cell r="P17">
            <v>12.431231161994775</v>
          </cell>
          <cell r="Q17">
            <v>0</v>
          </cell>
          <cell r="R17">
            <v>0</v>
          </cell>
          <cell r="S17">
            <v>95.442169190402339</v>
          </cell>
        </row>
        <row r="18">
          <cell r="D18">
            <v>60</v>
          </cell>
          <cell r="E18" t="str">
            <v>COMPHPS250W</v>
          </cell>
          <cell r="F18">
            <v>1456.8460879240001</v>
          </cell>
          <cell r="G18">
            <v>336.22207269900002</v>
          </cell>
          <cell r="H18">
            <v>148.10830022499999</v>
          </cell>
          <cell r="I18">
            <v>158.5295448</v>
          </cell>
          <cell r="J18">
            <v>813.98617020000006</v>
          </cell>
          <cell r="K18">
            <v>0</v>
          </cell>
          <cell r="L18">
            <v>0</v>
          </cell>
          <cell r="M18">
            <v>26.365144192896729</v>
          </cell>
          <cell r="N18">
            <v>8.7392735397242287</v>
          </cell>
          <cell r="O18">
            <v>48.030041450233128</v>
          </cell>
          <cell r="P18">
            <v>12.431231161994775</v>
          </cell>
          <cell r="Q18">
            <v>0</v>
          </cell>
          <cell r="R18">
            <v>0</v>
          </cell>
          <cell r="S18">
            <v>95.565690344848861</v>
          </cell>
        </row>
        <row r="19">
          <cell r="D19">
            <v>70</v>
          </cell>
          <cell r="E19" t="str">
            <v>7206.05.21</v>
          </cell>
          <cell r="F19">
            <v>1564.7074977249999</v>
          </cell>
          <cell r="G19">
            <v>444.0834825</v>
          </cell>
          <cell r="H19">
            <v>148.10830022499999</v>
          </cell>
          <cell r="I19">
            <v>158.5295448</v>
          </cell>
          <cell r="J19">
            <v>813.98617020000006</v>
          </cell>
          <cell r="K19">
            <v>0</v>
          </cell>
          <cell r="L19">
            <v>0</v>
          </cell>
          <cell r="M19">
            <v>34.823189791819559</v>
          </cell>
          <cell r="N19">
            <v>8.7392735397242287</v>
          </cell>
          <cell r="O19">
            <v>48.030041450233128</v>
          </cell>
          <cell r="P19">
            <v>12.431231161994775</v>
          </cell>
          <cell r="Q19">
            <v>0</v>
          </cell>
          <cell r="R19">
            <v>0</v>
          </cell>
          <cell r="S19">
            <v>104.02373594377168</v>
          </cell>
        </row>
        <row r="20">
          <cell r="D20">
            <v>80</v>
          </cell>
          <cell r="E20" t="str">
            <v>7107.09.30</v>
          </cell>
          <cell r="F20">
            <v>1110.1203465250001</v>
          </cell>
          <cell r="G20">
            <v>260.15372250000001</v>
          </cell>
          <cell r="H20">
            <v>148.10830022499999</v>
          </cell>
          <cell r="I20">
            <v>158.5295448</v>
          </cell>
          <cell r="J20">
            <v>543.32877900000005</v>
          </cell>
          <cell r="K20">
            <v>0</v>
          </cell>
          <cell r="L20">
            <v>0</v>
          </cell>
          <cell r="M20">
            <v>20.400178819228792</v>
          </cell>
          <cell r="N20">
            <v>8.7392735397242287</v>
          </cell>
          <cell r="O20">
            <v>32.059640239419089</v>
          </cell>
          <cell r="P20">
            <v>12.431231161994775</v>
          </cell>
          <cell r="Q20">
            <v>0</v>
          </cell>
          <cell r="R20">
            <v>0</v>
          </cell>
          <cell r="S20">
            <v>73.630323760366892</v>
          </cell>
        </row>
        <row r="21">
          <cell r="D21">
            <v>90</v>
          </cell>
          <cell r="E21" t="str">
            <v>7107.09.30</v>
          </cell>
          <cell r="F21">
            <v>1110.1203465250001</v>
          </cell>
          <cell r="G21">
            <v>260.15372250000001</v>
          </cell>
          <cell r="H21">
            <v>148.10830022499999</v>
          </cell>
          <cell r="I21">
            <v>158.5295448</v>
          </cell>
          <cell r="J21">
            <v>543.32877900000005</v>
          </cell>
          <cell r="K21">
            <v>0</v>
          </cell>
          <cell r="L21">
            <v>0</v>
          </cell>
          <cell r="M21">
            <v>20.400178819228792</v>
          </cell>
          <cell r="N21">
            <v>8.7392735397242287</v>
          </cell>
          <cell r="O21">
            <v>32.059640239419089</v>
          </cell>
          <cell r="P21">
            <v>12.431231161994775</v>
          </cell>
          <cell r="Q21">
            <v>0</v>
          </cell>
          <cell r="R21">
            <v>0</v>
          </cell>
          <cell r="S21">
            <v>73.630323760366892</v>
          </cell>
        </row>
        <row r="22">
          <cell r="D22">
            <v>100</v>
          </cell>
          <cell r="E22" t="str">
            <v>7206.05.3</v>
          </cell>
          <cell r="F22">
            <v>1091.9864265249998</v>
          </cell>
          <cell r="G22">
            <v>242.0198025</v>
          </cell>
          <cell r="H22">
            <v>148.10830022499999</v>
          </cell>
          <cell r="I22">
            <v>158.5295448</v>
          </cell>
          <cell r="J22">
            <v>543.32877900000005</v>
          </cell>
          <cell r="K22">
            <v>0</v>
          </cell>
          <cell r="L22">
            <v>0</v>
          </cell>
          <cell r="M22">
            <v>18.978191821931109</v>
          </cell>
          <cell r="N22">
            <v>8.7392735397242287</v>
          </cell>
          <cell r="O22">
            <v>32.059640239419089</v>
          </cell>
          <cell r="P22">
            <v>12.431231161994775</v>
          </cell>
          <cell r="Q22">
            <v>0</v>
          </cell>
          <cell r="R22">
            <v>0</v>
          </cell>
          <cell r="S22">
            <v>72.208336763069198</v>
          </cell>
        </row>
        <row r="23">
          <cell r="D23">
            <v>120</v>
          </cell>
          <cell r="E23" t="str">
            <v>7107.09.50</v>
          </cell>
          <cell r="F23">
            <v>2207.2084652250001</v>
          </cell>
          <cell r="G23">
            <v>1086.5844500000001</v>
          </cell>
          <cell r="H23">
            <v>148.10830022499999</v>
          </cell>
          <cell r="I23">
            <v>158.5295448</v>
          </cell>
          <cell r="J23">
            <v>813.98617020000006</v>
          </cell>
          <cell r="K23">
            <v>0</v>
          </cell>
          <cell r="L23">
            <v>0</v>
          </cell>
          <cell r="M23">
            <v>85.205458023739652</v>
          </cell>
          <cell r="N23">
            <v>8.7392735397242287</v>
          </cell>
          <cell r="O23">
            <v>48.030041450233128</v>
          </cell>
          <cell r="P23">
            <v>12.431231161994775</v>
          </cell>
          <cell r="Q23">
            <v>0</v>
          </cell>
          <cell r="R23">
            <v>0</v>
          </cell>
          <cell r="S23">
            <v>154.40600417569181</v>
          </cell>
        </row>
        <row r="24">
          <cell r="D24">
            <v>130</v>
          </cell>
          <cell r="E24" t="str">
            <v>7107.09.30</v>
          </cell>
          <cell r="F24">
            <v>2574.661123798925</v>
          </cell>
          <cell r="G24">
            <v>260.15372250000001</v>
          </cell>
          <cell r="H24">
            <v>148.10830022499999</v>
          </cell>
          <cell r="I24">
            <v>158.5295448</v>
          </cell>
          <cell r="J24">
            <v>543.32877900000005</v>
          </cell>
          <cell r="K24">
            <v>1119.7523109989254</v>
          </cell>
          <cell r="L24">
            <v>344.78846627499996</v>
          </cell>
          <cell r="M24">
            <v>20.400178819228792</v>
          </cell>
          <cell r="N24">
            <v>8.7392735397242287</v>
          </cell>
          <cell r="O24">
            <v>32.059640239419089</v>
          </cell>
          <cell r="P24">
            <v>12.431231161994775</v>
          </cell>
          <cell r="Q24">
            <v>66.072068396516258</v>
          </cell>
          <cell r="R24">
            <v>20.344577012508257</v>
          </cell>
          <cell r="S24">
            <v>160.04696916939142</v>
          </cell>
        </row>
        <row r="25">
          <cell r="D25">
            <v>140</v>
          </cell>
          <cell r="E25" t="str">
            <v>7107.09.30</v>
          </cell>
          <cell r="F25">
            <v>2574.661123798925</v>
          </cell>
          <cell r="G25">
            <v>260.15372250000001</v>
          </cell>
          <cell r="H25">
            <v>148.10830022499999</v>
          </cell>
          <cell r="I25">
            <v>158.5295448</v>
          </cell>
          <cell r="J25">
            <v>543.32877900000005</v>
          </cell>
          <cell r="K25">
            <v>1119.7523109989254</v>
          </cell>
          <cell r="L25">
            <v>344.78846627499996</v>
          </cell>
          <cell r="M25">
            <v>20.400178819228792</v>
          </cell>
          <cell r="N25">
            <v>8.7392735397242287</v>
          </cell>
          <cell r="O25">
            <v>32.059640239419089</v>
          </cell>
          <cell r="P25">
            <v>12.431231161994775</v>
          </cell>
          <cell r="Q25">
            <v>66.072068396516258</v>
          </cell>
          <cell r="R25">
            <v>20.344577012508257</v>
          </cell>
          <cell r="S25">
            <v>160.04696916939142</v>
          </cell>
        </row>
        <row r="26">
          <cell r="D26">
            <v>150</v>
          </cell>
          <cell r="E26" t="str">
            <v>7206.05.3</v>
          </cell>
          <cell r="F26">
            <v>2556.5272037989248</v>
          </cell>
          <cell r="G26">
            <v>242.0198025</v>
          </cell>
          <cell r="H26">
            <v>148.10830022499999</v>
          </cell>
          <cell r="I26">
            <v>158.5295448</v>
          </cell>
          <cell r="J26">
            <v>543.32877900000005</v>
          </cell>
          <cell r="K26">
            <v>1119.7523109989254</v>
          </cell>
          <cell r="L26">
            <v>344.78846627499996</v>
          </cell>
          <cell r="M26">
            <v>18.978191821931109</v>
          </cell>
          <cell r="N26">
            <v>8.7392735397242287</v>
          </cell>
          <cell r="O26">
            <v>32.059640239419089</v>
          </cell>
          <cell r="P26">
            <v>12.431231161994775</v>
          </cell>
          <cell r="Q26">
            <v>66.072068396516258</v>
          </cell>
          <cell r="R26">
            <v>20.344577012508257</v>
          </cell>
          <cell r="S26">
            <v>158.62498217209372</v>
          </cell>
        </row>
        <row r="27">
          <cell r="D27">
            <v>170</v>
          </cell>
          <cell r="E27" t="str">
            <v>7107.09.30</v>
          </cell>
          <cell r="F27">
            <v>3158.1924916679568</v>
          </cell>
          <cell r="G27">
            <v>260.15372250000001</v>
          </cell>
          <cell r="H27">
            <v>148.10830022499999</v>
          </cell>
          <cell r="I27">
            <v>158.5295448</v>
          </cell>
          <cell r="J27">
            <v>0</v>
          </cell>
          <cell r="K27">
            <v>2246.6124578679569</v>
          </cell>
          <cell r="L27">
            <v>344.78846627499996</v>
          </cell>
          <cell r="M27">
            <v>20.400178819228792</v>
          </cell>
          <cell r="N27">
            <v>8.7392735397242287</v>
          </cell>
          <cell r="O27">
            <v>0</v>
          </cell>
          <cell r="P27">
            <v>12.431231161994775</v>
          </cell>
          <cell r="Q27">
            <v>132.56354152490746</v>
          </cell>
          <cell r="R27">
            <v>20.344577012508257</v>
          </cell>
          <cell r="S27">
            <v>194.47880205836353</v>
          </cell>
        </row>
        <row r="28">
          <cell r="D28">
            <v>170</v>
          </cell>
          <cell r="E28" t="str">
            <v>7107.09.30</v>
          </cell>
          <cell r="F28">
            <v>3158.1924916679568</v>
          </cell>
          <cell r="G28">
            <v>260.15372250000001</v>
          </cell>
          <cell r="H28">
            <v>148.10830022499999</v>
          </cell>
          <cell r="I28">
            <v>158.5295448</v>
          </cell>
          <cell r="J28">
            <v>0</v>
          </cell>
          <cell r="K28">
            <v>2246.6124578679569</v>
          </cell>
          <cell r="L28">
            <v>344.78846627499996</v>
          </cell>
          <cell r="M28">
            <v>20.400178819228792</v>
          </cell>
          <cell r="N28">
            <v>8.7392735397242287</v>
          </cell>
          <cell r="O28">
            <v>0</v>
          </cell>
          <cell r="P28">
            <v>12.431231161994775</v>
          </cell>
          <cell r="Q28">
            <v>132.56354152490746</v>
          </cell>
          <cell r="R28">
            <v>20.344577012508257</v>
          </cell>
          <cell r="S28">
            <v>194.47880205836353</v>
          </cell>
        </row>
        <row r="29">
          <cell r="D29">
            <v>180</v>
          </cell>
          <cell r="E29" t="str">
            <v>7206.05.3</v>
          </cell>
          <cell r="F29">
            <v>3140.0585716679566</v>
          </cell>
          <cell r="G29">
            <v>242.0198025</v>
          </cell>
          <cell r="H29">
            <v>148.10830022499999</v>
          </cell>
          <cell r="I29">
            <v>158.5295448</v>
          </cell>
          <cell r="J29">
            <v>0</v>
          </cell>
          <cell r="K29">
            <v>2246.6124578679569</v>
          </cell>
          <cell r="L29">
            <v>344.78846627499996</v>
          </cell>
          <cell r="M29">
            <v>18.978191821931109</v>
          </cell>
          <cell r="N29">
            <v>8.7392735397242287</v>
          </cell>
          <cell r="O29">
            <v>0</v>
          </cell>
          <cell r="P29">
            <v>12.431231161994775</v>
          </cell>
          <cell r="Q29">
            <v>132.56354152490746</v>
          </cell>
          <cell r="R29">
            <v>20.344577012508257</v>
          </cell>
          <cell r="S29">
            <v>193.05681506106583</v>
          </cell>
        </row>
        <row r="30">
          <cell r="D30">
            <v>200</v>
          </cell>
          <cell r="E30" t="str">
            <v>REPMV250WHPS150W</v>
          </cell>
          <cell r="F30">
            <v>2983.0905185989254</v>
          </cell>
          <cell r="G30">
            <v>397.92572610000002</v>
          </cell>
          <cell r="H30">
            <v>148.10830022499999</v>
          </cell>
          <cell r="I30">
            <v>158.5295448</v>
          </cell>
          <cell r="J30">
            <v>813.98617020000006</v>
          </cell>
          <cell r="K30">
            <v>1119.7523109989254</v>
          </cell>
          <cell r="L30">
            <v>344.78846627499996</v>
          </cell>
          <cell r="M30">
            <v>31.203689461762202</v>
          </cell>
          <cell r="N30">
            <v>8.7392735397242287</v>
          </cell>
          <cell r="O30">
            <v>48.030041450233128</v>
          </cell>
          <cell r="P30">
            <v>12.431231161994775</v>
          </cell>
          <cell r="Q30">
            <v>66.072068396516258</v>
          </cell>
          <cell r="R30">
            <v>20.344577012508257</v>
          </cell>
          <cell r="S30">
            <v>186.82088102273886</v>
          </cell>
        </row>
        <row r="31">
          <cell r="D31">
            <v>210</v>
          </cell>
          <cell r="E31" t="str">
            <v>REPMV400WHPS250W</v>
          </cell>
          <cell r="F31">
            <v>2932.590163798925</v>
          </cell>
          <cell r="G31">
            <v>347.42537130000005</v>
          </cell>
          <cell r="H31">
            <v>148.10830022499999</v>
          </cell>
          <cell r="I31">
            <v>158.5295448</v>
          </cell>
          <cell r="J31">
            <v>813.98617020000006</v>
          </cell>
          <cell r="K31">
            <v>1119.7523109989254</v>
          </cell>
          <cell r="L31">
            <v>344.78846627499996</v>
          </cell>
          <cell r="M31">
            <v>27.243660527890231</v>
          </cell>
          <cell r="N31">
            <v>8.7392735397242287</v>
          </cell>
          <cell r="O31">
            <v>48.030041450233128</v>
          </cell>
          <cell r="P31">
            <v>12.431231161994775</v>
          </cell>
          <cell r="Q31">
            <v>66.072068396516258</v>
          </cell>
          <cell r="R31">
            <v>20.344577012508257</v>
          </cell>
          <cell r="S31">
            <v>182.86085208886689</v>
          </cell>
        </row>
        <row r="32">
          <cell r="D32">
            <v>220</v>
          </cell>
          <cell r="E32" t="str">
            <v>COMPHPS150W</v>
          </cell>
          <cell r="F32">
            <v>2919.8116589989254</v>
          </cell>
          <cell r="G32">
            <v>334.64686649999999</v>
          </cell>
          <cell r="H32">
            <v>148.10830022499999</v>
          </cell>
          <cell r="I32">
            <v>158.5295448</v>
          </cell>
          <cell r="J32">
            <v>813.98617020000006</v>
          </cell>
          <cell r="K32">
            <v>1119.7523109989254</v>
          </cell>
          <cell r="L32">
            <v>344.78846627499996</v>
          </cell>
          <cell r="M32">
            <v>26.241623038450218</v>
          </cell>
          <cell r="N32">
            <v>8.7392735397242287</v>
          </cell>
          <cell r="O32">
            <v>48.030041450233128</v>
          </cell>
          <cell r="P32">
            <v>12.431231161994775</v>
          </cell>
          <cell r="Q32">
            <v>66.072068396516258</v>
          </cell>
          <cell r="R32">
            <v>20.344577012508257</v>
          </cell>
          <cell r="S32">
            <v>181.85881459942686</v>
          </cell>
        </row>
        <row r="33">
          <cell r="D33">
            <v>230</v>
          </cell>
          <cell r="E33" t="str">
            <v>COMPHPS250W</v>
          </cell>
          <cell r="F33">
            <v>2921.3868651979251</v>
          </cell>
          <cell r="G33">
            <v>336.22207269900002</v>
          </cell>
          <cell r="H33">
            <v>148.10830022499999</v>
          </cell>
          <cell r="I33">
            <v>158.5295448</v>
          </cell>
          <cell r="J33">
            <v>813.98617020000006</v>
          </cell>
          <cell r="K33">
            <v>1119.7523109989254</v>
          </cell>
          <cell r="L33">
            <v>344.78846627499996</v>
          </cell>
          <cell r="M33">
            <v>26.365144192896729</v>
          </cell>
          <cell r="N33">
            <v>8.7392735397242287</v>
          </cell>
          <cell r="O33">
            <v>48.030041450233128</v>
          </cell>
          <cell r="P33">
            <v>12.431231161994775</v>
          </cell>
          <cell r="Q33">
            <v>66.072068396516258</v>
          </cell>
          <cell r="R33">
            <v>20.344577012508257</v>
          </cell>
          <cell r="S33">
            <v>181.9823357538734</v>
          </cell>
        </row>
        <row r="34">
          <cell r="D34">
            <v>240</v>
          </cell>
          <cell r="E34" t="str">
            <v>7206.05.21</v>
          </cell>
          <cell r="F34">
            <v>3029.2482749989254</v>
          </cell>
          <cell r="G34">
            <v>444.0834825</v>
          </cell>
          <cell r="H34">
            <v>148.10830022499999</v>
          </cell>
          <cell r="I34">
            <v>158.5295448</v>
          </cell>
          <cell r="J34">
            <v>813.98617020000006</v>
          </cell>
          <cell r="K34">
            <v>1119.7523109989254</v>
          </cell>
          <cell r="L34">
            <v>344.78846627499996</v>
          </cell>
          <cell r="M34">
            <v>34.823189791819559</v>
          </cell>
          <cell r="N34">
            <v>8.7392735397242287</v>
          </cell>
          <cell r="O34">
            <v>48.030041450233128</v>
          </cell>
          <cell r="P34">
            <v>12.431231161994775</v>
          </cell>
          <cell r="Q34">
            <v>66.072068396516258</v>
          </cell>
          <cell r="R34">
            <v>20.344577012508257</v>
          </cell>
          <cell r="S34">
            <v>190.44038135279621</v>
          </cell>
        </row>
        <row r="35">
          <cell r="D35">
            <v>260</v>
          </cell>
          <cell r="E35" t="str">
            <v>7206.05.26</v>
          </cell>
          <cell r="F35">
            <v>5653.6878436270672</v>
          </cell>
          <cell r="G35">
            <v>1022.8760850000001</v>
          </cell>
          <cell r="H35">
            <v>296.21660044999999</v>
          </cell>
          <cell r="I35">
            <v>158.5295448</v>
          </cell>
          <cell r="J35">
            <v>0</v>
          </cell>
          <cell r="K35">
            <v>3831.2771471020674</v>
          </cell>
          <cell r="L35">
            <v>344.78846627499996</v>
          </cell>
          <cell r="M35">
            <v>80.209711563564767</v>
          </cell>
          <cell r="N35">
            <v>17.478547079448457</v>
          </cell>
          <cell r="O35">
            <v>0</v>
          </cell>
          <cell r="P35">
            <v>12.431231161994775</v>
          </cell>
          <cell r="Q35">
            <v>226.06821457105292</v>
          </cell>
          <cell r="R35">
            <v>20.344577012508257</v>
          </cell>
          <cell r="S35">
            <v>356.53228138856917</v>
          </cell>
        </row>
        <row r="36">
          <cell r="D36">
            <v>270</v>
          </cell>
          <cell r="E36" t="str">
            <v>7206.05.26</v>
          </cell>
          <cell r="F36">
            <v>6313.2341863520678</v>
          </cell>
          <cell r="G36">
            <v>1534.3141275000003</v>
          </cell>
          <cell r="H36">
            <v>444.32490067499998</v>
          </cell>
          <cell r="I36">
            <v>158.5295448</v>
          </cell>
          <cell r="J36">
            <v>0</v>
          </cell>
          <cell r="K36">
            <v>3831.2771471020674</v>
          </cell>
          <cell r="L36">
            <v>344.78846627499996</v>
          </cell>
          <cell r="M36">
            <v>120.31456734534716</v>
          </cell>
          <cell r="N36">
            <v>26.217820619172684</v>
          </cell>
          <cell r="O36">
            <v>0</v>
          </cell>
          <cell r="P36">
            <v>12.431231161994775</v>
          </cell>
          <cell r="Q36">
            <v>226.06821457105292</v>
          </cell>
          <cell r="R36">
            <v>20.344577012508257</v>
          </cell>
          <cell r="S36">
            <v>405.37641071007579</v>
          </cell>
        </row>
        <row r="37">
          <cell r="D37">
            <v>280</v>
          </cell>
          <cell r="E37" t="str">
            <v>7206.05.26</v>
          </cell>
          <cell r="F37">
            <v>6972.7805290770684</v>
          </cell>
          <cell r="G37">
            <v>2045.7521700000002</v>
          </cell>
          <cell r="H37">
            <v>592.43320089999997</v>
          </cell>
          <cell r="I37">
            <v>158.5295448</v>
          </cell>
          <cell r="J37">
            <v>0</v>
          </cell>
          <cell r="K37">
            <v>3831.2771471020674</v>
          </cell>
          <cell r="L37">
            <v>344.78846627499996</v>
          </cell>
          <cell r="M37">
            <v>160.41942312712953</v>
          </cell>
          <cell r="N37">
            <v>34.957094158896915</v>
          </cell>
          <cell r="O37">
            <v>0</v>
          </cell>
          <cell r="P37">
            <v>12.431231161994775</v>
          </cell>
          <cell r="Q37">
            <v>226.06821457105292</v>
          </cell>
          <cell r="R37">
            <v>20.344577012508257</v>
          </cell>
          <cell r="S37">
            <v>454.2205400315824</v>
          </cell>
        </row>
        <row r="38">
          <cell r="D38">
            <v>290</v>
          </cell>
          <cell r="E38" t="str">
            <v>REPMV250WHPS150W</v>
          </cell>
          <cell r="F38">
            <v>3295.9644952679569</v>
          </cell>
          <cell r="G38">
            <v>397.92572610000002</v>
          </cell>
          <cell r="H38">
            <v>148.10830022499999</v>
          </cell>
          <cell r="I38">
            <v>158.5295448</v>
          </cell>
          <cell r="J38">
            <v>0</v>
          </cell>
          <cell r="K38">
            <v>2246.6124578679569</v>
          </cell>
          <cell r="L38">
            <v>344.78846627499996</v>
          </cell>
          <cell r="M38">
            <v>31.203689461762202</v>
          </cell>
          <cell r="N38">
            <v>8.7392735397242287</v>
          </cell>
          <cell r="O38">
            <v>0</v>
          </cell>
          <cell r="P38">
            <v>12.431231161994775</v>
          </cell>
          <cell r="Q38">
            <v>132.56354152490746</v>
          </cell>
          <cell r="R38">
            <v>20.344577012508257</v>
          </cell>
          <cell r="S38">
            <v>205.28231270089694</v>
          </cell>
        </row>
        <row r="39">
          <cell r="D39">
            <v>300</v>
          </cell>
          <cell r="E39" t="str">
            <v>REPMV400WHPS250W</v>
          </cell>
          <cell r="F39">
            <v>3245.4641404679564</v>
          </cell>
          <cell r="G39">
            <v>347.42537130000005</v>
          </cell>
          <cell r="H39">
            <v>148.10830022499999</v>
          </cell>
          <cell r="I39">
            <v>158.5295448</v>
          </cell>
          <cell r="J39">
            <v>0</v>
          </cell>
          <cell r="K39">
            <v>2246.6124578679569</v>
          </cell>
          <cell r="L39">
            <v>344.78846627499996</v>
          </cell>
          <cell r="M39">
            <v>27.243660527890231</v>
          </cell>
          <cell r="N39">
            <v>8.7392735397242287</v>
          </cell>
          <cell r="O39">
            <v>0</v>
          </cell>
          <cell r="P39">
            <v>12.431231161994775</v>
          </cell>
          <cell r="Q39">
            <v>132.56354152490746</v>
          </cell>
          <cell r="R39">
            <v>20.344577012508257</v>
          </cell>
          <cell r="S39">
            <v>201.32228376702497</v>
          </cell>
        </row>
        <row r="40">
          <cell r="D40">
            <v>310</v>
          </cell>
          <cell r="E40" t="str">
            <v>COMPHPS150W</v>
          </cell>
          <cell r="F40">
            <v>3232.6856356679568</v>
          </cell>
          <cell r="G40">
            <v>334.64686649999999</v>
          </cell>
          <cell r="H40">
            <v>148.10830022499999</v>
          </cell>
          <cell r="I40">
            <v>158.5295448</v>
          </cell>
          <cell r="J40">
            <v>0</v>
          </cell>
          <cell r="K40">
            <v>2246.6124578679569</v>
          </cell>
          <cell r="L40">
            <v>344.78846627499996</v>
          </cell>
          <cell r="M40">
            <v>26.241623038450218</v>
          </cell>
          <cell r="N40">
            <v>8.7392735397242287</v>
          </cell>
          <cell r="O40">
            <v>0</v>
          </cell>
          <cell r="P40">
            <v>12.431231161994775</v>
          </cell>
          <cell r="Q40">
            <v>132.56354152490746</v>
          </cell>
          <cell r="R40">
            <v>20.344577012508257</v>
          </cell>
          <cell r="S40">
            <v>200.32024627758494</v>
          </cell>
        </row>
        <row r="41">
          <cell r="D41">
            <v>320</v>
          </cell>
          <cell r="E41" t="str">
            <v>COMPHPS250W</v>
          </cell>
          <cell r="F41">
            <v>3234.2608418669565</v>
          </cell>
          <cell r="G41">
            <v>336.22207269900002</v>
          </cell>
          <cell r="H41">
            <v>148.10830022499999</v>
          </cell>
          <cell r="I41">
            <v>158.5295448</v>
          </cell>
          <cell r="J41">
            <v>0</v>
          </cell>
          <cell r="K41">
            <v>2246.6124578679569</v>
          </cell>
          <cell r="L41">
            <v>344.78846627499996</v>
          </cell>
          <cell r="M41">
            <v>26.365144192896729</v>
          </cell>
          <cell r="N41">
            <v>8.7392735397242287</v>
          </cell>
          <cell r="O41">
            <v>0</v>
          </cell>
          <cell r="P41">
            <v>12.431231161994775</v>
          </cell>
          <cell r="Q41">
            <v>132.56354152490746</v>
          </cell>
          <cell r="R41">
            <v>20.344577012508257</v>
          </cell>
          <cell r="S41">
            <v>200.44376743203148</v>
          </cell>
        </row>
        <row r="42">
          <cell r="D42">
            <v>330</v>
          </cell>
          <cell r="E42" t="str">
            <v>7206.05.21</v>
          </cell>
          <cell r="F42">
            <v>3342.1222516679568</v>
          </cell>
          <cell r="G42">
            <v>444.0834825</v>
          </cell>
          <cell r="H42">
            <v>148.10830022499999</v>
          </cell>
          <cell r="I42">
            <v>158.5295448</v>
          </cell>
          <cell r="J42">
            <v>0</v>
          </cell>
          <cell r="K42">
            <v>2246.6124578679569</v>
          </cell>
          <cell r="L42">
            <v>344.78846627499996</v>
          </cell>
          <cell r="M42">
            <v>34.823189791819559</v>
          </cell>
          <cell r="N42">
            <v>8.7392735397242287</v>
          </cell>
          <cell r="O42">
            <v>0</v>
          </cell>
          <cell r="P42">
            <v>12.431231161994775</v>
          </cell>
          <cell r="Q42">
            <v>132.56354152490746</v>
          </cell>
          <cell r="R42">
            <v>20.344577012508257</v>
          </cell>
          <cell r="S42">
            <v>208.90181303095429</v>
          </cell>
        </row>
        <row r="43">
          <cell r="D43">
            <v>350</v>
          </cell>
          <cell r="E43" t="str">
            <v>COMPHPS70W</v>
          </cell>
          <cell r="F43">
            <v>2558.9855372989255</v>
          </cell>
          <cell r="G43">
            <v>244.47813600000001</v>
          </cell>
          <cell r="H43">
            <v>148.10830022499999</v>
          </cell>
          <cell r="I43">
            <v>158.5295448</v>
          </cell>
          <cell r="J43">
            <v>543.32877900000005</v>
          </cell>
          <cell r="K43">
            <v>1119.7523109989254</v>
          </cell>
          <cell r="L43">
            <v>344.78846627499996</v>
          </cell>
          <cell r="M43">
            <v>19.170964166356434</v>
          </cell>
          <cell r="N43">
            <v>8.7392735397242287</v>
          </cell>
          <cell r="O43">
            <v>32.059640239419089</v>
          </cell>
          <cell r="P43">
            <v>12.431231161994775</v>
          </cell>
          <cell r="Q43">
            <v>66.072068396516258</v>
          </cell>
          <cell r="R43">
            <v>20.344577012508257</v>
          </cell>
          <cell r="S43">
            <v>158.81775451651905</v>
          </cell>
        </row>
        <row r="44">
          <cell r="D44">
            <v>360</v>
          </cell>
          <cell r="E44" t="str">
            <v>COMPHPS70W</v>
          </cell>
          <cell r="F44">
            <v>3142.5169051679568</v>
          </cell>
          <cell r="G44">
            <v>244.47813600000001</v>
          </cell>
          <cell r="H44">
            <v>148.10830022499999</v>
          </cell>
          <cell r="I44">
            <v>158.5295448</v>
          </cell>
          <cell r="J44">
            <v>0</v>
          </cell>
          <cell r="K44">
            <v>2246.6124578679569</v>
          </cell>
          <cell r="L44">
            <v>344.78846627499996</v>
          </cell>
          <cell r="M44">
            <v>19.170964166356434</v>
          </cell>
          <cell r="N44">
            <v>8.7392735397242287</v>
          </cell>
          <cell r="O44">
            <v>0</v>
          </cell>
          <cell r="P44">
            <v>12.431231161994775</v>
          </cell>
          <cell r="Q44">
            <v>132.56354152490746</v>
          </cell>
          <cell r="R44">
            <v>20.344577012508257</v>
          </cell>
          <cell r="S44">
            <v>193.24958740549116</v>
          </cell>
        </row>
        <row r="45">
          <cell r="D45">
            <v>370</v>
          </cell>
          <cell r="E45" t="str">
            <v>REPMV250WHPS150W</v>
          </cell>
          <cell r="F45">
            <v>3841.9985215929569</v>
          </cell>
          <cell r="G45">
            <v>795.85145220000004</v>
          </cell>
          <cell r="H45">
            <v>296.21660044999999</v>
          </cell>
          <cell r="I45">
            <v>158.5295448</v>
          </cell>
          <cell r="J45">
            <v>0</v>
          </cell>
          <cell r="K45">
            <v>2246.6124578679569</v>
          </cell>
          <cell r="L45">
            <v>344.78846627499996</v>
          </cell>
          <cell r="M45">
            <v>62.407378923524405</v>
          </cell>
          <cell r="N45">
            <v>17.478547079448457</v>
          </cell>
          <cell r="O45">
            <v>0</v>
          </cell>
          <cell r="P45">
            <v>12.431231161994775</v>
          </cell>
          <cell r="Q45">
            <v>132.56354152490746</v>
          </cell>
          <cell r="R45">
            <v>20.344577012508257</v>
          </cell>
          <cell r="S45">
            <v>245.22527570238336</v>
          </cell>
        </row>
        <row r="46">
          <cell r="D46">
            <v>380</v>
          </cell>
          <cell r="E46" t="str">
            <v>REPMV400WHPS250W</v>
          </cell>
          <cell r="F46">
            <v>3740.9978119929569</v>
          </cell>
          <cell r="G46">
            <v>694.8507426000001</v>
          </cell>
          <cell r="H46">
            <v>296.21660044999999</v>
          </cell>
          <cell r="I46">
            <v>158.5295448</v>
          </cell>
          <cell r="J46">
            <v>0</v>
          </cell>
          <cell r="K46">
            <v>2246.6124578679569</v>
          </cell>
          <cell r="L46">
            <v>344.78846627499996</v>
          </cell>
          <cell r="M46">
            <v>54.487321055780463</v>
          </cell>
          <cell r="N46">
            <v>17.478547079448457</v>
          </cell>
          <cell r="O46">
            <v>0</v>
          </cell>
          <cell r="P46">
            <v>12.431231161994775</v>
          </cell>
          <cell r="Q46">
            <v>132.56354152490746</v>
          </cell>
          <cell r="R46">
            <v>20.344577012508257</v>
          </cell>
          <cell r="S46">
            <v>237.30521783463942</v>
          </cell>
        </row>
        <row r="47">
          <cell r="D47">
            <v>390</v>
          </cell>
          <cell r="E47" t="str">
            <v>COMPHPS250W</v>
          </cell>
          <cell r="F47">
            <v>3718.5912147909567</v>
          </cell>
          <cell r="G47">
            <v>672.44414539800005</v>
          </cell>
          <cell r="H47">
            <v>296.21660044999999</v>
          </cell>
          <cell r="I47">
            <v>158.5295448</v>
          </cell>
          <cell r="J47">
            <v>0</v>
          </cell>
          <cell r="K47">
            <v>2246.6124578679569</v>
          </cell>
          <cell r="L47">
            <v>344.78846627499996</v>
          </cell>
          <cell r="M47">
            <v>52.730288385793457</v>
          </cell>
          <cell r="N47">
            <v>17.478547079448457</v>
          </cell>
          <cell r="O47">
            <v>0</v>
          </cell>
          <cell r="P47">
            <v>12.431231161994775</v>
          </cell>
          <cell r="Q47">
            <v>132.56354152490746</v>
          </cell>
          <cell r="R47">
            <v>20.344577012508257</v>
          </cell>
          <cell r="S47">
            <v>235.54818516465244</v>
          </cell>
        </row>
        <row r="48">
          <cell r="D48">
            <v>400</v>
          </cell>
          <cell r="E48" t="str">
            <v>7206.05.21</v>
          </cell>
          <cell r="F48">
            <v>3934.3140343929567</v>
          </cell>
          <cell r="G48">
            <v>888.166965</v>
          </cell>
          <cell r="H48">
            <v>296.21660044999999</v>
          </cell>
          <cell r="I48">
            <v>158.5295448</v>
          </cell>
          <cell r="J48">
            <v>0</v>
          </cell>
          <cell r="K48">
            <v>2246.6124578679569</v>
          </cell>
          <cell r="L48">
            <v>344.78846627499996</v>
          </cell>
          <cell r="M48">
            <v>69.646379583639117</v>
          </cell>
          <cell r="N48">
            <v>17.478547079448457</v>
          </cell>
          <cell r="O48">
            <v>0</v>
          </cell>
          <cell r="P48">
            <v>12.431231161994775</v>
          </cell>
          <cell r="Q48">
            <v>132.56354152490746</v>
          </cell>
          <cell r="R48">
            <v>20.344577012508257</v>
          </cell>
          <cell r="S48">
            <v>252.46427636249808</v>
          </cell>
        </row>
        <row r="49">
          <cell r="D49">
            <v>410</v>
          </cell>
          <cell r="E49" t="str">
            <v>REPMV250WHPS150W</v>
          </cell>
          <cell r="F49">
            <v>4388.0325479179573</v>
          </cell>
          <cell r="G49">
            <v>1193.7771783000001</v>
          </cell>
          <cell r="H49">
            <v>444.32490067499998</v>
          </cell>
          <cell r="I49">
            <v>158.5295448</v>
          </cell>
          <cell r="J49">
            <v>0</v>
          </cell>
          <cell r="K49">
            <v>2246.6124578679569</v>
          </cell>
          <cell r="L49">
            <v>344.78846627499996</v>
          </cell>
          <cell r="M49">
            <v>93.6110683852866</v>
          </cell>
          <cell r="N49">
            <v>26.217820619172684</v>
          </cell>
          <cell r="O49">
            <v>0</v>
          </cell>
          <cell r="P49">
            <v>12.431231161994775</v>
          </cell>
          <cell r="Q49">
            <v>132.56354152490746</v>
          </cell>
          <cell r="R49">
            <v>20.344577012508257</v>
          </cell>
          <cell r="S49">
            <v>285.16823870386975</v>
          </cell>
        </row>
        <row r="50">
          <cell r="D50">
            <v>420</v>
          </cell>
          <cell r="E50" t="str">
            <v>REPMV400WHPS250W</v>
          </cell>
          <cell r="F50">
            <v>4236.531483517957</v>
          </cell>
          <cell r="G50">
            <v>1042.2761139000002</v>
          </cell>
          <cell r="H50">
            <v>444.32490067499998</v>
          </cell>
          <cell r="I50">
            <v>158.5295448</v>
          </cell>
          <cell r="J50">
            <v>0</v>
          </cell>
          <cell r="K50">
            <v>2246.6124578679569</v>
          </cell>
          <cell r="L50">
            <v>344.78846627499996</v>
          </cell>
          <cell r="M50">
            <v>81.730981583670697</v>
          </cell>
          <cell r="N50">
            <v>26.217820619172684</v>
          </cell>
          <cell r="O50">
            <v>0</v>
          </cell>
          <cell r="P50">
            <v>12.431231161994775</v>
          </cell>
          <cell r="Q50">
            <v>132.56354152490746</v>
          </cell>
          <cell r="R50">
            <v>20.344577012508257</v>
          </cell>
          <cell r="S50">
            <v>273.28815190225384</v>
          </cell>
        </row>
        <row r="51">
          <cell r="D51">
            <v>430</v>
          </cell>
          <cell r="E51" t="str">
            <v>COMPHPS250W</v>
          </cell>
          <cell r="F51">
            <v>4202.9215877149572</v>
          </cell>
          <cell r="G51">
            <v>1008.6662180970001</v>
          </cell>
          <cell r="H51">
            <v>444.32490067499998</v>
          </cell>
          <cell r="I51">
            <v>158.5295448</v>
          </cell>
          <cell r="J51">
            <v>0</v>
          </cell>
          <cell r="K51">
            <v>2246.6124578679569</v>
          </cell>
          <cell r="L51">
            <v>344.78846627499996</v>
          </cell>
          <cell r="M51">
            <v>79.095432578690193</v>
          </cell>
          <cell r="N51">
            <v>26.217820619172684</v>
          </cell>
          <cell r="O51">
            <v>0</v>
          </cell>
          <cell r="P51">
            <v>12.431231161994775</v>
          </cell>
          <cell r="Q51">
            <v>132.56354152490746</v>
          </cell>
          <cell r="R51">
            <v>20.344577012508257</v>
          </cell>
          <cell r="S51">
            <v>270.65260289727337</v>
          </cell>
        </row>
        <row r="52">
          <cell r="D52">
            <v>440</v>
          </cell>
          <cell r="E52" t="str">
            <v>7206.05.21</v>
          </cell>
          <cell r="F52">
            <v>4526.5058171179571</v>
          </cell>
          <cell r="G52">
            <v>1332.2504475000001</v>
          </cell>
          <cell r="H52">
            <v>444.32490067499998</v>
          </cell>
          <cell r="I52">
            <v>158.5295448</v>
          </cell>
          <cell r="J52">
            <v>0</v>
          </cell>
          <cell r="K52">
            <v>2246.6124578679569</v>
          </cell>
          <cell r="L52">
            <v>344.78846627499996</v>
          </cell>
          <cell r="M52">
            <v>104.46956937545869</v>
          </cell>
          <cell r="N52">
            <v>26.217820619172684</v>
          </cell>
          <cell r="O52">
            <v>0</v>
          </cell>
          <cell r="P52">
            <v>12.431231161994775</v>
          </cell>
          <cell r="Q52">
            <v>132.56354152490746</v>
          </cell>
          <cell r="R52">
            <v>20.344577012508257</v>
          </cell>
          <cell r="S52">
            <v>296.02673969404185</v>
          </cell>
        </row>
        <row r="53">
          <cell r="D53">
            <v>450</v>
          </cell>
          <cell r="E53" t="str">
            <v>REPMV250WHPS150W</v>
          </cell>
          <cell r="F53">
            <v>4934.0665742429574</v>
          </cell>
          <cell r="G53">
            <v>1591.7029044000001</v>
          </cell>
          <cell r="H53">
            <v>592.43320089999997</v>
          </cell>
          <cell r="I53">
            <v>158.5295448</v>
          </cell>
          <cell r="J53">
            <v>0</v>
          </cell>
          <cell r="K53">
            <v>2246.6124578679569</v>
          </cell>
          <cell r="L53">
            <v>344.78846627499996</v>
          </cell>
          <cell r="M53">
            <v>124.81475784704881</v>
          </cell>
          <cell r="N53">
            <v>34.957094158896915</v>
          </cell>
          <cell r="O53">
            <v>0</v>
          </cell>
          <cell r="P53">
            <v>12.431231161994775</v>
          </cell>
          <cell r="Q53">
            <v>132.56354152490746</v>
          </cell>
          <cell r="R53">
            <v>20.344577012508257</v>
          </cell>
          <cell r="S53">
            <v>325.11120170535622</v>
          </cell>
        </row>
        <row r="54">
          <cell r="D54">
            <v>460</v>
          </cell>
          <cell r="E54" t="str">
            <v>REPMV400WHPS250W</v>
          </cell>
          <cell r="F54">
            <v>4732.0651550429575</v>
          </cell>
          <cell r="G54">
            <v>1389.7014852000002</v>
          </cell>
          <cell r="H54">
            <v>592.43320089999997</v>
          </cell>
          <cell r="I54">
            <v>158.5295448</v>
          </cell>
          <cell r="J54">
            <v>0</v>
          </cell>
          <cell r="K54">
            <v>2246.6124578679569</v>
          </cell>
          <cell r="L54">
            <v>344.78846627499996</v>
          </cell>
          <cell r="M54">
            <v>108.97464211156093</v>
          </cell>
          <cell r="N54">
            <v>34.957094158896915</v>
          </cell>
          <cell r="O54">
            <v>0</v>
          </cell>
          <cell r="P54">
            <v>12.431231161994775</v>
          </cell>
          <cell r="Q54">
            <v>132.56354152490746</v>
          </cell>
          <cell r="R54">
            <v>20.344577012508257</v>
          </cell>
          <cell r="S54">
            <v>309.2710859698683</v>
          </cell>
        </row>
        <row r="55">
          <cell r="D55">
            <v>470</v>
          </cell>
          <cell r="E55" t="str">
            <v>COMPHPS250W</v>
          </cell>
          <cell r="F55">
            <v>4687.2519606389578</v>
          </cell>
          <cell r="G55">
            <v>1344.8882907960001</v>
          </cell>
          <cell r="H55">
            <v>592.43320089999997</v>
          </cell>
          <cell r="I55">
            <v>158.5295448</v>
          </cell>
          <cell r="J55">
            <v>0</v>
          </cell>
          <cell r="K55">
            <v>2246.6124578679569</v>
          </cell>
          <cell r="L55">
            <v>344.78846627499996</v>
          </cell>
          <cell r="M55">
            <v>105.46057677158691</v>
          </cell>
          <cell r="N55">
            <v>34.957094158896915</v>
          </cell>
          <cell r="O55">
            <v>0</v>
          </cell>
          <cell r="P55">
            <v>12.431231161994775</v>
          </cell>
          <cell r="Q55">
            <v>132.56354152490746</v>
          </cell>
          <cell r="R55">
            <v>20.344577012508257</v>
          </cell>
          <cell r="S55">
            <v>305.75702062989433</v>
          </cell>
        </row>
        <row r="56">
          <cell r="D56">
            <v>480</v>
          </cell>
          <cell r="E56" t="str">
            <v>7206.05.21</v>
          </cell>
          <cell r="F56">
            <v>5118.6975998429571</v>
          </cell>
          <cell r="G56">
            <v>1776.33393</v>
          </cell>
          <cell r="H56">
            <v>592.43320089999997</v>
          </cell>
          <cell r="I56">
            <v>158.5295448</v>
          </cell>
          <cell r="J56">
            <v>0</v>
          </cell>
          <cell r="K56">
            <v>2246.6124578679569</v>
          </cell>
          <cell r="L56">
            <v>344.78846627499996</v>
          </cell>
          <cell r="M56">
            <v>139.29275916727823</v>
          </cell>
          <cell r="N56">
            <v>34.957094158896915</v>
          </cell>
          <cell r="O56">
            <v>0</v>
          </cell>
          <cell r="P56">
            <v>12.431231161994775</v>
          </cell>
          <cell r="Q56">
            <v>132.56354152490746</v>
          </cell>
          <cell r="R56">
            <v>20.344577012508257</v>
          </cell>
          <cell r="S56">
            <v>339.58920302558568</v>
          </cell>
        </row>
        <row r="57">
          <cell r="D57">
            <v>490</v>
          </cell>
          <cell r="E57" t="str">
            <v>REPMV250WHPS150W</v>
          </cell>
          <cell r="F57">
            <v>5426.6632108270678</v>
          </cell>
          <cell r="G57">
            <v>795.85145220000004</v>
          </cell>
          <cell r="H57">
            <v>296.21660044999999</v>
          </cell>
          <cell r="I57">
            <v>158.5295448</v>
          </cell>
          <cell r="J57">
            <v>0</v>
          </cell>
          <cell r="K57">
            <v>3831.2771471020674</v>
          </cell>
          <cell r="L57">
            <v>344.78846627499996</v>
          </cell>
          <cell r="M57">
            <v>62.407378923524405</v>
          </cell>
          <cell r="N57">
            <v>17.478547079448457</v>
          </cell>
          <cell r="O57">
            <v>0</v>
          </cell>
          <cell r="P57">
            <v>12.431231161994775</v>
          </cell>
          <cell r="Q57">
            <v>226.06821457105292</v>
          </cell>
          <cell r="R57">
            <v>20.344577012508257</v>
          </cell>
          <cell r="S57">
            <v>338.72994874852878</v>
          </cell>
        </row>
        <row r="58">
          <cell r="D58">
            <v>500</v>
          </cell>
          <cell r="E58" t="str">
            <v>REPMV400WHPS250W</v>
          </cell>
          <cell r="F58">
            <v>5325.6625012270679</v>
          </cell>
          <cell r="G58">
            <v>694.8507426000001</v>
          </cell>
          <cell r="H58">
            <v>296.21660044999999</v>
          </cell>
          <cell r="I58">
            <v>158.5295448</v>
          </cell>
          <cell r="J58">
            <v>0</v>
          </cell>
          <cell r="K58">
            <v>3831.2771471020674</v>
          </cell>
          <cell r="L58">
            <v>344.78846627499996</v>
          </cell>
          <cell r="M58">
            <v>54.487321055780463</v>
          </cell>
          <cell r="N58">
            <v>17.478547079448457</v>
          </cell>
          <cell r="O58">
            <v>0</v>
          </cell>
          <cell r="P58">
            <v>12.431231161994775</v>
          </cell>
          <cell r="Q58">
            <v>226.06821457105292</v>
          </cell>
          <cell r="R58">
            <v>20.344577012508257</v>
          </cell>
          <cell r="S58">
            <v>330.80989088078485</v>
          </cell>
        </row>
        <row r="59">
          <cell r="D59">
            <v>510</v>
          </cell>
          <cell r="E59" t="str">
            <v>COMPHPS250W</v>
          </cell>
          <cell r="F59">
            <v>5303.2559040250671</v>
          </cell>
          <cell r="G59">
            <v>672.44414539800005</v>
          </cell>
          <cell r="H59">
            <v>296.21660044999999</v>
          </cell>
          <cell r="I59">
            <v>158.5295448</v>
          </cell>
          <cell r="J59">
            <v>0</v>
          </cell>
          <cell r="K59">
            <v>3831.2771471020674</v>
          </cell>
          <cell r="L59">
            <v>344.78846627499996</v>
          </cell>
          <cell r="M59">
            <v>52.730288385793457</v>
          </cell>
          <cell r="N59">
            <v>17.478547079448457</v>
          </cell>
          <cell r="O59">
            <v>0</v>
          </cell>
          <cell r="P59">
            <v>12.431231161994775</v>
          </cell>
          <cell r="Q59">
            <v>226.06821457105292</v>
          </cell>
          <cell r="R59">
            <v>20.344577012508257</v>
          </cell>
          <cell r="S59">
            <v>329.05285821079787</v>
          </cell>
        </row>
        <row r="60">
          <cell r="D60">
            <v>520</v>
          </cell>
          <cell r="E60" t="str">
            <v>7206.05.21</v>
          </cell>
          <cell r="F60">
            <v>5518.9787236270677</v>
          </cell>
          <cell r="G60">
            <v>888.166965</v>
          </cell>
          <cell r="H60">
            <v>296.21660044999999</v>
          </cell>
          <cell r="I60">
            <v>158.5295448</v>
          </cell>
          <cell r="J60">
            <v>0</v>
          </cell>
          <cell r="K60">
            <v>3831.2771471020674</v>
          </cell>
          <cell r="L60">
            <v>344.78846627499996</v>
          </cell>
          <cell r="M60">
            <v>69.646379583639117</v>
          </cell>
          <cell r="N60">
            <v>17.478547079448457</v>
          </cell>
          <cell r="O60">
            <v>0</v>
          </cell>
          <cell r="P60">
            <v>12.431231161994775</v>
          </cell>
          <cell r="Q60">
            <v>226.06821457105292</v>
          </cell>
          <cell r="R60">
            <v>20.344577012508257</v>
          </cell>
          <cell r="S60">
            <v>345.96894940864354</v>
          </cell>
        </row>
        <row r="61">
          <cell r="D61">
            <v>530</v>
          </cell>
          <cell r="E61" t="str">
            <v>REPMV250WHPS150W</v>
          </cell>
          <cell r="F61">
            <v>5972.6972371520678</v>
          </cell>
          <cell r="G61">
            <v>1193.7771783000001</v>
          </cell>
          <cell r="H61">
            <v>444.32490067499998</v>
          </cell>
          <cell r="I61">
            <v>158.5295448</v>
          </cell>
          <cell r="J61">
            <v>0</v>
          </cell>
          <cell r="K61">
            <v>3831.2771471020674</v>
          </cell>
          <cell r="L61">
            <v>344.78846627499996</v>
          </cell>
          <cell r="M61">
            <v>93.6110683852866</v>
          </cell>
          <cell r="N61">
            <v>26.217820619172684</v>
          </cell>
          <cell r="O61">
            <v>0</v>
          </cell>
          <cell r="P61">
            <v>12.431231161994775</v>
          </cell>
          <cell r="Q61">
            <v>226.06821457105292</v>
          </cell>
          <cell r="R61">
            <v>20.344577012508257</v>
          </cell>
          <cell r="S61">
            <v>378.67291175001526</v>
          </cell>
        </row>
        <row r="62">
          <cell r="D62">
            <v>540</v>
          </cell>
          <cell r="E62" t="str">
            <v>REPMV400WHPS250W</v>
          </cell>
          <cell r="F62">
            <v>5821.1961727520675</v>
          </cell>
          <cell r="G62">
            <v>1042.2761139000002</v>
          </cell>
          <cell r="H62">
            <v>444.32490067499998</v>
          </cell>
          <cell r="I62">
            <v>158.5295448</v>
          </cell>
          <cell r="J62">
            <v>0</v>
          </cell>
          <cell r="K62">
            <v>3831.2771471020674</v>
          </cell>
          <cell r="L62">
            <v>344.78846627499996</v>
          </cell>
          <cell r="M62">
            <v>81.730981583670697</v>
          </cell>
          <cell r="N62">
            <v>26.217820619172684</v>
          </cell>
          <cell r="O62">
            <v>0</v>
          </cell>
          <cell r="P62">
            <v>12.431231161994775</v>
          </cell>
          <cell r="Q62">
            <v>226.06821457105292</v>
          </cell>
          <cell r="R62">
            <v>20.344577012508257</v>
          </cell>
          <cell r="S62">
            <v>366.7928249483993</v>
          </cell>
        </row>
        <row r="63">
          <cell r="D63">
            <v>550</v>
          </cell>
          <cell r="E63" t="str">
            <v>COMPHPS250W</v>
          </cell>
          <cell r="F63">
            <v>5787.5862769490677</v>
          </cell>
          <cell r="G63">
            <v>1008.6662180970001</v>
          </cell>
          <cell r="H63">
            <v>444.32490067499998</v>
          </cell>
          <cell r="I63">
            <v>158.5295448</v>
          </cell>
          <cell r="J63">
            <v>0</v>
          </cell>
          <cell r="K63">
            <v>3831.2771471020674</v>
          </cell>
          <cell r="L63">
            <v>344.78846627499996</v>
          </cell>
          <cell r="M63">
            <v>79.095432578690193</v>
          </cell>
          <cell r="N63">
            <v>26.217820619172684</v>
          </cell>
          <cell r="O63">
            <v>0</v>
          </cell>
          <cell r="P63">
            <v>12.431231161994775</v>
          </cell>
          <cell r="Q63">
            <v>226.06821457105292</v>
          </cell>
          <cell r="R63">
            <v>20.344577012508257</v>
          </cell>
          <cell r="S63">
            <v>364.15727594341882</v>
          </cell>
        </row>
        <row r="64">
          <cell r="D64">
            <v>560</v>
          </cell>
          <cell r="E64" t="str">
            <v>7206.05.21</v>
          </cell>
          <cell r="F64">
            <v>6111.1705063520676</v>
          </cell>
          <cell r="G64">
            <v>1332.2504475000001</v>
          </cell>
          <cell r="H64">
            <v>444.32490067499998</v>
          </cell>
          <cell r="I64">
            <v>158.5295448</v>
          </cell>
          <cell r="J64">
            <v>0</v>
          </cell>
          <cell r="K64">
            <v>3831.2771471020674</v>
          </cell>
          <cell r="L64">
            <v>344.78846627499996</v>
          </cell>
          <cell r="M64">
            <v>104.46956937545869</v>
          </cell>
          <cell r="N64">
            <v>26.217820619172684</v>
          </cell>
          <cell r="O64">
            <v>0</v>
          </cell>
          <cell r="P64">
            <v>12.431231161994775</v>
          </cell>
          <cell r="Q64">
            <v>226.06821457105292</v>
          </cell>
          <cell r="R64">
            <v>20.344577012508257</v>
          </cell>
          <cell r="S64">
            <v>389.53141274018731</v>
          </cell>
        </row>
        <row r="65">
          <cell r="D65">
            <v>570</v>
          </cell>
          <cell r="E65" t="str">
            <v>REPMV250WHPS150W</v>
          </cell>
          <cell r="F65">
            <v>6518.7312634770678</v>
          </cell>
          <cell r="G65">
            <v>1591.7029044000001</v>
          </cell>
          <cell r="H65">
            <v>592.43320089999997</v>
          </cell>
          <cell r="I65">
            <v>158.5295448</v>
          </cell>
          <cell r="J65">
            <v>0</v>
          </cell>
          <cell r="K65">
            <v>3831.2771471020674</v>
          </cell>
          <cell r="L65">
            <v>344.78846627499996</v>
          </cell>
          <cell r="M65">
            <v>124.81475784704881</v>
          </cell>
          <cell r="N65">
            <v>34.957094158896915</v>
          </cell>
          <cell r="O65">
            <v>0</v>
          </cell>
          <cell r="P65">
            <v>12.431231161994775</v>
          </cell>
          <cell r="Q65">
            <v>226.06821457105292</v>
          </cell>
          <cell r="R65">
            <v>20.344577012508257</v>
          </cell>
          <cell r="S65">
            <v>418.61587475150168</v>
          </cell>
        </row>
        <row r="66">
          <cell r="D66">
            <v>580</v>
          </cell>
          <cell r="E66" t="str">
            <v>REPMV400WHPS250W</v>
          </cell>
          <cell r="F66">
            <v>6316.729844277068</v>
          </cell>
          <cell r="G66">
            <v>1389.7014852000002</v>
          </cell>
          <cell r="H66">
            <v>592.43320089999997</v>
          </cell>
          <cell r="I66">
            <v>158.5295448</v>
          </cell>
          <cell r="J66">
            <v>0</v>
          </cell>
          <cell r="K66">
            <v>3831.2771471020674</v>
          </cell>
          <cell r="L66">
            <v>344.78846627499996</v>
          </cell>
          <cell r="M66">
            <v>108.97464211156093</v>
          </cell>
          <cell r="N66">
            <v>34.957094158896915</v>
          </cell>
          <cell r="O66">
            <v>0</v>
          </cell>
          <cell r="P66">
            <v>12.431231161994775</v>
          </cell>
          <cell r="Q66">
            <v>226.06821457105292</v>
          </cell>
          <cell r="R66">
            <v>20.344577012508257</v>
          </cell>
          <cell r="S66">
            <v>402.77575901601381</v>
          </cell>
        </row>
        <row r="67">
          <cell r="D67">
            <v>590</v>
          </cell>
          <cell r="E67" t="str">
            <v>COMPHPS250W</v>
          </cell>
          <cell r="F67">
            <v>6271.9166498730683</v>
          </cell>
          <cell r="G67">
            <v>1344.8882907960001</v>
          </cell>
          <cell r="H67">
            <v>592.43320089999997</v>
          </cell>
          <cell r="I67">
            <v>158.5295448</v>
          </cell>
          <cell r="J67">
            <v>0</v>
          </cell>
          <cell r="K67">
            <v>3831.2771471020674</v>
          </cell>
          <cell r="L67">
            <v>344.78846627499996</v>
          </cell>
          <cell r="M67">
            <v>105.46057677158691</v>
          </cell>
          <cell r="N67">
            <v>34.957094158896915</v>
          </cell>
          <cell r="O67">
            <v>0</v>
          </cell>
          <cell r="P67">
            <v>12.431231161994775</v>
          </cell>
          <cell r="Q67">
            <v>226.06821457105292</v>
          </cell>
          <cell r="R67">
            <v>20.344577012508257</v>
          </cell>
          <cell r="S67">
            <v>399.26169367603978</v>
          </cell>
        </row>
        <row r="68">
          <cell r="D68">
            <v>600</v>
          </cell>
          <cell r="E68" t="str">
            <v>7206.05.21</v>
          </cell>
          <cell r="F68">
            <v>6703.3622890770675</v>
          </cell>
          <cell r="G68">
            <v>1776.33393</v>
          </cell>
          <cell r="H68">
            <v>592.43320089999997</v>
          </cell>
          <cell r="I68">
            <v>158.5295448</v>
          </cell>
          <cell r="J68">
            <v>0</v>
          </cell>
          <cell r="K68">
            <v>3831.2771471020674</v>
          </cell>
          <cell r="L68">
            <v>344.78846627499996</v>
          </cell>
          <cell r="M68">
            <v>139.29275916727823</v>
          </cell>
          <cell r="N68">
            <v>34.957094158896915</v>
          </cell>
          <cell r="O68">
            <v>0</v>
          </cell>
          <cell r="P68">
            <v>12.431231161994775</v>
          </cell>
          <cell r="Q68">
            <v>226.06821457105292</v>
          </cell>
          <cell r="R68">
            <v>20.344577012508257</v>
          </cell>
          <cell r="S68">
            <v>433.09387607173107</v>
          </cell>
        </row>
        <row r="69">
          <cell r="D69">
            <v>610</v>
          </cell>
          <cell r="E69" t="str">
            <v>7206.05.18</v>
          </cell>
          <cell r="F69">
            <v>1581.5461377250001</v>
          </cell>
          <cell r="G69">
            <v>460.92212250000006</v>
          </cell>
          <cell r="H69">
            <v>148.10830022499999</v>
          </cell>
          <cell r="I69">
            <v>158.5295448</v>
          </cell>
          <cell r="J69">
            <v>813.98617020000006</v>
          </cell>
          <cell r="K69">
            <v>0</v>
          </cell>
          <cell r="L69">
            <v>0</v>
          </cell>
          <cell r="M69">
            <v>36.14360628931027</v>
          </cell>
          <cell r="N69">
            <v>8.7392735397242287</v>
          </cell>
          <cell r="O69">
            <v>48.030041450233128</v>
          </cell>
          <cell r="P69">
            <v>12.431231161994775</v>
          </cell>
          <cell r="Q69">
            <v>0</v>
          </cell>
          <cell r="R69">
            <v>0</v>
          </cell>
          <cell r="S69">
            <v>105.34415244126241</v>
          </cell>
        </row>
        <row r="70">
          <cell r="D70">
            <v>620</v>
          </cell>
          <cell r="E70" t="str">
            <v>7206.05.28</v>
          </cell>
          <cell r="F70" t="e">
            <v>#N/A</v>
          </cell>
          <cell r="G70" t="e">
            <v>#N/A</v>
          </cell>
          <cell r="H70" t="e">
            <v>#N/A</v>
          </cell>
          <cell r="I70" t="e">
            <v>#N/A</v>
          </cell>
          <cell r="J70" t="e">
            <v>#N/A</v>
          </cell>
          <cell r="K70">
            <v>0</v>
          </cell>
          <cell r="L70">
            <v>0</v>
          </cell>
          <cell r="M70">
            <v>45.61461957699526</v>
          </cell>
          <cell r="N70">
            <v>23.900122100541935</v>
          </cell>
          <cell r="O70">
            <v>98.69571200697726</v>
          </cell>
          <cell r="P70">
            <v>6.4718347534089737</v>
          </cell>
          <cell r="Q70">
            <v>0</v>
          </cell>
          <cell r="R70">
            <v>0</v>
          </cell>
          <cell r="S70">
            <v>174.68228843792343</v>
          </cell>
        </row>
        <row r="71">
          <cell r="D71">
            <v>640</v>
          </cell>
          <cell r="E71" t="str">
            <v>7206.05.28</v>
          </cell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>
            <v>0</v>
          </cell>
          <cell r="L71">
            <v>0</v>
          </cell>
          <cell r="M71">
            <v>45.61461957699526</v>
          </cell>
          <cell r="N71">
            <v>23.900122100541935</v>
          </cell>
          <cell r="O71">
            <v>98.69571200697726</v>
          </cell>
          <cell r="P71">
            <v>6.4718347534089737</v>
          </cell>
          <cell r="Q71">
            <v>0</v>
          </cell>
          <cell r="R71">
            <v>0</v>
          </cell>
          <cell r="S71">
            <v>174.68228843792343</v>
          </cell>
        </row>
        <row r="72">
          <cell r="D72">
            <v>630</v>
          </cell>
          <cell r="E72" t="str">
            <v>7206.05.18</v>
          </cell>
          <cell r="F72">
            <v>1581.5461377250001</v>
          </cell>
          <cell r="G72">
            <v>460.92212250000006</v>
          </cell>
          <cell r="H72">
            <v>148.10830022499999</v>
          </cell>
          <cell r="I72">
            <v>158.5295448</v>
          </cell>
          <cell r="J72">
            <v>813.98617020000006</v>
          </cell>
          <cell r="K72">
            <v>0</v>
          </cell>
          <cell r="L72">
            <v>0</v>
          </cell>
          <cell r="M72">
            <v>36.14360628931027</v>
          </cell>
          <cell r="N72">
            <v>8.7392735397242287</v>
          </cell>
          <cell r="O72">
            <v>48.030041450233128</v>
          </cell>
          <cell r="P72">
            <v>12.431231161994775</v>
          </cell>
          <cell r="Q72">
            <v>0</v>
          </cell>
          <cell r="R72">
            <v>0</v>
          </cell>
          <cell r="S72">
            <v>105.34415244126241</v>
          </cell>
        </row>
        <row r="73">
          <cell r="D73">
            <v>650</v>
          </cell>
          <cell r="E73" t="str">
            <v>7206.05.26</v>
          </cell>
          <cell r="F73">
            <v>2291.6084004499999</v>
          </cell>
          <cell r="G73">
            <v>1022.8760850000001</v>
          </cell>
          <cell r="H73">
            <v>296.21660044999999</v>
          </cell>
          <cell r="I73">
            <v>158.5295448</v>
          </cell>
          <cell r="J73">
            <v>813.98617020000006</v>
          </cell>
          <cell r="K73">
            <v>0</v>
          </cell>
          <cell r="L73">
            <v>0</v>
          </cell>
          <cell r="M73">
            <v>80.209711563564767</v>
          </cell>
          <cell r="N73">
            <v>17.478547079448457</v>
          </cell>
          <cell r="O73">
            <v>48.030041450233128</v>
          </cell>
          <cell r="P73">
            <v>12.431231161994775</v>
          </cell>
          <cell r="Q73">
            <v>0</v>
          </cell>
          <cell r="R73">
            <v>0</v>
          </cell>
          <cell r="S73">
            <v>158.14953125524113</v>
          </cell>
        </row>
        <row r="74">
          <cell r="D74">
            <v>670</v>
          </cell>
          <cell r="E74" t="str">
            <v>7206.05.18</v>
          </cell>
          <cell r="F74">
            <v>2190.5765604500002</v>
          </cell>
          <cell r="G74">
            <v>921.84424500000011</v>
          </cell>
          <cell r="H74">
            <v>296.21660044999999</v>
          </cell>
          <cell r="I74">
            <v>158.5295448</v>
          </cell>
          <cell r="J74">
            <v>813.98617020000006</v>
          </cell>
          <cell r="K74">
            <v>0</v>
          </cell>
          <cell r="L74">
            <v>0</v>
          </cell>
          <cell r="M74">
            <v>72.28721257862054</v>
          </cell>
          <cell r="N74">
            <v>17.478547079448457</v>
          </cell>
          <cell r="O74">
            <v>48.030041450233128</v>
          </cell>
          <cell r="P74">
            <v>12.431231161994775</v>
          </cell>
          <cell r="Q74">
            <v>0</v>
          </cell>
          <cell r="R74">
            <v>0</v>
          </cell>
          <cell r="S74">
            <v>150.22703227029692</v>
          </cell>
        </row>
        <row r="75">
          <cell r="D75">
            <v>690</v>
          </cell>
          <cell r="E75" t="str">
            <v>COMPHPS150W</v>
          </cell>
          <cell r="F75">
            <v>3715.4408023929568</v>
          </cell>
          <cell r="G75">
            <v>669.29373299999997</v>
          </cell>
          <cell r="H75">
            <v>296.21660044999999</v>
          </cell>
          <cell r="I75">
            <v>158.5295448</v>
          </cell>
          <cell r="J75">
            <v>0</v>
          </cell>
          <cell r="K75">
            <v>2246.6124578679569</v>
          </cell>
          <cell r="L75">
            <v>344.78846627499996</v>
          </cell>
          <cell r="M75">
            <v>52.483246076900436</v>
          </cell>
          <cell r="N75">
            <v>17.478547079448457</v>
          </cell>
          <cell r="O75">
            <v>0</v>
          </cell>
          <cell r="P75">
            <v>12.431231161994775</v>
          </cell>
          <cell r="Q75">
            <v>132.56354152490746</v>
          </cell>
          <cell r="R75">
            <v>20.344577012508257</v>
          </cell>
          <cell r="S75">
            <v>235.30114285575939</v>
          </cell>
        </row>
        <row r="76">
          <cell r="D76">
            <v>710</v>
          </cell>
          <cell r="E76" t="str">
            <v>COMPHPS150W</v>
          </cell>
          <cell r="F76">
            <v>4198.1959691179572</v>
          </cell>
          <cell r="G76">
            <v>1003.9405995</v>
          </cell>
          <cell r="H76">
            <v>444.32490067499998</v>
          </cell>
          <cell r="I76">
            <v>158.5295448</v>
          </cell>
          <cell r="J76">
            <v>0</v>
          </cell>
          <cell r="K76">
            <v>2246.6124578679569</v>
          </cell>
          <cell r="L76">
            <v>344.78846627499996</v>
          </cell>
          <cell r="M76">
            <v>78.724869115350657</v>
          </cell>
          <cell r="N76">
            <v>26.217820619172684</v>
          </cell>
          <cell r="O76">
            <v>0</v>
          </cell>
          <cell r="P76">
            <v>12.431231161994775</v>
          </cell>
          <cell r="Q76">
            <v>132.56354152490746</v>
          </cell>
          <cell r="R76">
            <v>20.344577012508257</v>
          </cell>
          <cell r="S76">
            <v>270.28203943393385</v>
          </cell>
        </row>
        <row r="77">
          <cell r="D77">
            <v>720</v>
          </cell>
          <cell r="E77" t="str">
            <v>COMPHPS150W</v>
          </cell>
          <cell r="F77">
            <v>4680.9511358429572</v>
          </cell>
          <cell r="G77">
            <v>1338.5874659999999</v>
          </cell>
          <cell r="H77">
            <v>592.43320089999997</v>
          </cell>
          <cell r="I77">
            <v>158.5295448</v>
          </cell>
          <cell r="J77">
            <v>0</v>
          </cell>
          <cell r="K77">
            <v>2246.6124578679569</v>
          </cell>
          <cell r="L77">
            <v>344.78846627499996</v>
          </cell>
          <cell r="M77">
            <v>104.96649215380087</v>
          </cell>
          <cell r="N77">
            <v>34.957094158896915</v>
          </cell>
          <cell r="O77">
            <v>0</v>
          </cell>
          <cell r="P77">
            <v>12.431231161994775</v>
          </cell>
          <cell r="Q77">
            <v>132.56354152490746</v>
          </cell>
          <cell r="R77">
            <v>20.344577012508257</v>
          </cell>
          <cell r="S77">
            <v>305.2629360121083</v>
          </cell>
        </row>
        <row r="78">
          <cell r="D78">
            <v>730</v>
          </cell>
          <cell r="E78" t="str">
            <v>COMPHPS70W</v>
          </cell>
          <cell r="F78">
            <v>3535.1033413929567</v>
          </cell>
          <cell r="G78">
            <v>488.95627200000001</v>
          </cell>
          <cell r="H78">
            <v>296.21660044999999</v>
          </cell>
          <cell r="I78">
            <v>158.5295448</v>
          </cell>
          <cell r="J78">
            <v>0</v>
          </cell>
          <cell r="K78">
            <v>2246.6124578679569</v>
          </cell>
          <cell r="L78">
            <v>344.78846627499996</v>
          </cell>
          <cell r="M78">
            <v>38.341928332712868</v>
          </cell>
          <cell r="N78">
            <v>17.478547079448457</v>
          </cell>
          <cell r="O78">
            <v>0</v>
          </cell>
          <cell r="P78">
            <v>12.431231161994775</v>
          </cell>
          <cell r="Q78">
            <v>132.56354152490746</v>
          </cell>
          <cell r="R78">
            <v>20.344577012508257</v>
          </cell>
          <cell r="S78">
            <v>221.15982511157185</v>
          </cell>
        </row>
        <row r="79">
          <cell r="D79">
            <v>740</v>
          </cell>
          <cell r="E79" t="str">
            <v>COMPMV80W</v>
          </cell>
          <cell r="F79">
            <v>1337.7816929000001</v>
          </cell>
          <cell r="G79">
            <v>339.70676865000007</v>
          </cell>
          <cell r="H79">
            <v>296.21660044999999</v>
          </cell>
          <cell r="I79">
            <v>158.5295448</v>
          </cell>
          <cell r="J79">
            <v>543.32877900000005</v>
          </cell>
          <cell r="K79">
            <v>0</v>
          </cell>
          <cell r="L79">
            <v>0</v>
          </cell>
          <cell r="M79">
            <v>26.638399635286351</v>
          </cell>
          <cell r="N79">
            <v>17.478547079448457</v>
          </cell>
          <cell r="O79">
            <v>32.059640239419089</v>
          </cell>
          <cell r="P79">
            <v>12.431231161994775</v>
          </cell>
          <cell r="Q79">
            <v>0</v>
          </cell>
          <cell r="R79">
            <v>0</v>
          </cell>
          <cell r="S79">
            <v>88.607818116148664</v>
          </cell>
        </row>
        <row r="80">
          <cell r="D80">
            <v>750</v>
          </cell>
          <cell r="E80" t="str">
            <v>COMPHPS70W</v>
          </cell>
          <cell r="F80">
            <v>1879.6176324749999</v>
          </cell>
          <cell r="G80">
            <v>733.43440800000008</v>
          </cell>
          <cell r="H80">
            <v>444.32490067499998</v>
          </cell>
          <cell r="I80">
            <v>158.5295448</v>
          </cell>
          <cell r="J80">
            <v>543.32877900000005</v>
          </cell>
          <cell r="K80">
            <v>0</v>
          </cell>
          <cell r="L80">
            <v>0</v>
          </cell>
          <cell r="M80">
            <v>57.512892499069309</v>
          </cell>
          <cell r="N80">
            <v>26.217820619172684</v>
          </cell>
          <cell r="O80">
            <v>32.059640239419089</v>
          </cell>
          <cell r="P80">
            <v>12.431231161994775</v>
          </cell>
          <cell r="Q80">
            <v>0</v>
          </cell>
          <cell r="R80">
            <v>0</v>
          </cell>
          <cell r="S80">
            <v>128.22158451965586</v>
          </cell>
        </row>
        <row r="81">
          <cell r="D81">
            <v>760</v>
          </cell>
          <cell r="E81" t="str">
            <v>COMPHPS250W</v>
          </cell>
          <cell r="F81">
            <v>3405.7172381219252</v>
          </cell>
          <cell r="G81">
            <v>672.44414539800005</v>
          </cell>
          <cell r="H81">
            <v>296.21660044999999</v>
          </cell>
          <cell r="I81">
            <v>158.5295448</v>
          </cell>
          <cell r="J81">
            <v>813.98617020000006</v>
          </cell>
          <cell r="K81">
            <v>1119.7523109989254</v>
          </cell>
          <cell r="L81">
            <v>344.78846627499996</v>
          </cell>
          <cell r="M81">
            <v>52.730288385793457</v>
          </cell>
          <cell r="N81">
            <v>17.478547079448457</v>
          </cell>
          <cell r="O81">
            <v>48.030041450233128</v>
          </cell>
          <cell r="P81">
            <v>12.431231161994775</v>
          </cell>
          <cell r="Q81">
            <v>66.072068396516258</v>
          </cell>
          <cell r="R81">
            <v>20.344577012508257</v>
          </cell>
          <cell r="S81">
            <v>217.08675348649436</v>
          </cell>
        </row>
        <row r="82">
          <cell r="D82">
            <v>770</v>
          </cell>
          <cell r="E82" t="str">
            <v>7206.05.21</v>
          </cell>
          <cell r="F82">
            <v>3621.4400577239253</v>
          </cell>
          <cell r="G82">
            <v>888.166965</v>
          </cell>
          <cell r="H82">
            <v>296.21660044999999</v>
          </cell>
          <cell r="I82">
            <v>158.5295448</v>
          </cell>
          <cell r="J82">
            <v>813.98617020000006</v>
          </cell>
          <cell r="K82">
            <v>1119.7523109989254</v>
          </cell>
          <cell r="L82">
            <v>344.78846627499996</v>
          </cell>
          <cell r="M82">
            <v>69.646379583639117</v>
          </cell>
          <cell r="N82">
            <v>17.478547079448457</v>
          </cell>
          <cell r="O82">
            <v>48.030041450233128</v>
          </cell>
          <cell r="P82">
            <v>12.431231161994775</v>
          </cell>
          <cell r="Q82">
            <v>66.072068396516258</v>
          </cell>
          <cell r="R82">
            <v>20.344577012508257</v>
          </cell>
          <cell r="S82">
            <v>234.00284468434003</v>
          </cell>
        </row>
        <row r="83">
          <cell r="D83">
            <v>780</v>
          </cell>
          <cell r="E83" t="str">
            <v>REPMV250WHPS150W</v>
          </cell>
          <cell r="F83">
            <v>3529.1245449239254</v>
          </cell>
          <cell r="G83">
            <v>795.85145220000004</v>
          </cell>
          <cell r="H83">
            <v>296.21660044999999</v>
          </cell>
          <cell r="I83">
            <v>158.5295448</v>
          </cell>
          <cell r="J83">
            <v>813.98617020000006</v>
          </cell>
          <cell r="K83">
            <v>1119.7523109989254</v>
          </cell>
          <cell r="L83">
            <v>344.78846627499996</v>
          </cell>
          <cell r="M83">
            <v>62.407378923524405</v>
          </cell>
          <cell r="N83">
            <v>17.478547079448457</v>
          </cell>
          <cell r="O83">
            <v>48.030041450233128</v>
          </cell>
          <cell r="P83">
            <v>12.431231161994775</v>
          </cell>
          <cell r="Q83">
            <v>66.072068396516258</v>
          </cell>
          <cell r="R83">
            <v>20.344577012508257</v>
          </cell>
          <cell r="S83">
            <v>226.76384402422528</v>
          </cell>
        </row>
        <row r="84">
          <cell r="D84">
            <v>790</v>
          </cell>
          <cell r="E84" t="str">
            <v>REPMV400WHPS250W</v>
          </cell>
          <cell r="F84">
            <v>3428.1238353239255</v>
          </cell>
          <cell r="G84">
            <v>694.8507426000001</v>
          </cell>
          <cell r="H84">
            <v>296.21660044999999</v>
          </cell>
          <cell r="I84">
            <v>158.5295448</v>
          </cell>
          <cell r="J84">
            <v>813.98617020000006</v>
          </cell>
          <cell r="K84">
            <v>1119.7523109989254</v>
          </cell>
          <cell r="L84">
            <v>344.78846627499996</v>
          </cell>
          <cell r="M84">
            <v>54.487321055780463</v>
          </cell>
          <cell r="N84">
            <v>17.478547079448457</v>
          </cell>
          <cell r="O84">
            <v>48.030041450233128</v>
          </cell>
          <cell r="P84">
            <v>12.431231161994775</v>
          </cell>
          <cell r="Q84">
            <v>66.072068396516258</v>
          </cell>
          <cell r="R84">
            <v>20.344577012508257</v>
          </cell>
          <cell r="S84">
            <v>218.84378615648134</v>
          </cell>
        </row>
        <row r="85">
          <cell r="D85">
            <v>810</v>
          </cell>
          <cell r="E85" t="str">
            <v>COMPMV80W</v>
          </cell>
          <cell r="F85">
            <v>2484.3607856239255</v>
          </cell>
          <cell r="G85">
            <v>169.85338432500004</v>
          </cell>
          <cell r="H85">
            <v>148.10830022499999</v>
          </cell>
          <cell r="I85">
            <v>158.5295448</v>
          </cell>
          <cell r="J85">
            <v>543.32877900000005</v>
          </cell>
          <cell r="K85">
            <v>1119.7523109989254</v>
          </cell>
          <cell r="L85">
            <v>344.78846627499996</v>
          </cell>
          <cell r="M85">
            <v>13.319199817643176</v>
          </cell>
          <cell r="N85">
            <v>8.7392735397242287</v>
          </cell>
          <cell r="O85">
            <v>32.059640239419089</v>
          </cell>
          <cell r="P85">
            <v>12.431231161994775</v>
          </cell>
          <cell r="Q85">
            <v>66.072068396516258</v>
          </cell>
          <cell r="R85">
            <v>20.344577012508257</v>
          </cell>
          <cell r="S85">
            <v>152.96599016780581</v>
          </cell>
        </row>
        <row r="86">
          <cell r="D86">
            <v>820</v>
          </cell>
          <cell r="E86" t="str">
            <v>COMPMV80W</v>
          </cell>
          <cell r="F86">
            <v>1655.74337745</v>
          </cell>
          <cell r="G86">
            <v>509.56015297500011</v>
          </cell>
          <cell r="H86">
            <v>444.32490067499998</v>
          </cell>
          <cell r="I86">
            <v>158.5295448</v>
          </cell>
          <cell r="J86">
            <v>543.32877900000005</v>
          </cell>
          <cell r="K86">
            <v>0</v>
          </cell>
          <cell r="L86">
            <v>0</v>
          </cell>
          <cell r="M86">
            <v>39.957599452929522</v>
          </cell>
          <cell r="N86">
            <v>26.217820619172684</v>
          </cell>
          <cell r="O86">
            <v>32.059640239419089</v>
          </cell>
          <cell r="P86">
            <v>12.431231161994775</v>
          </cell>
          <cell r="Q86">
            <v>0</v>
          </cell>
          <cell r="R86">
            <v>0</v>
          </cell>
          <cell r="S86">
            <v>110.66629147351607</v>
          </cell>
        </row>
        <row r="87">
          <cell r="D87">
            <v>830</v>
          </cell>
          <cell r="E87" t="str">
            <v>COMPMV80W</v>
          </cell>
          <cell r="F87">
            <v>1973.705062</v>
          </cell>
          <cell r="G87">
            <v>679.41353730000014</v>
          </cell>
          <cell r="H87">
            <v>592.43320089999997</v>
          </cell>
          <cell r="I87">
            <v>158.5295448</v>
          </cell>
          <cell r="J87">
            <v>543.32877900000005</v>
          </cell>
          <cell r="K87">
            <v>0</v>
          </cell>
          <cell r="L87">
            <v>0</v>
          </cell>
          <cell r="M87">
            <v>53.276799270572702</v>
          </cell>
          <cell r="N87">
            <v>34.957094158896915</v>
          </cell>
          <cell r="O87">
            <v>32.059640239419089</v>
          </cell>
          <cell r="P87">
            <v>12.431231161994775</v>
          </cell>
          <cell r="Q87">
            <v>0</v>
          </cell>
          <cell r="R87">
            <v>0</v>
          </cell>
          <cell r="S87">
            <v>132.72476483088349</v>
          </cell>
        </row>
        <row r="88">
          <cell r="D88">
            <v>840</v>
          </cell>
          <cell r="E88" t="str">
            <v>7206.05.26</v>
          </cell>
          <cell r="F88">
            <v>6313.2341863520678</v>
          </cell>
          <cell r="G88">
            <v>1534.3141275000003</v>
          </cell>
          <cell r="H88">
            <v>444.32490067499998</v>
          </cell>
          <cell r="I88">
            <v>158.5295448</v>
          </cell>
          <cell r="J88">
            <v>0</v>
          </cell>
          <cell r="K88">
            <v>3831.2771471020674</v>
          </cell>
          <cell r="L88">
            <v>344.78846627499996</v>
          </cell>
          <cell r="M88">
            <v>120.31456734534716</v>
          </cell>
          <cell r="N88">
            <v>26.217820619172684</v>
          </cell>
          <cell r="O88">
            <v>0</v>
          </cell>
          <cell r="P88">
            <v>12.431231161994775</v>
          </cell>
          <cell r="Q88">
            <v>226.06821457105292</v>
          </cell>
          <cell r="R88">
            <v>20.344577012508257</v>
          </cell>
          <cell r="S88">
            <v>405.37641071007579</v>
          </cell>
        </row>
        <row r="89">
          <cell r="D89">
            <v>850</v>
          </cell>
          <cell r="E89" t="str">
            <v>7206.05.26</v>
          </cell>
          <cell r="F89">
            <v>5653.6878436270672</v>
          </cell>
          <cell r="G89">
            <v>1022.8760850000001</v>
          </cell>
          <cell r="H89">
            <v>296.21660044999999</v>
          </cell>
          <cell r="I89">
            <v>158.5295448</v>
          </cell>
          <cell r="J89">
            <v>0</v>
          </cell>
          <cell r="K89">
            <v>3831.2771471020674</v>
          </cell>
          <cell r="L89">
            <v>344.78846627499996</v>
          </cell>
          <cell r="M89">
            <v>80.209711563564767</v>
          </cell>
          <cell r="N89">
            <v>17.478547079448457</v>
          </cell>
          <cell r="O89">
            <v>0</v>
          </cell>
          <cell r="P89">
            <v>12.431231161994775</v>
          </cell>
          <cell r="Q89">
            <v>226.06821457105292</v>
          </cell>
          <cell r="R89">
            <v>20.344577012508257</v>
          </cell>
          <cell r="S89">
            <v>356.53228138856917</v>
          </cell>
        </row>
        <row r="90">
          <cell r="D90">
            <v>860</v>
          </cell>
          <cell r="E90" t="str">
            <v>7206.05.26</v>
          </cell>
          <cell r="F90">
            <v>6313.2341863520678</v>
          </cell>
          <cell r="G90">
            <v>1534.3141275000003</v>
          </cell>
          <cell r="H90">
            <v>444.32490067499998</v>
          </cell>
          <cell r="I90">
            <v>158.5295448</v>
          </cell>
          <cell r="J90">
            <v>0</v>
          </cell>
          <cell r="K90">
            <v>3831.2771471020674</v>
          </cell>
          <cell r="L90">
            <v>344.78846627499996</v>
          </cell>
          <cell r="M90">
            <v>120.31456734534716</v>
          </cell>
          <cell r="N90">
            <v>26.217820619172684</v>
          </cell>
          <cell r="O90">
            <v>0</v>
          </cell>
          <cell r="P90">
            <v>12.431231161994775</v>
          </cell>
          <cell r="Q90">
            <v>226.06821457105292</v>
          </cell>
          <cell r="R90">
            <v>20.344577012508257</v>
          </cell>
          <cell r="S90">
            <v>405.37641071007579</v>
          </cell>
        </row>
        <row r="91">
          <cell r="D91">
            <v>870</v>
          </cell>
          <cell r="E91" t="str">
            <v>7206.05.26</v>
          </cell>
          <cell r="F91">
            <v>6972.7805290770684</v>
          </cell>
          <cell r="G91">
            <v>2045.7521700000002</v>
          </cell>
          <cell r="H91">
            <v>592.43320089999997</v>
          </cell>
          <cell r="I91">
            <v>158.5295448</v>
          </cell>
          <cell r="J91">
            <v>0</v>
          </cell>
          <cell r="K91">
            <v>3831.2771471020674</v>
          </cell>
          <cell r="L91">
            <v>344.78846627499996</v>
          </cell>
          <cell r="M91">
            <v>160.41942312712953</v>
          </cell>
          <cell r="N91">
            <v>34.957094158896915</v>
          </cell>
          <cell r="O91">
            <v>0</v>
          </cell>
          <cell r="P91">
            <v>12.431231161994775</v>
          </cell>
          <cell r="Q91">
            <v>226.06821457105292</v>
          </cell>
          <cell r="R91">
            <v>20.344577012508257</v>
          </cell>
          <cell r="S91">
            <v>454.2205400315824</v>
          </cell>
        </row>
        <row r="92">
          <cell r="D92">
            <v>880</v>
          </cell>
          <cell r="E92" t="str">
            <v>COMPHPS70W</v>
          </cell>
          <cell r="F92">
            <v>4320.2762138429571</v>
          </cell>
          <cell r="G92">
            <v>977.91254400000003</v>
          </cell>
          <cell r="H92">
            <v>592.43320089999997</v>
          </cell>
          <cell r="I92">
            <v>158.5295448</v>
          </cell>
          <cell r="J92">
            <v>0</v>
          </cell>
          <cell r="K92">
            <v>2246.6124578679569</v>
          </cell>
          <cell r="L92">
            <v>344.78846627499996</v>
          </cell>
          <cell r="M92">
            <v>76.683856665425736</v>
          </cell>
          <cell r="N92">
            <v>34.957094158896915</v>
          </cell>
          <cell r="O92">
            <v>0</v>
          </cell>
          <cell r="P92">
            <v>12.431231161994775</v>
          </cell>
          <cell r="Q92">
            <v>132.56354152490746</v>
          </cell>
          <cell r="R92">
            <v>20.344577012508257</v>
          </cell>
          <cell r="S92">
            <v>276.98030052373315</v>
          </cell>
        </row>
        <row r="93">
          <cell r="D93">
            <v>890</v>
          </cell>
          <cell r="E93" t="str">
            <v>COMPHPS70W</v>
          </cell>
          <cell r="F93">
            <v>1487.03119625</v>
          </cell>
          <cell r="G93">
            <v>488.95627200000001</v>
          </cell>
          <cell r="H93">
            <v>296.21660044999999</v>
          </cell>
          <cell r="I93">
            <v>158.5295448</v>
          </cell>
          <cell r="J93">
            <v>543.32877900000005</v>
          </cell>
          <cell r="K93">
            <v>0</v>
          </cell>
          <cell r="L93">
            <v>0</v>
          </cell>
          <cell r="M93">
            <v>38.341928332712868</v>
          </cell>
          <cell r="N93">
            <v>17.478547079448457</v>
          </cell>
          <cell r="O93">
            <v>32.059640239419089</v>
          </cell>
          <cell r="P93">
            <v>12.431231161994775</v>
          </cell>
          <cell r="Q93">
            <v>0</v>
          </cell>
          <cell r="R93">
            <v>0</v>
          </cell>
          <cell r="S93">
            <v>100.31134681357518</v>
          </cell>
        </row>
        <row r="94">
          <cell r="D94">
            <v>900</v>
          </cell>
          <cell r="E94" t="str">
            <v>7206.05.26</v>
          </cell>
          <cell r="F94">
            <v>3756.1491777239248</v>
          </cell>
          <cell r="G94">
            <v>1022.8760850000001</v>
          </cell>
          <cell r="H94">
            <v>296.21660044999999</v>
          </cell>
          <cell r="I94">
            <v>158.5295448</v>
          </cell>
          <cell r="J94">
            <v>813.98617020000006</v>
          </cell>
          <cell r="K94">
            <v>1119.7523109989254</v>
          </cell>
          <cell r="L94">
            <v>344.78846627499996</v>
          </cell>
          <cell r="M94">
            <v>80.209711563564767</v>
          </cell>
          <cell r="N94">
            <v>17.478547079448457</v>
          </cell>
          <cell r="O94">
            <v>48.030041450233128</v>
          </cell>
          <cell r="P94">
            <v>12.431231161994775</v>
          </cell>
          <cell r="Q94">
            <v>66.072068396516258</v>
          </cell>
          <cell r="R94">
            <v>20.344577012508257</v>
          </cell>
          <cell r="S94">
            <v>244.56617666426567</v>
          </cell>
        </row>
        <row r="95">
          <cell r="D95">
            <v>910</v>
          </cell>
          <cell r="E95" t="str">
            <v>COMPHPS70W</v>
          </cell>
          <cell r="F95">
            <v>2951.571973523925</v>
          </cell>
          <cell r="G95">
            <v>488.95627200000001</v>
          </cell>
          <cell r="H95">
            <v>296.21660044999999</v>
          </cell>
          <cell r="I95">
            <v>158.5295448</v>
          </cell>
          <cell r="J95">
            <v>543.32877900000005</v>
          </cell>
          <cell r="K95">
            <v>1119.7523109989254</v>
          </cell>
          <cell r="L95">
            <v>344.78846627499996</v>
          </cell>
          <cell r="M95">
            <v>38.341928332712868</v>
          </cell>
          <cell r="N95">
            <v>17.478547079448457</v>
          </cell>
          <cell r="O95">
            <v>32.059640239419089</v>
          </cell>
          <cell r="P95">
            <v>12.431231161994775</v>
          </cell>
          <cell r="Q95">
            <v>66.072068396516258</v>
          </cell>
          <cell r="R95">
            <v>20.344577012508257</v>
          </cell>
          <cell r="S95">
            <v>186.72799222259971</v>
          </cell>
        </row>
        <row r="96">
          <cell r="D96">
            <v>920</v>
          </cell>
          <cell r="E96" t="str">
            <v>COMPHPS70W</v>
          </cell>
          <cell r="F96">
            <v>2272.2040686999999</v>
          </cell>
          <cell r="G96">
            <v>977.91254400000003</v>
          </cell>
          <cell r="H96">
            <v>592.43320089999997</v>
          </cell>
          <cell r="I96">
            <v>158.5295448</v>
          </cell>
          <cell r="J96">
            <v>543.32877900000005</v>
          </cell>
          <cell r="K96">
            <v>0</v>
          </cell>
          <cell r="L96">
            <v>0</v>
          </cell>
          <cell r="M96">
            <v>76.683856665425736</v>
          </cell>
          <cell r="N96">
            <v>34.957094158896915</v>
          </cell>
          <cell r="O96">
            <v>32.059640239419089</v>
          </cell>
          <cell r="P96">
            <v>12.431231161994775</v>
          </cell>
          <cell r="Q96">
            <v>0</v>
          </cell>
          <cell r="R96">
            <v>0</v>
          </cell>
          <cell r="S96">
            <v>156.13182222573653</v>
          </cell>
        </row>
        <row r="97">
          <cell r="D97">
            <v>930</v>
          </cell>
          <cell r="E97" t="str">
            <v>COMPHPS250W</v>
          </cell>
          <cell r="F97">
            <v>3890.0476110459254</v>
          </cell>
          <cell r="G97">
            <v>1008.6662180970001</v>
          </cell>
          <cell r="H97">
            <v>444.32490067499998</v>
          </cell>
          <cell r="I97">
            <v>158.5295448</v>
          </cell>
          <cell r="J97">
            <v>813.98617020000006</v>
          </cell>
          <cell r="K97">
            <v>1119.7523109989254</v>
          </cell>
          <cell r="L97">
            <v>344.78846627499996</v>
          </cell>
          <cell r="M97">
            <v>79.095432578690193</v>
          </cell>
          <cell r="N97">
            <v>26.217820619172684</v>
          </cell>
          <cell r="O97">
            <v>48.030041450233128</v>
          </cell>
          <cell r="P97">
            <v>12.431231161994775</v>
          </cell>
          <cell r="Q97">
            <v>66.072068396516258</v>
          </cell>
          <cell r="R97">
            <v>20.344577012508257</v>
          </cell>
          <cell r="S97">
            <v>252.19117121911532</v>
          </cell>
        </row>
        <row r="98">
          <cell r="D98">
            <v>940</v>
          </cell>
          <cell r="E98" t="str">
            <v>REPMV250WHPS150W</v>
          </cell>
          <cell r="F98">
            <v>2064.58376765</v>
          </cell>
          <cell r="G98">
            <v>795.85145220000004</v>
          </cell>
          <cell r="H98">
            <v>296.21660044999999</v>
          </cell>
          <cell r="I98">
            <v>158.5295448</v>
          </cell>
          <cell r="J98">
            <v>813.98617020000006</v>
          </cell>
          <cell r="K98">
            <v>0</v>
          </cell>
          <cell r="L98">
            <v>0</v>
          </cell>
          <cell r="M98">
            <v>62.407378923524405</v>
          </cell>
          <cell r="N98">
            <v>17.478547079448457</v>
          </cell>
          <cell r="O98">
            <v>48.030041450233128</v>
          </cell>
          <cell r="P98">
            <v>12.431231161994775</v>
          </cell>
          <cell r="Q98">
            <v>0</v>
          </cell>
          <cell r="R98">
            <v>0</v>
          </cell>
          <cell r="S98">
            <v>140.34719861520077</v>
          </cell>
        </row>
        <row r="99">
          <cell r="D99">
            <v>950</v>
          </cell>
          <cell r="E99" t="str">
            <v>REPMV400WHPS250W</v>
          </cell>
          <cell r="F99">
            <v>1963.5830580500001</v>
          </cell>
          <cell r="G99">
            <v>694.8507426000001</v>
          </cell>
          <cell r="H99">
            <v>296.21660044999999</v>
          </cell>
          <cell r="I99">
            <v>158.5295448</v>
          </cell>
          <cell r="J99">
            <v>813.98617020000006</v>
          </cell>
          <cell r="K99">
            <v>0</v>
          </cell>
          <cell r="L99">
            <v>0</v>
          </cell>
          <cell r="M99">
            <v>54.487321055780463</v>
          </cell>
          <cell r="N99">
            <v>17.478547079448457</v>
          </cell>
          <cell r="O99">
            <v>48.030041450233128</v>
          </cell>
          <cell r="P99">
            <v>12.431231161994775</v>
          </cell>
          <cell r="Q99">
            <v>0</v>
          </cell>
          <cell r="R99">
            <v>0</v>
          </cell>
          <cell r="S99">
            <v>132.42714074745683</v>
          </cell>
        </row>
        <row r="100">
          <cell r="D100">
            <v>960</v>
          </cell>
          <cell r="E100" t="str">
            <v>COMPHPS250W</v>
          </cell>
          <cell r="F100">
            <v>1941.176460848</v>
          </cell>
          <cell r="G100">
            <v>672.44414539800005</v>
          </cell>
          <cell r="H100">
            <v>296.21660044999999</v>
          </cell>
          <cell r="I100">
            <v>158.5295448</v>
          </cell>
          <cell r="J100">
            <v>813.98617020000006</v>
          </cell>
          <cell r="K100">
            <v>0</v>
          </cell>
          <cell r="L100">
            <v>0</v>
          </cell>
          <cell r="M100">
            <v>52.730288385793457</v>
          </cell>
          <cell r="N100">
            <v>17.478547079448457</v>
          </cell>
          <cell r="O100">
            <v>48.030041450233128</v>
          </cell>
          <cell r="P100">
            <v>12.431231161994775</v>
          </cell>
          <cell r="Q100">
            <v>0</v>
          </cell>
          <cell r="R100">
            <v>0</v>
          </cell>
          <cell r="S100">
            <v>130.67010807746982</v>
          </cell>
        </row>
        <row r="101">
          <cell r="D101">
            <v>970</v>
          </cell>
          <cell r="E101" t="str">
            <v>COMPHPS250W</v>
          </cell>
          <cell r="F101">
            <v>2909.8372066960001</v>
          </cell>
          <cell r="G101">
            <v>1344.8882907960001</v>
          </cell>
          <cell r="H101">
            <v>592.43320089999997</v>
          </cell>
          <cell r="I101">
            <v>158.5295448</v>
          </cell>
          <cell r="J101">
            <v>813.98617020000006</v>
          </cell>
          <cell r="K101">
            <v>0</v>
          </cell>
          <cell r="L101">
            <v>0</v>
          </cell>
          <cell r="M101">
            <v>105.46057677158691</v>
          </cell>
          <cell r="N101">
            <v>34.957094158896915</v>
          </cell>
          <cell r="O101">
            <v>48.030041450233128</v>
          </cell>
          <cell r="P101">
            <v>12.431231161994775</v>
          </cell>
          <cell r="Q101">
            <v>0</v>
          </cell>
          <cell r="R101">
            <v>0</v>
          </cell>
          <cell r="S101">
            <v>200.87894354271174</v>
          </cell>
        </row>
        <row r="102">
          <cell r="D102">
            <v>980</v>
          </cell>
          <cell r="E102" t="str">
            <v>COMPHPS150W</v>
          </cell>
          <cell r="F102">
            <v>3402.5668257239254</v>
          </cell>
          <cell r="G102">
            <v>669.29373299999997</v>
          </cell>
          <cell r="H102">
            <v>296.21660044999999</v>
          </cell>
          <cell r="I102">
            <v>158.5295448</v>
          </cell>
          <cell r="J102">
            <v>813.98617020000006</v>
          </cell>
          <cell r="K102">
            <v>1119.7523109989254</v>
          </cell>
          <cell r="L102">
            <v>344.78846627499996</v>
          </cell>
          <cell r="M102">
            <v>52.483246076900436</v>
          </cell>
          <cell r="N102">
            <v>17.478547079448457</v>
          </cell>
          <cell r="O102">
            <v>48.030041450233128</v>
          </cell>
          <cell r="P102">
            <v>12.431231161994775</v>
          </cell>
          <cell r="Q102">
            <v>66.072068396516258</v>
          </cell>
          <cell r="R102">
            <v>20.344577012508257</v>
          </cell>
          <cell r="S102">
            <v>216.83971117760134</v>
          </cell>
        </row>
        <row r="103">
          <cell r="D103">
            <v>990</v>
          </cell>
          <cell r="E103" t="str">
            <v>COMPMV80W</v>
          </cell>
          <cell r="F103">
            <v>3067.8921534929568</v>
          </cell>
          <cell r="G103">
            <v>169.85338432500004</v>
          </cell>
          <cell r="H103">
            <v>148.10830022499999</v>
          </cell>
          <cell r="I103">
            <v>158.5295448</v>
          </cell>
          <cell r="J103">
            <v>0</v>
          </cell>
          <cell r="K103">
            <v>2246.6124578679569</v>
          </cell>
          <cell r="L103">
            <v>344.78846627499996</v>
          </cell>
          <cell r="M103">
            <v>13.319199817643176</v>
          </cell>
          <cell r="N103">
            <v>8.7392735397242287</v>
          </cell>
          <cell r="O103">
            <v>0</v>
          </cell>
          <cell r="P103">
            <v>12.431231161994775</v>
          </cell>
          <cell r="Q103">
            <v>132.56354152490746</v>
          </cell>
          <cell r="R103">
            <v>20.344577012508257</v>
          </cell>
          <cell r="S103">
            <v>187.39782305677792</v>
          </cell>
        </row>
        <row r="104">
          <cell r="D104">
            <v>1000</v>
          </cell>
          <cell r="E104" t="str">
            <v>COMPMV80W</v>
          </cell>
          <cell r="F104">
            <v>3385.8538380429568</v>
          </cell>
          <cell r="G104">
            <v>339.70676865000007</v>
          </cell>
          <cell r="H104">
            <v>296.21660044999999</v>
          </cell>
          <cell r="I104">
            <v>158.5295448</v>
          </cell>
          <cell r="J104">
            <v>0</v>
          </cell>
          <cell r="K104">
            <v>2246.6124578679569</v>
          </cell>
          <cell r="L104">
            <v>344.78846627499996</v>
          </cell>
          <cell r="M104">
            <v>26.638399635286351</v>
          </cell>
          <cell r="N104">
            <v>17.478547079448457</v>
          </cell>
          <cell r="O104">
            <v>0</v>
          </cell>
          <cell r="P104">
            <v>12.431231161994775</v>
          </cell>
          <cell r="Q104">
            <v>132.56354152490746</v>
          </cell>
          <cell r="R104">
            <v>20.344577012508257</v>
          </cell>
          <cell r="S104">
            <v>209.45629641414533</v>
          </cell>
        </row>
        <row r="105">
          <cell r="D105">
            <v>1010</v>
          </cell>
          <cell r="E105" t="str">
            <v>COMPHPS150W</v>
          </cell>
          <cell r="F105">
            <v>1938.02604845</v>
          </cell>
          <cell r="G105">
            <v>669.29373299999997</v>
          </cell>
          <cell r="H105">
            <v>296.21660044999999</v>
          </cell>
          <cell r="I105">
            <v>158.5295448</v>
          </cell>
          <cell r="J105">
            <v>813.98617020000006</v>
          </cell>
          <cell r="K105">
            <v>0</v>
          </cell>
          <cell r="L105">
            <v>0</v>
          </cell>
          <cell r="M105">
            <v>52.483246076900436</v>
          </cell>
          <cell r="N105">
            <v>17.478547079448457</v>
          </cell>
          <cell r="O105">
            <v>48.030041450233128</v>
          </cell>
          <cell r="P105">
            <v>12.431231161994775</v>
          </cell>
          <cell r="Q105">
            <v>0</v>
          </cell>
          <cell r="R105">
            <v>0</v>
          </cell>
          <cell r="S105">
            <v>130.42306576857681</v>
          </cell>
        </row>
        <row r="106">
          <cell r="D106">
            <v>1020</v>
          </cell>
          <cell r="E106" t="str">
            <v>COMPHPS250W</v>
          </cell>
          <cell r="F106">
            <v>2425.5068337719999</v>
          </cell>
          <cell r="G106">
            <v>1008.6662180970001</v>
          </cell>
          <cell r="H106">
            <v>444.32490067499998</v>
          </cell>
          <cell r="I106">
            <v>158.5295448</v>
          </cell>
          <cell r="J106">
            <v>813.98617020000006</v>
          </cell>
          <cell r="K106">
            <v>0</v>
          </cell>
          <cell r="L106">
            <v>0</v>
          </cell>
          <cell r="M106">
            <v>79.095432578690193</v>
          </cell>
          <cell r="N106">
            <v>26.217820619172684</v>
          </cell>
          <cell r="O106">
            <v>48.030041450233128</v>
          </cell>
          <cell r="P106">
            <v>12.431231161994775</v>
          </cell>
          <cell r="Q106">
            <v>0</v>
          </cell>
          <cell r="R106">
            <v>0</v>
          </cell>
          <cell r="S106">
            <v>165.77452581009078</v>
          </cell>
        </row>
        <row r="107">
          <cell r="D107">
            <v>1030</v>
          </cell>
          <cell r="E107" t="str">
            <v>7206.05.21</v>
          </cell>
          <cell r="F107">
            <v>2156.8992804499999</v>
          </cell>
          <cell r="G107">
            <v>888.166965</v>
          </cell>
          <cell r="H107">
            <v>296.21660044999999</v>
          </cell>
          <cell r="I107">
            <v>158.5295448</v>
          </cell>
          <cell r="J107">
            <v>813.98617020000006</v>
          </cell>
          <cell r="K107">
            <v>0</v>
          </cell>
          <cell r="L107">
            <v>0</v>
          </cell>
          <cell r="M107">
            <v>69.646379583639117</v>
          </cell>
          <cell r="N107">
            <v>17.478547079448457</v>
          </cell>
          <cell r="O107">
            <v>48.030041450233128</v>
          </cell>
          <cell r="P107">
            <v>12.431231161994775</v>
          </cell>
          <cell r="Q107">
            <v>0</v>
          </cell>
          <cell r="R107">
            <v>0</v>
          </cell>
          <cell r="S107">
            <v>147.58619927531549</v>
          </cell>
        </row>
        <row r="108">
          <cell r="D108">
            <v>1040</v>
          </cell>
          <cell r="E108" t="str">
            <v>7206.05.26</v>
          </cell>
          <cell r="F108">
            <v>2291.6084004499999</v>
          </cell>
          <cell r="G108">
            <v>1022.8760850000001</v>
          </cell>
          <cell r="H108">
            <v>296.21660044999999</v>
          </cell>
          <cell r="I108">
            <v>158.5295448</v>
          </cell>
          <cell r="J108">
            <v>813.98617020000006</v>
          </cell>
          <cell r="K108">
            <v>0</v>
          </cell>
          <cell r="L108">
            <v>0</v>
          </cell>
          <cell r="M108">
            <v>80.209711563564767</v>
          </cell>
          <cell r="N108">
            <v>17.478547079448457</v>
          </cell>
          <cell r="O108">
            <v>48.030041450233128</v>
          </cell>
          <cell r="P108">
            <v>12.431231161994775</v>
          </cell>
          <cell r="Q108">
            <v>0</v>
          </cell>
          <cell r="R108">
            <v>0</v>
          </cell>
          <cell r="S108">
            <v>158.14953125524113</v>
          </cell>
        </row>
        <row r="109">
          <cell r="D109">
            <v>1050</v>
          </cell>
          <cell r="E109" t="str">
            <v>7206.05.26</v>
          </cell>
          <cell r="F109">
            <v>6972.7805290770684</v>
          </cell>
          <cell r="G109">
            <v>2045.7521700000002</v>
          </cell>
          <cell r="H109">
            <v>592.43320089999997</v>
          </cell>
          <cell r="I109">
            <v>158.5295448</v>
          </cell>
          <cell r="J109">
            <v>0</v>
          </cell>
          <cell r="K109">
            <v>3831.2771471020674</v>
          </cell>
          <cell r="L109">
            <v>344.78846627499996</v>
          </cell>
          <cell r="M109">
            <v>160.41942312712953</v>
          </cell>
          <cell r="N109">
            <v>34.957094158896915</v>
          </cell>
          <cell r="O109">
            <v>0</v>
          </cell>
          <cell r="P109">
            <v>12.431231161994775</v>
          </cell>
          <cell r="Q109">
            <v>226.06821457105292</v>
          </cell>
          <cell r="R109">
            <v>20.344577012508257</v>
          </cell>
          <cell r="S109">
            <v>454.2205400315824</v>
          </cell>
        </row>
        <row r="110">
          <cell r="D110">
            <v>1060</v>
          </cell>
          <cell r="E110" t="str">
            <v>7206.05.21</v>
          </cell>
          <cell r="F110">
            <v>4805.8236231739256</v>
          </cell>
          <cell r="G110">
            <v>1776.33393</v>
          </cell>
          <cell r="H110">
            <v>592.43320089999997</v>
          </cell>
          <cell r="I110">
            <v>158.5295448</v>
          </cell>
          <cell r="J110">
            <v>813.98617020000006</v>
          </cell>
          <cell r="K110">
            <v>1119.7523109989254</v>
          </cell>
          <cell r="L110">
            <v>344.78846627499996</v>
          </cell>
          <cell r="M110">
            <v>139.29275916727823</v>
          </cell>
          <cell r="N110">
            <v>34.957094158896915</v>
          </cell>
          <cell r="O110">
            <v>48.030041450233128</v>
          </cell>
          <cell r="P110">
            <v>12.431231161994775</v>
          </cell>
          <cell r="Q110">
            <v>66.072068396516258</v>
          </cell>
          <cell r="R110">
            <v>20.344577012508257</v>
          </cell>
          <cell r="S110">
            <v>321.1277713474276</v>
          </cell>
        </row>
        <row r="111">
          <cell r="D111">
            <v>1070</v>
          </cell>
          <cell r="E111" t="str">
            <v>7206.05.18</v>
          </cell>
          <cell r="F111">
            <v>3046.0869149989253</v>
          </cell>
          <cell r="G111">
            <v>460.92212250000006</v>
          </cell>
          <cell r="H111">
            <v>148.10830022499999</v>
          </cell>
          <cell r="I111">
            <v>158.5295448</v>
          </cell>
          <cell r="J111">
            <v>813.98617020000006</v>
          </cell>
          <cell r="K111">
            <v>1119.7523109989254</v>
          </cell>
          <cell r="L111">
            <v>344.78846627499996</v>
          </cell>
          <cell r="M111">
            <v>36.14360628931027</v>
          </cell>
          <cell r="N111">
            <v>8.7392735397242287</v>
          </cell>
          <cell r="O111">
            <v>48.030041450233128</v>
          </cell>
          <cell r="P111">
            <v>12.431231161994775</v>
          </cell>
          <cell r="Q111">
            <v>66.072068396516258</v>
          </cell>
          <cell r="R111">
            <v>20.344577012508257</v>
          </cell>
          <cell r="S111">
            <v>191.76079785028693</v>
          </cell>
        </row>
        <row r="112">
          <cell r="D112">
            <v>1080</v>
          </cell>
          <cell r="E112" t="str">
            <v>7206.05.26</v>
          </cell>
          <cell r="F112">
            <v>3096.6028349989251</v>
          </cell>
          <cell r="G112">
            <v>511.43804250000005</v>
          </cell>
          <cell r="H112">
            <v>148.10830022499999</v>
          </cell>
          <cell r="I112">
            <v>158.5295448</v>
          </cell>
          <cell r="J112">
            <v>813.98617020000006</v>
          </cell>
          <cell r="K112">
            <v>1119.7523109989254</v>
          </cell>
          <cell r="L112">
            <v>344.78846627499996</v>
          </cell>
          <cell r="M112">
            <v>40.104855781782383</v>
          </cell>
          <cell r="N112">
            <v>8.7392735397242287</v>
          </cell>
          <cell r="O112">
            <v>48.030041450233128</v>
          </cell>
          <cell r="P112">
            <v>12.431231161994775</v>
          </cell>
          <cell r="Q112">
            <v>66.072068396516258</v>
          </cell>
          <cell r="R112">
            <v>20.344577012508257</v>
          </cell>
          <cell r="S112">
            <v>195.72204734275905</v>
          </cell>
        </row>
        <row r="113">
          <cell r="D113">
            <v>1070</v>
          </cell>
          <cell r="E113" t="str">
            <v>7206.05.18</v>
          </cell>
          <cell r="F113">
            <v>3046.0869149989253</v>
          </cell>
          <cell r="G113">
            <v>460.92212250000006</v>
          </cell>
          <cell r="H113">
            <v>148.10830022499999</v>
          </cell>
          <cell r="I113">
            <v>158.5295448</v>
          </cell>
          <cell r="J113">
            <v>813.98617020000006</v>
          </cell>
          <cell r="K113">
            <v>1119.7523109989254</v>
          </cell>
          <cell r="L113">
            <v>344.78846627499996</v>
          </cell>
          <cell r="M113">
            <v>36.14360628931027</v>
          </cell>
          <cell r="N113">
            <v>8.7392735397242287</v>
          </cell>
          <cell r="O113">
            <v>48.030041450233128</v>
          </cell>
          <cell r="P113">
            <v>12.431231161994775</v>
          </cell>
          <cell r="Q113">
            <v>66.072068396516258</v>
          </cell>
          <cell r="R113">
            <v>20.344577012508257</v>
          </cell>
          <cell r="S113">
            <v>191.76079785028693</v>
          </cell>
        </row>
        <row r="114">
          <cell r="D114">
            <v>1100</v>
          </cell>
          <cell r="E114" t="str">
            <v>7206.05.26</v>
          </cell>
          <cell r="F114">
            <v>3096.6028349989251</v>
          </cell>
          <cell r="G114">
            <v>511.43804250000005</v>
          </cell>
          <cell r="H114">
            <v>148.10830022499999</v>
          </cell>
          <cell r="I114">
            <v>158.5295448</v>
          </cell>
          <cell r="J114">
            <v>813.98617020000006</v>
          </cell>
          <cell r="K114">
            <v>1119.7523109989254</v>
          </cell>
          <cell r="L114">
            <v>344.78846627499996</v>
          </cell>
          <cell r="M114">
            <v>40.104855781782383</v>
          </cell>
          <cell r="N114">
            <v>8.7392735397242287</v>
          </cell>
          <cell r="O114">
            <v>48.030041450233128</v>
          </cell>
          <cell r="P114">
            <v>12.431231161994775</v>
          </cell>
          <cell r="Q114">
            <v>66.072068396516258</v>
          </cell>
          <cell r="R114">
            <v>20.344577012508257</v>
          </cell>
          <cell r="S114">
            <v>195.72204734275905</v>
          </cell>
        </row>
        <row r="115">
          <cell r="D115">
            <v>1110</v>
          </cell>
          <cell r="E115" t="str">
            <v>7107.09.50</v>
          </cell>
          <cell r="F115">
            <v>3671.7492424989255</v>
          </cell>
          <cell r="G115">
            <v>1086.5844500000001</v>
          </cell>
          <cell r="H115">
            <v>148.10830022499999</v>
          </cell>
          <cell r="I115">
            <v>158.5295448</v>
          </cell>
          <cell r="J115">
            <v>813.98617020000006</v>
          </cell>
          <cell r="K115">
            <v>1119.7523109989254</v>
          </cell>
          <cell r="L115">
            <v>344.78846627499996</v>
          </cell>
          <cell r="M115">
            <v>85.205458023739652</v>
          </cell>
          <cell r="N115">
            <v>8.7392735397242287</v>
          </cell>
          <cell r="O115">
            <v>48.030041450233128</v>
          </cell>
          <cell r="P115">
            <v>12.431231161994775</v>
          </cell>
          <cell r="Q115">
            <v>66.072068396516258</v>
          </cell>
          <cell r="R115">
            <v>20.344577012508257</v>
          </cell>
          <cell r="S115">
            <v>240.82264958471634</v>
          </cell>
        </row>
        <row r="116">
          <cell r="D116">
            <v>1120</v>
          </cell>
          <cell r="E116" t="str">
            <v>7206.05.18</v>
          </cell>
          <cell r="F116">
            <v>3358.9608916679567</v>
          </cell>
          <cell r="G116">
            <v>460.92212250000006</v>
          </cell>
          <cell r="H116">
            <v>148.10830022499999</v>
          </cell>
          <cell r="I116">
            <v>158.5295448</v>
          </cell>
          <cell r="J116">
            <v>0</v>
          </cell>
          <cell r="K116">
            <v>2246.6124578679569</v>
          </cell>
          <cell r="L116">
            <v>344.78846627499996</v>
          </cell>
          <cell r="M116">
            <v>36.14360628931027</v>
          </cell>
          <cell r="N116">
            <v>8.7392735397242287</v>
          </cell>
          <cell r="O116">
            <v>0</v>
          </cell>
          <cell r="P116">
            <v>12.431231161994775</v>
          </cell>
          <cell r="Q116">
            <v>132.56354152490746</v>
          </cell>
          <cell r="R116">
            <v>20.344577012508257</v>
          </cell>
          <cell r="S116">
            <v>210.22222952844501</v>
          </cell>
        </row>
        <row r="117">
          <cell r="D117">
            <v>1130</v>
          </cell>
          <cell r="E117" t="str">
            <v>7206.05.26</v>
          </cell>
          <cell r="F117">
            <v>4069.0231543929567</v>
          </cell>
          <cell r="G117">
            <v>1022.8760850000001</v>
          </cell>
          <cell r="H117">
            <v>296.21660044999999</v>
          </cell>
          <cell r="I117">
            <v>158.5295448</v>
          </cell>
          <cell r="J117">
            <v>0</v>
          </cell>
          <cell r="K117">
            <v>2246.6124578679569</v>
          </cell>
          <cell r="L117">
            <v>344.78846627499996</v>
          </cell>
          <cell r="M117">
            <v>80.209711563564767</v>
          </cell>
          <cell r="N117">
            <v>17.478547079448457</v>
          </cell>
          <cell r="O117">
            <v>0</v>
          </cell>
          <cell r="P117">
            <v>12.431231161994775</v>
          </cell>
          <cell r="Q117">
            <v>132.56354152490746</v>
          </cell>
          <cell r="R117">
            <v>20.344577012508257</v>
          </cell>
          <cell r="S117">
            <v>263.02760834242372</v>
          </cell>
        </row>
        <row r="118">
          <cell r="D118">
            <v>1140</v>
          </cell>
          <cell r="E118" t="str">
            <v>7206.05.18</v>
          </cell>
          <cell r="F118">
            <v>3967.9913143929566</v>
          </cell>
          <cell r="G118">
            <v>921.84424500000011</v>
          </cell>
          <cell r="H118">
            <v>296.21660044999999</v>
          </cell>
          <cell r="I118">
            <v>158.5295448</v>
          </cell>
          <cell r="J118">
            <v>0</v>
          </cell>
          <cell r="K118">
            <v>2246.6124578679569</v>
          </cell>
          <cell r="L118">
            <v>344.78846627499996</v>
          </cell>
          <cell r="M118">
            <v>72.28721257862054</v>
          </cell>
          <cell r="N118">
            <v>17.478547079448457</v>
          </cell>
          <cell r="O118">
            <v>0</v>
          </cell>
          <cell r="P118">
            <v>12.431231161994775</v>
          </cell>
          <cell r="Q118">
            <v>132.56354152490746</v>
          </cell>
          <cell r="R118">
            <v>20.344577012508257</v>
          </cell>
          <cell r="S118">
            <v>255.10510935747951</v>
          </cell>
        </row>
        <row r="119">
          <cell r="D119">
            <v>1150</v>
          </cell>
          <cell r="E119" t="str">
            <v>7206.05.18</v>
          </cell>
          <cell r="F119">
            <v>4577.0217371179569</v>
          </cell>
          <cell r="G119">
            <v>1382.7663675000001</v>
          </cell>
          <cell r="H119">
            <v>444.32490067499998</v>
          </cell>
          <cell r="I119">
            <v>158.5295448</v>
          </cell>
          <cell r="J119">
            <v>0</v>
          </cell>
          <cell r="K119">
            <v>2246.6124578679569</v>
          </cell>
          <cell r="L119">
            <v>344.78846627499996</v>
          </cell>
          <cell r="M119">
            <v>108.43081886793082</v>
          </cell>
          <cell r="N119">
            <v>26.217820619172684</v>
          </cell>
          <cell r="O119">
            <v>0</v>
          </cell>
          <cell r="P119">
            <v>12.431231161994775</v>
          </cell>
          <cell r="Q119">
            <v>132.56354152490746</v>
          </cell>
          <cell r="R119">
            <v>20.344577012508257</v>
          </cell>
          <cell r="S119">
            <v>299.98798918651403</v>
          </cell>
        </row>
        <row r="120">
          <cell r="D120">
            <v>1160</v>
          </cell>
          <cell r="E120" t="str">
            <v>7206.05.18</v>
          </cell>
          <cell r="F120">
            <v>3655.1173377239252</v>
          </cell>
          <cell r="G120">
            <v>921.84424500000011</v>
          </cell>
          <cell r="H120">
            <v>296.21660044999999</v>
          </cell>
          <cell r="I120">
            <v>158.5295448</v>
          </cell>
          <cell r="J120">
            <v>813.98617020000006</v>
          </cell>
          <cell r="K120">
            <v>1119.7523109989254</v>
          </cell>
          <cell r="L120">
            <v>344.78846627499996</v>
          </cell>
          <cell r="M120">
            <v>72.28721257862054</v>
          </cell>
          <cell r="N120">
            <v>17.478547079448457</v>
          </cell>
          <cell r="O120">
            <v>48.030041450233128</v>
          </cell>
          <cell r="P120">
            <v>12.431231161994775</v>
          </cell>
          <cell r="Q120">
            <v>66.072068396516258</v>
          </cell>
          <cell r="R120">
            <v>20.344577012508257</v>
          </cell>
          <cell r="S120">
            <v>236.64367767932143</v>
          </cell>
        </row>
        <row r="121">
          <cell r="D121">
            <v>1170</v>
          </cell>
          <cell r="E121" t="str">
            <v>7206.05.26</v>
          </cell>
          <cell r="F121">
            <v>3409.4768116679566</v>
          </cell>
          <cell r="G121">
            <v>511.43804250000005</v>
          </cell>
          <cell r="H121">
            <v>148.10830022499999</v>
          </cell>
          <cell r="I121">
            <v>158.5295448</v>
          </cell>
          <cell r="J121">
            <v>0</v>
          </cell>
          <cell r="K121">
            <v>2246.6124578679569</v>
          </cell>
          <cell r="L121">
            <v>344.78846627499996</v>
          </cell>
          <cell r="M121">
            <v>40.104855781782383</v>
          </cell>
          <cell r="N121">
            <v>8.7392735397242287</v>
          </cell>
          <cell r="O121">
            <v>0</v>
          </cell>
          <cell r="P121">
            <v>12.431231161994775</v>
          </cell>
          <cell r="Q121">
            <v>132.56354152490746</v>
          </cell>
          <cell r="R121">
            <v>20.344577012508257</v>
          </cell>
          <cell r="S121">
            <v>214.18347902091713</v>
          </cell>
        </row>
        <row r="122">
          <cell r="D122">
            <v>1180</v>
          </cell>
          <cell r="E122" t="str">
            <v>7107.09.30</v>
          </cell>
          <cell r="F122">
            <v>1518.38236925</v>
          </cell>
          <cell r="G122">
            <v>520.30744500000003</v>
          </cell>
          <cell r="H122">
            <v>296.21660044999999</v>
          </cell>
          <cell r="I122">
            <v>158.5295448</v>
          </cell>
          <cell r="J122">
            <v>543.32877900000005</v>
          </cell>
          <cell r="K122">
            <v>0</v>
          </cell>
          <cell r="L122">
            <v>0</v>
          </cell>
          <cell r="M122">
            <v>40.800357638457584</v>
          </cell>
          <cell r="N122">
            <v>17.478547079448457</v>
          </cell>
          <cell r="O122">
            <v>32.059640239419089</v>
          </cell>
          <cell r="P122">
            <v>12.431231161994775</v>
          </cell>
          <cell r="Q122">
            <v>0</v>
          </cell>
          <cell r="R122">
            <v>0</v>
          </cell>
          <cell r="S122">
            <v>102.7697761193199</v>
          </cell>
        </row>
        <row r="123">
          <cell r="D123">
            <v>1190</v>
          </cell>
          <cell r="E123" t="str">
            <v>7107.09.30</v>
          </cell>
          <cell r="F123">
            <v>1926.644391975</v>
          </cell>
          <cell r="G123">
            <v>780.4611675000001</v>
          </cell>
          <cell r="H123">
            <v>444.32490067499998</v>
          </cell>
          <cell r="I123">
            <v>158.5295448</v>
          </cell>
          <cell r="J123">
            <v>543.32877900000005</v>
          </cell>
          <cell r="K123">
            <v>0</v>
          </cell>
          <cell r="L123">
            <v>0</v>
          </cell>
          <cell r="M123">
            <v>61.200536457686376</v>
          </cell>
          <cell r="N123">
            <v>26.217820619172684</v>
          </cell>
          <cell r="O123">
            <v>32.059640239419089</v>
          </cell>
          <cell r="P123">
            <v>12.431231161994775</v>
          </cell>
          <cell r="Q123">
            <v>0</v>
          </cell>
          <cell r="R123">
            <v>0</v>
          </cell>
          <cell r="S123">
            <v>131.90922847827292</v>
          </cell>
        </row>
        <row r="124">
          <cell r="D124">
            <v>1200</v>
          </cell>
          <cell r="E124" t="str">
            <v>7107.09.30</v>
          </cell>
          <cell r="F124">
            <v>2334.9064146999999</v>
          </cell>
          <cell r="G124">
            <v>1040.6148900000001</v>
          </cell>
          <cell r="H124">
            <v>592.43320089999997</v>
          </cell>
          <cell r="I124">
            <v>158.5295448</v>
          </cell>
          <cell r="J124">
            <v>543.32877900000005</v>
          </cell>
          <cell r="K124">
            <v>0</v>
          </cell>
          <cell r="L124">
            <v>0</v>
          </cell>
          <cell r="M124">
            <v>81.600715276915167</v>
          </cell>
          <cell r="N124">
            <v>34.957094158896915</v>
          </cell>
          <cell r="O124">
            <v>32.059640239419089</v>
          </cell>
          <cell r="P124">
            <v>12.431231161994775</v>
          </cell>
          <cell r="Q124">
            <v>0</v>
          </cell>
          <cell r="R124">
            <v>0</v>
          </cell>
          <cell r="S124">
            <v>161.04868083722596</v>
          </cell>
        </row>
        <row r="125">
          <cell r="D125">
            <v>1210</v>
          </cell>
          <cell r="E125" t="str">
            <v>7107.09.30</v>
          </cell>
          <cell r="F125">
            <v>2982.923146523925</v>
          </cell>
          <cell r="G125">
            <v>520.30744500000003</v>
          </cell>
          <cell r="H125">
            <v>296.21660044999999</v>
          </cell>
          <cell r="I125">
            <v>158.5295448</v>
          </cell>
          <cell r="J125">
            <v>543.32877900000005</v>
          </cell>
          <cell r="K125">
            <v>1119.7523109989254</v>
          </cell>
          <cell r="L125">
            <v>344.78846627499996</v>
          </cell>
          <cell r="M125">
            <v>40.800357638457584</v>
          </cell>
          <cell r="N125">
            <v>17.478547079448457</v>
          </cell>
          <cell r="O125">
            <v>32.059640239419089</v>
          </cell>
          <cell r="P125">
            <v>12.431231161994775</v>
          </cell>
          <cell r="Q125">
            <v>66.072068396516258</v>
          </cell>
          <cell r="R125">
            <v>20.344577012508257</v>
          </cell>
          <cell r="S125">
            <v>189.18642152834443</v>
          </cell>
        </row>
        <row r="126">
          <cell r="D126">
            <v>1220</v>
          </cell>
          <cell r="E126" t="str">
            <v>7107.09.30</v>
          </cell>
          <cell r="F126">
            <v>3566.4545143929568</v>
          </cell>
          <cell r="G126">
            <v>520.30744500000003</v>
          </cell>
          <cell r="H126">
            <v>296.21660044999999</v>
          </cell>
          <cell r="I126">
            <v>158.5295448</v>
          </cell>
          <cell r="J126">
            <v>0</v>
          </cell>
          <cell r="K126">
            <v>2246.6124578679569</v>
          </cell>
          <cell r="L126">
            <v>344.78846627499996</v>
          </cell>
          <cell r="M126">
            <v>40.800357638457584</v>
          </cell>
          <cell r="N126">
            <v>17.478547079448457</v>
          </cell>
          <cell r="O126">
            <v>0</v>
          </cell>
          <cell r="P126">
            <v>12.431231161994775</v>
          </cell>
          <cell r="Q126">
            <v>132.56354152490746</v>
          </cell>
          <cell r="R126">
            <v>20.344577012508257</v>
          </cell>
          <cell r="S126">
            <v>223.61825441731654</v>
          </cell>
        </row>
        <row r="127">
          <cell r="D127">
            <v>1230</v>
          </cell>
          <cell r="E127" t="str">
            <v>7107.09.30</v>
          </cell>
          <cell r="F127">
            <v>3974.7165371179567</v>
          </cell>
          <cell r="G127">
            <v>780.4611675000001</v>
          </cell>
          <cell r="H127">
            <v>444.32490067499998</v>
          </cell>
          <cell r="I127">
            <v>158.5295448</v>
          </cell>
          <cell r="J127">
            <v>0</v>
          </cell>
          <cell r="K127">
            <v>2246.6124578679569</v>
          </cell>
          <cell r="L127">
            <v>344.78846627499996</v>
          </cell>
          <cell r="M127">
            <v>61.200536457686376</v>
          </cell>
          <cell r="N127">
            <v>26.217820619172684</v>
          </cell>
          <cell r="O127">
            <v>0</v>
          </cell>
          <cell r="P127">
            <v>12.431231161994775</v>
          </cell>
          <cell r="Q127">
            <v>132.56354152490746</v>
          </cell>
          <cell r="R127">
            <v>20.344577012508257</v>
          </cell>
          <cell r="S127">
            <v>252.75770677626954</v>
          </cell>
        </row>
        <row r="128">
          <cell r="D128">
            <v>1240</v>
          </cell>
          <cell r="E128" t="str">
            <v>7107.09.30</v>
          </cell>
          <cell r="F128">
            <v>4382.9785598429571</v>
          </cell>
          <cell r="G128">
            <v>1040.6148900000001</v>
          </cell>
          <cell r="H128">
            <v>592.43320089999997</v>
          </cell>
          <cell r="I128">
            <v>158.5295448</v>
          </cell>
          <cell r="J128">
            <v>0</v>
          </cell>
          <cell r="K128">
            <v>2246.6124578679569</v>
          </cell>
          <cell r="L128">
            <v>344.78846627499996</v>
          </cell>
          <cell r="M128">
            <v>81.600715276915167</v>
          </cell>
          <cell r="N128">
            <v>34.957094158896915</v>
          </cell>
          <cell r="O128">
            <v>0</v>
          </cell>
          <cell r="P128">
            <v>12.431231161994775</v>
          </cell>
          <cell r="Q128">
            <v>132.56354152490746</v>
          </cell>
          <cell r="R128">
            <v>20.344577012508257</v>
          </cell>
          <cell r="S128">
            <v>281.89715913522258</v>
          </cell>
        </row>
        <row r="129">
          <cell r="D129">
            <v>1250</v>
          </cell>
          <cell r="E129" t="str">
            <v>7206.05.26</v>
          </cell>
          <cell r="F129">
            <v>4415.6955204489259</v>
          </cell>
          <cell r="G129">
            <v>1534.3141275000003</v>
          </cell>
          <cell r="H129">
            <v>444.32490067499998</v>
          </cell>
          <cell r="I129">
            <v>158.5295448</v>
          </cell>
          <cell r="J129">
            <v>813.98617020000006</v>
          </cell>
          <cell r="K129">
            <v>1119.7523109989254</v>
          </cell>
          <cell r="L129">
            <v>344.78846627499996</v>
          </cell>
          <cell r="M129">
            <v>120.31456734534716</v>
          </cell>
          <cell r="N129">
            <v>26.217820619172684</v>
          </cell>
          <cell r="O129">
            <v>48.030041450233128</v>
          </cell>
          <cell r="P129">
            <v>12.431231161994775</v>
          </cell>
          <cell r="Q129">
            <v>66.072068396516258</v>
          </cell>
          <cell r="R129">
            <v>20.344577012508257</v>
          </cell>
          <cell r="S129">
            <v>293.41030598577225</v>
          </cell>
        </row>
        <row r="130">
          <cell r="D130">
            <v>1260</v>
          </cell>
          <cell r="E130" t="str">
            <v>COMPMV80W</v>
          </cell>
          <cell r="F130">
            <v>2802.322470173925</v>
          </cell>
          <cell r="G130">
            <v>339.70676865000007</v>
          </cell>
          <cell r="H130">
            <v>296.21660044999999</v>
          </cell>
          <cell r="I130">
            <v>158.5295448</v>
          </cell>
          <cell r="J130">
            <v>543.32877900000005</v>
          </cell>
          <cell r="K130">
            <v>1119.7523109989254</v>
          </cell>
          <cell r="L130">
            <v>344.78846627499996</v>
          </cell>
          <cell r="M130">
            <v>26.638399635286351</v>
          </cell>
          <cell r="N130">
            <v>17.478547079448457</v>
          </cell>
          <cell r="O130">
            <v>32.059640239419089</v>
          </cell>
          <cell r="P130">
            <v>12.431231161994775</v>
          </cell>
          <cell r="Q130">
            <v>66.072068396516258</v>
          </cell>
          <cell r="R130">
            <v>20.344577012508257</v>
          </cell>
          <cell r="S130">
            <v>175.02446352517319</v>
          </cell>
        </row>
        <row r="131">
          <cell r="D131">
            <v>1270</v>
          </cell>
          <cell r="E131" t="str">
            <v>7206.05.15</v>
          </cell>
          <cell r="F131">
            <v>3959.5390516679568</v>
          </cell>
          <cell r="G131">
            <v>1061.5002825000001</v>
          </cell>
          <cell r="H131">
            <v>148.10830022499999</v>
          </cell>
          <cell r="I131">
            <v>158.5295448</v>
          </cell>
          <cell r="J131">
            <v>0</v>
          </cell>
          <cell r="K131">
            <v>2246.6124578679569</v>
          </cell>
          <cell r="L131">
            <v>344.78846627499996</v>
          </cell>
          <cell r="M131">
            <v>83.238461366478745</v>
          </cell>
          <cell r="N131">
            <v>8.7392735397242287</v>
          </cell>
          <cell r="O131">
            <v>0</v>
          </cell>
          <cell r="P131">
            <v>12.431231161994775</v>
          </cell>
          <cell r="Q131">
            <v>132.56354152490746</v>
          </cell>
          <cell r="R131">
            <v>20.344577012508257</v>
          </cell>
          <cell r="S131">
            <v>257.31708460561345</v>
          </cell>
        </row>
        <row r="132">
          <cell r="D132">
            <v>1280</v>
          </cell>
          <cell r="E132" t="str">
            <v>7206.05.15</v>
          </cell>
          <cell r="F132">
            <v>5169.1476343929571</v>
          </cell>
          <cell r="G132">
            <v>2123.0005650000003</v>
          </cell>
          <cell r="H132">
            <v>296.21660044999999</v>
          </cell>
          <cell r="I132">
            <v>158.5295448</v>
          </cell>
          <cell r="J132">
            <v>0</v>
          </cell>
          <cell r="K132">
            <v>2246.6124578679569</v>
          </cell>
          <cell r="L132">
            <v>344.78846627499996</v>
          </cell>
          <cell r="M132">
            <v>166.47692273295749</v>
          </cell>
          <cell r="N132">
            <v>17.478547079448457</v>
          </cell>
          <cell r="O132">
            <v>0</v>
          </cell>
          <cell r="P132">
            <v>12.431231161994775</v>
          </cell>
          <cell r="Q132">
            <v>132.56354152490746</v>
          </cell>
          <cell r="R132">
            <v>20.344577012508257</v>
          </cell>
          <cell r="S132">
            <v>349.2948195118164</v>
          </cell>
        </row>
        <row r="133">
          <cell r="D133">
            <v>1290</v>
          </cell>
          <cell r="E133" t="str">
            <v>7206.05.15</v>
          </cell>
          <cell r="F133">
            <v>7588.3647998429569</v>
          </cell>
          <cell r="G133">
            <v>4246.0011300000006</v>
          </cell>
          <cell r="H133">
            <v>592.43320089999997</v>
          </cell>
          <cell r="I133">
            <v>158.5295448</v>
          </cell>
          <cell r="J133">
            <v>0</v>
          </cell>
          <cell r="K133">
            <v>2246.6124578679569</v>
          </cell>
          <cell r="L133">
            <v>344.78846627499996</v>
          </cell>
          <cell r="M133">
            <v>332.95384546591498</v>
          </cell>
          <cell r="N133">
            <v>34.957094158896915</v>
          </cell>
          <cell r="O133">
            <v>0</v>
          </cell>
          <cell r="P133">
            <v>12.431231161994775</v>
          </cell>
          <cell r="Q133">
            <v>132.56354152490746</v>
          </cell>
          <cell r="R133">
            <v>20.344577012508257</v>
          </cell>
          <cell r="S133">
            <v>533.25028932422231</v>
          </cell>
        </row>
        <row r="134">
          <cell r="D134">
            <v>1300</v>
          </cell>
          <cell r="E134" t="str">
            <v>7206.05.15</v>
          </cell>
          <cell r="F134">
            <v>3959.5390516679568</v>
          </cell>
          <cell r="G134">
            <v>1061.5002825000001</v>
          </cell>
          <cell r="H134">
            <v>148.10830022499999</v>
          </cell>
          <cell r="I134">
            <v>158.5295448</v>
          </cell>
          <cell r="J134">
            <v>0</v>
          </cell>
          <cell r="K134">
            <v>2246.6124578679569</v>
          </cell>
          <cell r="L134">
            <v>344.78846627499996</v>
          </cell>
          <cell r="M134">
            <v>83.238461366478745</v>
          </cell>
          <cell r="N134">
            <v>8.7392735397242287</v>
          </cell>
          <cell r="O134">
            <v>0</v>
          </cell>
          <cell r="P134">
            <v>12.431231161994775</v>
          </cell>
          <cell r="Q134">
            <v>132.56354152490746</v>
          </cell>
          <cell r="R134">
            <v>20.344577012508257</v>
          </cell>
          <cell r="S134">
            <v>257.31708460561345</v>
          </cell>
        </row>
        <row r="135">
          <cell r="D135">
            <v>1310</v>
          </cell>
          <cell r="E135" t="str">
            <v>7206.05.15</v>
          </cell>
          <cell r="F135">
            <v>5169.1476343929571</v>
          </cell>
          <cell r="G135">
            <v>2123.0005650000003</v>
          </cell>
          <cell r="H135">
            <v>296.21660044999999</v>
          </cell>
          <cell r="I135">
            <v>158.5295448</v>
          </cell>
          <cell r="J135">
            <v>0</v>
          </cell>
          <cell r="K135">
            <v>2246.6124578679569</v>
          </cell>
          <cell r="L135">
            <v>344.78846627499996</v>
          </cell>
          <cell r="M135">
            <v>166.47692273295749</v>
          </cell>
          <cell r="N135">
            <v>17.478547079448457</v>
          </cell>
          <cell r="O135">
            <v>0</v>
          </cell>
          <cell r="P135">
            <v>12.431231161994775</v>
          </cell>
          <cell r="Q135">
            <v>132.56354152490746</v>
          </cell>
          <cell r="R135">
            <v>20.344577012508257</v>
          </cell>
          <cell r="S135">
            <v>349.2948195118164</v>
          </cell>
        </row>
        <row r="136">
          <cell r="D136">
            <v>1320</v>
          </cell>
          <cell r="E136" t="str">
            <v>7206.05.15</v>
          </cell>
          <cell r="F136">
            <v>7588.3647998429569</v>
          </cell>
          <cell r="G136">
            <v>4246.0011300000006</v>
          </cell>
          <cell r="H136">
            <v>592.43320089999997</v>
          </cell>
          <cell r="I136">
            <v>158.5295448</v>
          </cell>
          <cell r="J136">
            <v>0</v>
          </cell>
          <cell r="K136">
            <v>2246.6124578679569</v>
          </cell>
          <cell r="L136">
            <v>344.78846627499996</v>
          </cell>
          <cell r="M136">
            <v>332.95384546591498</v>
          </cell>
          <cell r="N136">
            <v>34.957094158896915</v>
          </cell>
          <cell r="O136">
            <v>0</v>
          </cell>
          <cell r="P136">
            <v>12.431231161994775</v>
          </cell>
          <cell r="Q136">
            <v>132.56354152490746</v>
          </cell>
          <cell r="R136">
            <v>20.344577012508257</v>
          </cell>
          <cell r="S136">
            <v>533.25028932422231</v>
          </cell>
        </row>
        <row r="137">
          <cell r="D137">
            <v>1330</v>
          </cell>
          <cell r="E137" t="str">
            <v>7206.05.15</v>
          </cell>
          <cell r="F137">
            <v>3959.5390516679568</v>
          </cell>
          <cell r="G137">
            <v>1061.5002825000001</v>
          </cell>
          <cell r="H137">
            <v>148.10830022499999</v>
          </cell>
          <cell r="I137">
            <v>158.5295448</v>
          </cell>
          <cell r="J137">
            <v>0</v>
          </cell>
          <cell r="K137">
            <v>2246.6124578679569</v>
          </cell>
          <cell r="L137">
            <v>344.78846627499996</v>
          </cell>
          <cell r="M137">
            <v>83.238461366478745</v>
          </cell>
          <cell r="N137">
            <v>8.7392735397242287</v>
          </cell>
          <cell r="O137">
            <v>0</v>
          </cell>
          <cell r="P137">
            <v>12.431231161994775</v>
          </cell>
          <cell r="Q137">
            <v>132.56354152490746</v>
          </cell>
          <cell r="R137">
            <v>20.344577012508257</v>
          </cell>
          <cell r="S137">
            <v>257.31708460561345</v>
          </cell>
        </row>
        <row r="138">
          <cell r="D138">
            <v>1340</v>
          </cell>
          <cell r="E138" t="str">
            <v>7206.05.15</v>
          </cell>
          <cell r="F138">
            <v>5169.1476343929571</v>
          </cell>
          <cell r="G138">
            <v>2123.0005650000003</v>
          </cell>
          <cell r="H138">
            <v>296.21660044999999</v>
          </cell>
          <cell r="I138">
            <v>158.5295448</v>
          </cell>
          <cell r="J138">
            <v>0</v>
          </cell>
          <cell r="K138">
            <v>2246.6124578679569</v>
          </cell>
          <cell r="L138">
            <v>344.78846627499996</v>
          </cell>
          <cell r="M138">
            <v>166.47692273295749</v>
          </cell>
          <cell r="N138">
            <v>17.478547079448457</v>
          </cell>
          <cell r="O138">
            <v>0</v>
          </cell>
          <cell r="P138">
            <v>12.431231161994775</v>
          </cell>
          <cell r="Q138">
            <v>132.56354152490746</v>
          </cell>
          <cell r="R138">
            <v>20.344577012508257</v>
          </cell>
          <cell r="S138">
            <v>349.2948195118164</v>
          </cell>
        </row>
        <row r="139">
          <cell r="D139">
            <v>1350</v>
          </cell>
          <cell r="E139" t="str">
            <v>7206.05.15</v>
          </cell>
          <cell r="F139">
            <v>7588.3647998429569</v>
          </cell>
          <cell r="G139">
            <v>4246.0011300000006</v>
          </cell>
          <cell r="H139">
            <v>592.43320089999997</v>
          </cell>
          <cell r="I139">
            <v>158.5295448</v>
          </cell>
          <cell r="J139">
            <v>0</v>
          </cell>
          <cell r="K139">
            <v>2246.6124578679569</v>
          </cell>
          <cell r="L139">
            <v>344.78846627499996</v>
          </cell>
          <cell r="M139">
            <v>332.95384546591498</v>
          </cell>
          <cell r="N139">
            <v>34.957094158896915</v>
          </cell>
          <cell r="O139">
            <v>0</v>
          </cell>
          <cell r="P139">
            <v>12.431231161994775</v>
          </cell>
          <cell r="Q139">
            <v>132.56354152490746</v>
          </cell>
          <cell r="R139">
            <v>20.344577012508257</v>
          </cell>
          <cell r="S139">
            <v>533.25028932422231</v>
          </cell>
        </row>
        <row r="140">
          <cell r="D140">
            <v>1360</v>
          </cell>
          <cell r="E140" t="str">
            <v>COMPHPS150W</v>
          </cell>
          <cell r="F140">
            <v>5782.8606583520677</v>
          </cell>
          <cell r="G140">
            <v>1003.9405995</v>
          </cell>
          <cell r="H140">
            <v>444.32490067499998</v>
          </cell>
          <cell r="I140">
            <v>158.5295448</v>
          </cell>
          <cell r="J140">
            <v>0</v>
          </cell>
          <cell r="K140">
            <v>3831.2771471020674</v>
          </cell>
          <cell r="L140">
            <v>344.78846627499996</v>
          </cell>
          <cell r="M140">
            <v>78.724869115350657</v>
          </cell>
          <cell r="N140">
            <v>26.217820619172684</v>
          </cell>
          <cell r="O140">
            <v>0</v>
          </cell>
          <cell r="P140">
            <v>12.431231161994775</v>
          </cell>
          <cell r="Q140">
            <v>226.06821457105292</v>
          </cell>
          <cell r="R140">
            <v>20.344577012508257</v>
          </cell>
          <cell r="S140">
            <v>363.78671248007925</v>
          </cell>
        </row>
        <row r="141">
          <cell r="D141">
            <v>1370</v>
          </cell>
          <cell r="E141" t="str">
            <v>COMPHPS150W</v>
          </cell>
          <cell r="F141">
            <v>6265.6158250770677</v>
          </cell>
          <cell r="G141">
            <v>1338.5874659999999</v>
          </cell>
          <cell r="H141">
            <v>592.43320089999997</v>
          </cell>
          <cell r="I141">
            <v>158.5295448</v>
          </cell>
          <cell r="J141">
            <v>0</v>
          </cell>
          <cell r="K141">
            <v>3831.2771471020674</v>
          </cell>
          <cell r="L141">
            <v>344.78846627499996</v>
          </cell>
          <cell r="M141">
            <v>104.96649215380087</v>
          </cell>
          <cell r="N141">
            <v>34.957094158896915</v>
          </cell>
          <cell r="O141">
            <v>0</v>
          </cell>
          <cell r="P141">
            <v>12.431231161994775</v>
          </cell>
          <cell r="Q141">
            <v>226.06821457105292</v>
          </cell>
          <cell r="R141">
            <v>20.344577012508257</v>
          </cell>
          <cell r="S141">
            <v>398.7676090582537</v>
          </cell>
        </row>
        <row r="142">
          <cell r="D142">
            <v>1380</v>
          </cell>
          <cell r="E142" t="str">
            <v>7206.05.18</v>
          </cell>
          <cell r="F142">
            <v>6161.6864263520674</v>
          </cell>
          <cell r="G142">
            <v>1382.7663675000001</v>
          </cell>
          <cell r="H142">
            <v>444.32490067499998</v>
          </cell>
          <cell r="I142">
            <v>158.5295448</v>
          </cell>
          <cell r="J142">
            <v>0</v>
          </cell>
          <cell r="K142">
            <v>3831.2771471020674</v>
          </cell>
          <cell r="L142">
            <v>344.78846627499996</v>
          </cell>
          <cell r="M142">
            <v>108.43081886793082</v>
          </cell>
          <cell r="N142">
            <v>26.217820619172684</v>
          </cell>
          <cell r="O142">
            <v>0</v>
          </cell>
          <cell r="P142">
            <v>12.431231161994775</v>
          </cell>
          <cell r="Q142">
            <v>226.06821457105292</v>
          </cell>
          <cell r="R142">
            <v>20.344577012508257</v>
          </cell>
          <cell r="S142">
            <v>393.49266223265943</v>
          </cell>
        </row>
        <row r="143">
          <cell r="D143">
            <v>1450</v>
          </cell>
          <cell r="E143" t="str">
            <v>7206.05.18</v>
          </cell>
          <cell r="F143">
            <v>6770.7168490770682</v>
          </cell>
          <cell r="G143">
            <v>1843.6884900000002</v>
          </cell>
          <cell r="H143">
            <v>592.43320089999997</v>
          </cell>
          <cell r="I143">
            <v>158.5295448</v>
          </cell>
          <cell r="J143">
            <v>0</v>
          </cell>
          <cell r="K143">
            <v>3831.2771471020674</v>
          </cell>
          <cell r="L143">
            <v>344.78846627499996</v>
          </cell>
          <cell r="M143">
            <v>144.57442515724108</v>
          </cell>
          <cell r="N143">
            <v>34.957094158896915</v>
          </cell>
          <cell r="O143">
            <v>0</v>
          </cell>
          <cell r="P143">
            <v>12.431231161994775</v>
          </cell>
          <cell r="Q143">
            <v>226.06821457105292</v>
          </cell>
          <cell r="R143">
            <v>20.344577012508257</v>
          </cell>
          <cell r="S143">
            <v>438.37554206169398</v>
          </cell>
        </row>
        <row r="144">
          <cell r="D144">
            <v>1460</v>
          </cell>
          <cell r="E144" t="str">
            <v>7206.05.1</v>
          </cell>
          <cell r="F144">
            <v>3697.2707156179567</v>
          </cell>
          <cell r="G144">
            <v>503.01534600000002</v>
          </cell>
          <cell r="H144">
            <v>444.32490067499998</v>
          </cell>
          <cell r="I144">
            <v>158.5295448</v>
          </cell>
          <cell r="J144">
            <v>0</v>
          </cell>
          <cell r="K144">
            <v>2246.6124578679569</v>
          </cell>
          <cell r="L144">
            <v>344.78846627499996</v>
          </cell>
          <cell r="M144">
            <v>39.444382761873577</v>
          </cell>
          <cell r="N144">
            <v>26.217820619172684</v>
          </cell>
          <cell r="O144">
            <v>0</v>
          </cell>
          <cell r="P144">
            <v>12.431231161994775</v>
          </cell>
          <cell r="Q144">
            <v>132.56354152490746</v>
          </cell>
          <cell r="R144">
            <v>20.344577012508257</v>
          </cell>
          <cell r="S144">
            <v>231.00155308045677</v>
          </cell>
        </row>
        <row r="145">
          <cell r="D145">
            <v>1490</v>
          </cell>
          <cell r="E145" t="str">
            <v>7206.05.26</v>
          </cell>
          <cell r="F145">
            <v>5653.6878436270672</v>
          </cell>
          <cell r="G145">
            <v>1022.8760850000001</v>
          </cell>
          <cell r="H145">
            <v>296.21660044999999</v>
          </cell>
          <cell r="I145">
            <v>158.5295448</v>
          </cell>
          <cell r="J145">
            <v>0</v>
          </cell>
          <cell r="K145">
            <v>3831.2771471020674</v>
          </cell>
          <cell r="L145">
            <v>344.78846627499996</v>
          </cell>
          <cell r="M145">
            <v>80.209711563564767</v>
          </cell>
          <cell r="N145">
            <v>17.478547079448457</v>
          </cell>
          <cell r="O145">
            <v>0</v>
          </cell>
          <cell r="P145">
            <v>12.431231161994775</v>
          </cell>
          <cell r="Q145">
            <v>226.06821457105292</v>
          </cell>
          <cell r="R145">
            <v>20.344577012508257</v>
          </cell>
          <cell r="S145">
            <v>356.53228138856917</v>
          </cell>
        </row>
        <row r="146">
          <cell r="D146">
            <v>1500</v>
          </cell>
          <cell r="E146" t="str">
            <v>COMPMV80W</v>
          </cell>
          <cell r="F146">
            <v>4021.7772071429567</v>
          </cell>
          <cell r="G146">
            <v>679.41353730000014</v>
          </cell>
          <cell r="H146">
            <v>592.43320089999997</v>
          </cell>
          <cell r="I146">
            <v>158.5295448</v>
          </cell>
          <cell r="J146">
            <v>0</v>
          </cell>
          <cell r="K146">
            <v>2246.6124578679569</v>
          </cell>
          <cell r="L146">
            <v>344.78846627499996</v>
          </cell>
          <cell r="M146">
            <v>53.276799270572702</v>
          </cell>
          <cell r="N146">
            <v>34.957094158896915</v>
          </cell>
          <cell r="O146">
            <v>0</v>
          </cell>
          <cell r="P146">
            <v>12.431231161994775</v>
          </cell>
          <cell r="Q146">
            <v>132.56354152490746</v>
          </cell>
          <cell r="R146">
            <v>20.344577012508257</v>
          </cell>
          <cell r="S146">
            <v>253.57324312888014</v>
          </cell>
        </row>
        <row r="147">
          <cell r="D147">
            <v>1600</v>
          </cell>
          <cell r="E147" t="str">
            <v>7206.08.1</v>
          </cell>
          <cell r="F147">
            <v>3915.114697667957</v>
          </cell>
          <cell r="G147">
            <v>1017.0759285</v>
          </cell>
          <cell r="H147">
            <v>148.10830022499999</v>
          </cell>
          <cell r="I147">
            <v>158.5295448</v>
          </cell>
          <cell r="J147">
            <v>0</v>
          </cell>
          <cell r="K147">
            <v>2246.6124578679569</v>
          </cell>
          <cell r="L147">
            <v>344.78846627499996</v>
          </cell>
          <cell r="M147">
            <v>79.754887282587916</v>
          </cell>
          <cell r="N147">
            <v>8.7392735397242287</v>
          </cell>
          <cell r="O147">
            <v>0</v>
          </cell>
          <cell r="P147">
            <v>12.431231161994775</v>
          </cell>
          <cell r="Q147">
            <v>132.56354152490746</v>
          </cell>
          <cell r="R147">
            <v>20.344577012508257</v>
          </cell>
          <cell r="S147">
            <v>253.83351052172264</v>
          </cell>
        </row>
        <row r="148">
          <cell r="D148">
            <v>1610</v>
          </cell>
          <cell r="E148" t="str">
            <v>7206.09.1</v>
          </cell>
          <cell r="F148">
            <v>3298.2694951679564</v>
          </cell>
          <cell r="G148">
            <v>400.230726</v>
          </cell>
          <cell r="H148">
            <v>148.10830022499999</v>
          </cell>
          <cell r="I148">
            <v>158.5295448</v>
          </cell>
          <cell r="J148">
            <v>0</v>
          </cell>
          <cell r="K148">
            <v>2246.6124578679569</v>
          </cell>
          <cell r="L148">
            <v>344.78846627499996</v>
          </cell>
          <cell r="M148">
            <v>31.38443801952425</v>
          </cell>
          <cell r="N148">
            <v>8.7392735397242287</v>
          </cell>
          <cell r="O148">
            <v>0</v>
          </cell>
          <cell r="P148">
            <v>12.431231161994775</v>
          </cell>
          <cell r="Q148">
            <v>132.56354152490746</v>
          </cell>
          <cell r="R148">
            <v>20.344577012508257</v>
          </cell>
          <cell r="S148">
            <v>205.463061258659</v>
          </cell>
        </row>
        <row r="149">
          <cell r="D149">
            <v>7080</v>
          </cell>
          <cell r="E149" t="str">
            <v>7206.05.40</v>
          </cell>
          <cell r="F149">
            <v>1111.0702185250002</v>
          </cell>
          <cell r="G149">
            <v>261.10359449999999</v>
          </cell>
          <cell r="H149">
            <v>148.10830022499999</v>
          </cell>
          <cell r="I149">
            <v>158.5295448</v>
          </cell>
          <cell r="J149">
            <v>543.32877900000005</v>
          </cell>
          <cell r="K149">
            <v>0</v>
          </cell>
          <cell r="L149">
            <v>0</v>
          </cell>
          <cell r="M149">
            <v>20.474663852420573</v>
          </cell>
          <cell r="N149">
            <v>8.7392735397242287</v>
          </cell>
          <cell r="O149">
            <v>32.059640239419089</v>
          </cell>
          <cell r="P149">
            <v>12.431231161994775</v>
          </cell>
          <cell r="Q149">
            <v>0</v>
          </cell>
          <cell r="R149">
            <v>0</v>
          </cell>
          <cell r="S149">
            <v>73.704808793558669</v>
          </cell>
        </row>
        <row r="150">
          <cell r="D150">
            <v>7130</v>
          </cell>
          <cell r="E150" t="str">
            <v>7206.05.40</v>
          </cell>
          <cell r="F150">
            <v>2575.6109957989252</v>
          </cell>
          <cell r="G150">
            <v>261.10359449999999</v>
          </cell>
          <cell r="H150">
            <v>148.10830022499999</v>
          </cell>
          <cell r="I150">
            <v>158.5295448</v>
          </cell>
          <cell r="J150">
            <v>543.32877900000005</v>
          </cell>
          <cell r="K150">
            <v>1119.7523109989254</v>
          </cell>
          <cell r="L150">
            <v>344.78846627499996</v>
          </cell>
          <cell r="M150">
            <v>20.474663852420573</v>
          </cell>
          <cell r="N150">
            <v>8.7392735397242287</v>
          </cell>
          <cell r="O150">
            <v>32.059640239419089</v>
          </cell>
          <cell r="P150">
            <v>12.431231161994775</v>
          </cell>
          <cell r="Q150">
            <v>66.072068396516258</v>
          </cell>
          <cell r="R150">
            <v>20.344577012508257</v>
          </cell>
          <cell r="S150">
            <v>160.12145420258318</v>
          </cell>
        </row>
        <row r="151">
          <cell r="D151">
            <v>7160</v>
          </cell>
          <cell r="E151" t="str">
            <v>7206.05.40</v>
          </cell>
          <cell r="F151">
            <v>3159.1423636679569</v>
          </cell>
          <cell r="G151">
            <v>261.10359449999999</v>
          </cell>
          <cell r="H151">
            <v>148.10830022499999</v>
          </cell>
          <cell r="I151">
            <v>158.5295448</v>
          </cell>
          <cell r="J151">
            <v>0</v>
          </cell>
          <cell r="K151">
            <v>2246.6124578679569</v>
          </cell>
          <cell r="L151">
            <v>344.78846627499996</v>
          </cell>
          <cell r="M151">
            <v>20.474663852420573</v>
          </cell>
          <cell r="N151">
            <v>8.7392735397242287</v>
          </cell>
          <cell r="O151">
            <v>0</v>
          </cell>
          <cell r="P151">
            <v>12.431231161994775</v>
          </cell>
          <cell r="Q151">
            <v>132.56354152490746</v>
          </cell>
          <cell r="R151">
            <v>20.344577012508257</v>
          </cell>
          <cell r="S151">
            <v>194.55328709155529</v>
          </cell>
        </row>
        <row r="152">
          <cell r="D152">
            <v>7090</v>
          </cell>
          <cell r="E152" t="str">
            <v>7206.05.40</v>
          </cell>
          <cell r="F152">
            <v>1111.0702185250002</v>
          </cell>
          <cell r="G152">
            <v>261.10359449999999</v>
          </cell>
          <cell r="H152">
            <v>148.10830022499999</v>
          </cell>
          <cell r="I152">
            <v>158.5295448</v>
          </cell>
          <cell r="J152">
            <v>543.32877900000005</v>
          </cell>
          <cell r="K152">
            <v>0</v>
          </cell>
          <cell r="L152">
            <v>0</v>
          </cell>
          <cell r="M152">
            <v>20.474663852420573</v>
          </cell>
          <cell r="N152">
            <v>8.7392735397242287</v>
          </cell>
          <cell r="O152">
            <v>32.059640239419089</v>
          </cell>
          <cell r="P152">
            <v>12.431231161994775</v>
          </cell>
          <cell r="Q152">
            <v>0</v>
          </cell>
          <cell r="R152">
            <v>0</v>
          </cell>
          <cell r="S152">
            <v>73.704808793558669</v>
          </cell>
        </row>
        <row r="153">
          <cell r="D153">
            <v>7140</v>
          </cell>
          <cell r="E153" t="str">
            <v>7206.05.40</v>
          </cell>
          <cell r="F153">
            <v>2575.6109957989252</v>
          </cell>
          <cell r="G153">
            <v>261.10359449999999</v>
          </cell>
          <cell r="H153">
            <v>148.10830022499999</v>
          </cell>
          <cell r="I153">
            <v>158.5295448</v>
          </cell>
          <cell r="J153">
            <v>543.32877900000005</v>
          </cell>
          <cell r="K153">
            <v>1119.7523109989254</v>
          </cell>
          <cell r="L153">
            <v>344.78846627499996</v>
          </cell>
          <cell r="M153">
            <v>20.474663852420573</v>
          </cell>
          <cell r="N153">
            <v>8.7392735397242287</v>
          </cell>
          <cell r="O153">
            <v>32.059640239419089</v>
          </cell>
          <cell r="P153">
            <v>12.431231161994775</v>
          </cell>
          <cell r="Q153">
            <v>66.072068396516258</v>
          </cell>
          <cell r="R153">
            <v>20.344577012508257</v>
          </cell>
          <cell r="S153">
            <v>160.12145420258318</v>
          </cell>
        </row>
        <row r="154">
          <cell r="D154">
            <v>7170</v>
          </cell>
          <cell r="E154" t="str">
            <v>7206.05.40</v>
          </cell>
          <cell r="F154">
            <v>3159.1423636679569</v>
          </cell>
          <cell r="G154">
            <v>261.10359449999999</v>
          </cell>
          <cell r="H154">
            <v>148.10830022499999</v>
          </cell>
          <cell r="I154">
            <v>158.5295448</v>
          </cell>
          <cell r="J154">
            <v>0</v>
          </cell>
          <cell r="K154">
            <v>2246.6124578679569</v>
          </cell>
          <cell r="L154">
            <v>344.78846627499996</v>
          </cell>
          <cell r="M154">
            <v>20.474663852420573</v>
          </cell>
          <cell r="N154">
            <v>8.7392735397242287</v>
          </cell>
          <cell r="O154">
            <v>0</v>
          </cell>
          <cell r="P154">
            <v>12.431231161994775</v>
          </cell>
          <cell r="Q154">
            <v>132.56354152490746</v>
          </cell>
          <cell r="R154">
            <v>20.344577012508257</v>
          </cell>
          <cell r="S154">
            <v>194.55328709155529</v>
          </cell>
        </row>
        <row r="155">
          <cell r="D155">
            <v>1390</v>
          </cell>
          <cell r="E155" t="str">
            <v>COMPMV80W</v>
          </cell>
          <cell r="F155">
            <v>1019.8200083500001</v>
          </cell>
          <cell r="G155">
            <v>169.85338432500004</v>
          </cell>
          <cell r="H155">
            <v>148.10830022499999</v>
          </cell>
          <cell r="I155">
            <v>158.5295448</v>
          </cell>
          <cell r="J155">
            <v>543.32877900000005</v>
          </cell>
          <cell r="K155">
            <v>0</v>
          </cell>
          <cell r="L155">
            <v>0</v>
          </cell>
          <cell r="M155">
            <v>13.319199817643176</v>
          </cell>
          <cell r="N155">
            <v>8.7392735397242287</v>
          </cell>
          <cell r="O155">
            <v>32.059640239419089</v>
          </cell>
          <cell r="P155">
            <v>12.431231161994775</v>
          </cell>
          <cell r="Q155">
            <v>0</v>
          </cell>
          <cell r="R155">
            <v>0</v>
          </cell>
          <cell r="S155">
            <v>66.549344758781274</v>
          </cell>
        </row>
        <row r="156">
          <cell r="D156">
            <v>1395</v>
          </cell>
          <cell r="E156" t="str">
            <v>COMPMV80W</v>
          </cell>
          <cell r="F156">
            <v>1337.7816929000001</v>
          </cell>
          <cell r="G156">
            <v>339.70676865000007</v>
          </cell>
          <cell r="H156">
            <v>296.21660044999999</v>
          </cell>
          <cell r="I156">
            <v>158.5295448</v>
          </cell>
          <cell r="J156">
            <v>543.32877900000005</v>
          </cell>
          <cell r="K156">
            <v>0</v>
          </cell>
          <cell r="L156">
            <v>0</v>
          </cell>
          <cell r="M156">
            <v>26.638399635286351</v>
          </cell>
          <cell r="N156">
            <v>17.478547079448457</v>
          </cell>
          <cell r="O156">
            <v>32.059640239419089</v>
          </cell>
          <cell r="P156">
            <v>12.431231161994775</v>
          </cell>
          <cell r="Q156">
            <v>0</v>
          </cell>
          <cell r="R156">
            <v>0</v>
          </cell>
          <cell r="S156">
            <v>88.607818116148664</v>
          </cell>
        </row>
        <row r="157">
          <cell r="D157">
            <v>1400</v>
          </cell>
          <cell r="E157" t="str">
            <v>COMPMV80W</v>
          </cell>
          <cell r="F157">
            <v>1019.8200083500001</v>
          </cell>
          <cell r="G157">
            <v>169.85338432500004</v>
          </cell>
          <cell r="H157">
            <v>148.10830022499999</v>
          </cell>
          <cell r="I157">
            <v>158.5295448</v>
          </cell>
          <cell r="J157">
            <v>543.32877900000005</v>
          </cell>
          <cell r="K157">
            <v>0</v>
          </cell>
          <cell r="L157">
            <v>0</v>
          </cell>
          <cell r="M157">
            <v>13.319199817643176</v>
          </cell>
          <cell r="N157">
            <v>8.7392735397242287</v>
          </cell>
          <cell r="O157">
            <v>32.059640239419089</v>
          </cell>
          <cell r="P157">
            <v>12.431231161994775</v>
          </cell>
          <cell r="Q157">
            <v>0</v>
          </cell>
          <cell r="R157">
            <v>0</v>
          </cell>
          <cell r="S157">
            <v>66.549344758781274</v>
          </cell>
        </row>
        <row r="158">
          <cell r="D158">
            <v>1410</v>
          </cell>
          <cell r="E158" t="str">
            <v>COMPMV80W</v>
          </cell>
          <cell r="F158">
            <v>2484.3607856239255</v>
          </cell>
          <cell r="G158">
            <v>169.85338432500004</v>
          </cell>
          <cell r="H158">
            <v>148.10830022499999</v>
          </cell>
          <cell r="I158">
            <v>158.5295448</v>
          </cell>
          <cell r="J158">
            <v>543.32877900000005</v>
          </cell>
          <cell r="K158">
            <v>1119.7523109989254</v>
          </cell>
          <cell r="L158">
            <v>344.78846627499996</v>
          </cell>
          <cell r="M158">
            <v>13.319199817643176</v>
          </cell>
          <cell r="N158">
            <v>8.7392735397242287</v>
          </cell>
          <cell r="O158">
            <v>32.059640239419089</v>
          </cell>
          <cell r="P158">
            <v>12.431231161994775</v>
          </cell>
          <cell r="Q158">
            <v>66.072068396516258</v>
          </cell>
          <cell r="R158">
            <v>20.344577012508257</v>
          </cell>
          <cell r="S158">
            <v>152.96599016780581</v>
          </cell>
        </row>
        <row r="159">
          <cell r="D159">
            <v>1420</v>
          </cell>
          <cell r="E159" t="str">
            <v>COMPMV80W</v>
          </cell>
          <cell r="F159">
            <v>2484.3607856239255</v>
          </cell>
          <cell r="G159">
            <v>169.85338432500004</v>
          </cell>
          <cell r="H159">
            <v>148.10830022499999</v>
          </cell>
          <cell r="I159">
            <v>158.5295448</v>
          </cell>
          <cell r="J159">
            <v>543.32877900000005</v>
          </cell>
          <cell r="K159">
            <v>1119.7523109989254</v>
          </cell>
          <cell r="L159">
            <v>344.78846627499996</v>
          </cell>
          <cell r="M159">
            <v>13.319199817643176</v>
          </cell>
          <cell r="N159">
            <v>8.7392735397242287</v>
          </cell>
          <cell r="O159">
            <v>32.059640239419089</v>
          </cell>
          <cell r="P159">
            <v>12.431231161994775</v>
          </cell>
          <cell r="Q159">
            <v>66.072068396516258</v>
          </cell>
          <cell r="R159">
            <v>20.344577012508257</v>
          </cell>
          <cell r="S159">
            <v>152.96599016780581</v>
          </cell>
        </row>
        <row r="160">
          <cell r="D160">
            <v>1430</v>
          </cell>
          <cell r="E160" t="str">
            <v>COMPMV80W</v>
          </cell>
          <cell r="F160">
            <v>3067.8921534929568</v>
          </cell>
          <cell r="G160">
            <v>169.85338432500004</v>
          </cell>
          <cell r="H160">
            <v>148.10830022499999</v>
          </cell>
          <cell r="I160">
            <v>158.5295448</v>
          </cell>
          <cell r="J160">
            <v>0</v>
          </cell>
          <cell r="K160">
            <v>2246.6124578679569</v>
          </cell>
          <cell r="L160">
            <v>344.78846627499996</v>
          </cell>
          <cell r="M160">
            <v>13.319199817643176</v>
          </cell>
          <cell r="N160">
            <v>8.7392735397242287</v>
          </cell>
          <cell r="O160">
            <v>0</v>
          </cell>
          <cell r="P160">
            <v>12.431231161994775</v>
          </cell>
          <cell r="Q160">
            <v>132.56354152490746</v>
          </cell>
          <cell r="R160">
            <v>20.344577012508257</v>
          </cell>
          <cell r="S160">
            <v>187.39782305677792</v>
          </cell>
        </row>
        <row r="161">
          <cell r="D161">
            <v>1440</v>
          </cell>
          <cell r="E161" t="str">
            <v>COMPMV80W</v>
          </cell>
          <cell r="F161">
            <v>3067.8921534929568</v>
          </cell>
          <cell r="G161">
            <v>169.85338432500004</v>
          </cell>
          <cell r="H161">
            <v>148.10830022499999</v>
          </cell>
          <cell r="I161">
            <v>158.5295448</v>
          </cell>
          <cell r="J161">
            <v>0</v>
          </cell>
          <cell r="K161">
            <v>2246.6124578679569</v>
          </cell>
          <cell r="L161">
            <v>344.78846627499996</v>
          </cell>
          <cell r="M161">
            <v>13.319199817643176</v>
          </cell>
          <cell r="N161">
            <v>8.7392735397242287</v>
          </cell>
          <cell r="O161">
            <v>0</v>
          </cell>
          <cell r="P161">
            <v>12.431231161994775</v>
          </cell>
          <cell r="Q161">
            <v>132.56354152490746</v>
          </cell>
          <cell r="R161">
            <v>20.344577012508257</v>
          </cell>
          <cell r="S161">
            <v>187.39782305677792</v>
          </cell>
        </row>
        <row r="162">
          <cell r="D162">
            <v>1445</v>
          </cell>
          <cell r="E162" t="str">
            <v>COMPMV80W</v>
          </cell>
          <cell r="F162">
            <v>3385.8538380429568</v>
          </cell>
          <cell r="G162">
            <v>339.70676865000007</v>
          </cell>
          <cell r="H162">
            <v>296.21660044999999</v>
          </cell>
          <cell r="I162">
            <v>158.5295448</v>
          </cell>
          <cell r="J162">
            <v>0</v>
          </cell>
          <cell r="K162">
            <v>2246.6124578679569</v>
          </cell>
          <cell r="L162">
            <v>344.78846627499996</v>
          </cell>
          <cell r="M162">
            <v>26.638399635286351</v>
          </cell>
          <cell r="N162">
            <v>17.478547079448457</v>
          </cell>
          <cell r="O162">
            <v>0</v>
          </cell>
          <cell r="P162">
            <v>12.431231161994775</v>
          </cell>
          <cell r="Q162">
            <v>132.56354152490746</v>
          </cell>
          <cell r="R162">
            <v>20.344577012508257</v>
          </cell>
          <cell r="S162">
            <v>209.45629641414533</v>
          </cell>
        </row>
        <row r="163">
          <cell r="D163">
            <v>1510</v>
          </cell>
          <cell r="E163" t="str">
            <v>COMPMV80W</v>
          </cell>
          <cell r="F163">
            <v>3703.8155225929568</v>
          </cell>
          <cell r="G163">
            <v>509.56015297500011</v>
          </cell>
          <cell r="H163">
            <v>444.32490067499998</v>
          </cell>
          <cell r="I163">
            <v>158.5295448</v>
          </cell>
          <cell r="J163">
            <v>0</v>
          </cell>
          <cell r="K163">
            <v>2246.6124578679569</v>
          </cell>
          <cell r="L163">
            <v>344.78846627499996</v>
          </cell>
          <cell r="M163">
            <v>39.957599452929522</v>
          </cell>
          <cell r="N163">
            <v>26.217820619172684</v>
          </cell>
          <cell r="O163">
            <v>0</v>
          </cell>
          <cell r="P163">
            <v>12.431231161994775</v>
          </cell>
          <cell r="Q163">
            <v>132.56354152490746</v>
          </cell>
          <cell r="R163">
            <v>20.344577012508257</v>
          </cell>
          <cell r="S163">
            <v>231.51476977151273</v>
          </cell>
        </row>
        <row r="164">
          <cell r="D164">
            <v>1520</v>
          </cell>
          <cell r="E164" t="str">
            <v>COMPMV80W</v>
          </cell>
          <cell r="F164">
            <v>4021.7772071429567</v>
          </cell>
          <cell r="G164">
            <v>679.41353730000014</v>
          </cell>
          <cell r="H164">
            <v>592.43320089999997</v>
          </cell>
          <cell r="I164">
            <v>158.5295448</v>
          </cell>
          <cell r="J164">
            <v>0</v>
          </cell>
          <cell r="K164">
            <v>2246.6124578679569</v>
          </cell>
          <cell r="L164">
            <v>344.78846627499996</v>
          </cell>
          <cell r="M164">
            <v>53.276799270572702</v>
          </cell>
          <cell r="N164">
            <v>34.957094158896915</v>
          </cell>
          <cell r="O164">
            <v>0</v>
          </cell>
          <cell r="P164">
            <v>12.431231161994775</v>
          </cell>
          <cell r="Q164">
            <v>132.56354152490746</v>
          </cell>
          <cell r="R164">
            <v>20.344577012508257</v>
          </cell>
          <cell r="S164">
            <v>253.57324312888014</v>
          </cell>
        </row>
        <row r="165">
          <cell r="D165">
            <v>1530</v>
          </cell>
          <cell r="E165" t="str">
            <v>COMPMV80W</v>
          </cell>
          <cell r="F165">
            <v>1337.7816929000001</v>
          </cell>
          <cell r="G165">
            <v>339.70676865000007</v>
          </cell>
          <cell r="H165">
            <v>296.21660044999999</v>
          </cell>
          <cell r="I165">
            <v>158.5295448</v>
          </cell>
          <cell r="J165">
            <v>543.32877900000005</v>
          </cell>
          <cell r="K165">
            <v>0</v>
          </cell>
          <cell r="L165">
            <v>0</v>
          </cell>
          <cell r="M165">
            <v>26.638399635286351</v>
          </cell>
          <cell r="N165">
            <v>17.478547079448457</v>
          </cell>
          <cell r="O165">
            <v>32.059640239419089</v>
          </cell>
          <cell r="P165">
            <v>12.431231161994775</v>
          </cell>
          <cell r="Q165">
            <v>0</v>
          </cell>
          <cell r="R165">
            <v>0</v>
          </cell>
          <cell r="S165">
            <v>88.607818116148664</v>
          </cell>
        </row>
        <row r="166">
          <cell r="D166">
            <v>1620</v>
          </cell>
          <cell r="E166" t="str">
            <v>7206.05.40</v>
          </cell>
          <cell r="F166">
            <v>1111.0702185250002</v>
          </cell>
          <cell r="G166">
            <v>261.10359449999999</v>
          </cell>
          <cell r="H166">
            <v>148.10830022499999</v>
          </cell>
          <cell r="I166">
            <v>158.5295448</v>
          </cell>
          <cell r="J166">
            <v>543.32877900000005</v>
          </cell>
          <cell r="K166">
            <v>0</v>
          </cell>
          <cell r="L166">
            <v>0</v>
          </cell>
          <cell r="M166">
            <v>20.474663852420573</v>
          </cell>
          <cell r="N166">
            <v>8.7392735397242287</v>
          </cell>
          <cell r="O166">
            <v>32.059640239419089</v>
          </cell>
          <cell r="P166">
            <v>12.431231161994775</v>
          </cell>
          <cell r="Q166">
            <v>0</v>
          </cell>
          <cell r="R166">
            <v>0</v>
          </cell>
          <cell r="S166">
            <v>73.704808793558669</v>
          </cell>
        </row>
        <row r="167">
          <cell r="D167">
            <v>1630</v>
          </cell>
          <cell r="E167" t="str">
            <v>7206.05.40</v>
          </cell>
          <cell r="F167">
            <v>1520.2821132499998</v>
          </cell>
          <cell r="G167">
            <v>522.20718899999997</v>
          </cell>
          <cell r="H167">
            <v>296.21660044999999</v>
          </cell>
          <cell r="I167">
            <v>158.5295448</v>
          </cell>
          <cell r="J167">
            <v>543.32877900000005</v>
          </cell>
          <cell r="K167">
            <v>0</v>
          </cell>
          <cell r="L167">
            <v>0</v>
          </cell>
          <cell r="M167">
            <v>40.949327704841146</v>
          </cell>
          <cell r="N167">
            <v>17.478547079448457</v>
          </cell>
          <cell r="O167">
            <v>32.059640239419089</v>
          </cell>
          <cell r="P167">
            <v>12.431231161994775</v>
          </cell>
          <cell r="Q167">
            <v>0</v>
          </cell>
          <cell r="R167">
            <v>0</v>
          </cell>
          <cell r="S167">
            <v>102.91874618570345</v>
          </cell>
        </row>
        <row r="168">
          <cell r="D168">
            <v>1640</v>
          </cell>
          <cell r="E168" t="str">
            <v>7206.05.40</v>
          </cell>
          <cell r="F168">
            <v>1929.4940079749999</v>
          </cell>
          <cell r="G168">
            <v>783.31078349999996</v>
          </cell>
          <cell r="H168">
            <v>444.32490067499998</v>
          </cell>
          <cell r="I168">
            <v>158.5295448</v>
          </cell>
          <cell r="J168">
            <v>543.32877900000005</v>
          </cell>
          <cell r="K168">
            <v>0</v>
          </cell>
          <cell r="L168">
            <v>0</v>
          </cell>
          <cell r="M168">
            <v>61.423991557261715</v>
          </cell>
          <cell r="N168">
            <v>26.217820619172684</v>
          </cell>
          <cell r="O168">
            <v>32.059640239419089</v>
          </cell>
          <cell r="P168">
            <v>12.431231161994775</v>
          </cell>
          <cell r="Q168">
            <v>0</v>
          </cell>
          <cell r="R168">
            <v>0</v>
          </cell>
          <cell r="S168">
            <v>132.13268357784827</v>
          </cell>
        </row>
        <row r="169">
          <cell r="D169">
            <v>1650</v>
          </cell>
          <cell r="E169" t="str">
            <v>7206.05.40</v>
          </cell>
          <cell r="F169">
            <v>2338.7059027</v>
          </cell>
          <cell r="G169">
            <v>1044.4143779999999</v>
          </cell>
          <cell r="H169">
            <v>592.43320089999997</v>
          </cell>
          <cell r="I169">
            <v>158.5295448</v>
          </cell>
          <cell r="J169">
            <v>543.32877900000005</v>
          </cell>
          <cell r="K169">
            <v>0</v>
          </cell>
          <cell r="L169">
            <v>0</v>
          </cell>
          <cell r="M169">
            <v>81.898655409682291</v>
          </cell>
          <cell r="N169">
            <v>34.957094158896915</v>
          </cell>
          <cell r="O169">
            <v>32.059640239419089</v>
          </cell>
          <cell r="P169">
            <v>12.431231161994775</v>
          </cell>
          <cell r="Q169">
            <v>0</v>
          </cell>
          <cell r="R169">
            <v>0</v>
          </cell>
          <cell r="S169">
            <v>161.34662096999307</v>
          </cell>
        </row>
        <row r="170">
          <cell r="D170">
            <v>1660</v>
          </cell>
          <cell r="E170" t="str">
            <v>7206.05.40</v>
          </cell>
          <cell r="F170">
            <v>2575.6109957989252</v>
          </cell>
          <cell r="G170">
            <v>261.10359449999999</v>
          </cell>
          <cell r="H170">
            <v>148.10830022499999</v>
          </cell>
          <cell r="I170">
            <v>158.5295448</v>
          </cell>
          <cell r="J170">
            <v>543.32877900000005</v>
          </cell>
          <cell r="K170">
            <v>1119.7523109989254</v>
          </cell>
          <cell r="L170">
            <v>344.78846627499996</v>
          </cell>
          <cell r="M170">
            <v>20.474663852420573</v>
          </cell>
          <cell r="N170">
            <v>8.7392735397242287</v>
          </cell>
          <cell r="O170">
            <v>32.059640239419089</v>
          </cell>
          <cell r="P170">
            <v>12.431231161994775</v>
          </cell>
          <cell r="Q170">
            <v>66.072068396516258</v>
          </cell>
          <cell r="R170">
            <v>20.344577012508257</v>
          </cell>
          <cell r="S170">
            <v>160.12145420258318</v>
          </cell>
        </row>
        <row r="171">
          <cell r="D171">
            <v>1670</v>
          </cell>
          <cell r="E171" t="str">
            <v>7206.05.40</v>
          </cell>
          <cell r="F171">
            <v>2984.8228905239253</v>
          </cell>
          <cell r="G171">
            <v>522.20718899999997</v>
          </cell>
          <cell r="H171">
            <v>296.21660044999999</v>
          </cell>
          <cell r="I171">
            <v>158.5295448</v>
          </cell>
          <cell r="J171">
            <v>543.32877900000005</v>
          </cell>
          <cell r="K171">
            <v>1119.7523109989254</v>
          </cell>
          <cell r="L171">
            <v>344.78846627499996</v>
          </cell>
          <cell r="M171">
            <v>40.949327704841146</v>
          </cell>
          <cell r="N171">
            <v>17.478547079448457</v>
          </cell>
          <cell r="O171">
            <v>32.059640239419089</v>
          </cell>
          <cell r="P171">
            <v>12.431231161994775</v>
          </cell>
          <cell r="Q171">
            <v>66.072068396516258</v>
          </cell>
          <cell r="R171">
            <v>20.344577012508257</v>
          </cell>
          <cell r="S171">
            <v>189.33539159472798</v>
          </cell>
        </row>
        <row r="172">
          <cell r="D172">
            <v>1680</v>
          </cell>
          <cell r="E172" t="str">
            <v>7206.05.40</v>
          </cell>
          <cell r="F172">
            <v>3394.0347852489253</v>
          </cell>
          <cell r="G172">
            <v>783.31078349999996</v>
          </cell>
          <cell r="H172">
            <v>444.32490067499998</v>
          </cell>
          <cell r="I172">
            <v>158.5295448</v>
          </cell>
          <cell r="J172">
            <v>543.32877900000005</v>
          </cell>
          <cell r="K172">
            <v>1119.7523109989254</v>
          </cell>
          <cell r="L172">
            <v>344.78846627499996</v>
          </cell>
          <cell r="M172">
            <v>61.423991557261715</v>
          </cell>
          <cell r="N172">
            <v>26.217820619172684</v>
          </cell>
          <cell r="O172">
            <v>32.059640239419089</v>
          </cell>
          <cell r="P172">
            <v>12.431231161994775</v>
          </cell>
          <cell r="Q172">
            <v>66.072068396516258</v>
          </cell>
          <cell r="R172">
            <v>20.344577012508257</v>
          </cell>
          <cell r="S172">
            <v>218.54932898687278</v>
          </cell>
        </row>
        <row r="173">
          <cell r="D173">
            <v>1690</v>
          </cell>
          <cell r="E173" t="str">
            <v>7206.05.40</v>
          </cell>
          <cell r="F173">
            <v>3803.2466799739254</v>
          </cell>
          <cell r="G173">
            <v>1044.4143779999999</v>
          </cell>
          <cell r="H173">
            <v>592.43320089999997</v>
          </cell>
          <cell r="I173">
            <v>158.5295448</v>
          </cell>
          <cell r="J173">
            <v>543.32877900000005</v>
          </cell>
          <cell r="K173">
            <v>1119.7523109989254</v>
          </cell>
          <cell r="L173">
            <v>344.78846627499996</v>
          </cell>
          <cell r="M173">
            <v>81.898655409682291</v>
          </cell>
          <cell r="N173">
            <v>34.957094158896915</v>
          </cell>
          <cell r="O173">
            <v>32.059640239419089</v>
          </cell>
          <cell r="P173">
            <v>12.431231161994775</v>
          </cell>
          <cell r="Q173">
            <v>66.072068396516258</v>
          </cell>
          <cell r="R173">
            <v>20.344577012508257</v>
          </cell>
          <cell r="S173">
            <v>247.76326637901761</v>
          </cell>
        </row>
        <row r="174">
          <cell r="D174">
            <v>1700</v>
          </cell>
          <cell r="E174" t="str">
            <v>7206.05.40</v>
          </cell>
          <cell r="F174">
            <v>3159.1423636679569</v>
          </cell>
          <cell r="G174">
            <v>261.10359449999999</v>
          </cell>
          <cell r="H174">
            <v>148.10830022499999</v>
          </cell>
          <cell r="I174">
            <v>158.5295448</v>
          </cell>
          <cell r="J174">
            <v>0</v>
          </cell>
          <cell r="K174">
            <v>2246.6124578679569</v>
          </cell>
          <cell r="L174">
            <v>344.78846627499996</v>
          </cell>
          <cell r="M174">
            <v>20.474663852420573</v>
          </cell>
          <cell r="N174">
            <v>8.7392735397242287</v>
          </cell>
          <cell r="O174">
            <v>0</v>
          </cell>
          <cell r="P174">
            <v>12.431231161994775</v>
          </cell>
          <cell r="Q174">
            <v>132.56354152490746</v>
          </cell>
          <cell r="R174">
            <v>20.344577012508257</v>
          </cell>
          <cell r="S174">
            <v>194.55328709155529</v>
          </cell>
        </row>
        <row r="175">
          <cell r="D175">
            <v>1710</v>
          </cell>
          <cell r="E175" t="str">
            <v>7206.05.40</v>
          </cell>
          <cell r="F175">
            <v>3568.3542583929566</v>
          </cell>
          <cell r="G175">
            <v>522.20718899999997</v>
          </cell>
          <cell r="H175">
            <v>296.21660044999999</v>
          </cell>
          <cell r="I175">
            <v>158.5295448</v>
          </cell>
          <cell r="J175">
            <v>0</v>
          </cell>
          <cell r="K175">
            <v>2246.6124578679569</v>
          </cell>
          <cell r="L175">
            <v>344.78846627499996</v>
          </cell>
          <cell r="M175">
            <v>40.949327704841146</v>
          </cell>
          <cell r="N175">
            <v>17.478547079448457</v>
          </cell>
          <cell r="O175">
            <v>0</v>
          </cell>
          <cell r="P175">
            <v>12.431231161994775</v>
          </cell>
          <cell r="Q175">
            <v>132.56354152490746</v>
          </cell>
          <cell r="R175">
            <v>20.344577012508257</v>
          </cell>
          <cell r="S175">
            <v>223.76722448370012</v>
          </cell>
        </row>
        <row r="176">
          <cell r="D176">
            <v>1720</v>
          </cell>
          <cell r="E176" t="str">
            <v>7206.05.40</v>
          </cell>
          <cell r="F176">
            <v>3977.5661531179562</v>
          </cell>
          <cell r="G176">
            <v>783.31078349999996</v>
          </cell>
          <cell r="H176">
            <v>444.32490067499998</v>
          </cell>
          <cell r="I176">
            <v>158.5295448</v>
          </cell>
          <cell r="J176">
            <v>0</v>
          </cell>
          <cell r="K176">
            <v>2246.6124578679569</v>
          </cell>
          <cell r="L176">
            <v>344.78846627499996</v>
          </cell>
          <cell r="M176">
            <v>61.423991557261715</v>
          </cell>
          <cell r="N176">
            <v>26.217820619172684</v>
          </cell>
          <cell r="O176">
            <v>0</v>
          </cell>
          <cell r="P176">
            <v>12.431231161994775</v>
          </cell>
          <cell r="Q176">
            <v>132.56354152490746</v>
          </cell>
          <cell r="R176">
            <v>20.344577012508257</v>
          </cell>
          <cell r="S176">
            <v>252.98116187584489</v>
          </cell>
        </row>
        <row r="177">
          <cell r="D177">
            <v>1730</v>
          </cell>
          <cell r="E177" t="str">
            <v>7206.05.40</v>
          </cell>
          <cell r="F177">
            <v>4386.7780478429568</v>
          </cell>
          <cell r="G177">
            <v>1044.4143779999999</v>
          </cell>
          <cell r="H177">
            <v>592.43320089999997</v>
          </cell>
          <cell r="I177">
            <v>158.5295448</v>
          </cell>
          <cell r="J177">
            <v>0</v>
          </cell>
          <cell r="K177">
            <v>2246.6124578679569</v>
          </cell>
          <cell r="L177">
            <v>344.78846627499996</v>
          </cell>
          <cell r="M177">
            <v>81.898655409682291</v>
          </cell>
          <cell r="N177">
            <v>34.957094158896915</v>
          </cell>
          <cell r="O177">
            <v>0</v>
          </cell>
          <cell r="P177">
            <v>12.431231161994775</v>
          </cell>
          <cell r="Q177">
            <v>132.56354152490746</v>
          </cell>
          <cell r="R177">
            <v>20.344577012508257</v>
          </cell>
          <cell r="S177">
            <v>282.19509926798969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showGridLines="0" workbookViewId="0">
      <selection activeCell="D3" sqref="D3"/>
    </sheetView>
  </sheetViews>
  <sheetFormatPr defaultRowHeight="14.25" x14ac:dyDescent="0.2"/>
  <cols>
    <col min="1" max="1" width="9.140625" style="91"/>
    <col min="2" max="2" width="25" style="92" customWidth="1"/>
    <col min="3" max="3" width="23.5703125" style="92" customWidth="1"/>
    <col min="4" max="4" width="69.140625" style="92" customWidth="1"/>
    <col min="5" max="16384" width="9.140625" style="91"/>
  </cols>
  <sheetData>
    <row r="2" spans="1:4" ht="15" x14ac:dyDescent="0.2">
      <c r="B2" s="93" t="s">
        <v>740</v>
      </c>
    </row>
    <row r="4" spans="1:4" ht="15" x14ac:dyDescent="0.2">
      <c r="B4" s="100" t="s">
        <v>726</v>
      </c>
      <c r="C4" s="104" t="s">
        <v>728</v>
      </c>
      <c r="D4" s="105"/>
    </row>
    <row r="5" spans="1:4" ht="15" x14ac:dyDescent="0.2">
      <c r="B5" s="108"/>
      <c r="C5" s="109"/>
      <c r="D5" s="110"/>
    </row>
    <row r="6" spans="1:4" ht="15" x14ac:dyDescent="0.2">
      <c r="B6" s="94" t="s">
        <v>730</v>
      </c>
      <c r="C6" s="106" t="s">
        <v>741</v>
      </c>
      <c r="D6" s="107"/>
    </row>
    <row r="7" spans="1:4" ht="15" x14ac:dyDescent="0.2">
      <c r="B7" s="108"/>
      <c r="C7" s="109"/>
      <c r="D7" s="110"/>
    </row>
    <row r="8" spans="1:4" ht="15" x14ac:dyDescent="0.2">
      <c r="B8" s="94" t="s">
        <v>729</v>
      </c>
      <c r="C8" s="106" t="s">
        <v>742</v>
      </c>
      <c r="D8" s="107"/>
    </row>
    <row r="9" spans="1:4" ht="15" x14ac:dyDescent="0.2">
      <c r="B9" s="108"/>
      <c r="C9" s="109"/>
      <c r="D9" s="110"/>
    </row>
    <row r="10" spans="1:4" ht="28.5" x14ac:dyDescent="0.2">
      <c r="A10" s="95"/>
      <c r="B10" s="111" t="s">
        <v>756</v>
      </c>
      <c r="C10" s="96" t="s">
        <v>731</v>
      </c>
      <c r="D10" s="97" t="s">
        <v>732</v>
      </c>
    </row>
    <row r="11" spans="1:4" x14ac:dyDescent="0.2">
      <c r="B11" s="112"/>
      <c r="C11" s="98" t="s">
        <v>743</v>
      </c>
      <c r="D11" s="97" t="s">
        <v>744</v>
      </c>
    </row>
    <row r="12" spans="1:4" ht="28.5" x14ac:dyDescent="0.2">
      <c r="B12" s="112"/>
      <c r="C12" s="98" t="s">
        <v>739</v>
      </c>
      <c r="D12" s="97" t="s">
        <v>745</v>
      </c>
    </row>
    <row r="13" spans="1:4" ht="28.5" x14ac:dyDescent="0.2">
      <c r="B13" s="112"/>
      <c r="C13" s="98" t="s">
        <v>733</v>
      </c>
      <c r="D13" s="97" t="s">
        <v>746</v>
      </c>
    </row>
    <row r="14" spans="1:4" ht="28.5" x14ac:dyDescent="0.2">
      <c r="B14" s="112"/>
      <c r="C14" s="98" t="s">
        <v>734</v>
      </c>
      <c r="D14" s="97" t="s">
        <v>747</v>
      </c>
    </row>
    <row r="15" spans="1:4" ht="28.5" x14ac:dyDescent="0.2">
      <c r="B15" s="112"/>
      <c r="C15" s="98" t="s">
        <v>735</v>
      </c>
      <c r="D15" s="97" t="s">
        <v>748</v>
      </c>
    </row>
    <row r="16" spans="1:4" x14ac:dyDescent="0.2">
      <c r="B16" s="112"/>
      <c r="C16" s="98" t="s">
        <v>736</v>
      </c>
      <c r="D16" s="97" t="s">
        <v>749</v>
      </c>
    </row>
    <row r="17" spans="2:4" ht="28.5" x14ac:dyDescent="0.2">
      <c r="B17" s="113"/>
      <c r="C17" s="99" t="s">
        <v>737</v>
      </c>
      <c r="D17" s="97" t="s">
        <v>752</v>
      </c>
    </row>
    <row r="18" spans="2:4" ht="15" x14ac:dyDescent="0.2">
      <c r="B18" s="108"/>
      <c r="C18" s="109"/>
      <c r="D18" s="110"/>
    </row>
    <row r="19" spans="2:4" ht="45" customHeight="1" x14ac:dyDescent="0.2">
      <c r="B19" s="94" t="s">
        <v>727</v>
      </c>
      <c r="C19" s="106" t="s">
        <v>750</v>
      </c>
      <c r="D19" s="107"/>
    </row>
  </sheetData>
  <mergeCells count="9">
    <mergeCell ref="C4:D4"/>
    <mergeCell ref="C6:D6"/>
    <mergeCell ref="C8:D8"/>
    <mergeCell ref="C19:D19"/>
    <mergeCell ref="B5:D5"/>
    <mergeCell ref="B7:D7"/>
    <mergeCell ref="B9:D9"/>
    <mergeCell ref="B18:D18"/>
    <mergeCell ref="B10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1"/>
  <sheetViews>
    <sheetView workbookViewId="0">
      <pane ySplit="8" topLeftCell="A599" activePane="bottomLeft" state="frozen"/>
      <selection pane="bottomLeft" activeCell="V4" sqref="V4:Y4"/>
    </sheetView>
  </sheetViews>
  <sheetFormatPr defaultColWidth="9.140625" defaultRowHeight="12.75" x14ac:dyDescent="0.2"/>
  <cols>
    <col min="1" max="1" width="31.5703125" style="2" bestFit="1" customWidth="1"/>
    <col min="2" max="2" width="12.140625" style="2" customWidth="1"/>
    <col min="3" max="3" width="9.85546875" style="2" customWidth="1"/>
    <col min="4" max="4" width="7.42578125" style="2" customWidth="1"/>
    <col min="5" max="5" width="8.85546875" style="2" customWidth="1"/>
    <col min="6" max="8" width="10.140625" style="2" customWidth="1"/>
    <col min="9" max="9" width="10.42578125" style="2" customWidth="1"/>
    <col min="10" max="10" width="10.28515625" style="6" customWidth="1"/>
    <col min="11" max="11" width="14" style="2" customWidth="1"/>
    <col min="12" max="13" width="9.140625" style="2" customWidth="1"/>
    <col min="14" max="15" width="10" style="2" bestFit="1" customWidth="1"/>
    <col min="16" max="19" width="9.140625" style="2"/>
    <col min="20" max="20" width="2.5703125" style="2" customWidth="1"/>
    <col min="21" max="26" width="14.5703125" style="2" bestFit="1" customWidth="1"/>
    <col min="27" max="27" width="13.42578125" style="2" bestFit="1" customWidth="1"/>
    <col min="28" max="28" width="9.140625" style="2" customWidth="1"/>
    <col min="29" max="16384" width="9.140625" style="2"/>
  </cols>
  <sheetData>
    <row r="1" spans="1:27" x14ac:dyDescent="0.2">
      <c r="A1" s="1" t="s">
        <v>0</v>
      </c>
      <c r="B1" s="40"/>
      <c r="H1" s="1" t="s">
        <v>0</v>
      </c>
      <c r="I1" s="3"/>
      <c r="J1" s="4"/>
      <c r="K1" s="5" t="s">
        <v>1</v>
      </c>
      <c r="L1" s="5" t="s">
        <v>2</v>
      </c>
      <c r="M1" s="5" t="s">
        <v>3</v>
      </c>
      <c r="N1" s="5" t="s">
        <v>4</v>
      </c>
      <c r="O1" s="5" t="s">
        <v>5</v>
      </c>
      <c r="Q1" s="6" t="s">
        <v>2</v>
      </c>
      <c r="R1" s="6" t="s">
        <v>3</v>
      </c>
      <c r="S1" s="6" t="s">
        <v>4</v>
      </c>
      <c r="T1" s="6"/>
      <c r="W1" s="39"/>
    </row>
    <row r="2" spans="1:27" x14ac:dyDescent="0.2">
      <c r="A2" s="1" t="s">
        <v>6</v>
      </c>
      <c r="B2" s="40"/>
      <c r="H2" s="1" t="s">
        <v>6</v>
      </c>
      <c r="I2" s="3"/>
      <c r="J2" s="4"/>
      <c r="K2" s="7">
        <f>'[1]Input data'!D$101</f>
        <v>0</v>
      </c>
      <c r="L2" s="7">
        <f>'[1]Input data'!E$101</f>
        <v>0</v>
      </c>
      <c r="M2" s="7">
        <f>'[1]Input data'!F$101</f>
        <v>0</v>
      </c>
      <c r="N2" s="7">
        <f>'[1]Input data'!G$101</f>
        <v>0</v>
      </c>
      <c r="O2" s="7">
        <f>'[1]Input data'!H$101</f>
        <v>0</v>
      </c>
      <c r="W2" s="38"/>
    </row>
    <row r="3" spans="1:27" x14ac:dyDescent="0.2">
      <c r="A3" s="1" t="s">
        <v>7</v>
      </c>
      <c r="B3" s="40"/>
      <c r="H3" s="1" t="s">
        <v>7</v>
      </c>
      <c r="I3" s="3"/>
      <c r="J3" s="4"/>
      <c r="K3" s="7">
        <v>1.34E-2</v>
      </c>
      <c r="L3" s="7">
        <v>1.0200000000000001E-2</v>
      </c>
      <c r="M3" s="7">
        <v>1.0699999999999999E-2</v>
      </c>
      <c r="N3" s="7">
        <v>1.11E-2</v>
      </c>
      <c r="O3" s="7">
        <v>1.0999999999999999E-2</v>
      </c>
    </row>
    <row r="4" spans="1:27" x14ac:dyDescent="0.2">
      <c r="A4" s="1" t="s">
        <v>8</v>
      </c>
      <c r="B4" s="40"/>
      <c r="H4" s="1" t="s">
        <v>8</v>
      </c>
      <c r="I4" s="3"/>
      <c r="J4" s="4"/>
      <c r="K4" s="8">
        <f>K3*1</f>
        <v>1.34E-2</v>
      </c>
      <c r="L4" s="8">
        <f>L3*1</f>
        <v>1.0200000000000001E-2</v>
      </c>
      <c r="M4" s="8">
        <f t="shared" ref="M4:O4" si="0">M3*1</f>
        <v>1.0699999999999999E-2</v>
      </c>
      <c r="N4" s="8">
        <f t="shared" si="0"/>
        <v>1.11E-2</v>
      </c>
      <c r="O4" s="8">
        <f t="shared" si="0"/>
        <v>1.0999999999999999E-2</v>
      </c>
      <c r="U4" s="2" t="s">
        <v>758</v>
      </c>
      <c r="V4" s="26">
        <f>SUM(V9:V689)</f>
        <v>13429753.697680179</v>
      </c>
      <c r="W4" s="26">
        <f t="shared" ref="W4:Y4" si="1">SUM(W9:W689)</f>
        <v>13238118.298380207</v>
      </c>
      <c r="X4" s="26">
        <f t="shared" si="1"/>
        <v>13268602.594538305</v>
      </c>
      <c r="Y4" s="26">
        <f t="shared" si="1"/>
        <v>13241107.30276625</v>
      </c>
    </row>
    <row r="5" spans="1:27" x14ac:dyDescent="0.2">
      <c r="A5" s="1" t="s">
        <v>9</v>
      </c>
      <c r="B5" s="40"/>
      <c r="H5" s="1" t="s">
        <v>9</v>
      </c>
      <c r="I5" s="3"/>
      <c r="J5" s="4"/>
      <c r="K5" s="9">
        <f>1*(1+K4)</f>
        <v>1.0134000000000001</v>
      </c>
      <c r="L5" s="9">
        <f>K5*(1+L4)</f>
        <v>1.0237366800000001</v>
      </c>
      <c r="M5" s="9">
        <f t="shared" ref="M5:O5" si="2">L5*(1+M4)</f>
        <v>1.0346906624759999</v>
      </c>
      <c r="N5" s="9">
        <f t="shared" si="2"/>
        <v>1.0461757288294837</v>
      </c>
      <c r="O5" s="9">
        <f t="shared" si="2"/>
        <v>1.0576836618466079</v>
      </c>
    </row>
    <row r="6" spans="1:27" x14ac:dyDescent="0.2">
      <c r="A6" s="1" t="s">
        <v>10</v>
      </c>
      <c r="B6" s="40"/>
      <c r="H6" s="1" t="s">
        <v>10</v>
      </c>
      <c r="I6" s="3"/>
      <c r="J6" s="4"/>
      <c r="K6" s="7">
        <f>'[1]Input data'!D21</f>
        <v>0.40937397978544776</v>
      </c>
      <c r="L6" s="7">
        <f>'[1]Input data'!E21</f>
        <v>0.37270000000000003</v>
      </c>
      <c r="M6" s="7">
        <f>'[1]Input data'!F21</f>
        <v>0.36170000000000002</v>
      </c>
      <c r="N6" s="7">
        <f>'[1]Input data'!G21</f>
        <v>0.34360000000000002</v>
      </c>
      <c r="O6" s="7">
        <f>'[1]Input data'!H21</f>
        <v>0.34140000000000004</v>
      </c>
      <c r="V6" s="42"/>
      <c r="W6" s="42"/>
      <c r="X6" s="42"/>
      <c r="Y6" s="42"/>
      <c r="Z6" s="42"/>
      <c r="AA6" s="41"/>
    </row>
    <row r="7" spans="1:27" ht="13.5" thickBot="1" x14ac:dyDescent="0.25">
      <c r="J7" s="10" t="s">
        <v>11</v>
      </c>
      <c r="U7" s="26"/>
      <c r="V7" s="26"/>
      <c r="W7" s="26"/>
      <c r="X7" s="26"/>
      <c r="Y7" s="26"/>
      <c r="Z7" s="26"/>
      <c r="AA7" s="41"/>
    </row>
    <row r="8" spans="1:27" ht="51" x14ac:dyDescent="0.2">
      <c r="A8" s="11" t="s">
        <v>12</v>
      </c>
      <c r="B8" s="11" t="s">
        <v>683</v>
      </c>
      <c r="C8" s="11" t="s">
        <v>13</v>
      </c>
      <c r="D8" s="11" t="s">
        <v>14</v>
      </c>
      <c r="E8" s="11" t="s">
        <v>15</v>
      </c>
      <c r="F8" s="12" t="s">
        <v>16</v>
      </c>
      <c r="G8" s="13" t="s">
        <v>17</v>
      </c>
      <c r="H8" s="13" t="s">
        <v>18</v>
      </c>
      <c r="I8" s="13" t="s">
        <v>19</v>
      </c>
      <c r="J8" s="14" t="s">
        <v>20</v>
      </c>
      <c r="K8" s="15" t="s">
        <v>21</v>
      </c>
      <c r="L8" s="16" t="s">
        <v>22</v>
      </c>
      <c r="M8" s="16" t="s">
        <v>23</v>
      </c>
      <c r="N8" s="16" t="s">
        <v>24</v>
      </c>
      <c r="O8" s="17" t="s">
        <v>25</v>
      </c>
      <c r="P8" s="31" t="s">
        <v>680</v>
      </c>
      <c r="Q8" s="31" t="s">
        <v>681</v>
      </c>
      <c r="R8" s="17" t="s">
        <v>22</v>
      </c>
      <c r="S8" s="2" t="s">
        <v>682</v>
      </c>
      <c r="V8" s="15" t="s">
        <v>21</v>
      </c>
      <c r="W8" s="16" t="s">
        <v>22</v>
      </c>
      <c r="X8" s="16" t="s">
        <v>23</v>
      </c>
      <c r="Y8" s="16" t="s">
        <v>24</v>
      </c>
      <c r="Z8" s="17" t="s">
        <v>25</v>
      </c>
      <c r="AA8" s="31"/>
    </row>
    <row r="9" spans="1:27" x14ac:dyDescent="0.2">
      <c r="A9" s="18" t="s">
        <v>26</v>
      </c>
      <c r="B9" s="18">
        <f>IF(ISERROR(VLOOKUP(Prices!A9,Quantities!$A$1:$B$576,2,FALSE)),0,VLOOKUP(Prices!A9,Quantities!$A$1:$B$576,2,FALSE))</f>
        <v>1</v>
      </c>
      <c r="C9" s="19">
        <f>I9/J9</f>
        <v>0.32442286607267046</v>
      </c>
      <c r="D9" s="20">
        <v>1</v>
      </c>
      <c r="E9" s="21">
        <v>990</v>
      </c>
      <c r="F9" s="22">
        <f>VLOOKUP(E9,'[2]RAB Calculations 10yr'!A:J,10,FALSE)</f>
        <v>86.253661186307269</v>
      </c>
      <c r="G9" s="23">
        <v>0</v>
      </c>
      <c r="H9" s="23">
        <v>0</v>
      </c>
      <c r="I9" s="23">
        <f>VLOOKUP(A9,'[1]Public Lighting Charges'!$A$8:$L$689,12,FALSE)</f>
        <v>41.420377579465104</v>
      </c>
      <c r="J9" s="24">
        <f>SUM(F9:I9)</f>
        <v>127.67403876577237</v>
      </c>
      <c r="K9" s="25">
        <f>IF($D9=1,($I9*(1+K$6)*K$5)+$F9,$J9*(1+K$6)*K$5)</f>
        <v>145.41271273176534</v>
      </c>
      <c r="L9" s="25">
        <f>IF($D9=1,($I9*(1+L$6)*L$5)+$F9,$J9*(1+L$6)*L$5)</f>
        <v>144.46102776158247</v>
      </c>
      <c r="M9" s="25">
        <f>IF($D9=1,($I9*(1+M$6)*M$5)+$F9,$J9*(1+M$6)*M$5)</f>
        <v>144.61241652684316</v>
      </c>
      <c r="N9" s="25">
        <f>IF($D9=1,($I9*(1+N$6)*N$5)+$F9,$J9*(1+N$6)*N$5)</f>
        <v>144.47587152510627</v>
      </c>
      <c r="O9" s="25">
        <f>IF($D9=1,($I9*(1+O$6)*O$5)+$F9,$J9*(1+O$6)*O$5)</f>
        <v>145.01993459423974</v>
      </c>
      <c r="P9" s="23">
        <f>IF($D9=1,($I9*(1+L$6)*L$5))</f>
        <v>58.207366575275202</v>
      </c>
      <c r="Q9" s="23">
        <f>IF($D9=1,$F9,$J9*(1+L$6)*L$5)</f>
        <v>86.253661186307269</v>
      </c>
      <c r="R9" s="32">
        <f t="shared" ref="R9" si="3">SUM(P9:Q9)</f>
        <v>144.46102776158247</v>
      </c>
      <c r="S9" s="26">
        <f t="shared" ref="S9:S72" si="4">R9-L9</f>
        <v>0</v>
      </c>
      <c r="T9" s="26"/>
      <c r="U9" s="26"/>
      <c r="V9" s="26">
        <f>K9*$B9</f>
        <v>145.41271273176534</v>
      </c>
      <c r="W9" s="26">
        <f t="shared" ref="W9:AA24" si="5">L9*$B9</f>
        <v>144.46102776158247</v>
      </c>
      <c r="X9" s="26">
        <f t="shared" si="5"/>
        <v>144.61241652684316</v>
      </c>
      <c r="Y9" s="26">
        <f t="shared" si="5"/>
        <v>144.47587152510627</v>
      </c>
      <c r="Z9" s="26">
        <f t="shared" si="5"/>
        <v>145.01993459423974</v>
      </c>
      <c r="AA9" s="26"/>
    </row>
    <row r="10" spans="1:27" x14ac:dyDescent="0.2">
      <c r="A10" s="18" t="s">
        <v>27</v>
      </c>
      <c r="B10" s="18">
        <f>IF(ISERROR(VLOOKUP(Prices!A10,Quantities!$A$1:$B$576,2,FALSE)),0,VLOOKUP(Prices!A10,Quantities!$A$1:$B$576,2,FALSE))</f>
        <v>29</v>
      </c>
      <c r="C10" s="19">
        <f t="shared" ref="C10:C73" si="6">I10/J10</f>
        <v>0.64692144249079608</v>
      </c>
      <c r="D10" s="20">
        <v>1</v>
      </c>
      <c r="E10" s="21">
        <v>10</v>
      </c>
      <c r="F10" s="22">
        <f>VLOOKUP(E10,'[2]RAB Calculations 10yr'!A:J,10,FALSE)</f>
        <v>17.255027166785979</v>
      </c>
      <c r="G10" s="23">
        <v>0</v>
      </c>
      <c r="H10" s="23">
        <v>0</v>
      </c>
      <c r="I10" s="23">
        <f>VLOOKUP(A10,'[1]Public Lighting Charges'!$A$8:$L$689,12,FALSE)</f>
        <v>31.615193920871498</v>
      </c>
      <c r="J10" s="24">
        <f t="shared" ref="J10:J73" si="7">SUM(F10:I10)</f>
        <v>48.870221087657477</v>
      </c>
      <c r="K10" s="25">
        <f t="shared" ref="K10:O60" si="8">IF($D10=1,($I10*(1+K$6)*K$5)+$F10,$J10*(1+K$6)*K$5)</f>
        <v>62.409731109217837</v>
      </c>
      <c r="L10" s="25">
        <f t="shared" si="8"/>
        <v>61.683332494763235</v>
      </c>
      <c r="M10" s="25">
        <f t="shared" si="8"/>
        <v>61.798883956407359</v>
      </c>
      <c r="N10" s="25">
        <f t="shared" si="8"/>
        <v>61.694662388157376</v>
      </c>
      <c r="O10" s="25">
        <f t="shared" si="8"/>
        <v>62.109932852624787</v>
      </c>
      <c r="P10" s="23">
        <f>IF($D10=1,($I10*(1+L$6)*L$5))</f>
        <v>44.428305327977256</v>
      </c>
      <c r="Q10" s="23">
        <f>IF($D10=1,$F10,$J10*(1+L$6)*L$5)</f>
        <v>17.255027166785979</v>
      </c>
      <c r="R10" s="32">
        <f t="shared" ref="R10" si="9">SUM(P10:Q10)</f>
        <v>61.683332494763235</v>
      </c>
      <c r="S10" s="26">
        <f t="shared" si="4"/>
        <v>0</v>
      </c>
      <c r="U10" s="26"/>
      <c r="V10" s="26">
        <f t="shared" ref="V10:V73" si="10">K10*$B10</f>
        <v>1809.8822021673172</v>
      </c>
      <c r="W10" s="26">
        <f t="shared" si="5"/>
        <v>1788.8166423481339</v>
      </c>
      <c r="X10" s="26">
        <f t="shared" si="5"/>
        <v>1792.1676347358134</v>
      </c>
      <c r="Y10" s="26">
        <f t="shared" si="5"/>
        <v>1789.1452092565639</v>
      </c>
      <c r="Z10" s="26">
        <f t="shared" si="5"/>
        <v>1801.1880527261189</v>
      </c>
      <c r="AA10" s="26"/>
    </row>
    <row r="11" spans="1:27" x14ac:dyDescent="0.2">
      <c r="A11" s="18" t="s">
        <v>28</v>
      </c>
      <c r="B11" s="18">
        <f>IF(ISERROR(VLOOKUP(Prices!A11,Quantities!$A$1:$B$576,2,FALSE)),0,VLOOKUP(Prices!A11,Quantities!$A$1:$B$576,2,FALSE))</f>
        <v>2</v>
      </c>
      <c r="C11" s="19">
        <f t="shared" si="6"/>
        <v>0.56928438242395873</v>
      </c>
      <c r="D11" s="20">
        <v>1</v>
      </c>
      <c r="E11" s="21">
        <v>740</v>
      </c>
      <c r="F11" s="22">
        <f>VLOOKUP(E11,'[2]RAB Calculations 10yr'!A:J,10,FALSE)</f>
        <v>23.919781035330548</v>
      </c>
      <c r="G11" s="23">
        <v>0</v>
      </c>
      <c r="H11" s="23">
        <v>0</v>
      </c>
      <c r="I11" s="23">
        <f>VLOOKUP(A11,'[1]Public Lighting Charges'!$A$8:$L$689,12,FALSE)</f>
        <v>31.615193920871498</v>
      </c>
      <c r="J11" s="24">
        <f t="shared" si="7"/>
        <v>55.534974956202049</v>
      </c>
      <c r="K11" s="25">
        <f t="shared" si="8"/>
        <v>69.07448497776241</v>
      </c>
      <c r="L11" s="25">
        <f t="shared" si="8"/>
        <v>68.3480863633078</v>
      </c>
      <c r="M11" s="25">
        <f t="shared" si="8"/>
        <v>68.463637824951931</v>
      </c>
      <c r="N11" s="25">
        <f t="shared" si="8"/>
        <v>68.359416256701948</v>
      </c>
      <c r="O11" s="25">
        <f t="shared" si="8"/>
        <v>68.77468672116936</v>
      </c>
      <c r="P11" s="23">
        <f t="shared" ref="P11:P74" si="11">IF($D11=1,($I11*(1+L$6)*L$5))</f>
        <v>44.428305327977256</v>
      </c>
      <c r="Q11" s="23">
        <f t="shared" ref="Q11:Q74" si="12">IF($D11=1,$F11,$J11*(1+L$6)*L$5)</f>
        <v>23.919781035330548</v>
      </c>
      <c r="R11" s="32">
        <f t="shared" ref="R11:R74" si="13">SUM(P11:Q11)</f>
        <v>68.3480863633078</v>
      </c>
      <c r="S11" s="26">
        <f t="shared" si="4"/>
        <v>0</v>
      </c>
      <c r="U11" s="26"/>
      <c r="V11" s="26">
        <f t="shared" si="10"/>
        <v>138.14896995552482</v>
      </c>
      <c r="W11" s="26">
        <f t="shared" si="5"/>
        <v>136.6961727266156</v>
      </c>
      <c r="X11" s="26">
        <f t="shared" si="5"/>
        <v>136.92727564990386</v>
      </c>
      <c r="Y11" s="26">
        <f t="shared" si="5"/>
        <v>136.7188325134039</v>
      </c>
      <c r="Z11" s="26">
        <f t="shared" si="5"/>
        <v>137.54937344233872</v>
      </c>
      <c r="AA11" s="26"/>
    </row>
    <row r="12" spans="1:27" x14ac:dyDescent="0.2">
      <c r="A12" s="18" t="s">
        <v>29</v>
      </c>
      <c r="B12" s="18">
        <f>IF(ISERROR(VLOOKUP(Prices!A12,Quantities!$A$1:$B$576,2,FALSE)),0,VLOOKUP(Prices!A12,Quantities!$A$1:$B$576,2,FALSE))</f>
        <v>208</v>
      </c>
      <c r="C12" s="19">
        <f t="shared" si="6"/>
        <v>0.65856654464484854</v>
      </c>
      <c r="D12" s="20">
        <v>1</v>
      </c>
      <c r="E12" s="21">
        <v>10</v>
      </c>
      <c r="F12" s="22">
        <f>VLOOKUP(E12,'[2]RAB Calculations 10yr'!A:J,10,FALSE)</f>
        <v>17.255027166785979</v>
      </c>
      <c r="G12" s="23">
        <v>0</v>
      </c>
      <c r="H12" s="23">
        <v>0</v>
      </c>
      <c r="I12" s="23">
        <f>VLOOKUP(A12,'[1]Public Lighting Charges'!$A$8:$L$689,12,FALSE)</f>
        <v>33.281986403948281</v>
      </c>
      <c r="J12" s="24">
        <f t="shared" si="7"/>
        <v>50.53701357073426</v>
      </c>
      <c r="K12" s="25">
        <f t="shared" si="8"/>
        <v>64.790343459569925</v>
      </c>
      <c r="L12" s="25">
        <f t="shared" si="8"/>
        <v>64.025648203528363</v>
      </c>
      <c r="M12" s="25">
        <f t="shared" si="8"/>
        <v>64.147291682452476</v>
      </c>
      <c r="N12" s="25">
        <f t="shared" si="8"/>
        <v>64.037575423043307</v>
      </c>
      <c r="O12" s="25">
        <f t="shared" si="8"/>
        <v>64.474739464704982</v>
      </c>
      <c r="P12" s="23">
        <f t="shared" si="11"/>
        <v>46.770621036742376</v>
      </c>
      <c r="Q12" s="23">
        <f t="shared" si="12"/>
        <v>17.255027166785979</v>
      </c>
      <c r="R12" s="32">
        <f t="shared" si="13"/>
        <v>64.025648203528363</v>
      </c>
      <c r="S12" s="26">
        <f t="shared" si="4"/>
        <v>0</v>
      </c>
      <c r="U12" s="26"/>
      <c r="V12" s="26">
        <f t="shared" si="10"/>
        <v>13476.391439590545</v>
      </c>
      <c r="W12" s="26">
        <f t="shared" si="5"/>
        <v>13317.334826333899</v>
      </c>
      <c r="X12" s="26">
        <f t="shared" si="5"/>
        <v>13342.636669950116</v>
      </c>
      <c r="Y12" s="26">
        <f t="shared" si="5"/>
        <v>13319.815687993008</v>
      </c>
      <c r="Z12" s="26">
        <f t="shared" si="5"/>
        <v>13410.745808658636</v>
      </c>
      <c r="AA12" s="26"/>
    </row>
    <row r="13" spans="1:27" x14ac:dyDescent="0.2">
      <c r="A13" s="18" t="s">
        <v>30</v>
      </c>
      <c r="B13" s="18">
        <f>IF(ISERROR(VLOOKUP(Prices!A13,Quantities!$A$1:$B$576,2,FALSE)),0,VLOOKUP(Prices!A13,Quantities!$A$1:$B$576,2,FALSE))</f>
        <v>9</v>
      </c>
      <c r="C13" s="19">
        <f t="shared" si="6"/>
        <v>0.46291658765518368</v>
      </c>
      <c r="D13" s="20">
        <v>1</v>
      </c>
      <c r="E13" s="21">
        <v>810</v>
      </c>
      <c r="F13" s="22">
        <f>VLOOKUP(E13,'[2]RAB Calculations 10yr'!A:J,10,FALSE)</f>
        <v>51.156145528662286</v>
      </c>
      <c r="G13" s="23">
        <v>0</v>
      </c>
      <c r="H13" s="23">
        <v>0</v>
      </c>
      <c r="I13" s="23">
        <f>VLOOKUP(A13,'[1]Public Lighting Charges'!$A$8:$L$689,12,FALSE)</f>
        <v>44.09190040394828</v>
      </c>
      <c r="J13" s="24">
        <f t="shared" si="7"/>
        <v>95.248045932610566</v>
      </c>
      <c r="K13" s="25">
        <f t="shared" si="8"/>
        <v>114.13082517106993</v>
      </c>
      <c r="L13" s="25">
        <f t="shared" si="8"/>
        <v>113.11775862331253</v>
      </c>
      <c r="M13" s="25">
        <f t="shared" si="8"/>
        <v>113.27891162939861</v>
      </c>
      <c r="N13" s="25">
        <f t="shared" si="8"/>
        <v>113.13355977678233</v>
      </c>
      <c r="O13" s="25">
        <f t="shared" si="8"/>
        <v>113.71271371162221</v>
      </c>
      <c r="P13" s="23">
        <f t="shared" si="11"/>
        <v>61.961613094650239</v>
      </c>
      <c r="Q13" s="23">
        <f t="shared" si="12"/>
        <v>51.156145528662286</v>
      </c>
      <c r="R13" s="32">
        <f t="shared" si="13"/>
        <v>113.11775862331253</v>
      </c>
      <c r="S13" s="26">
        <f t="shared" si="4"/>
        <v>0</v>
      </c>
      <c r="U13" s="26"/>
      <c r="V13" s="26">
        <f t="shared" si="10"/>
        <v>1027.1774265396293</v>
      </c>
      <c r="W13" s="26">
        <f t="shared" si="5"/>
        <v>1018.0598276098127</v>
      </c>
      <c r="X13" s="26">
        <f t="shared" si="5"/>
        <v>1019.5102046645875</v>
      </c>
      <c r="Y13" s="26">
        <f t="shared" si="5"/>
        <v>1018.202037991041</v>
      </c>
      <c r="Z13" s="26">
        <f t="shared" si="5"/>
        <v>1023.4144234045999</v>
      </c>
      <c r="AA13" s="26"/>
    </row>
    <row r="14" spans="1:27" x14ac:dyDescent="0.2">
      <c r="A14" s="18" t="s">
        <v>31</v>
      </c>
      <c r="B14" s="18">
        <f>IF(ISERROR(VLOOKUP(Prices!A14,Quantities!$A$1:$B$576,2,FALSE)),0,VLOOKUP(Prices!A14,Quantities!$A$1:$B$576,2,FALSE))</f>
        <v>14</v>
      </c>
      <c r="C14" s="19">
        <f t="shared" si="6"/>
        <v>0.33348808406077179</v>
      </c>
      <c r="D14" s="20">
        <v>1</v>
      </c>
      <c r="E14" s="21">
        <v>990</v>
      </c>
      <c r="F14" s="22">
        <f>VLOOKUP(E14,'[2]RAB Calculations 10yr'!A:J,10,FALSE)</f>
        <v>86.253661186307269</v>
      </c>
      <c r="G14" s="23">
        <v>0</v>
      </c>
      <c r="H14" s="23">
        <v>0</v>
      </c>
      <c r="I14" s="23">
        <f>VLOOKUP(A14,'[1]Public Lighting Charges'!$A$8:$L$689,12,FALSE)</f>
        <v>43.156870153948283</v>
      </c>
      <c r="J14" s="24">
        <f t="shared" si="7"/>
        <v>129.41053134025555</v>
      </c>
      <c r="K14" s="25">
        <f t="shared" si="8"/>
        <v>147.89287490617016</v>
      </c>
      <c r="L14" s="25">
        <f t="shared" si="8"/>
        <v>146.9012918476418</v>
      </c>
      <c r="M14" s="25">
        <f t="shared" si="8"/>
        <v>147.05902737944828</v>
      </c>
      <c r="N14" s="25">
        <f t="shared" si="8"/>
        <v>146.91675791561192</v>
      </c>
      <c r="O14" s="25">
        <f t="shared" si="8"/>
        <v>147.48363008342608</v>
      </c>
      <c r="P14" s="23">
        <f t="shared" si="11"/>
        <v>60.647630661334532</v>
      </c>
      <c r="Q14" s="23">
        <f t="shared" si="12"/>
        <v>86.253661186307269</v>
      </c>
      <c r="R14" s="32">
        <f t="shared" si="13"/>
        <v>146.9012918476418</v>
      </c>
      <c r="S14" s="26">
        <f t="shared" si="4"/>
        <v>0</v>
      </c>
      <c r="U14" s="26"/>
      <c r="V14" s="26">
        <f t="shared" si="10"/>
        <v>2070.5002486863823</v>
      </c>
      <c r="W14" s="26">
        <f t="shared" si="5"/>
        <v>2056.618085866985</v>
      </c>
      <c r="X14" s="26">
        <f t="shared" si="5"/>
        <v>2058.826383312276</v>
      </c>
      <c r="Y14" s="26">
        <f t="shared" si="5"/>
        <v>2056.8346108185669</v>
      </c>
      <c r="Z14" s="26">
        <f t="shared" si="5"/>
        <v>2064.7708211679651</v>
      </c>
      <c r="AA14" s="26"/>
    </row>
    <row r="15" spans="1:27" x14ac:dyDescent="0.2">
      <c r="A15" s="18" t="s">
        <v>32</v>
      </c>
      <c r="B15" s="18">
        <f>IF(ISERROR(VLOOKUP(Prices!A15,Quantities!$A$1:$B$576,2,FALSE)),0,VLOOKUP(Prices!A15,Quantities!$A$1:$B$576,2,FALSE))</f>
        <v>2</v>
      </c>
      <c r="C15" s="19">
        <f t="shared" si="6"/>
        <v>0.68277919629209183</v>
      </c>
      <c r="D15" s="20">
        <v>1</v>
      </c>
      <c r="E15" s="21">
        <v>10</v>
      </c>
      <c r="F15" s="22">
        <f>VLOOKUP(E15,'[2]RAB Calculations 10yr'!A:J,10,FALSE)</f>
        <v>17.255027166785979</v>
      </c>
      <c r="G15" s="23">
        <v>0</v>
      </c>
      <c r="H15" s="23">
        <v>0</v>
      </c>
      <c r="I15" s="23">
        <f>VLOOKUP(A15,'[1]Public Lighting Charges'!$A$8:$L$689,12,FALSE)</f>
        <v>37.139347240871501</v>
      </c>
      <c r="J15" s="24">
        <f t="shared" si="7"/>
        <v>54.39437440765748</v>
      </c>
      <c r="K15" s="25">
        <f t="shared" si="8"/>
        <v>70.29965607129526</v>
      </c>
      <c r="L15" s="25">
        <f t="shared" si="8"/>
        <v>69.446333126478294</v>
      </c>
      <c r="M15" s="25">
        <f t="shared" si="8"/>
        <v>69.582075006440576</v>
      </c>
      <c r="N15" s="25">
        <f t="shared" si="8"/>
        <v>69.4596427030705</v>
      </c>
      <c r="O15" s="25">
        <f t="shared" si="8"/>
        <v>69.947473776235313</v>
      </c>
      <c r="P15" s="23">
        <f t="shared" si="11"/>
        <v>52.191305959692315</v>
      </c>
      <c r="Q15" s="23">
        <f t="shared" si="12"/>
        <v>17.255027166785979</v>
      </c>
      <c r="R15" s="32">
        <f t="shared" si="13"/>
        <v>69.446333126478294</v>
      </c>
      <c r="S15" s="26">
        <f t="shared" si="4"/>
        <v>0</v>
      </c>
      <c r="U15" s="26"/>
      <c r="V15" s="26">
        <f t="shared" si="10"/>
        <v>140.59931214259052</v>
      </c>
      <c r="W15" s="26">
        <f t="shared" si="5"/>
        <v>138.89266625295659</v>
      </c>
      <c r="X15" s="26">
        <f t="shared" si="5"/>
        <v>139.16415001288115</v>
      </c>
      <c r="Y15" s="26">
        <f t="shared" si="5"/>
        <v>138.919285406141</v>
      </c>
      <c r="Z15" s="26">
        <f t="shared" si="5"/>
        <v>139.89494755247063</v>
      </c>
      <c r="AA15" s="26"/>
    </row>
    <row r="16" spans="1:27" x14ac:dyDescent="0.2">
      <c r="A16" s="18" t="s">
        <v>33</v>
      </c>
      <c r="B16" s="18">
        <f>IF(ISERROR(VLOOKUP(Prices!A16,Quantities!$A$1:$B$576,2,FALSE)),0,VLOOKUP(Prices!A16,Quantities!$A$1:$B$576,2,FALSE))</f>
        <v>45</v>
      </c>
      <c r="C16" s="19">
        <f t="shared" si="6"/>
        <v>0.64618746968086904</v>
      </c>
      <c r="D16" s="20">
        <v>1</v>
      </c>
      <c r="E16" s="21">
        <v>10</v>
      </c>
      <c r="F16" s="22">
        <f>VLOOKUP(E16,'[2]RAB Calculations 10yr'!A:J,10,FALSE)</f>
        <v>17.255027166785979</v>
      </c>
      <c r="G16" s="23">
        <v>0</v>
      </c>
      <c r="H16" s="23">
        <v>0</v>
      </c>
      <c r="I16" s="23">
        <f>VLOOKUP(A16,'[1]Public Lighting Charges'!$A$8:$L$689,12,FALSE)</f>
        <v>31.513814205853745</v>
      </c>
      <c r="J16" s="24">
        <f t="shared" si="7"/>
        <v>48.768841372639727</v>
      </c>
      <c r="K16" s="25">
        <f t="shared" si="8"/>
        <v>62.26493455889927</v>
      </c>
      <c r="L16" s="25">
        <f t="shared" si="8"/>
        <v>61.540865270170364</v>
      </c>
      <c r="M16" s="25">
        <f t="shared" si="8"/>
        <v>61.656046195600766</v>
      </c>
      <c r="N16" s="25">
        <f t="shared" si="8"/>
        <v>61.552158832256012</v>
      </c>
      <c r="O16" s="25">
        <f t="shared" si="8"/>
        <v>61.966097658478581</v>
      </c>
      <c r="P16" s="23">
        <f t="shared" si="11"/>
        <v>44.285838103384386</v>
      </c>
      <c r="Q16" s="23">
        <f t="shared" si="12"/>
        <v>17.255027166785979</v>
      </c>
      <c r="R16" s="32">
        <f t="shared" si="13"/>
        <v>61.540865270170364</v>
      </c>
      <c r="S16" s="26">
        <f t="shared" si="4"/>
        <v>0</v>
      </c>
      <c r="U16" s="26"/>
      <c r="V16" s="26">
        <f t="shared" si="10"/>
        <v>2801.9220551504673</v>
      </c>
      <c r="W16" s="26">
        <f t="shared" si="5"/>
        <v>2769.3389371576664</v>
      </c>
      <c r="X16" s="26">
        <f t="shared" si="5"/>
        <v>2774.5220788020342</v>
      </c>
      <c r="Y16" s="26">
        <f t="shared" si="5"/>
        <v>2769.8471474515204</v>
      </c>
      <c r="Z16" s="26">
        <f t="shared" si="5"/>
        <v>2788.4743946315361</v>
      </c>
      <c r="AA16" s="26"/>
    </row>
    <row r="17" spans="1:27" x14ac:dyDescent="0.2">
      <c r="A17" s="18" t="s">
        <v>34</v>
      </c>
      <c r="B17" s="18">
        <f>IF(ISERROR(VLOOKUP(Prices!A17,Quantities!$A$1:$B$576,2,FALSE)),0,VLOOKUP(Prices!A17,Quantities!$A$1:$B$576,2,FALSE))</f>
        <v>977</v>
      </c>
      <c r="C17" s="19">
        <f t="shared" si="6"/>
        <v>0.63898984087743871</v>
      </c>
      <c r="D17" s="20">
        <v>1</v>
      </c>
      <c r="E17" s="21">
        <v>10</v>
      </c>
      <c r="F17" s="22">
        <f>VLOOKUP(E17,'[2]RAB Calculations 10yr'!A:J,10,FALSE)</f>
        <v>17.255027166785979</v>
      </c>
      <c r="G17" s="23">
        <v>0</v>
      </c>
      <c r="H17" s="23">
        <v>0</v>
      </c>
      <c r="I17" s="23">
        <f>VLOOKUP(A17,'[1]Public Lighting Charges'!$A$8:$L$689,12,FALSE)</f>
        <v>30.541486949948279</v>
      </c>
      <c r="J17" s="24">
        <f t="shared" si="7"/>
        <v>47.796514116734258</v>
      </c>
      <c r="K17" s="25">
        <f t="shared" si="8"/>
        <v>60.876198829950177</v>
      </c>
      <c r="L17" s="25">
        <f t="shared" si="8"/>
        <v>60.174469975800093</v>
      </c>
      <c r="M17" s="25">
        <f t="shared" si="8"/>
        <v>60.28609710883886</v>
      </c>
      <c r="N17" s="25">
        <f t="shared" si="8"/>
        <v>60.18541508630954</v>
      </c>
      <c r="O17" s="25">
        <f t="shared" si="8"/>
        <v>60.58658224356229</v>
      </c>
      <c r="P17" s="23">
        <f t="shared" si="11"/>
        <v>42.919442809014114</v>
      </c>
      <c r="Q17" s="23">
        <f t="shared" si="12"/>
        <v>17.255027166785979</v>
      </c>
      <c r="R17" s="32">
        <f t="shared" si="13"/>
        <v>60.174469975800093</v>
      </c>
      <c r="S17" s="26">
        <f t="shared" si="4"/>
        <v>0</v>
      </c>
      <c r="U17" s="26"/>
      <c r="V17" s="26">
        <f t="shared" si="10"/>
        <v>59476.046256861322</v>
      </c>
      <c r="W17" s="26">
        <f t="shared" si="5"/>
        <v>58790.457166356689</v>
      </c>
      <c r="X17" s="26">
        <f t="shared" si="5"/>
        <v>58899.516875335568</v>
      </c>
      <c r="Y17" s="26">
        <f t="shared" si="5"/>
        <v>58801.150539324422</v>
      </c>
      <c r="Z17" s="26">
        <f t="shared" si="5"/>
        <v>59193.090851960354</v>
      </c>
      <c r="AA17" s="26"/>
    </row>
    <row r="18" spans="1:27" x14ac:dyDescent="0.2">
      <c r="A18" s="18" t="s">
        <v>35</v>
      </c>
      <c r="B18" s="18">
        <f>IF(ISERROR(VLOOKUP(Prices!A18,Quantities!$A$1:$B$576,2,FALSE)),0,VLOOKUP(Prices!A18,Quantities!$A$1:$B$576,2,FALSE))</f>
        <v>1</v>
      </c>
      <c r="C18" s="19">
        <f t="shared" si="6"/>
        <v>0.56079279972335216</v>
      </c>
      <c r="D18" s="20">
        <v>1</v>
      </c>
      <c r="E18" s="21">
        <v>740</v>
      </c>
      <c r="F18" s="22">
        <f>VLOOKUP(E18,'[2]RAB Calculations 10yr'!A:J,10,FALSE)</f>
        <v>23.919781035330548</v>
      </c>
      <c r="G18" s="23">
        <v>0</v>
      </c>
      <c r="H18" s="23">
        <v>0</v>
      </c>
      <c r="I18" s="23">
        <f>VLOOKUP(A18,'[1]Public Lighting Charges'!$A$8:$L$689,12,FALSE)</f>
        <v>30.541486949948279</v>
      </c>
      <c r="J18" s="24">
        <f t="shared" si="7"/>
        <v>54.461267985278823</v>
      </c>
      <c r="K18" s="25">
        <f t="shared" si="8"/>
        <v>67.540952698494749</v>
      </c>
      <c r="L18" s="25">
        <f t="shared" si="8"/>
        <v>66.839223844344659</v>
      </c>
      <c r="M18" s="25">
        <f t="shared" si="8"/>
        <v>66.950850977383425</v>
      </c>
      <c r="N18" s="25">
        <f t="shared" si="8"/>
        <v>66.850168954854112</v>
      </c>
      <c r="O18" s="25">
        <f t="shared" si="8"/>
        <v>67.251336112106856</v>
      </c>
      <c r="P18" s="23">
        <f t="shared" si="11"/>
        <v>42.919442809014114</v>
      </c>
      <c r="Q18" s="23">
        <f t="shared" si="12"/>
        <v>23.919781035330548</v>
      </c>
      <c r="R18" s="32">
        <f t="shared" si="13"/>
        <v>66.839223844344659</v>
      </c>
      <c r="S18" s="26">
        <f t="shared" si="4"/>
        <v>0</v>
      </c>
      <c r="U18" s="26"/>
      <c r="V18" s="26">
        <f t="shared" si="10"/>
        <v>67.540952698494749</v>
      </c>
      <c r="W18" s="26">
        <f t="shared" si="5"/>
        <v>66.839223844344659</v>
      </c>
      <c r="X18" s="26">
        <f t="shared" si="5"/>
        <v>66.950850977383425</v>
      </c>
      <c r="Y18" s="26">
        <f t="shared" si="5"/>
        <v>66.850168954854112</v>
      </c>
      <c r="Z18" s="26">
        <f t="shared" si="5"/>
        <v>67.251336112106856</v>
      </c>
      <c r="AA18" s="26"/>
    </row>
    <row r="19" spans="1:27" x14ac:dyDescent="0.2">
      <c r="A19" s="18" t="s">
        <v>36</v>
      </c>
      <c r="B19" s="18">
        <f>IF(ISERROR(VLOOKUP(Prices!A19,Quantities!$A$1:$B$576,2,FALSE)),0,VLOOKUP(Prices!A19,Quantities!$A$1:$B$576,2,FALSE))</f>
        <v>4</v>
      </c>
      <c r="C19" s="19">
        <f t="shared" si="6"/>
        <v>0.4470057041185227</v>
      </c>
      <c r="D19" s="20">
        <v>1</v>
      </c>
      <c r="E19" s="21">
        <v>810</v>
      </c>
      <c r="F19" s="22">
        <f>VLOOKUP(E19,'[2]RAB Calculations 10yr'!A:J,10,FALSE)</f>
        <v>51.156145528662286</v>
      </c>
      <c r="G19" s="23">
        <v>0</v>
      </c>
      <c r="H19" s="23">
        <v>0</v>
      </c>
      <c r="I19" s="23">
        <f>VLOOKUP(A19,'[1]Public Lighting Charges'!$A$8:$L$689,12,FALSE)</f>
        <v>41.351400949948278</v>
      </c>
      <c r="J19" s="24">
        <f t="shared" si="7"/>
        <v>92.507546478610564</v>
      </c>
      <c r="K19" s="25">
        <f t="shared" si="8"/>
        <v>110.21668054145019</v>
      </c>
      <c r="L19" s="25">
        <f t="shared" si="8"/>
        <v>109.26658039558427</v>
      </c>
      <c r="M19" s="25">
        <f t="shared" si="8"/>
        <v>109.41771705578498</v>
      </c>
      <c r="N19" s="25">
        <f t="shared" si="8"/>
        <v>109.28139944004857</v>
      </c>
      <c r="O19" s="25">
        <f t="shared" si="8"/>
        <v>109.82455649047952</v>
      </c>
      <c r="P19" s="23">
        <f t="shared" si="11"/>
        <v>58.110434866921985</v>
      </c>
      <c r="Q19" s="23">
        <f t="shared" si="12"/>
        <v>51.156145528662286</v>
      </c>
      <c r="R19" s="32">
        <f t="shared" si="13"/>
        <v>109.26658039558427</v>
      </c>
      <c r="S19" s="26">
        <f t="shared" si="4"/>
        <v>0</v>
      </c>
      <c r="U19" s="26"/>
      <c r="V19" s="26">
        <f t="shared" si="10"/>
        <v>440.86672216580075</v>
      </c>
      <c r="W19" s="26">
        <f t="shared" si="5"/>
        <v>437.06632158233708</v>
      </c>
      <c r="X19" s="26">
        <f t="shared" si="5"/>
        <v>437.67086822313991</v>
      </c>
      <c r="Y19" s="26">
        <f t="shared" si="5"/>
        <v>437.1255977601943</v>
      </c>
      <c r="Z19" s="26">
        <f t="shared" si="5"/>
        <v>439.29822596191809</v>
      </c>
      <c r="AA19" s="26"/>
    </row>
    <row r="20" spans="1:27" x14ac:dyDescent="0.2">
      <c r="A20" s="18" t="s">
        <v>37</v>
      </c>
      <c r="B20" s="18">
        <f>IF(ISERROR(VLOOKUP(Prices!A20,Quantities!$A$1:$B$576,2,FALSE)),0,VLOOKUP(Prices!A20,Quantities!$A$1:$B$576,2,FALSE))</f>
        <v>66</v>
      </c>
      <c r="C20" s="19">
        <f t="shared" si="6"/>
        <v>0.31906813393905603</v>
      </c>
      <c r="D20" s="20">
        <v>1</v>
      </c>
      <c r="E20" s="21">
        <v>990</v>
      </c>
      <c r="F20" s="22">
        <f>VLOOKUP(E20,'[2]RAB Calculations 10yr'!A:J,10,FALSE)</f>
        <v>86.253661186307269</v>
      </c>
      <c r="G20" s="23">
        <v>0</v>
      </c>
      <c r="H20" s="23">
        <v>0</v>
      </c>
      <c r="I20" s="23">
        <f>VLOOKUP(A20,'[1]Public Lighting Charges'!$A$8:$L$689,12,FALSE)</f>
        <v>40.416370699948281</v>
      </c>
      <c r="J20" s="24">
        <f t="shared" si="7"/>
        <v>126.67003188625554</v>
      </c>
      <c r="K20" s="25">
        <f t="shared" si="8"/>
        <v>143.97873027655041</v>
      </c>
      <c r="L20" s="25">
        <f t="shared" si="8"/>
        <v>143.05011361991353</v>
      </c>
      <c r="M20" s="25">
        <f t="shared" si="8"/>
        <v>143.19783280583465</v>
      </c>
      <c r="N20" s="25">
        <f t="shared" si="8"/>
        <v>143.06459757887816</v>
      </c>
      <c r="O20" s="25">
        <f t="shared" si="8"/>
        <v>143.5954728622834</v>
      </c>
      <c r="P20" s="23">
        <f t="shared" si="11"/>
        <v>56.796452433606277</v>
      </c>
      <c r="Q20" s="23">
        <f t="shared" si="12"/>
        <v>86.253661186307269</v>
      </c>
      <c r="R20" s="32">
        <f t="shared" si="13"/>
        <v>143.05011361991353</v>
      </c>
      <c r="S20" s="26">
        <f t="shared" si="4"/>
        <v>0</v>
      </c>
      <c r="U20" s="26"/>
      <c r="V20" s="26">
        <f t="shared" si="10"/>
        <v>9502.5961982523277</v>
      </c>
      <c r="W20" s="26">
        <f t="shared" si="5"/>
        <v>9441.3074989142933</v>
      </c>
      <c r="X20" s="26">
        <f t="shared" si="5"/>
        <v>9451.0569651850874</v>
      </c>
      <c r="Y20" s="26">
        <f t="shared" si="5"/>
        <v>9442.2634402059593</v>
      </c>
      <c r="Z20" s="26">
        <f t="shared" si="5"/>
        <v>9477.3012089107051</v>
      </c>
      <c r="AA20" s="26"/>
    </row>
    <row r="21" spans="1:27" x14ac:dyDescent="0.2">
      <c r="A21" s="18" t="s">
        <v>38</v>
      </c>
      <c r="B21" s="18">
        <f>IF(ISERROR(VLOOKUP(Prices!A21,Quantities!$A$1:$B$576,2,FALSE)),0,VLOOKUP(Prices!A21,Quantities!$A$1:$B$576,2,FALSE))</f>
        <v>3</v>
      </c>
      <c r="C21" s="19">
        <f t="shared" si="6"/>
        <v>0.27632136111913713</v>
      </c>
      <c r="D21" s="20">
        <v>1</v>
      </c>
      <c r="E21" s="21">
        <v>1000</v>
      </c>
      <c r="F21" s="22">
        <f>VLOOKUP(E21,'[2]RAB Calculations 10yr'!A:J,10,FALSE)</f>
        <v>92.918415054851835</v>
      </c>
      <c r="G21" s="23">
        <v>0</v>
      </c>
      <c r="H21" s="23">
        <v>0</v>
      </c>
      <c r="I21" s="23">
        <f>VLOOKUP(A21,'[1]Public Lighting Charges'!$A$8:$L$689,12,FALSE)</f>
        <v>35.478928824948277</v>
      </c>
      <c r="J21" s="24">
        <f t="shared" si="7"/>
        <v>128.3973438798001</v>
      </c>
      <c r="K21" s="25">
        <f t="shared" si="8"/>
        <v>143.59153543155549</v>
      </c>
      <c r="L21" s="25">
        <f t="shared" si="8"/>
        <v>142.77636267616202</v>
      </c>
      <c r="M21" s="25">
        <f t="shared" si="8"/>
        <v>142.90603583564197</v>
      </c>
      <c r="N21" s="25">
        <f t="shared" si="8"/>
        <v>142.78907721089905</v>
      </c>
      <c r="O21" s="25">
        <f t="shared" si="8"/>
        <v>143.25509843122805</v>
      </c>
      <c r="P21" s="23">
        <f t="shared" si="11"/>
        <v>49.857947621310188</v>
      </c>
      <c r="Q21" s="23">
        <f t="shared" si="12"/>
        <v>92.918415054851835</v>
      </c>
      <c r="R21" s="32">
        <f t="shared" si="13"/>
        <v>142.77636267616202</v>
      </c>
      <c r="S21" s="26">
        <f t="shared" si="4"/>
        <v>0</v>
      </c>
      <c r="U21" s="26"/>
      <c r="V21" s="26">
        <f t="shared" si="10"/>
        <v>430.77460629466646</v>
      </c>
      <c r="W21" s="26">
        <f t="shared" si="5"/>
        <v>428.32908802848607</v>
      </c>
      <c r="X21" s="26">
        <f t="shared" si="5"/>
        <v>428.71810750692589</v>
      </c>
      <c r="Y21" s="26">
        <f t="shared" si="5"/>
        <v>428.36723163269716</v>
      </c>
      <c r="Z21" s="26">
        <f t="shared" si="5"/>
        <v>429.76529529368418</v>
      </c>
      <c r="AA21" s="26"/>
    </row>
    <row r="22" spans="1:27" x14ac:dyDescent="0.2">
      <c r="A22" s="18" t="s">
        <v>39</v>
      </c>
      <c r="B22" s="18">
        <f>IF(ISERROR(VLOOKUP(Prices!A22,Quantities!$A$1:$B$576,2,FALSE)),0,VLOOKUP(Prices!A22,Quantities!$A$1:$B$576,2,FALSE))</f>
        <v>14</v>
      </c>
      <c r="C22" s="19">
        <f t="shared" si="6"/>
        <v>0.64601756041769398</v>
      </c>
      <c r="D22" s="20">
        <v>1</v>
      </c>
      <c r="E22" s="21">
        <v>10</v>
      </c>
      <c r="F22" s="22">
        <f>VLOOKUP(E22,'[2]RAB Calculations 10yr'!A:J,10,FALSE)</f>
        <v>17.255027166785979</v>
      </c>
      <c r="G22" s="23">
        <v>0</v>
      </c>
      <c r="H22" s="23">
        <v>0</v>
      </c>
      <c r="I22" s="23">
        <f>VLOOKUP(A22,'[1]Public Lighting Charges'!$A$8:$L$689,12,FALSE)</f>
        <v>31.490405479948279</v>
      </c>
      <c r="J22" s="24">
        <f t="shared" si="7"/>
        <v>48.745432646734258</v>
      </c>
      <c r="K22" s="25">
        <f t="shared" si="8"/>
        <v>62.231500821609018</v>
      </c>
      <c r="L22" s="25">
        <f t="shared" si="8"/>
        <v>61.507969377629905</v>
      </c>
      <c r="M22" s="25">
        <f t="shared" si="8"/>
        <v>61.623064745701384</v>
      </c>
      <c r="N22" s="25">
        <f t="shared" si="8"/>
        <v>61.519254550762767</v>
      </c>
      <c r="O22" s="25">
        <f t="shared" si="8"/>
        <v>61.932885899748157</v>
      </c>
      <c r="P22" s="23">
        <f t="shared" si="11"/>
        <v>44.252942210843926</v>
      </c>
      <c r="Q22" s="23">
        <f t="shared" si="12"/>
        <v>17.255027166785979</v>
      </c>
      <c r="R22" s="32">
        <f t="shared" si="13"/>
        <v>61.507969377629905</v>
      </c>
      <c r="S22" s="26">
        <f t="shared" si="4"/>
        <v>0</v>
      </c>
      <c r="U22" s="26"/>
      <c r="V22" s="26">
        <f t="shared" si="10"/>
        <v>871.24101150252625</v>
      </c>
      <c r="W22" s="26">
        <f t="shared" si="5"/>
        <v>861.11157128681862</v>
      </c>
      <c r="X22" s="26">
        <f t="shared" si="5"/>
        <v>862.72290643981933</v>
      </c>
      <c r="Y22" s="26">
        <f t="shared" si="5"/>
        <v>861.26956371067877</v>
      </c>
      <c r="Z22" s="26">
        <f t="shared" si="5"/>
        <v>867.0604025964742</v>
      </c>
      <c r="AA22" s="26"/>
    </row>
    <row r="23" spans="1:27" x14ac:dyDescent="0.2">
      <c r="A23" s="18" t="s">
        <v>40</v>
      </c>
      <c r="B23" s="18">
        <f>IF(ISERROR(VLOOKUP(Prices!A23,Quantities!$A$1:$B$576,2,FALSE)),0,VLOOKUP(Prices!A23,Quantities!$A$1:$B$576,2,FALSE))</f>
        <v>1</v>
      </c>
      <c r="C23" s="19">
        <f t="shared" si="6"/>
        <v>0.45262058088812751</v>
      </c>
      <c r="D23" s="20">
        <v>1</v>
      </c>
      <c r="E23" s="21">
        <v>810</v>
      </c>
      <c r="F23" s="22">
        <f>VLOOKUP(E23,'[2]RAB Calculations 10yr'!A:J,10,FALSE)</f>
        <v>51.156145528662286</v>
      </c>
      <c r="G23" s="23">
        <v>0</v>
      </c>
      <c r="H23" s="23">
        <v>0</v>
      </c>
      <c r="I23" s="23">
        <f>VLOOKUP(A23,'[1]Public Lighting Charges'!$A$8:$L$689,12,FALSE)</f>
        <v>42.300319479948278</v>
      </c>
      <c r="J23" s="24">
        <f t="shared" si="7"/>
        <v>93.456465008610564</v>
      </c>
      <c r="K23" s="25">
        <f t="shared" si="8"/>
        <v>111.57198253310902</v>
      </c>
      <c r="L23" s="25">
        <f t="shared" si="8"/>
        <v>110.60007979741408</v>
      </c>
      <c r="M23" s="25">
        <f t="shared" si="8"/>
        <v>110.75468469264752</v>
      </c>
      <c r="N23" s="25">
        <f t="shared" si="8"/>
        <v>110.61523890450181</v>
      </c>
      <c r="O23" s="25">
        <f t="shared" si="8"/>
        <v>111.1708601466654</v>
      </c>
      <c r="P23" s="23">
        <f t="shared" si="11"/>
        <v>59.443934268751789</v>
      </c>
      <c r="Q23" s="23">
        <f t="shared" si="12"/>
        <v>51.156145528662286</v>
      </c>
      <c r="R23" s="32">
        <f t="shared" si="13"/>
        <v>110.60007979741408</v>
      </c>
      <c r="S23" s="26">
        <f t="shared" si="4"/>
        <v>0</v>
      </c>
      <c r="U23" s="26"/>
      <c r="V23" s="26">
        <f t="shared" si="10"/>
        <v>111.57198253310902</v>
      </c>
      <c r="W23" s="26">
        <f t="shared" si="5"/>
        <v>110.60007979741408</v>
      </c>
      <c r="X23" s="26">
        <f t="shared" si="5"/>
        <v>110.75468469264752</v>
      </c>
      <c r="Y23" s="26">
        <f t="shared" si="5"/>
        <v>110.61523890450181</v>
      </c>
      <c r="Z23" s="26">
        <f t="shared" si="5"/>
        <v>111.1708601466654</v>
      </c>
      <c r="AA23" s="26"/>
    </row>
    <row r="24" spans="1:27" x14ac:dyDescent="0.2">
      <c r="A24" s="18" t="s">
        <v>41</v>
      </c>
      <c r="B24" s="18">
        <f>IF(ISERROR(VLOOKUP(Prices!A24,Quantities!$A$1:$B$576,2,FALSE)),0,VLOOKUP(Prices!A24,Quantities!$A$1:$B$576,2,FALSE))</f>
        <v>4</v>
      </c>
      <c r="C24" s="19">
        <f t="shared" si="6"/>
        <v>0.67079610887274099</v>
      </c>
      <c r="D24" s="20">
        <v>1</v>
      </c>
      <c r="E24" s="21">
        <v>10</v>
      </c>
      <c r="F24" s="22">
        <f>VLOOKUP(E24,'[2]RAB Calculations 10yr'!A:J,10,FALSE)</f>
        <v>17.255027166785979</v>
      </c>
      <c r="G24" s="23">
        <v>0</v>
      </c>
      <c r="H24" s="23">
        <v>0</v>
      </c>
      <c r="I24" s="23">
        <f>VLOOKUP(A24,'[1]Public Lighting Charges'!$A$8:$L$689,12,FALSE)</f>
        <v>35.159381143217175</v>
      </c>
      <c r="J24" s="24">
        <f t="shared" si="7"/>
        <v>52.414408310003154</v>
      </c>
      <c r="K24" s="25">
        <f t="shared" si="8"/>
        <v>67.471750502238763</v>
      </c>
      <c r="L24" s="25">
        <f t="shared" si="8"/>
        <v>66.663919754420604</v>
      </c>
      <c r="M24" s="25">
        <f t="shared" si="8"/>
        <v>66.792424988067751</v>
      </c>
      <c r="N24" s="25">
        <f t="shared" si="8"/>
        <v>66.676519773296135</v>
      </c>
      <c r="O24" s="25">
        <f t="shared" si="8"/>
        <v>67.138343685376952</v>
      </c>
      <c r="P24" s="23">
        <f t="shared" si="11"/>
        <v>49.408892587634625</v>
      </c>
      <c r="Q24" s="23">
        <f t="shared" si="12"/>
        <v>17.255027166785979</v>
      </c>
      <c r="R24" s="32">
        <f t="shared" si="13"/>
        <v>66.663919754420604</v>
      </c>
      <c r="S24" s="26">
        <f t="shared" si="4"/>
        <v>0</v>
      </c>
      <c r="U24" s="26"/>
      <c r="V24" s="26">
        <f t="shared" si="10"/>
        <v>269.88700200895505</v>
      </c>
      <c r="W24" s="26">
        <f t="shared" si="5"/>
        <v>266.65567901768242</v>
      </c>
      <c r="X24" s="26">
        <f t="shared" si="5"/>
        <v>267.169699952271</v>
      </c>
      <c r="Y24" s="26">
        <f t="shared" si="5"/>
        <v>266.70607909318454</v>
      </c>
      <c r="Z24" s="26">
        <f t="shared" si="5"/>
        <v>268.55337474150781</v>
      </c>
      <c r="AA24" s="26"/>
    </row>
    <row r="25" spans="1:27" x14ac:dyDescent="0.2">
      <c r="A25" s="18" t="s">
        <v>42</v>
      </c>
      <c r="B25" s="18">
        <f>IF(ISERROR(VLOOKUP(Prices!A25,Quantities!$A$1:$B$576,2,FALSE)),0,VLOOKUP(Prices!A25,Quantities!$A$1:$B$576,2,FALSE))</f>
        <v>5</v>
      </c>
      <c r="C25" s="19">
        <f t="shared" si="6"/>
        <v>0.6637332130958945</v>
      </c>
      <c r="D25" s="20">
        <v>1</v>
      </c>
      <c r="E25" s="21">
        <v>10</v>
      </c>
      <c r="F25" s="22">
        <f>VLOOKUP(E25,'[2]RAB Calculations 10yr'!A:J,10,FALSE)</f>
        <v>17.255027166785979</v>
      </c>
      <c r="G25" s="23">
        <v>0</v>
      </c>
      <c r="H25" s="23">
        <v>0</v>
      </c>
      <c r="I25" s="23">
        <f>VLOOKUP(A25,'[1]Public Lighting Charges'!$A$8:$L$689,12,FALSE)</f>
        <v>34.058476987600407</v>
      </c>
      <c r="J25" s="24">
        <f t="shared" si="7"/>
        <v>51.313504154386386</v>
      </c>
      <c r="K25" s="25">
        <f t="shared" si="8"/>
        <v>65.899373583081228</v>
      </c>
      <c r="L25" s="25">
        <f t="shared" si="8"/>
        <v>65.116837484895413</v>
      </c>
      <c r="M25" s="25">
        <f t="shared" si="8"/>
        <v>65.241318986009716</v>
      </c>
      <c r="N25" s="25">
        <f t="shared" si="8"/>
        <v>65.129042974268714</v>
      </c>
      <c r="O25" s="25">
        <f t="shared" si="8"/>
        <v>65.576406339905276</v>
      </c>
      <c r="P25" s="23">
        <f t="shared" si="11"/>
        <v>47.861810318109434</v>
      </c>
      <c r="Q25" s="23">
        <f t="shared" si="12"/>
        <v>17.255027166785979</v>
      </c>
      <c r="R25" s="32">
        <f t="shared" si="13"/>
        <v>65.116837484895413</v>
      </c>
      <c r="S25" s="26">
        <f t="shared" si="4"/>
        <v>0</v>
      </c>
      <c r="U25" s="26"/>
      <c r="V25" s="26">
        <f t="shared" si="10"/>
        <v>329.49686791540614</v>
      </c>
      <c r="W25" s="26">
        <f t="shared" ref="W25:W88" si="14">L25*$B25</f>
        <v>325.58418742447708</v>
      </c>
      <c r="X25" s="26">
        <f t="shared" ref="X25:X88" si="15">M25*$B25</f>
        <v>326.2065949300486</v>
      </c>
      <c r="Y25" s="26">
        <f t="shared" ref="Y25:Y88" si="16">N25*$B25</f>
        <v>325.64521487134357</v>
      </c>
      <c r="Z25" s="26">
        <f t="shared" ref="Z25:Z88" si="17">O25*$B25</f>
        <v>327.88203169952635</v>
      </c>
      <c r="AA25" s="26"/>
    </row>
    <row r="26" spans="1:27" x14ac:dyDescent="0.2">
      <c r="A26" s="18" t="s">
        <v>43</v>
      </c>
      <c r="B26" s="18">
        <f>IF(ISERROR(VLOOKUP(Prices!A26,Quantities!$A$1:$B$576,2,FALSE)),0,VLOOKUP(Prices!A26,Quantities!$A$1:$B$576,2,FALSE))</f>
        <v>673</v>
      </c>
      <c r="C26" s="19">
        <f t="shared" si="6"/>
        <v>0.69425151790860939</v>
      </c>
      <c r="D26" s="20">
        <v>1</v>
      </c>
      <c r="E26" s="21">
        <v>1620</v>
      </c>
      <c r="F26" s="22">
        <f>VLOOKUP(E26,'[2]RAB Calculations 10yr'!A:J,10,FALSE)</f>
        <v>19.218771251383032</v>
      </c>
      <c r="G26" s="23">
        <v>0</v>
      </c>
      <c r="H26" s="23">
        <v>0</v>
      </c>
      <c r="I26" s="23">
        <f>VLOOKUP(A26,'[1]Public Lighting Charges'!$A$8:$L$689,12,FALSE)</f>
        <v>43.639337217127348</v>
      </c>
      <c r="J26" s="24">
        <f t="shared" si="7"/>
        <v>62.85810846851038</v>
      </c>
      <c r="K26" s="25">
        <f t="shared" si="8"/>
        <v>81.547073181628306</v>
      </c>
      <c r="L26" s="25">
        <f t="shared" si="8"/>
        <v>80.544404839008678</v>
      </c>
      <c r="M26" s="25">
        <f t="shared" si="8"/>
        <v>80.703903756309032</v>
      </c>
      <c r="N26" s="25">
        <f t="shared" si="8"/>
        <v>80.560043808034095</v>
      </c>
      <c r="O26" s="25">
        <f t="shared" si="8"/>
        <v>81.13325325538284</v>
      </c>
      <c r="P26" s="23">
        <f t="shared" si="11"/>
        <v>61.325633587625646</v>
      </c>
      <c r="Q26" s="23">
        <f t="shared" si="12"/>
        <v>19.218771251383032</v>
      </c>
      <c r="R26" s="32">
        <f t="shared" si="13"/>
        <v>80.544404839008678</v>
      </c>
      <c r="S26" s="26">
        <f t="shared" si="4"/>
        <v>0</v>
      </c>
      <c r="U26" s="26"/>
      <c r="V26" s="26">
        <f t="shared" si="10"/>
        <v>54881.180251235848</v>
      </c>
      <c r="W26" s="26">
        <f t="shared" si="14"/>
        <v>54206.384456652842</v>
      </c>
      <c r="X26" s="26">
        <f t="shared" si="15"/>
        <v>54313.72722799598</v>
      </c>
      <c r="Y26" s="26">
        <f t="shared" si="16"/>
        <v>54216.909482806943</v>
      </c>
      <c r="Z26" s="26">
        <f t="shared" si="17"/>
        <v>54602.679440872649</v>
      </c>
      <c r="AA26" s="26"/>
    </row>
    <row r="27" spans="1:27" x14ac:dyDescent="0.2">
      <c r="A27" s="27" t="s">
        <v>44</v>
      </c>
      <c r="B27" s="18">
        <f>IF(ISERROR(VLOOKUP(Prices!A27,Quantities!$A$1:$B$576,2,FALSE)),0,VLOOKUP(Prices!A27,Quantities!$A$1:$B$576,2,FALSE))</f>
        <v>2</v>
      </c>
      <c r="C27" s="19">
        <f t="shared" si="6"/>
        <v>0.73000571606805154</v>
      </c>
      <c r="D27" s="20">
        <v>1</v>
      </c>
      <c r="E27" s="21">
        <v>40</v>
      </c>
      <c r="F27" s="22">
        <f>VLOOKUP(E27,'[2]RAB Calculations 10yr'!A:J,10,FALSE)</f>
        <v>18.483521869130684</v>
      </c>
      <c r="G27" s="23">
        <v>0</v>
      </c>
      <c r="H27" s="23">
        <v>0</v>
      </c>
      <c r="I27" s="23">
        <f>VLOOKUP(A27,'[1]Public Lighting Charges'!$A$8:$L$689,12,FALSE)</f>
        <v>49.975415853378351</v>
      </c>
      <c r="J27" s="24">
        <f t="shared" si="7"/>
        <v>68.458937722509035</v>
      </c>
      <c r="K27" s="25">
        <f t="shared" si="8"/>
        <v>89.861388881657604</v>
      </c>
      <c r="L27" s="25">
        <f t="shared" si="8"/>
        <v>88.713141209239538</v>
      </c>
      <c r="M27" s="25">
        <f t="shared" si="8"/>
        <v>88.89579807867338</v>
      </c>
      <c r="N27" s="25">
        <f t="shared" si="8"/>
        <v>88.731050830017566</v>
      </c>
      <c r="O27" s="25">
        <f t="shared" si="8"/>
        <v>89.387485650734675</v>
      </c>
      <c r="P27" s="23">
        <f t="shared" si="11"/>
        <v>70.229619340108854</v>
      </c>
      <c r="Q27" s="23">
        <f t="shared" si="12"/>
        <v>18.483521869130684</v>
      </c>
      <c r="R27" s="32">
        <f t="shared" si="13"/>
        <v>88.713141209239538</v>
      </c>
      <c r="S27" s="26">
        <f t="shared" si="4"/>
        <v>0</v>
      </c>
      <c r="U27" s="26"/>
      <c r="V27" s="26">
        <f t="shared" si="10"/>
        <v>179.72277776331521</v>
      </c>
      <c r="W27" s="26">
        <f t="shared" si="14"/>
        <v>177.42628241847908</v>
      </c>
      <c r="X27" s="26">
        <f t="shared" si="15"/>
        <v>177.79159615734676</v>
      </c>
      <c r="Y27" s="26">
        <f t="shared" si="16"/>
        <v>177.46210166003513</v>
      </c>
      <c r="Z27" s="26">
        <f t="shared" si="17"/>
        <v>178.77497130146935</v>
      </c>
      <c r="AA27" s="26"/>
    </row>
    <row r="28" spans="1:27" x14ac:dyDescent="0.2">
      <c r="A28" s="27" t="s">
        <v>45</v>
      </c>
      <c r="B28" s="18">
        <f>IF(ISERROR(VLOOKUP(Prices!A28,Quantities!$A$1:$B$576,2,FALSE)),0,VLOOKUP(Prices!A28,Quantities!$A$1:$B$576,2,FALSE))</f>
        <v>13</v>
      </c>
      <c r="C28" s="19">
        <f t="shared" si="6"/>
        <v>0.4062261733404412</v>
      </c>
      <c r="D28" s="20">
        <v>1</v>
      </c>
      <c r="E28" s="21">
        <v>360</v>
      </c>
      <c r="F28" s="22">
        <f>VLOOKUP(E28,'[2]RAB Calculations 10yr'!A:J,10,FALSE)</f>
        <v>87.482155888651974</v>
      </c>
      <c r="G28" s="23">
        <v>0</v>
      </c>
      <c r="H28" s="23">
        <v>0</v>
      </c>
      <c r="I28" s="23">
        <f>VLOOKUP(A28,'[1]Public Lighting Charges'!$A$8:$L$689,12,FALSE)</f>
        <v>59.850299603378353</v>
      </c>
      <c r="J28" s="24">
        <f t="shared" si="7"/>
        <v>147.33245549203033</v>
      </c>
      <c r="K28" s="25">
        <f t="shared" si="8"/>
        <v>172.96392032825781</v>
      </c>
      <c r="L28" s="25">
        <f t="shared" si="8"/>
        <v>171.58878485335299</v>
      </c>
      <c r="M28" s="25">
        <f t="shared" si="8"/>
        <v>171.80753377566919</v>
      </c>
      <c r="N28" s="25">
        <f t="shared" si="8"/>
        <v>171.61023332258617</v>
      </c>
      <c r="O28" s="25">
        <f t="shared" si="8"/>
        <v>172.3963762694558</v>
      </c>
      <c r="P28" s="23">
        <f t="shared" si="11"/>
        <v>84.106628964701002</v>
      </c>
      <c r="Q28" s="23">
        <f t="shared" si="12"/>
        <v>87.482155888651974</v>
      </c>
      <c r="R28" s="32">
        <f t="shared" si="13"/>
        <v>171.58878485335299</v>
      </c>
      <c r="S28" s="26">
        <f t="shared" si="4"/>
        <v>0</v>
      </c>
      <c r="U28" s="26"/>
      <c r="V28" s="26">
        <f t="shared" si="10"/>
        <v>2248.5309642673515</v>
      </c>
      <c r="W28" s="26">
        <f t="shared" si="14"/>
        <v>2230.6542030935889</v>
      </c>
      <c r="X28" s="26">
        <f t="shared" si="15"/>
        <v>2233.4979390836993</v>
      </c>
      <c r="Y28" s="26">
        <f t="shared" si="16"/>
        <v>2230.9330331936203</v>
      </c>
      <c r="Z28" s="26">
        <f t="shared" si="17"/>
        <v>2241.1528915029253</v>
      </c>
      <c r="AA28" s="26"/>
    </row>
    <row r="29" spans="1:27" x14ac:dyDescent="0.2">
      <c r="A29" s="27" t="s">
        <v>46</v>
      </c>
      <c r="B29" s="18">
        <f>IF(ISERROR(VLOOKUP(Prices!A29,Quantities!$A$1:$B$576,2,FALSE)),0,VLOOKUP(Prices!A29,Quantities!$A$1:$B$576,2,FALSE))</f>
        <v>1203</v>
      </c>
      <c r="C29" s="19">
        <f t="shared" si="6"/>
        <v>0.71669139689641159</v>
      </c>
      <c r="D29" s="20">
        <v>1</v>
      </c>
      <c r="E29" s="21">
        <v>90</v>
      </c>
      <c r="F29" s="22">
        <f>VLOOKUP(E29,'[2]RAB Calculations 10yr'!A:J,10,FALSE)</f>
        <v>19.562845754409921</v>
      </c>
      <c r="G29" s="23">
        <v>0</v>
      </c>
      <c r="H29" s="23">
        <v>0</v>
      </c>
      <c r="I29" s="23">
        <f>VLOOKUP(A29,'[1]Public Lighting Charges'!$A$8:$L$689,12,FALSE)</f>
        <v>49.488519223931391</v>
      </c>
      <c r="J29" s="24">
        <f t="shared" si="7"/>
        <v>69.051364978341311</v>
      </c>
      <c r="K29" s="25">
        <f t="shared" si="8"/>
        <v>90.245297986047845</v>
      </c>
      <c r="L29" s="25">
        <f t="shared" si="8"/>
        <v>89.108237372545148</v>
      </c>
      <c r="M29" s="25">
        <f t="shared" si="8"/>
        <v>89.289114666710745</v>
      </c>
      <c r="N29" s="25">
        <f t="shared" si="8"/>
        <v>89.125972504850324</v>
      </c>
      <c r="O29" s="25">
        <f t="shared" si="8"/>
        <v>89.77601186299448</v>
      </c>
      <c r="P29" s="23">
        <f t="shared" si="11"/>
        <v>69.545391618135227</v>
      </c>
      <c r="Q29" s="23">
        <f t="shared" si="12"/>
        <v>19.562845754409921</v>
      </c>
      <c r="R29" s="32">
        <f t="shared" si="13"/>
        <v>89.108237372545148</v>
      </c>
      <c r="S29" s="26">
        <f t="shared" si="4"/>
        <v>0</v>
      </c>
      <c r="U29" s="26"/>
      <c r="V29" s="26">
        <f t="shared" si="10"/>
        <v>108565.09347721556</v>
      </c>
      <c r="W29" s="26">
        <f t="shared" si="14"/>
        <v>107197.20955917181</v>
      </c>
      <c r="X29" s="26">
        <f t="shared" si="15"/>
        <v>107414.80494405303</v>
      </c>
      <c r="Y29" s="26">
        <f t="shared" si="16"/>
        <v>107218.54492333494</v>
      </c>
      <c r="Z29" s="26">
        <f t="shared" si="17"/>
        <v>108000.54227118236</v>
      </c>
      <c r="AA29" s="26"/>
    </row>
    <row r="30" spans="1:27" x14ac:dyDescent="0.2">
      <c r="A30" s="27" t="s">
        <v>47</v>
      </c>
      <c r="B30" s="18">
        <f>IF(ISERROR(VLOOKUP(Prices!A30,Quantities!$A$1:$B$576,2,FALSE)),0,VLOOKUP(Prices!A30,Quantities!$A$1:$B$576,2,FALSE))</f>
        <v>241</v>
      </c>
      <c r="C30" s="19">
        <f t="shared" si="6"/>
        <v>0.53003834864347144</v>
      </c>
      <c r="D30" s="20">
        <v>1</v>
      </c>
      <c r="E30" s="21">
        <v>140</v>
      </c>
      <c r="F30" s="22">
        <f>VLOOKUP(E30,'[2]RAB Calculations 10yr'!A:J,10,FALSE)</f>
        <v>53.463964116286228</v>
      </c>
      <c r="G30" s="23">
        <v>0</v>
      </c>
      <c r="H30" s="23">
        <v>0</v>
      </c>
      <c r="I30" s="23">
        <f>VLOOKUP(A30,'[1]Public Lighting Charges'!$A$8:$L$689,12,FALSE)</f>
        <v>60.29843322393139</v>
      </c>
      <c r="J30" s="24">
        <f t="shared" si="7"/>
        <v>113.76239734021762</v>
      </c>
      <c r="K30" s="25">
        <f t="shared" si="8"/>
        <v>139.58577969754785</v>
      </c>
      <c r="L30" s="25">
        <f t="shared" si="8"/>
        <v>138.2003477923293</v>
      </c>
      <c r="M30" s="25">
        <f t="shared" si="8"/>
        <v>138.42073461365686</v>
      </c>
      <c r="N30" s="25">
        <f t="shared" si="8"/>
        <v>138.22195685858938</v>
      </c>
      <c r="O30" s="25">
        <f t="shared" si="8"/>
        <v>139.01398610991174</v>
      </c>
      <c r="P30" s="23">
        <f t="shared" si="11"/>
        <v>84.736383676043076</v>
      </c>
      <c r="Q30" s="23">
        <f t="shared" si="12"/>
        <v>53.463964116286228</v>
      </c>
      <c r="R30" s="32">
        <f t="shared" si="13"/>
        <v>138.2003477923293</v>
      </c>
      <c r="S30" s="26">
        <f t="shared" si="4"/>
        <v>0</v>
      </c>
      <c r="U30" s="26"/>
      <c r="V30" s="26">
        <f t="shared" si="10"/>
        <v>33640.17290710903</v>
      </c>
      <c r="W30" s="26">
        <f t="shared" si="14"/>
        <v>33306.283817951364</v>
      </c>
      <c r="X30" s="26">
        <f t="shared" si="15"/>
        <v>33359.397041891301</v>
      </c>
      <c r="Y30" s="26">
        <f t="shared" si="16"/>
        <v>33311.491602920039</v>
      </c>
      <c r="Z30" s="26">
        <f t="shared" si="17"/>
        <v>33502.370652488731</v>
      </c>
      <c r="AA30" s="26"/>
    </row>
    <row r="31" spans="1:27" x14ac:dyDescent="0.2">
      <c r="A31" s="27" t="s">
        <v>48</v>
      </c>
      <c r="B31" s="18">
        <f>IF(ISERROR(VLOOKUP(Prices!A31,Quantities!$A$1:$B$576,2,FALSE)),0,VLOOKUP(Prices!A31,Quantities!$A$1:$B$576,2,FALSE))</f>
        <v>14</v>
      </c>
      <c r="C31" s="19">
        <f t="shared" si="6"/>
        <v>0.40130775749956882</v>
      </c>
      <c r="D31" s="20">
        <v>1</v>
      </c>
      <c r="E31" s="21">
        <v>170</v>
      </c>
      <c r="F31" s="22">
        <f>VLOOKUP(E31,'[2]RAB Calculations 10yr'!A:J,10,FALSE)</f>
        <v>88.561479773931197</v>
      </c>
      <c r="G31" s="23">
        <v>0</v>
      </c>
      <c r="H31" s="23">
        <v>0</v>
      </c>
      <c r="I31" s="23">
        <f>VLOOKUP(A31,'[1]Public Lighting Charges'!$A$8:$L$689,12,FALSE)</f>
        <v>59.363402973931393</v>
      </c>
      <c r="J31" s="24">
        <f t="shared" si="7"/>
        <v>147.9248827478626</v>
      </c>
      <c r="K31" s="25">
        <f t="shared" si="8"/>
        <v>173.3478294326481</v>
      </c>
      <c r="L31" s="25">
        <f t="shared" si="8"/>
        <v>171.98388101665859</v>
      </c>
      <c r="M31" s="25">
        <f t="shared" si="8"/>
        <v>172.20085036370654</v>
      </c>
      <c r="N31" s="25">
        <f t="shared" si="8"/>
        <v>172.00515499741894</v>
      </c>
      <c r="O31" s="25">
        <f t="shared" si="8"/>
        <v>172.78490248171559</v>
      </c>
      <c r="P31" s="23">
        <f t="shared" si="11"/>
        <v>83.422401242727375</v>
      </c>
      <c r="Q31" s="23">
        <f t="shared" si="12"/>
        <v>88.561479773931197</v>
      </c>
      <c r="R31" s="32">
        <f t="shared" si="13"/>
        <v>171.98388101665859</v>
      </c>
      <c r="S31" s="26">
        <f t="shared" si="4"/>
        <v>0</v>
      </c>
      <c r="U31" s="26"/>
      <c r="V31" s="26">
        <f t="shared" si="10"/>
        <v>2426.8696120570735</v>
      </c>
      <c r="W31" s="26">
        <f t="shared" si="14"/>
        <v>2407.7743342332201</v>
      </c>
      <c r="X31" s="26">
        <f t="shared" si="15"/>
        <v>2410.8119050918913</v>
      </c>
      <c r="Y31" s="26">
        <f t="shared" si="16"/>
        <v>2408.0721699638652</v>
      </c>
      <c r="Z31" s="26">
        <f t="shared" si="17"/>
        <v>2418.9886347440183</v>
      </c>
      <c r="AA31" s="26"/>
    </row>
    <row r="32" spans="1:27" x14ac:dyDescent="0.2">
      <c r="A32" s="27" t="s">
        <v>49</v>
      </c>
      <c r="B32" s="18">
        <f>IF(ISERROR(VLOOKUP(Prices!A32,Quantities!$A$1:$B$576,2,FALSE)),0,VLOOKUP(Prices!A32,Quantities!$A$1:$B$576,2,FALSE))</f>
        <v>2</v>
      </c>
      <c r="C32" s="19">
        <f t="shared" si="6"/>
        <v>0.46785536722980869</v>
      </c>
      <c r="D32" s="20">
        <v>1</v>
      </c>
      <c r="E32" s="21">
        <v>1210</v>
      </c>
      <c r="F32" s="22">
        <f>VLOOKUP(E32,'[2]RAB Calculations 10yr'!A:J,10,FALSE)</f>
        <v>62.436536572454742</v>
      </c>
      <c r="G32" s="23">
        <v>0</v>
      </c>
      <c r="H32" s="23">
        <v>0</v>
      </c>
      <c r="I32" s="23">
        <f>VLOOKUP(A32,'[1]Public Lighting Charges'!$A$8:$L$689,12,FALSE)</f>
        <v>54.893476223931394</v>
      </c>
      <c r="J32" s="24">
        <f t="shared" si="7"/>
        <v>117.33001279638614</v>
      </c>
      <c r="K32" s="25">
        <f t="shared" si="8"/>
        <v>140.83867047890453</v>
      </c>
      <c r="L32" s="25">
        <f t="shared" si="8"/>
        <v>139.5774242195439</v>
      </c>
      <c r="M32" s="25">
        <f t="shared" si="8"/>
        <v>139.77805627729049</v>
      </c>
      <c r="N32" s="25">
        <f t="shared" si="8"/>
        <v>139.59709631882652</v>
      </c>
      <c r="O32" s="25">
        <f t="shared" si="8"/>
        <v>140.3181306235598</v>
      </c>
      <c r="P32" s="23">
        <f t="shared" si="11"/>
        <v>77.140887647089144</v>
      </c>
      <c r="Q32" s="23">
        <f t="shared" si="12"/>
        <v>62.436536572454742</v>
      </c>
      <c r="R32" s="32">
        <f t="shared" si="13"/>
        <v>139.5774242195439</v>
      </c>
      <c r="S32" s="26">
        <f t="shared" si="4"/>
        <v>0</v>
      </c>
      <c r="U32" s="26"/>
      <c r="V32" s="26">
        <f t="shared" si="10"/>
        <v>281.67734095780907</v>
      </c>
      <c r="W32" s="26">
        <f t="shared" si="14"/>
        <v>279.1548484390878</v>
      </c>
      <c r="X32" s="26">
        <f t="shared" si="15"/>
        <v>279.55611255458098</v>
      </c>
      <c r="Y32" s="26">
        <f t="shared" si="16"/>
        <v>279.19419263765303</v>
      </c>
      <c r="Z32" s="26">
        <f t="shared" si="17"/>
        <v>280.63626124711959</v>
      </c>
      <c r="AA32" s="26"/>
    </row>
    <row r="33" spans="1:27" x14ac:dyDescent="0.2">
      <c r="A33" s="27" t="s">
        <v>50</v>
      </c>
      <c r="B33" s="18">
        <f>IF(ISERROR(VLOOKUP(Prices!A33,Quantities!$A$1:$B$576,2,FALSE)),0,VLOOKUP(Prices!A33,Quantities!$A$1:$B$576,2,FALSE))</f>
        <v>3615</v>
      </c>
      <c r="C33" s="19">
        <f t="shared" si="6"/>
        <v>0.73872129286605259</v>
      </c>
      <c r="D33" s="20">
        <v>1</v>
      </c>
      <c r="E33" s="21">
        <v>40</v>
      </c>
      <c r="F33" s="22">
        <f>VLOOKUP(E33,'[2]RAB Calculations 10yr'!A:J,10,FALSE)</f>
        <v>18.483521869130684</v>
      </c>
      <c r="G33" s="23">
        <v>0</v>
      </c>
      <c r="H33" s="23">
        <v>0</v>
      </c>
      <c r="I33" s="23">
        <f>VLOOKUP(A33,'[1]Public Lighting Charges'!$A$8:$L$689,12,FALSE)</f>
        <v>52.259027617134578</v>
      </c>
      <c r="J33" s="24">
        <f t="shared" si="7"/>
        <v>70.742549486265261</v>
      </c>
      <c r="K33" s="25">
        <f t="shared" si="8"/>
        <v>93.122979285624496</v>
      </c>
      <c r="L33" s="25">
        <f t="shared" si="8"/>
        <v>91.922262777326551</v>
      </c>
      <c r="M33" s="25">
        <f t="shared" si="8"/>
        <v>92.113266098083457</v>
      </c>
      <c r="N33" s="25">
        <f t="shared" si="8"/>
        <v>91.940990772899355</v>
      </c>
      <c r="O33" s="25">
        <f t="shared" si="8"/>
        <v>92.627421187512624</v>
      </c>
      <c r="P33" s="23">
        <f t="shared" si="11"/>
        <v>73.438740908195868</v>
      </c>
      <c r="Q33" s="23">
        <f t="shared" si="12"/>
        <v>18.483521869130684</v>
      </c>
      <c r="R33" s="32">
        <f t="shared" si="13"/>
        <v>91.922262777326551</v>
      </c>
      <c r="S33" s="26">
        <f t="shared" si="4"/>
        <v>0</v>
      </c>
      <c r="U33" s="26"/>
      <c r="V33" s="26">
        <f t="shared" si="10"/>
        <v>336639.57011753257</v>
      </c>
      <c r="W33" s="26">
        <f t="shared" si="14"/>
        <v>332298.9799400355</v>
      </c>
      <c r="X33" s="26">
        <f t="shared" si="15"/>
        <v>332989.45694457169</v>
      </c>
      <c r="Y33" s="26">
        <f t="shared" si="16"/>
        <v>332366.68164403114</v>
      </c>
      <c r="Z33" s="26">
        <f t="shared" si="17"/>
        <v>334848.12759285816</v>
      </c>
      <c r="AA33" s="26"/>
    </row>
    <row r="34" spans="1:27" x14ac:dyDescent="0.2">
      <c r="A34" s="27" t="s">
        <v>51</v>
      </c>
      <c r="B34" s="18">
        <f>IF(ISERROR(VLOOKUP(Prices!A34,Quantities!$A$1:$B$576,2,FALSE)),0,VLOOKUP(Prices!A34,Quantities!$A$1:$B$576,2,FALSE))</f>
        <v>174</v>
      </c>
      <c r="C34" s="19">
        <f t="shared" si="6"/>
        <v>0.5462709827408424</v>
      </c>
      <c r="D34" s="20">
        <v>1</v>
      </c>
      <c r="E34" s="21">
        <v>350</v>
      </c>
      <c r="F34" s="22">
        <f>VLOOKUP(E34,'[2]RAB Calculations 10yr'!A:J,10,FALSE)</f>
        <v>52.384640231006998</v>
      </c>
      <c r="G34" s="23">
        <v>0</v>
      </c>
      <c r="H34" s="23">
        <v>0</v>
      </c>
      <c r="I34" s="23">
        <f>VLOOKUP(A34,'[1]Public Lighting Charges'!$A$8:$L$689,12,FALSE)</f>
        <v>63.068941617134577</v>
      </c>
      <c r="J34" s="24">
        <f t="shared" si="7"/>
        <v>115.45358184814157</v>
      </c>
      <c r="K34" s="25">
        <f t="shared" si="8"/>
        <v>142.46346099712451</v>
      </c>
      <c r="L34" s="25">
        <f t="shared" si="8"/>
        <v>141.01437319711073</v>
      </c>
      <c r="M34" s="25">
        <f t="shared" si="8"/>
        <v>141.2448860450296</v>
      </c>
      <c r="N34" s="25">
        <f t="shared" si="8"/>
        <v>141.03697512663842</v>
      </c>
      <c r="O34" s="25">
        <f t="shared" si="8"/>
        <v>141.86539543442987</v>
      </c>
      <c r="P34" s="23">
        <f t="shared" si="11"/>
        <v>88.629732966103731</v>
      </c>
      <c r="Q34" s="23">
        <f t="shared" si="12"/>
        <v>52.384640231006998</v>
      </c>
      <c r="R34" s="32">
        <f t="shared" si="13"/>
        <v>141.01437319711073</v>
      </c>
      <c r="S34" s="26">
        <f t="shared" si="4"/>
        <v>0</v>
      </c>
      <c r="U34" s="26"/>
      <c r="V34" s="26">
        <f t="shared" si="10"/>
        <v>24788.642213499665</v>
      </c>
      <c r="W34" s="26">
        <f t="shared" si="14"/>
        <v>24536.500936297267</v>
      </c>
      <c r="X34" s="26">
        <f t="shared" si="15"/>
        <v>24576.610171835149</v>
      </c>
      <c r="Y34" s="26">
        <f t="shared" si="16"/>
        <v>24540.433672035088</v>
      </c>
      <c r="Z34" s="26">
        <f t="shared" si="17"/>
        <v>24684.578805590798</v>
      </c>
      <c r="AA34" s="26"/>
    </row>
    <row r="35" spans="1:27" x14ac:dyDescent="0.2">
      <c r="A35" s="27" t="s">
        <v>52</v>
      </c>
      <c r="B35" s="18">
        <f>IF(ISERROR(VLOOKUP(Prices!A35,Quantities!$A$1:$B$576,2,FALSE)),0,VLOOKUP(Prices!A35,Quantities!$A$1:$B$576,2,FALSE))</f>
        <v>864</v>
      </c>
      <c r="C35" s="19">
        <f t="shared" si="6"/>
        <v>0.41528902949246238</v>
      </c>
      <c r="D35" s="20">
        <v>1</v>
      </c>
      <c r="E35" s="21">
        <v>360</v>
      </c>
      <c r="F35" s="22">
        <f>VLOOKUP(E35,'[2]RAB Calculations 10yr'!A:J,10,FALSE)</f>
        <v>87.482155888651974</v>
      </c>
      <c r="G35" s="23">
        <v>0</v>
      </c>
      <c r="H35" s="23">
        <v>0</v>
      </c>
      <c r="I35" s="23">
        <f>VLOOKUP(A35,'[1]Public Lighting Charges'!$A$8:$L$689,12,FALSE)</f>
        <v>62.13391136713458</v>
      </c>
      <c r="J35" s="24">
        <f t="shared" si="7"/>
        <v>149.61606725578656</v>
      </c>
      <c r="K35" s="25">
        <f t="shared" si="8"/>
        <v>176.22551073222473</v>
      </c>
      <c r="L35" s="25">
        <f t="shared" si="8"/>
        <v>174.79790642144002</v>
      </c>
      <c r="M35" s="25">
        <f t="shared" si="8"/>
        <v>175.02500179507928</v>
      </c>
      <c r="N35" s="25">
        <f t="shared" si="8"/>
        <v>174.82017326546799</v>
      </c>
      <c r="O35" s="25">
        <f t="shared" si="8"/>
        <v>175.63631180623375</v>
      </c>
      <c r="P35" s="23">
        <f t="shared" si="11"/>
        <v>87.31575053278803</v>
      </c>
      <c r="Q35" s="23">
        <f t="shared" si="12"/>
        <v>87.482155888651974</v>
      </c>
      <c r="R35" s="32">
        <f t="shared" si="13"/>
        <v>174.79790642144002</v>
      </c>
      <c r="S35" s="26">
        <f t="shared" si="4"/>
        <v>0</v>
      </c>
      <c r="U35" s="26"/>
      <c r="V35" s="26">
        <f t="shared" si="10"/>
        <v>152258.84127264217</v>
      </c>
      <c r="W35" s="26">
        <f t="shared" si="14"/>
        <v>151025.39114812418</v>
      </c>
      <c r="X35" s="26">
        <f t="shared" si="15"/>
        <v>151221.60155094849</v>
      </c>
      <c r="Y35" s="26">
        <f t="shared" si="16"/>
        <v>151044.62970136435</v>
      </c>
      <c r="Z35" s="26">
        <f t="shared" si="17"/>
        <v>151749.77340058595</v>
      </c>
      <c r="AA35" s="26"/>
    </row>
    <row r="36" spans="1:27" x14ac:dyDescent="0.2">
      <c r="A36" s="27" t="s">
        <v>53</v>
      </c>
      <c r="B36" s="18">
        <f>IF(ISERROR(VLOOKUP(Prices!A36,Quantities!$A$1:$B$576,2,FALSE)),0,VLOOKUP(Prices!A36,Quantities!$A$1:$B$576,2,FALSE))</f>
        <v>51</v>
      </c>
      <c r="C36" s="19">
        <f t="shared" si="6"/>
        <v>0.3748821326678497</v>
      </c>
      <c r="D36" s="20">
        <v>1</v>
      </c>
      <c r="E36" s="21">
        <v>730</v>
      </c>
      <c r="F36" s="22">
        <f>VLOOKUP(E36,'[2]RAB Calculations 10yr'!A:J,10,FALSE)</f>
        <v>95.375404459541258</v>
      </c>
      <c r="G36" s="23">
        <v>0</v>
      </c>
      <c r="H36" s="23">
        <v>0</v>
      </c>
      <c r="I36" s="23">
        <f>VLOOKUP(A36,'[1]Public Lighting Charges'!$A$8:$L$689,12,FALSE)</f>
        <v>57.196469492134575</v>
      </c>
      <c r="J36" s="24">
        <f t="shared" si="7"/>
        <v>152.57187395167583</v>
      </c>
      <c r="K36" s="25">
        <f t="shared" si="8"/>
        <v>177.06681058957452</v>
      </c>
      <c r="L36" s="25">
        <f t="shared" si="8"/>
        <v>175.75265018003319</v>
      </c>
      <c r="M36" s="25">
        <f t="shared" si="8"/>
        <v>175.9616995272313</v>
      </c>
      <c r="N36" s="25">
        <f t="shared" si="8"/>
        <v>175.77314759983358</v>
      </c>
      <c r="O36" s="25">
        <f t="shared" si="8"/>
        <v>176.5244320775231</v>
      </c>
      <c r="P36" s="23">
        <f t="shared" si="11"/>
        <v>80.377245720491942</v>
      </c>
      <c r="Q36" s="23">
        <f t="shared" si="12"/>
        <v>95.375404459541258</v>
      </c>
      <c r="R36" s="32">
        <f t="shared" si="13"/>
        <v>175.75265018003319</v>
      </c>
      <c r="S36" s="26">
        <f t="shared" si="4"/>
        <v>0</v>
      </c>
      <c r="U36" s="26"/>
      <c r="V36" s="26">
        <f t="shared" si="10"/>
        <v>9030.407340068301</v>
      </c>
      <c r="W36" s="26">
        <f t="shared" si="14"/>
        <v>8963.3851591816929</v>
      </c>
      <c r="X36" s="26">
        <f t="shared" si="15"/>
        <v>8974.046675888796</v>
      </c>
      <c r="Y36" s="26">
        <f t="shared" si="16"/>
        <v>8964.4305275915121</v>
      </c>
      <c r="Z36" s="26">
        <f t="shared" si="17"/>
        <v>9002.7460359536781</v>
      </c>
      <c r="AA36" s="26"/>
    </row>
    <row r="37" spans="1:27" x14ac:dyDescent="0.2">
      <c r="A37" s="27" t="s">
        <v>54</v>
      </c>
      <c r="B37" s="18">
        <f>IF(ISERROR(VLOOKUP(Prices!A37,Quantities!$A$1:$B$576,2,FALSE)),0,VLOOKUP(Prices!A37,Quantities!$A$1:$B$576,2,FALSE))</f>
        <v>3</v>
      </c>
      <c r="C37" s="19">
        <f t="shared" si="6"/>
        <v>0.60394780312068719</v>
      </c>
      <c r="D37" s="20">
        <v>1</v>
      </c>
      <c r="E37" s="21">
        <v>750</v>
      </c>
      <c r="F37" s="22">
        <f>VLOOKUP(E37,'[2]RAB Calculations 10yr'!A:J,10,FALSE)</f>
        <v>34.270019010909252</v>
      </c>
      <c r="G37" s="23">
        <v>0</v>
      </c>
      <c r="H37" s="23">
        <v>0</v>
      </c>
      <c r="I37" s="23">
        <f>VLOOKUP(A37,'[1]Public Lighting Charges'!$A$8:$L$689,12,FALSE)</f>
        <v>52.259027617134578</v>
      </c>
      <c r="J37" s="24">
        <f t="shared" si="7"/>
        <v>86.52904662804383</v>
      </c>
      <c r="K37" s="25">
        <f t="shared" si="8"/>
        <v>108.90947642740306</v>
      </c>
      <c r="L37" s="25">
        <f t="shared" si="8"/>
        <v>107.70875991910512</v>
      </c>
      <c r="M37" s="25">
        <f t="shared" si="8"/>
        <v>107.89976323986203</v>
      </c>
      <c r="N37" s="25">
        <f t="shared" si="8"/>
        <v>107.72748791467792</v>
      </c>
      <c r="O37" s="25">
        <f t="shared" si="8"/>
        <v>108.41391832929119</v>
      </c>
      <c r="P37" s="23">
        <f t="shared" si="11"/>
        <v>73.438740908195868</v>
      </c>
      <c r="Q37" s="23">
        <f t="shared" si="12"/>
        <v>34.270019010909252</v>
      </c>
      <c r="R37" s="32">
        <f t="shared" si="13"/>
        <v>107.70875991910512</v>
      </c>
      <c r="S37" s="26">
        <f t="shared" si="4"/>
        <v>0</v>
      </c>
      <c r="U37" s="26"/>
      <c r="V37" s="26">
        <f t="shared" si="10"/>
        <v>326.72842928220916</v>
      </c>
      <c r="W37" s="26">
        <f t="shared" si="14"/>
        <v>323.12627975731539</v>
      </c>
      <c r="X37" s="26">
        <f t="shared" si="15"/>
        <v>323.69928971958609</v>
      </c>
      <c r="Y37" s="26">
        <f t="shared" si="16"/>
        <v>323.18246374403378</v>
      </c>
      <c r="Z37" s="26">
        <f t="shared" si="17"/>
        <v>325.24175498787361</v>
      </c>
      <c r="AA37" s="26"/>
    </row>
    <row r="38" spans="1:27" x14ac:dyDescent="0.2">
      <c r="A38" s="27" t="s">
        <v>55</v>
      </c>
      <c r="B38" s="18">
        <f>IF(ISERROR(VLOOKUP(Prices!A38,Quantities!$A$1:$B$576,2,FALSE)),0,VLOOKUP(Prices!A38,Quantities!$A$1:$B$576,2,FALSE))</f>
        <v>76</v>
      </c>
      <c r="C38" s="19">
        <f t="shared" si="6"/>
        <v>0.664570448934102</v>
      </c>
      <c r="D38" s="20">
        <v>1</v>
      </c>
      <c r="E38" s="21">
        <v>890</v>
      </c>
      <c r="F38" s="22">
        <f>VLOOKUP(E38,'[2]RAB Calculations 10yr'!A:J,10,FALSE)</f>
        <v>26.376770440019968</v>
      </c>
      <c r="G38" s="23">
        <v>0</v>
      </c>
      <c r="H38" s="23">
        <v>0</v>
      </c>
      <c r="I38" s="23">
        <f>VLOOKUP(A38,'[1]Public Lighting Charges'!$A$8:$L$689,12,FALSE)</f>
        <v>52.259027617134578</v>
      </c>
      <c r="J38" s="24">
        <f t="shared" si="7"/>
        <v>78.635798057154545</v>
      </c>
      <c r="K38" s="25">
        <f t="shared" si="8"/>
        <v>101.01622785651378</v>
      </c>
      <c r="L38" s="25">
        <f t="shared" si="8"/>
        <v>99.815511348215836</v>
      </c>
      <c r="M38" s="25">
        <f t="shared" si="8"/>
        <v>100.00651466897274</v>
      </c>
      <c r="N38" s="25">
        <f t="shared" si="8"/>
        <v>99.834239343788639</v>
      </c>
      <c r="O38" s="25">
        <f t="shared" si="8"/>
        <v>100.52066975840191</v>
      </c>
      <c r="P38" s="23">
        <f t="shared" si="11"/>
        <v>73.438740908195868</v>
      </c>
      <c r="Q38" s="23">
        <f t="shared" si="12"/>
        <v>26.376770440019968</v>
      </c>
      <c r="R38" s="32">
        <f t="shared" si="13"/>
        <v>99.815511348215836</v>
      </c>
      <c r="S38" s="26">
        <f t="shared" si="4"/>
        <v>0</v>
      </c>
      <c r="U38" s="26"/>
      <c r="V38" s="26">
        <f t="shared" si="10"/>
        <v>7677.2333170950469</v>
      </c>
      <c r="W38" s="26">
        <f t="shared" si="14"/>
        <v>7585.9788624644034</v>
      </c>
      <c r="X38" s="26">
        <f t="shared" si="15"/>
        <v>7600.4951148419286</v>
      </c>
      <c r="Y38" s="26">
        <f t="shared" si="16"/>
        <v>7587.4021901279366</v>
      </c>
      <c r="Z38" s="26">
        <f t="shared" si="17"/>
        <v>7639.5709016385454</v>
      </c>
      <c r="AA38" s="26"/>
    </row>
    <row r="39" spans="1:27" x14ac:dyDescent="0.2">
      <c r="A39" s="27" t="s">
        <v>56</v>
      </c>
      <c r="B39" s="18">
        <f>IF(ISERROR(VLOOKUP(Prices!A39,Quantities!$A$1:$B$576,2,FALSE)),0,VLOOKUP(Prices!A39,Quantities!$A$1:$B$576,2,FALSE))</f>
        <v>2</v>
      </c>
      <c r="C39" s="19">
        <f t="shared" si="6"/>
        <v>0.48891867617078261</v>
      </c>
      <c r="D39" s="20">
        <v>1</v>
      </c>
      <c r="E39" s="21">
        <v>910</v>
      </c>
      <c r="F39" s="22">
        <f>VLOOKUP(E39,'[2]RAB Calculations 10yr'!A:J,10,FALSE)</f>
        <v>60.277888801896275</v>
      </c>
      <c r="G39" s="23">
        <v>0</v>
      </c>
      <c r="H39" s="23">
        <v>0</v>
      </c>
      <c r="I39" s="23">
        <f>VLOOKUP(A39,'[1]Public Lighting Charges'!$A$8:$L$689,12,FALSE)</f>
        <v>57.663984617134581</v>
      </c>
      <c r="J39" s="24">
        <f t="shared" si="7"/>
        <v>117.94187341903086</v>
      </c>
      <c r="K39" s="25">
        <f t="shared" si="8"/>
        <v>142.63702789320195</v>
      </c>
      <c r="L39" s="25">
        <f t="shared" si="8"/>
        <v>141.31212573904608</v>
      </c>
      <c r="M39" s="25">
        <f t="shared" si="8"/>
        <v>141.52288382338398</v>
      </c>
      <c r="N39" s="25">
        <f t="shared" si="8"/>
        <v>141.33279070159631</v>
      </c>
      <c r="O39" s="25">
        <f t="shared" si="8"/>
        <v>142.0902160627987</v>
      </c>
      <c r="P39" s="23">
        <f t="shared" si="11"/>
        <v>81.034236937149799</v>
      </c>
      <c r="Q39" s="23">
        <f t="shared" si="12"/>
        <v>60.277888801896275</v>
      </c>
      <c r="R39" s="32">
        <f t="shared" si="13"/>
        <v>141.31212573904608</v>
      </c>
      <c r="S39" s="26">
        <f t="shared" si="4"/>
        <v>0</v>
      </c>
      <c r="U39" s="26"/>
      <c r="V39" s="26">
        <f t="shared" si="10"/>
        <v>285.27405578640389</v>
      </c>
      <c r="W39" s="26">
        <f t="shared" si="14"/>
        <v>282.62425147809216</v>
      </c>
      <c r="X39" s="26">
        <f t="shared" si="15"/>
        <v>283.04576764676796</v>
      </c>
      <c r="Y39" s="26">
        <f t="shared" si="16"/>
        <v>282.66558140319262</v>
      </c>
      <c r="Z39" s="26">
        <f t="shared" si="17"/>
        <v>284.18043212559741</v>
      </c>
      <c r="AA39" s="26"/>
    </row>
    <row r="40" spans="1:27" x14ac:dyDescent="0.2">
      <c r="A40" s="27" t="s">
        <v>57</v>
      </c>
      <c r="B40" s="18">
        <f>IF(ISERROR(VLOOKUP(Prices!A40,Quantities!$A$1:$B$576,2,FALSE)),0,VLOOKUP(Prices!A40,Quantities!$A$1:$B$576,2,FALSE))</f>
        <v>27</v>
      </c>
      <c r="C40" s="19">
        <f t="shared" si="6"/>
        <v>0.72297998280895304</v>
      </c>
      <c r="D40" s="20">
        <v>1</v>
      </c>
      <c r="E40" s="21">
        <v>90</v>
      </c>
      <c r="F40" s="22">
        <f>VLOOKUP(E40,'[2]RAB Calculations 10yr'!A:J,10,FALSE)</f>
        <v>19.562845754409921</v>
      </c>
      <c r="G40" s="23">
        <v>0</v>
      </c>
      <c r="H40" s="23">
        <v>0</v>
      </c>
      <c r="I40" s="23">
        <f>VLOOKUP(A40,'[1]Public Lighting Charges'!$A$8:$L$689,12,FALSE)</f>
        <v>51.056042919322252</v>
      </c>
      <c r="J40" s="24">
        <f t="shared" si="7"/>
        <v>70.618888673732172</v>
      </c>
      <c r="K40" s="25">
        <f t="shared" si="8"/>
        <v>92.484128738289201</v>
      </c>
      <c r="L40" s="25">
        <f t="shared" si="8"/>
        <v>91.311052307730094</v>
      </c>
      <c r="M40" s="25">
        <f t="shared" si="8"/>
        <v>91.497658798263032</v>
      </c>
      <c r="N40" s="25">
        <f t="shared" si="8"/>
        <v>91.329349191337712</v>
      </c>
      <c r="O40" s="25">
        <f t="shared" si="8"/>
        <v>91.999978215788445</v>
      </c>
      <c r="P40" s="23">
        <f t="shared" si="11"/>
        <v>71.748206553320173</v>
      </c>
      <c r="Q40" s="23">
        <f t="shared" si="12"/>
        <v>19.562845754409921</v>
      </c>
      <c r="R40" s="32">
        <f t="shared" si="13"/>
        <v>91.311052307730094</v>
      </c>
      <c r="S40" s="26">
        <f t="shared" si="4"/>
        <v>0</v>
      </c>
      <c r="U40" s="26"/>
      <c r="V40" s="26">
        <f t="shared" si="10"/>
        <v>2497.0714759338084</v>
      </c>
      <c r="W40" s="26">
        <f t="shared" si="14"/>
        <v>2465.3984123087125</v>
      </c>
      <c r="X40" s="26">
        <f t="shared" si="15"/>
        <v>2470.436787553102</v>
      </c>
      <c r="Y40" s="26">
        <f t="shared" si="16"/>
        <v>2465.8924281661184</v>
      </c>
      <c r="Z40" s="26">
        <f t="shared" si="17"/>
        <v>2483.999411826288</v>
      </c>
      <c r="AA40" s="26"/>
    </row>
    <row r="41" spans="1:27" x14ac:dyDescent="0.2">
      <c r="A41" s="27" t="s">
        <v>58</v>
      </c>
      <c r="B41" s="18">
        <f>IF(ISERROR(VLOOKUP(Prices!A41,Quantities!$A$1:$B$576,2,FALSE)),0,VLOOKUP(Prices!A41,Quantities!$A$1:$B$576,2,FALSE))</f>
        <v>5</v>
      </c>
      <c r="C41" s="19">
        <f t="shared" si="6"/>
        <v>0.53642590200179663</v>
      </c>
      <c r="D41" s="20">
        <v>1</v>
      </c>
      <c r="E41" s="21">
        <v>140</v>
      </c>
      <c r="F41" s="22">
        <f>VLOOKUP(E41,'[2]RAB Calculations 10yr'!A:J,10,FALSE)</f>
        <v>53.463964116286228</v>
      </c>
      <c r="G41" s="23">
        <v>0</v>
      </c>
      <c r="H41" s="23">
        <v>0</v>
      </c>
      <c r="I41" s="23">
        <f>VLOOKUP(A41,'[1]Public Lighting Charges'!$A$8:$L$689,12,FALSE)</f>
        <v>61.865956919322251</v>
      </c>
      <c r="J41" s="24">
        <f t="shared" si="7"/>
        <v>115.32992103560848</v>
      </c>
      <c r="K41" s="25">
        <f t="shared" si="8"/>
        <v>141.82461044978922</v>
      </c>
      <c r="L41" s="25">
        <f t="shared" si="8"/>
        <v>140.40316272751426</v>
      </c>
      <c r="M41" s="25">
        <f t="shared" si="8"/>
        <v>140.62927874520918</v>
      </c>
      <c r="N41" s="25">
        <f t="shared" si="8"/>
        <v>140.42533354507677</v>
      </c>
      <c r="O41" s="25">
        <f t="shared" si="8"/>
        <v>141.23795246270569</v>
      </c>
      <c r="P41" s="23">
        <f t="shared" si="11"/>
        <v>86.939198611228036</v>
      </c>
      <c r="Q41" s="23">
        <f t="shared" si="12"/>
        <v>53.463964116286228</v>
      </c>
      <c r="R41" s="32">
        <f t="shared" si="13"/>
        <v>140.40316272751426</v>
      </c>
      <c r="S41" s="26">
        <f t="shared" si="4"/>
        <v>0</v>
      </c>
      <c r="U41" s="26"/>
      <c r="V41" s="26">
        <f t="shared" si="10"/>
        <v>709.12305224894612</v>
      </c>
      <c r="W41" s="26">
        <f t="shared" si="14"/>
        <v>702.01581363757123</v>
      </c>
      <c r="X41" s="26">
        <f t="shared" si="15"/>
        <v>703.14639372604586</v>
      </c>
      <c r="Y41" s="26">
        <f t="shared" si="16"/>
        <v>702.12666772538387</v>
      </c>
      <c r="Z41" s="26">
        <f t="shared" si="17"/>
        <v>706.18976231352849</v>
      </c>
      <c r="AA41" s="26"/>
    </row>
    <row r="42" spans="1:27" x14ac:dyDescent="0.2">
      <c r="A42" s="27" t="s">
        <v>59</v>
      </c>
      <c r="B42" s="18">
        <f>IF(ISERROR(VLOOKUP(Prices!A42,Quantities!$A$1:$B$576,2,FALSE)),0,VLOOKUP(Prices!A42,Quantities!$A$1:$B$576,2,FALSE))</f>
        <v>671</v>
      </c>
      <c r="C42" s="19">
        <f t="shared" si="6"/>
        <v>0.40758542938066433</v>
      </c>
      <c r="D42" s="20">
        <v>1</v>
      </c>
      <c r="E42" s="21">
        <v>170</v>
      </c>
      <c r="F42" s="22">
        <f>VLOOKUP(E42,'[2]RAB Calculations 10yr'!A:J,10,FALSE)</f>
        <v>88.561479773931197</v>
      </c>
      <c r="G42" s="23">
        <v>0</v>
      </c>
      <c r="H42" s="23">
        <v>0</v>
      </c>
      <c r="I42" s="23">
        <f>VLOOKUP(A42,'[1]Public Lighting Charges'!$A$8:$L$689,12,FALSE)</f>
        <v>60.930926669322254</v>
      </c>
      <c r="J42" s="24">
        <f t="shared" si="7"/>
        <v>149.49240644325346</v>
      </c>
      <c r="K42" s="25">
        <f t="shared" si="8"/>
        <v>175.58666018488944</v>
      </c>
      <c r="L42" s="25">
        <f t="shared" si="8"/>
        <v>174.18669595184355</v>
      </c>
      <c r="M42" s="25">
        <f t="shared" si="8"/>
        <v>174.40939449525882</v>
      </c>
      <c r="N42" s="25">
        <f t="shared" si="8"/>
        <v>174.2085316839063</v>
      </c>
      <c r="O42" s="25">
        <f t="shared" si="8"/>
        <v>175.00886883450954</v>
      </c>
      <c r="P42" s="23">
        <f t="shared" si="11"/>
        <v>85.625216177912336</v>
      </c>
      <c r="Q42" s="23">
        <f t="shared" si="12"/>
        <v>88.561479773931197</v>
      </c>
      <c r="R42" s="32">
        <f t="shared" si="13"/>
        <v>174.18669595184355</v>
      </c>
      <c r="S42" s="26">
        <f t="shared" si="4"/>
        <v>0</v>
      </c>
      <c r="U42" s="26"/>
      <c r="V42" s="26">
        <f t="shared" si="10"/>
        <v>117818.64898406081</v>
      </c>
      <c r="W42" s="26">
        <f t="shared" si="14"/>
        <v>116879.27298368701</v>
      </c>
      <c r="X42" s="26">
        <f t="shared" si="15"/>
        <v>117028.70370631867</v>
      </c>
      <c r="Y42" s="26">
        <f t="shared" si="16"/>
        <v>116893.92475990113</v>
      </c>
      <c r="Z42" s="26">
        <f t="shared" si="17"/>
        <v>117430.9509879559</v>
      </c>
      <c r="AA42" s="26"/>
    </row>
    <row r="43" spans="1:27" x14ac:dyDescent="0.2">
      <c r="A43" s="27" t="s">
        <v>60</v>
      </c>
      <c r="B43" s="18">
        <f>IF(ISERROR(VLOOKUP(Prices!A43,Quantities!$A$1:$B$576,2,FALSE)),0,VLOOKUP(Prices!A43,Quantities!$A$1:$B$576,2,FALSE))</f>
        <v>1</v>
      </c>
      <c r="C43" s="19">
        <f t="shared" si="6"/>
        <v>0.73872129286605259</v>
      </c>
      <c r="D43" s="20">
        <v>1</v>
      </c>
      <c r="E43" s="21">
        <v>40</v>
      </c>
      <c r="F43" s="22">
        <f>VLOOKUP(E43,'[2]RAB Calculations 10yr'!A:J,10,FALSE)</f>
        <v>18.483521869130684</v>
      </c>
      <c r="G43" s="23">
        <v>0</v>
      </c>
      <c r="H43" s="23">
        <v>0</v>
      </c>
      <c r="I43" s="23">
        <f>VLOOKUP(A43,'[1]Public Lighting Charges'!$A$8:$L$689,12,FALSE)</f>
        <v>52.259027617134578</v>
      </c>
      <c r="J43" s="24">
        <f t="shared" si="7"/>
        <v>70.742549486265261</v>
      </c>
      <c r="K43" s="25">
        <f t="shared" si="8"/>
        <v>93.122979285624496</v>
      </c>
      <c r="L43" s="25">
        <f t="shared" si="8"/>
        <v>91.922262777326551</v>
      </c>
      <c r="M43" s="25">
        <f t="shared" si="8"/>
        <v>92.113266098083457</v>
      </c>
      <c r="N43" s="25">
        <f t="shared" si="8"/>
        <v>91.940990772899355</v>
      </c>
      <c r="O43" s="25">
        <f t="shared" si="8"/>
        <v>92.627421187512624</v>
      </c>
      <c r="P43" s="23">
        <f t="shared" si="11"/>
        <v>73.438740908195868</v>
      </c>
      <c r="Q43" s="23">
        <f t="shared" si="12"/>
        <v>18.483521869130684</v>
      </c>
      <c r="R43" s="32">
        <f t="shared" si="13"/>
        <v>91.922262777326551</v>
      </c>
      <c r="S43" s="26">
        <f t="shared" si="4"/>
        <v>0</v>
      </c>
      <c r="U43" s="26"/>
      <c r="V43" s="26">
        <f t="shared" si="10"/>
        <v>93.122979285624496</v>
      </c>
      <c r="W43" s="26">
        <f t="shared" si="14"/>
        <v>91.922262777326551</v>
      </c>
      <c r="X43" s="26">
        <f t="shared" si="15"/>
        <v>92.113266098083457</v>
      </c>
      <c r="Y43" s="26">
        <f t="shared" si="16"/>
        <v>91.940990772899355</v>
      </c>
      <c r="Z43" s="26">
        <f t="shared" si="17"/>
        <v>92.627421187512624</v>
      </c>
      <c r="AA43" s="26"/>
    </row>
    <row r="44" spans="1:27" x14ac:dyDescent="0.2">
      <c r="A44" s="27" t="s">
        <v>61</v>
      </c>
      <c r="B44" s="18">
        <f>IF(ISERROR(VLOOKUP(Prices!A44,Quantities!$A$1:$B$576,2,FALSE)),0,VLOOKUP(Prices!A44,Quantities!$A$1:$B$576,2,FALSE))</f>
        <v>1145</v>
      </c>
      <c r="C44" s="19">
        <f t="shared" si="6"/>
        <v>0.70572637948536909</v>
      </c>
      <c r="D44" s="20">
        <v>1</v>
      </c>
      <c r="E44" s="21">
        <v>50</v>
      </c>
      <c r="F44" s="22">
        <f>VLOOKUP(E44,'[2]RAB Calculations 10yr'!A:J,10,FALSE)</f>
        <v>32.009790998230237</v>
      </c>
      <c r="G44" s="23">
        <v>0</v>
      </c>
      <c r="H44" s="23">
        <v>0</v>
      </c>
      <c r="I44" s="23">
        <f>VLOOKUP(A44,'[1]Public Lighting Charges'!$A$8:$L$689,12,FALSE)</f>
        <v>76.765813632082711</v>
      </c>
      <c r="J44" s="24">
        <f t="shared" si="7"/>
        <v>108.77560463031296</v>
      </c>
      <c r="K44" s="25">
        <f t="shared" si="8"/>
        <v>141.6513005879662</v>
      </c>
      <c r="L44" s="25">
        <f t="shared" si="8"/>
        <v>139.88751002576402</v>
      </c>
      <c r="M44" s="25">
        <f t="shared" si="8"/>
        <v>140.16808404317123</v>
      </c>
      <c r="N44" s="25">
        <f t="shared" si="8"/>
        <v>139.91502048440435</v>
      </c>
      <c r="O44" s="25">
        <f t="shared" si="8"/>
        <v>140.92335132564483</v>
      </c>
      <c r="P44" s="23">
        <f t="shared" si="11"/>
        <v>107.87771902753379</v>
      </c>
      <c r="Q44" s="23">
        <f t="shared" si="12"/>
        <v>32.009790998230237</v>
      </c>
      <c r="R44" s="32">
        <f t="shared" si="13"/>
        <v>139.88751002576402</v>
      </c>
      <c r="S44" s="26">
        <f t="shared" si="4"/>
        <v>0</v>
      </c>
      <c r="U44" s="26"/>
      <c r="V44" s="26">
        <f t="shared" si="10"/>
        <v>162190.73917322131</v>
      </c>
      <c r="W44" s="26">
        <f t="shared" si="14"/>
        <v>160171.19897949981</v>
      </c>
      <c r="X44" s="26">
        <f t="shared" si="15"/>
        <v>160492.45622943106</v>
      </c>
      <c r="Y44" s="26">
        <f t="shared" si="16"/>
        <v>160202.69845464299</v>
      </c>
      <c r="Z44" s="26">
        <f t="shared" si="17"/>
        <v>161357.23726786333</v>
      </c>
      <c r="AA44" s="26"/>
    </row>
    <row r="45" spans="1:27" x14ac:dyDescent="0.2">
      <c r="A45" s="27" t="s">
        <v>62</v>
      </c>
      <c r="B45" s="18">
        <f>IF(ISERROR(VLOOKUP(Prices!A45,Quantities!$A$1:$B$576,2,FALSE)),0,VLOOKUP(Prices!A45,Quantities!$A$1:$B$576,2,FALSE))</f>
        <v>371</v>
      </c>
      <c r="C45" s="19">
        <f t="shared" si="6"/>
        <v>0.57057558461287639</v>
      </c>
      <c r="D45" s="20">
        <v>1</v>
      </c>
      <c r="E45" s="21">
        <v>220</v>
      </c>
      <c r="F45" s="22">
        <f>VLOOKUP(E45,'[2]RAB Calculations 10yr'!A:J,10,FALSE)</f>
        <v>65.91090936010653</v>
      </c>
      <c r="G45" s="23">
        <v>0</v>
      </c>
      <c r="H45" s="23">
        <v>0</v>
      </c>
      <c r="I45" s="23">
        <f>VLOOKUP(A45,'[1]Public Lighting Charges'!$A$8:$L$689,12,FALSE)</f>
        <v>87.575727632082717</v>
      </c>
      <c r="J45" s="24">
        <f t="shared" si="7"/>
        <v>153.48663699218923</v>
      </c>
      <c r="K45" s="25">
        <f t="shared" si="8"/>
        <v>190.99178229946619</v>
      </c>
      <c r="L45" s="25">
        <f t="shared" si="8"/>
        <v>188.97962044554822</v>
      </c>
      <c r="M45" s="25">
        <f t="shared" si="8"/>
        <v>189.29970399011737</v>
      </c>
      <c r="N45" s="25">
        <f t="shared" si="8"/>
        <v>189.01100483814338</v>
      </c>
      <c r="O45" s="25">
        <f t="shared" si="8"/>
        <v>190.16132557256208</v>
      </c>
      <c r="P45" s="23">
        <f t="shared" si="11"/>
        <v>123.06871108544168</v>
      </c>
      <c r="Q45" s="23">
        <f t="shared" si="12"/>
        <v>65.91090936010653</v>
      </c>
      <c r="R45" s="32">
        <f t="shared" si="13"/>
        <v>188.97962044554822</v>
      </c>
      <c r="S45" s="26">
        <f t="shared" si="4"/>
        <v>0</v>
      </c>
      <c r="U45" s="26"/>
      <c r="V45" s="26">
        <f t="shared" si="10"/>
        <v>70857.951233101965</v>
      </c>
      <c r="W45" s="26">
        <f t="shared" si="14"/>
        <v>70111.439185298397</v>
      </c>
      <c r="X45" s="26">
        <f t="shared" si="15"/>
        <v>70230.19018033355</v>
      </c>
      <c r="Y45" s="26">
        <f t="shared" si="16"/>
        <v>70123.082794951188</v>
      </c>
      <c r="Z45" s="26">
        <f t="shared" si="17"/>
        <v>70549.851787420528</v>
      </c>
      <c r="AA45" s="26"/>
    </row>
    <row r="46" spans="1:27" x14ac:dyDescent="0.2">
      <c r="A46" s="27" t="s">
        <v>63</v>
      </c>
      <c r="B46" s="18">
        <f>IF(ISERROR(VLOOKUP(Prices!A46,Quantities!$A$1:$B$576,2,FALSE)),0,VLOOKUP(Prices!A46,Quantities!$A$1:$B$576,2,FALSE))</f>
        <v>476</v>
      </c>
      <c r="C46" s="19">
        <f t="shared" si="6"/>
        <v>0.48447317043885041</v>
      </c>
      <c r="D46" s="20">
        <v>1</v>
      </c>
      <c r="E46" s="21">
        <v>310</v>
      </c>
      <c r="F46" s="22">
        <f>VLOOKUP(E46,'[2]RAB Calculations 10yr'!A:J,10,FALSE)</f>
        <v>92.1941745337366</v>
      </c>
      <c r="G46" s="23">
        <v>0</v>
      </c>
      <c r="H46" s="23">
        <v>0</v>
      </c>
      <c r="I46" s="23">
        <f>VLOOKUP(A46,'[1]Public Lighting Charges'!$A$8:$L$689,12,FALSE)</f>
        <v>86.640697382082706</v>
      </c>
      <c r="J46" s="24">
        <f t="shared" si="7"/>
        <v>178.83487191581929</v>
      </c>
      <c r="K46" s="25">
        <f t="shared" si="8"/>
        <v>215.93958155055151</v>
      </c>
      <c r="L46" s="25">
        <f t="shared" si="8"/>
        <v>213.94890318586255</v>
      </c>
      <c r="M46" s="25">
        <f t="shared" si="8"/>
        <v>214.26556925615211</v>
      </c>
      <c r="N46" s="25">
        <f t="shared" si="8"/>
        <v>213.97995249295803</v>
      </c>
      <c r="O46" s="25">
        <f t="shared" si="8"/>
        <v>215.11799146035099</v>
      </c>
      <c r="P46" s="23">
        <f t="shared" si="11"/>
        <v>121.75472865212593</v>
      </c>
      <c r="Q46" s="23">
        <f t="shared" si="12"/>
        <v>92.1941745337366</v>
      </c>
      <c r="R46" s="32">
        <f t="shared" si="13"/>
        <v>213.94890318586255</v>
      </c>
      <c r="S46" s="26">
        <f t="shared" si="4"/>
        <v>0</v>
      </c>
      <c r="U46" s="26"/>
      <c r="V46" s="26">
        <f t="shared" si="10"/>
        <v>102787.24081806252</v>
      </c>
      <c r="W46" s="26">
        <f t="shared" si="14"/>
        <v>101839.67791647057</v>
      </c>
      <c r="X46" s="26">
        <f t="shared" si="15"/>
        <v>101990.4109659284</v>
      </c>
      <c r="Y46" s="26">
        <f t="shared" si="16"/>
        <v>101854.45738664802</v>
      </c>
      <c r="Z46" s="26">
        <f t="shared" si="17"/>
        <v>102396.16393512707</v>
      </c>
      <c r="AA46" s="26"/>
    </row>
    <row r="47" spans="1:27" x14ac:dyDescent="0.2">
      <c r="A47" s="27" t="s">
        <v>64</v>
      </c>
      <c r="B47" s="18">
        <f>IF(ISERROR(VLOOKUP(Prices!A47,Quantities!$A$1:$B$576,2,FALSE)),0,VLOOKUP(Prices!A47,Quantities!$A$1:$B$576,2,FALSE))</f>
        <v>61</v>
      </c>
      <c r="C47" s="19">
        <f t="shared" si="6"/>
        <v>0.43808082515067615</v>
      </c>
      <c r="D47" s="20">
        <v>1</v>
      </c>
      <c r="E47" s="21">
        <v>690</v>
      </c>
      <c r="F47" s="22">
        <f>VLOOKUP(E47,'[2]RAB Calculations 10yr'!A:J,10,FALSE)</f>
        <v>104.79944174971051</v>
      </c>
      <c r="G47" s="23">
        <v>0</v>
      </c>
      <c r="H47" s="23">
        <v>0</v>
      </c>
      <c r="I47" s="23">
        <f>VLOOKUP(A47,'[1]Public Lighting Charges'!$A$8:$L$689,12,FALSE)</f>
        <v>81.703255507082716</v>
      </c>
      <c r="J47" s="24">
        <f t="shared" si="7"/>
        <v>186.50269725679323</v>
      </c>
      <c r="K47" s="25">
        <f t="shared" si="8"/>
        <v>221.49290005298596</v>
      </c>
      <c r="L47" s="25">
        <f t="shared" si="8"/>
        <v>219.61566558954038</v>
      </c>
      <c r="M47" s="25">
        <f t="shared" si="8"/>
        <v>219.91428563338877</v>
      </c>
      <c r="N47" s="25">
        <f t="shared" si="8"/>
        <v>219.64494547240827</v>
      </c>
      <c r="O47" s="25">
        <f t="shared" si="8"/>
        <v>220.71813037672501</v>
      </c>
      <c r="P47" s="23">
        <f t="shared" si="11"/>
        <v>114.81622383982987</v>
      </c>
      <c r="Q47" s="23">
        <f t="shared" si="12"/>
        <v>104.79944174971051</v>
      </c>
      <c r="R47" s="32">
        <f t="shared" si="13"/>
        <v>219.61566558954038</v>
      </c>
      <c r="S47" s="26">
        <f t="shared" si="4"/>
        <v>0</v>
      </c>
      <c r="U47" s="26"/>
      <c r="V47" s="26">
        <f t="shared" si="10"/>
        <v>13511.066903232144</v>
      </c>
      <c r="W47" s="26">
        <f t="shared" si="14"/>
        <v>13396.555600961963</v>
      </c>
      <c r="X47" s="26">
        <f t="shared" si="15"/>
        <v>13414.771423636716</v>
      </c>
      <c r="Y47" s="26">
        <f t="shared" si="16"/>
        <v>13398.341673816903</v>
      </c>
      <c r="Z47" s="26">
        <f t="shared" si="17"/>
        <v>13463.805952980227</v>
      </c>
      <c r="AA47" s="26"/>
    </row>
    <row r="48" spans="1:27" x14ac:dyDescent="0.2">
      <c r="A48" s="27" t="s">
        <v>65</v>
      </c>
      <c r="B48" s="18">
        <f>IF(ISERROR(VLOOKUP(Prices!A48,Quantities!$A$1:$B$576,2,FALSE)),0,VLOOKUP(Prices!A48,Quantities!$A$1:$B$576,2,FALSE))</f>
        <v>3</v>
      </c>
      <c r="C48" s="19">
        <f t="shared" si="6"/>
        <v>0.40543183258250531</v>
      </c>
      <c r="D48" s="20">
        <v>1</v>
      </c>
      <c r="E48" s="21">
        <v>710</v>
      </c>
      <c r="F48" s="22">
        <f>VLOOKUP(E48,'[2]RAB Calculations 10yr'!A:J,10,FALSE)</f>
        <v>117.40470896568439</v>
      </c>
      <c r="G48" s="23">
        <v>0</v>
      </c>
      <c r="H48" s="23">
        <v>0</v>
      </c>
      <c r="I48" s="23">
        <f>VLOOKUP(A48,'[1]Public Lighting Charges'!$A$8:$L$689,12,FALSE)</f>
        <v>80.057441548749381</v>
      </c>
      <c r="J48" s="24">
        <f t="shared" si="7"/>
        <v>197.46215051443377</v>
      </c>
      <c r="K48" s="25">
        <f t="shared" si="8"/>
        <v>231.74751769777998</v>
      </c>
      <c r="L48" s="25">
        <f t="shared" si="8"/>
        <v>229.90809786808222</v>
      </c>
      <c r="M48" s="25">
        <f t="shared" si="8"/>
        <v>230.20070256978357</v>
      </c>
      <c r="N48" s="25">
        <f t="shared" si="8"/>
        <v>229.93678794287428</v>
      </c>
      <c r="O48" s="25">
        <f t="shared" si="8"/>
        <v>230.98835482616562</v>
      </c>
      <c r="P48" s="23">
        <f t="shared" si="11"/>
        <v>112.50338890239784</v>
      </c>
      <c r="Q48" s="23">
        <f t="shared" si="12"/>
        <v>117.40470896568439</v>
      </c>
      <c r="R48" s="32">
        <f t="shared" si="13"/>
        <v>229.90809786808222</v>
      </c>
      <c r="S48" s="26">
        <f t="shared" si="4"/>
        <v>0</v>
      </c>
      <c r="U48" s="26"/>
      <c r="V48" s="26">
        <f t="shared" si="10"/>
        <v>695.24255309333989</v>
      </c>
      <c r="W48" s="26">
        <f t="shared" si="14"/>
        <v>689.72429360424667</v>
      </c>
      <c r="X48" s="26">
        <f t="shared" si="15"/>
        <v>690.60210770935078</v>
      </c>
      <c r="Y48" s="26">
        <f t="shared" si="16"/>
        <v>689.81036382862283</v>
      </c>
      <c r="Z48" s="26">
        <f t="shared" si="17"/>
        <v>692.96506447849686</v>
      </c>
      <c r="AA48" s="26"/>
    </row>
    <row r="49" spans="1:27" x14ac:dyDescent="0.2">
      <c r="A49" s="27" t="s">
        <v>66</v>
      </c>
      <c r="B49" s="18">
        <f>IF(ISERROR(VLOOKUP(Prices!A49,Quantities!$A$1:$B$576,2,FALSE)),0,VLOOKUP(Prices!A49,Quantities!$A$1:$B$576,2,FALSE))</f>
        <v>12</v>
      </c>
      <c r="C49" s="19">
        <f t="shared" si="6"/>
        <v>0.51137178258563798</v>
      </c>
      <c r="D49" s="20">
        <v>1</v>
      </c>
      <c r="E49" s="21">
        <v>980</v>
      </c>
      <c r="F49" s="22">
        <f>VLOOKUP(E49,'[2]RAB Calculations 10yr'!A:J,10,FALSE)</f>
        <v>78.516176576080454</v>
      </c>
      <c r="G49" s="23">
        <v>0</v>
      </c>
      <c r="H49" s="23">
        <v>0</v>
      </c>
      <c r="I49" s="23">
        <f>VLOOKUP(A49,'[1]Public Lighting Charges'!$A$8:$L$689,12,FALSE)</f>
        <v>82.170770632082707</v>
      </c>
      <c r="J49" s="24">
        <f t="shared" si="7"/>
        <v>160.68694720816316</v>
      </c>
      <c r="K49" s="25">
        <f t="shared" si="8"/>
        <v>195.87736784062827</v>
      </c>
      <c r="L49" s="25">
        <f t="shared" si="8"/>
        <v>193.98939163256819</v>
      </c>
      <c r="M49" s="25">
        <f t="shared" si="8"/>
        <v>194.28972041355638</v>
      </c>
      <c r="N49" s="25">
        <f t="shared" si="8"/>
        <v>194.01883905818593</v>
      </c>
      <c r="O49" s="25">
        <f t="shared" si="8"/>
        <v>195.09816484601549</v>
      </c>
      <c r="P49" s="23">
        <f t="shared" si="11"/>
        <v>115.47321505648772</v>
      </c>
      <c r="Q49" s="23">
        <f t="shared" si="12"/>
        <v>78.516176576080454</v>
      </c>
      <c r="R49" s="32">
        <f t="shared" si="13"/>
        <v>193.98939163256819</v>
      </c>
      <c r="S49" s="26">
        <f t="shared" si="4"/>
        <v>0</v>
      </c>
      <c r="U49" s="26"/>
      <c r="V49" s="26">
        <f t="shared" si="10"/>
        <v>2350.5284140875392</v>
      </c>
      <c r="W49" s="26">
        <f t="shared" si="14"/>
        <v>2327.8726995908182</v>
      </c>
      <c r="X49" s="26">
        <f t="shared" si="15"/>
        <v>2331.4766449626768</v>
      </c>
      <c r="Y49" s="26">
        <f t="shared" si="16"/>
        <v>2328.2260686982313</v>
      </c>
      <c r="Z49" s="26">
        <f t="shared" si="17"/>
        <v>2341.1779781521859</v>
      </c>
      <c r="AA49" s="26"/>
    </row>
    <row r="50" spans="1:27" x14ac:dyDescent="0.2">
      <c r="A50" s="27" t="s">
        <v>67</v>
      </c>
      <c r="B50" s="18">
        <f>IF(ISERROR(VLOOKUP(Prices!A50,Quantities!$A$1:$B$576,2,FALSE)),0,VLOOKUP(Prices!A50,Quantities!$A$1:$B$576,2,FALSE))</f>
        <v>28</v>
      </c>
      <c r="C50" s="19">
        <f t="shared" si="6"/>
        <v>0.63243748759109808</v>
      </c>
      <c r="D50" s="20">
        <v>1</v>
      </c>
      <c r="E50" s="21">
        <v>1010</v>
      </c>
      <c r="F50" s="22">
        <f>VLOOKUP(E50,'[2]RAB Calculations 10yr'!A:J,10,FALSE)</f>
        <v>44.61505821420414</v>
      </c>
      <c r="G50" s="23">
        <v>0</v>
      </c>
      <c r="H50" s="23">
        <v>0</v>
      </c>
      <c r="I50" s="23">
        <f>VLOOKUP(A50,'[1]Public Lighting Charges'!$A$8:$L$689,12,FALSE)</f>
        <v>76.765813632082711</v>
      </c>
      <c r="J50" s="24">
        <f t="shared" si="7"/>
        <v>121.38087184628685</v>
      </c>
      <c r="K50" s="25">
        <f t="shared" si="8"/>
        <v>154.2565678039401</v>
      </c>
      <c r="L50" s="25">
        <f t="shared" si="8"/>
        <v>152.49277724173794</v>
      </c>
      <c r="M50" s="25">
        <f t="shared" si="8"/>
        <v>152.77335125914516</v>
      </c>
      <c r="N50" s="25">
        <f t="shared" si="8"/>
        <v>152.52028770037825</v>
      </c>
      <c r="O50" s="25">
        <f t="shared" si="8"/>
        <v>153.52861854161875</v>
      </c>
      <c r="P50" s="23">
        <f t="shared" si="11"/>
        <v>107.87771902753379</v>
      </c>
      <c r="Q50" s="23">
        <f t="shared" si="12"/>
        <v>44.61505821420414</v>
      </c>
      <c r="R50" s="32">
        <f t="shared" si="13"/>
        <v>152.49277724173794</v>
      </c>
      <c r="S50" s="26">
        <f t="shared" si="4"/>
        <v>0</v>
      </c>
      <c r="U50" s="26"/>
      <c r="V50" s="26">
        <f t="shared" si="10"/>
        <v>4319.1838985103232</v>
      </c>
      <c r="W50" s="26">
        <f t="shared" si="14"/>
        <v>4269.7977627686623</v>
      </c>
      <c r="X50" s="26">
        <f t="shared" si="15"/>
        <v>4277.6538352560647</v>
      </c>
      <c r="Y50" s="26">
        <f t="shared" si="16"/>
        <v>4270.5680556105908</v>
      </c>
      <c r="Z50" s="26">
        <f t="shared" si="17"/>
        <v>4298.8013191653254</v>
      </c>
      <c r="AA50" s="26"/>
    </row>
    <row r="51" spans="1:27" x14ac:dyDescent="0.2">
      <c r="A51" s="27" t="s">
        <v>68</v>
      </c>
      <c r="B51" s="18">
        <f>IF(ISERROR(VLOOKUP(Prices!A51,Quantities!$A$1:$B$576,2,FALSE)),0,VLOOKUP(Prices!A51,Quantities!$A$1:$B$576,2,FALSE))</f>
        <v>6</v>
      </c>
      <c r="C51" s="19">
        <f t="shared" si="6"/>
        <v>0.31094815517093122</v>
      </c>
      <c r="D51" s="20">
        <v>1</v>
      </c>
      <c r="E51" s="21">
        <v>1360</v>
      </c>
      <c r="F51" s="22">
        <f>VLOOKUP(E51,'[2]RAB Calculations 10yr'!A:J,10,FALSE)</f>
        <v>177.40490456081676</v>
      </c>
      <c r="G51" s="23">
        <v>0</v>
      </c>
      <c r="H51" s="23">
        <v>0</v>
      </c>
      <c r="I51" s="23">
        <f>VLOOKUP(A51,'[1]Public Lighting Charges'!$A$8:$L$689,12,FALSE)</f>
        <v>80.057441548749381</v>
      </c>
      <c r="J51" s="24">
        <f t="shared" si="7"/>
        <v>257.46234610956617</v>
      </c>
      <c r="K51" s="25">
        <f t="shared" si="8"/>
        <v>291.74771329291235</v>
      </c>
      <c r="L51" s="25">
        <f t="shared" si="8"/>
        <v>289.90829346321459</v>
      </c>
      <c r="M51" s="25">
        <f t="shared" si="8"/>
        <v>290.20089816491594</v>
      </c>
      <c r="N51" s="25">
        <f t="shared" si="8"/>
        <v>289.93698353800664</v>
      </c>
      <c r="O51" s="25">
        <f t="shared" si="8"/>
        <v>290.98855042129799</v>
      </c>
      <c r="P51" s="23">
        <f t="shared" si="11"/>
        <v>112.50338890239784</v>
      </c>
      <c r="Q51" s="23">
        <f t="shared" si="12"/>
        <v>177.40490456081676</v>
      </c>
      <c r="R51" s="32">
        <f t="shared" si="13"/>
        <v>289.90829346321459</v>
      </c>
      <c r="S51" s="26">
        <f t="shared" si="4"/>
        <v>0</v>
      </c>
      <c r="U51" s="26"/>
      <c r="V51" s="26">
        <f t="shared" si="10"/>
        <v>1750.4862797574742</v>
      </c>
      <c r="W51" s="26">
        <f t="shared" si="14"/>
        <v>1739.4497607792875</v>
      </c>
      <c r="X51" s="26">
        <f t="shared" si="15"/>
        <v>1741.2053889894955</v>
      </c>
      <c r="Y51" s="26">
        <f t="shared" si="16"/>
        <v>1739.6219012280399</v>
      </c>
      <c r="Z51" s="26">
        <f t="shared" si="17"/>
        <v>1745.9313025277879</v>
      </c>
      <c r="AA51" s="26"/>
    </row>
    <row r="52" spans="1:27" x14ac:dyDescent="0.2">
      <c r="A52" s="27" t="s">
        <v>69</v>
      </c>
      <c r="B52" s="18">
        <f>IF(ISERROR(VLOOKUP(Prices!A52,Quantities!$A$1:$B$576,2,FALSE)),0,VLOOKUP(Prices!A52,Quantities!$A$1:$B$576,2,FALSE))</f>
        <v>109</v>
      </c>
      <c r="C52" s="19">
        <f t="shared" si="6"/>
        <v>0.68712211001858736</v>
      </c>
      <c r="D52" s="20">
        <v>1</v>
      </c>
      <c r="E52" s="21">
        <v>50</v>
      </c>
      <c r="F52" s="22">
        <f>VLOOKUP(E52,'[2]RAB Calculations 10yr'!A:J,10,FALSE)</f>
        <v>32.009790998230237</v>
      </c>
      <c r="G52" s="23">
        <v>0</v>
      </c>
      <c r="H52" s="23">
        <v>0</v>
      </c>
      <c r="I52" s="23">
        <f>VLOOKUP(A52,'[1]Public Lighting Charges'!$A$8:$L$689,12,FALSE)</f>
        <v>70.297824922255131</v>
      </c>
      <c r="J52" s="24">
        <f t="shared" si="7"/>
        <v>102.30761592048538</v>
      </c>
      <c r="K52" s="25">
        <f t="shared" si="8"/>
        <v>132.41333367793419</v>
      </c>
      <c r="L52" s="25">
        <f t="shared" si="8"/>
        <v>130.7981532444216</v>
      </c>
      <c r="M52" s="25">
        <f t="shared" si="8"/>
        <v>131.05508718702208</v>
      </c>
      <c r="N52" s="25">
        <f t="shared" si="8"/>
        <v>130.82334577887835</v>
      </c>
      <c r="O52" s="25">
        <f t="shared" si="8"/>
        <v>131.74671858752151</v>
      </c>
      <c r="P52" s="23">
        <f t="shared" si="11"/>
        <v>98.788362246191355</v>
      </c>
      <c r="Q52" s="23">
        <f t="shared" si="12"/>
        <v>32.009790998230237</v>
      </c>
      <c r="R52" s="32">
        <f t="shared" si="13"/>
        <v>130.7981532444216</v>
      </c>
      <c r="S52" s="26">
        <f t="shared" si="4"/>
        <v>0</v>
      </c>
      <c r="U52" s="26"/>
      <c r="V52" s="26">
        <f t="shared" si="10"/>
        <v>14433.053370894826</v>
      </c>
      <c r="W52" s="26">
        <f t="shared" si="14"/>
        <v>14256.998703641953</v>
      </c>
      <c r="X52" s="26">
        <f t="shared" si="15"/>
        <v>14285.004503385408</v>
      </c>
      <c r="Y52" s="26">
        <f t="shared" si="16"/>
        <v>14259.74468989774</v>
      </c>
      <c r="Z52" s="26">
        <f t="shared" si="17"/>
        <v>14360.392326039844</v>
      </c>
      <c r="AA52" s="26"/>
    </row>
    <row r="53" spans="1:27" x14ac:dyDescent="0.2">
      <c r="A53" s="27" t="s">
        <v>70</v>
      </c>
      <c r="B53" s="18">
        <f>IF(ISERROR(VLOOKUP(Prices!A53,Quantities!$A$1:$B$576,2,FALSE)),0,VLOOKUP(Prices!A53,Quantities!$A$1:$B$576,2,FALSE))</f>
        <v>42</v>
      </c>
      <c r="C53" s="19">
        <f t="shared" si="6"/>
        <v>0.55168333996977659</v>
      </c>
      <c r="D53" s="20">
        <v>1</v>
      </c>
      <c r="E53" s="21">
        <v>220</v>
      </c>
      <c r="F53" s="22">
        <f>VLOOKUP(E53,'[2]RAB Calculations 10yr'!A:J,10,FALSE)</f>
        <v>65.91090936010653</v>
      </c>
      <c r="G53" s="23">
        <v>0</v>
      </c>
      <c r="H53" s="23">
        <v>0</v>
      </c>
      <c r="I53" s="23">
        <f>VLOOKUP(A53,'[1]Public Lighting Charges'!$A$8:$L$689,12,FALSE)</f>
        <v>81.107738922255137</v>
      </c>
      <c r="J53" s="24">
        <f t="shared" si="7"/>
        <v>147.01864828236165</v>
      </c>
      <c r="K53" s="25">
        <f t="shared" si="8"/>
        <v>181.75381538943418</v>
      </c>
      <c r="L53" s="25">
        <f t="shared" si="8"/>
        <v>179.89026366420575</v>
      </c>
      <c r="M53" s="25">
        <f t="shared" si="8"/>
        <v>180.18670713396824</v>
      </c>
      <c r="N53" s="25">
        <f t="shared" si="8"/>
        <v>179.9193301326174</v>
      </c>
      <c r="O53" s="25">
        <f t="shared" si="8"/>
        <v>180.98469283443876</v>
      </c>
      <c r="P53" s="23">
        <f t="shared" si="11"/>
        <v>113.97935430409923</v>
      </c>
      <c r="Q53" s="23">
        <f t="shared" si="12"/>
        <v>65.91090936010653</v>
      </c>
      <c r="R53" s="32">
        <f t="shared" si="13"/>
        <v>179.89026366420575</v>
      </c>
      <c r="S53" s="26">
        <f t="shared" si="4"/>
        <v>0</v>
      </c>
      <c r="U53" s="26"/>
      <c r="V53" s="26">
        <f t="shared" si="10"/>
        <v>7633.6602463562358</v>
      </c>
      <c r="W53" s="26">
        <f t="shared" si="14"/>
        <v>7555.3910738966415</v>
      </c>
      <c r="X53" s="26">
        <f t="shared" si="15"/>
        <v>7567.841699626666</v>
      </c>
      <c r="Y53" s="26">
        <f t="shared" si="16"/>
        <v>7556.6118655699311</v>
      </c>
      <c r="Z53" s="26">
        <f t="shared" si="17"/>
        <v>7601.3570990464277</v>
      </c>
      <c r="AA53" s="26"/>
    </row>
    <row r="54" spans="1:27" x14ac:dyDescent="0.2">
      <c r="A54" s="27" t="s">
        <v>71</v>
      </c>
      <c r="B54" s="18">
        <f>IF(ISERROR(VLOOKUP(Prices!A54,Quantities!$A$1:$B$576,2,FALSE)),0,VLOOKUP(Prices!A54,Quantities!$A$1:$B$576,2,FALSE))</f>
        <v>19</v>
      </c>
      <c r="C54" s="19">
        <f t="shared" si="6"/>
        <v>0.46512826118949174</v>
      </c>
      <c r="D54" s="20">
        <v>1</v>
      </c>
      <c r="E54" s="21">
        <v>310</v>
      </c>
      <c r="F54" s="22">
        <f>VLOOKUP(E54,'[2]RAB Calculations 10yr'!A:J,10,FALSE)</f>
        <v>92.1941745337366</v>
      </c>
      <c r="G54" s="23">
        <v>0</v>
      </c>
      <c r="H54" s="23">
        <v>0</v>
      </c>
      <c r="I54" s="23">
        <f>VLOOKUP(A54,'[1]Public Lighting Charges'!$A$8:$L$689,12,FALSE)</f>
        <v>80.172708672255126</v>
      </c>
      <c r="J54" s="24">
        <f t="shared" si="7"/>
        <v>172.36688320599171</v>
      </c>
      <c r="K54" s="25">
        <f t="shared" si="8"/>
        <v>206.70161464051949</v>
      </c>
      <c r="L54" s="25">
        <f t="shared" si="8"/>
        <v>204.85954640452007</v>
      </c>
      <c r="M54" s="25">
        <f t="shared" si="8"/>
        <v>205.15257240000295</v>
      </c>
      <c r="N54" s="25">
        <f t="shared" si="8"/>
        <v>204.88827778743206</v>
      </c>
      <c r="O54" s="25">
        <f t="shared" si="8"/>
        <v>205.9413587222277</v>
      </c>
      <c r="P54" s="23">
        <f t="shared" si="11"/>
        <v>112.66537187078349</v>
      </c>
      <c r="Q54" s="23">
        <f t="shared" si="12"/>
        <v>92.1941745337366</v>
      </c>
      <c r="R54" s="32">
        <f t="shared" si="13"/>
        <v>204.85954640452007</v>
      </c>
      <c r="S54" s="26">
        <f t="shared" si="4"/>
        <v>0</v>
      </c>
      <c r="U54" s="26"/>
      <c r="V54" s="26">
        <f t="shared" si="10"/>
        <v>3927.3306781698702</v>
      </c>
      <c r="W54" s="26">
        <f t="shared" si="14"/>
        <v>3892.3313816858813</v>
      </c>
      <c r="X54" s="26">
        <f t="shared" si="15"/>
        <v>3897.8988756000563</v>
      </c>
      <c r="Y54" s="26">
        <f t="shared" si="16"/>
        <v>3892.8772779612091</v>
      </c>
      <c r="Z54" s="26">
        <f t="shared" si="17"/>
        <v>3912.8858157223262</v>
      </c>
      <c r="AA54" s="26"/>
    </row>
    <row r="55" spans="1:27" x14ac:dyDescent="0.2">
      <c r="A55" s="27" t="s">
        <v>72</v>
      </c>
      <c r="B55" s="18">
        <f>IF(ISERROR(VLOOKUP(Prices!A55,Quantities!$A$1:$B$576,2,FALSE)),0,VLOOKUP(Prices!A55,Quantities!$A$1:$B$576,2,FALSE))</f>
        <v>4</v>
      </c>
      <c r="C55" s="19">
        <f t="shared" si="6"/>
        <v>0.41789312407850798</v>
      </c>
      <c r="D55" s="20">
        <v>1</v>
      </c>
      <c r="E55" s="21">
        <v>690</v>
      </c>
      <c r="F55" s="22">
        <f>VLOOKUP(E55,'[2]RAB Calculations 10yr'!A:J,10,FALSE)</f>
        <v>104.79944174971051</v>
      </c>
      <c r="G55" s="23">
        <v>0</v>
      </c>
      <c r="H55" s="23">
        <v>0</v>
      </c>
      <c r="I55" s="23">
        <f>VLOOKUP(A55,'[1]Public Lighting Charges'!$A$8:$L$689,12,FALSE)</f>
        <v>75.235266797255136</v>
      </c>
      <c r="J55" s="24">
        <f t="shared" si="7"/>
        <v>180.03470854696565</v>
      </c>
      <c r="K55" s="25">
        <f t="shared" si="8"/>
        <v>212.25493314295392</v>
      </c>
      <c r="L55" s="25">
        <f t="shared" si="8"/>
        <v>210.52630880819794</v>
      </c>
      <c r="M55" s="25">
        <f t="shared" si="8"/>
        <v>210.80128877723962</v>
      </c>
      <c r="N55" s="25">
        <f t="shared" si="8"/>
        <v>210.55327076688229</v>
      </c>
      <c r="O55" s="25">
        <f t="shared" si="8"/>
        <v>211.5414976386017</v>
      </c>
      <c r="P55" s="23">
        <f t="shared" si="11"/>
        <v>105.72686705848744</v>
      </c>
      <c r="Q55" s="23">
        <f t="shared" si="12"/>
        <v>104.79944174971051</v>
      </c>
      <c r="R55" s="32">
        <f t="shared" si="13"/>
        <v>210.52630880819794</v>
      </c>
      <c r="S55" s="26">
        <f t="shared" si="4"/>
        <v>0</v>
      </c>
      <c r="U55" s="26"/>
      <c r="V55" s="26">
        <f t="shared" si="10"/>
        <v>849.01973257181567</v>
      </c>
      <c r="W55" s="26">
        <f t="shared" si="14"/>
        <v>842.10523523279176</v>
      </c>
      <c r="X55" s="26">
        <f t="shared" si="15"/>
        <v>843.20515510895848</v>
      </c>
      <c r="Y55" s="26">
        <f t="shared" si="16"/>
        <v>842.21308306752917</v>
      </c>
      <c r="Z55" s="26">
        <f t="shared" si="17"/>
        <v>846.16599055440679</v>
      </c>
      <c r="AA55" s="26"/>
    </row>
    <row r="56" spans="1:27" x14ac:dyDescent="0.2">
      <c r="A56" s="27" t="s">
        <v>73</v>
      </c>
      <c r="B56" s="18">
        <f>IF(ISERROR(VLOOKUP(Prices!A56,Quantities!$A$1:$B$576,2,FALSE)),0,VLOOKUP(Prices!A56,Quantities!$A$1:$B$576,2,FALSE))</f>
        <v>4</v>
      </c>
      <c r="C56" s="19">
        <f t="shared" si="6"/>
        <v>0.61174885707789894</v>
      </c>
      <c r="D56" s="20">
        <v>1</v>
      </c>
      <c r="E56" s="21">
        <v>1010</v>
      </c>
      <c r="F56" s="22">
        <f>VLOOKUP(E56,'[2]RAB Calculations 10yr'!A:J,10,FALSE)</f>
        <v>44.61505821420414</v>
      </c>
      <c r="G56" s="23">
        <v>0</v>
      </c>
      <c r="H56" s="23">
        <v>0</v>
      </c>
      <c r="I56" s="23">
        <f>VLOOKUP(A56,'[1]Public Lighting Charges'!$A$8:$L$689,12,FALSE)</f>
        <v>70.297824922255131</v>
      </c>
      <c r="J56" s="24">
        <f t="shared" si="7"/>
        <v>114.91288313645927</v>
      </c>
      <c r="K56" s="25">
        <f t="shared" si="8"/>
        <v>145.01860089390811</v>
      </c>
      <c r="L56" s="25">
        <f t="shared" si="8"/>
        <v>143.40342046039549</v>
      </c>
      <c r="M56" s="25">
        <f t="shared" si="8"/>
        <v>143.66035440299601</v>
      </c>
      <c r="N56" s="25">
        <f t="shared" si="8"/>
        <v>143.42861299485224</v>
      </c>
      <c r="O56" s="25">
        <f t="shared" si="8"/>
        <v>144.35198580349544</v>
      </c>
      <c r="P56" s="23">
        <f t="shared" si="11"/>
        <v>98.788362246191355</v>
      </c>
      <c r="Q56" s="23">
        <f t="shared" si="12"/>
        <v>44.61505821420414</v>
      </c>
      <c r="R56" s="32">
        <f t="shared" si="13"/>
        <v>143.40342046039549</v>
      </c>
      <c r="S56" s="26">
        <f t="shared" si="4"/>
        <v>0</v>
      </c>
      <c r="U56" s="26"/>
      <c r="V56" s="26">
        <f t="shared" si="10"/>
        <v>580.07440357563246</v>
      </c>
      <c r="W56" s="26">
        <f t="shared" si="14"/>
        <v>573.61368184158198</v>
      </c>
      <c r="X56" s="26">
        <f t="shared" si="15"/>
        <v>574.64141761198402</v>
      </c>
      <c r="Y56" s="26">
        <f t="shared" si="16"/>
        <v>573.71445197940898</v>
      </c>
      <c r="Z56" s="26">
        <f t="shared" si="17"/>
        <v>577.40794321398175</v>
      </c>
      <c r="AA56" s="26"/>
    </row>
    <row r="57" spans="1:27" x14ac:dyDescent="0.2">
      <c r="A57" s="27" t="s">
        <v>74</v>
      </c>
      <c r="B57" s="18">
        <f>IF(ISERROR(VLOOKUP(Prices!A57,Quantities!$A$1:$B$576,2,FALSE)),0,VLOOKUP(Prices!A57,Quantities!$A$1:$B$576,2,FALSE))</f>
        <v>4</v>
      </c>
      <c r="C57" s="19">
        <f t="shared" si="6"/>
        <v>0.27691397668038714</v>
      </c>
      <c r="D57" s="20">
        <v>1</v>
      </c>
      <c r="E57" s="21">
        <v>1370</v>
      </c>
      <c r="F57" s="22">
        <f>VLOOKUP(E57,'[2]RAB Calculations 10yr'!A:J,10,FALSE)</f>
        <v>190.01017177679068</v>
      </c>
      <c r="G57" s="23">
        <v>0</v>
      </c>
      <c r="H57" s="23">
        <v>0</v>
      </c>
      <c r="I57" s="23">
        <f>VLOOKUP(A57,'[1]Public Lighting Charges'!$A$8:$L$689,12,FALSE)</f>
        <v>72.766545859755126</v>
      </c>
      <c r="J57" s="24">
        <f t="shared" si="7"/>
        <v>262.77671763654581</v>
      </c>
      <c r="K57" s="25">
        <f t="shared" si="8"/>
        <v>293.93968881326435</v>
      </c>
      <c r="L57" s="25">
        <f t="shared" si="8"/>
        <v>292.26778642913007</v>
      </c>
      <c r="M57" s="25">
        <f t="shared" si="8"/>
        <v>292.53374338495115</v>
      </c>
      <c r="N57" s="25">
        <f t="shared" si="8"/>
        <v>292.29386367570066</v>
      </c>
      <c r="O57" s="25">
        <f t="shared" si="8"/>
        <v>293.24966351588193</v>
      </c>
      <c r="P57" s="23">
        <f t="shared" si="11"/>
        <v>102.2576146523394</v>
      </c>
      <c r="Q57" s="23">
        <f t="shared" si="12"/>
        <v>190.01017177679068</v>
      </c>
      <c r="R57" s="32">
        <f t="shared" si="13"/>
        <v>292.26778642913007</v>
      </c>
      <c r="S57" s="26">
        <f t="shared" si="4"/>
        <v>0</v>
      </c>
      <c r="U57" s="26"/>
      <c r="V57" s="26">
        <f t="shared" si="10"/>
        <v>1175.7587552530574</v>
      </c>
      <c r="W57" s="26">
        <f t="shared" si="14"/>
        <v>1169.0711457165203</v>
      </c>
      <c r="X57" s="26">
        <f t="shared" si="15"/>
        <v>1170.1349735398046</v>
      </c>
      <c r="Y57" s="26">
        <f t="shared" si="16"/>
        <v>1169.1754547028027</v>
      </c>
      <c r="Z57" s="26">
        <f t="shared" si="17"/>
        <v>1172.9986540635277</v>
      </c>
      <c r="AA57" s="26"/>
    </row>
    <row r="58" spans="1:27" x14ac:dyDescent="0.2">
      <c r="A58" s="27" t="s">
        <v>75</v>
      </c>
      <c r="B58" s="18">
        <f>IF(ISERROR(VLOOKUP(Prices!A58,Quantities!$A$1:$B$576,2,FALSE)),0,VLOOKUP(Prices!A58,Quantities!$A$1:$B$576,2,FALSE))</f>
        <v>1</v>
      </c>
      <c r="C58" s="19">
        <f t="shared" si="6"/>
        <v>0.56376977879597989</v>
      </c>
      <c r="D58" s="20">
        <v>1</v>
      </c>
      <c r="E58" s="21">
        <v>230</v>
      </c>
      <c r="F58" s="22">
        <f>VLOOKUP(E58,'[2]RAB Calculations 10yr'!A:J,10,FALSE)</f>
        <v>66.039248498405314</v>
      </c>
      <c r="G58" s="23">
        <v>0</v>
      </c>
      <c r="H58" s="23">
        <v>0</v>
      </c>
      <c r="I58" s="23">
        <f>VLOOKUP(A58,'[1]Public Lighting Charges'!$A$8:$L$689,12,FALSE)</f>
        <v>85.346981268375274</v>
      </c>
      <c r="J58" s="24">
        <f t="shared" si="7"/>
        <v>151.38622976678059</v>
      </c>
      <c r="K58" s="25">
        <f t="shared" si="8"/>
        <v>187.9368930676381</v>
      </c>
      <c r="L58" s="25">
        <f t="shared" si="8"/>
        <v>185.97593944842583</v>
      </c>
      <c r="M58" s="25">
        <f t="shared" si="8"/>
        <v>186.28787707111312</v>
      </c>
      <c r="N58" s="25">
        <f t="shared" si="8"/>
        <v>186.00652512826392</v>
      </c>
      <c r="O58" s="25">
        <f t="shared" si="8"/>
        <v>187.12757093430628</v>
      </c>
      <c r="P58" s="23">
        <f t="shared" si="11"/>
        <v>119.93669095002053</v>
      </c>
      <c r="Q58" s="23">
        <f t="shared" si="12"/>
        <v>66.039248498405314</v>
      </c>
      <c r="R58" s="32">
        <f t="shared" si="13"/>
        <v>185.97593944842583</v>
      </c>
      <c r="S58" s="26">
        <f t="shared" si="4"/>
        <v>0</v>
      </c>
      <c r="U58" s="26"/>
      <c r="V58" s="26">
        <f t="shared" si="10"/>
        <v>187.9368930676381</v>
      </c>
      <c r="W58" s="26">
        <f t="shared" si="14"/>
        <v>185.97593944842583</v>
      </c>
      <c r="X58" s="26">
        <f t="shared" si="15"/>
        <v>186.28787707111312</v>
      </c>
      <c r="Y58" s="26">
        <f t="shared" si="16"/>
        <v>186.00652512826392</v>
      </c>
      <c r="Z58" s="26">
        <f t="shared" si="17"/>
        <v>187.12757093430628</v>
      </c>
      <c r="AA58" s="26"/>
    </row>
    <row r="59" spans="1:27" x14ac:dyDescent="0.2">
      <c r="A59" s="27" t="s">
        <v>76</v>
      </c>
      <c r="B59" s="18">
        <f>IF(ISERROR(VLOOKUP(Prices!A59,Quantities!$A$1:$B$576,2,FALSE)),0,VLOOKUP(Prices!A59,Quantities!$A$1:$B$576,2,FALSE))</f>
        <v>15</v>
      </c>
      <c r="C59" s="19">
        <f t="shared" si="6"/>
        <v>0.39785974430293264</v>
      </c>
      <c r="D59" s="20">
        <v>1</v>
      </c>
      <c r="E59" s="21">
        <v>430</v>
      </c>
      <c r="F59" s="22">
        <f>VLOOKUP(E59,'[2]RAB Calculations 10yr'!A:J,10,FALSE)</f>
        <v>117.78972638058077</v>
      </c>
      <c r="G59" s="23">
        <v>0</v>
      </c>
      <c r="H59" s="23">
        <v>0</v>
      </c>
      <c r="I59" s="23">
        <f>VLOOKUP(A59,'[1]Public Lighting Charges'!$A$8:$L$689,12,FALSE)</f>
        <v>77.828695185041937</v>
      </c>
      <c r="J59" s="24">
        <f t="shared" si="7"/>
        <v>195.61842156562273</v>
      </c>
      <c r="K59" s="25">
        <f t="shared" si="8"/>
        <v>228.94930674254951</v>
      </c>
      <c r="L59" s="25">
        <f t="shared" si="8"/>
        <v>227.16109514755749</v>
      </c>
      <c r="M59" s="25">
        <f t="shared" si="8"/>
        <v>227.44555392737692</v>
      </c>
      <c r="N59" s="25">
        <f t="shared" si="8"/>
        <v>227.18898650959241</v>
      </c>
      <c r="O59" s="25">
        <f t="shared" si="8"/>
        <v>228.21127846450742</v>
      </c>
      <c r="P59" s="23">
        <f t="shared" si="11"/>
        <v>109.37136876697672</v>
      </c>
      <c r="Q59" s="23">
        <f t="shared" si="12"/>
        <v>117.78972638058077</v>
      </c>
      <c r="R59" s="32">
        <f t="shared" si="13"/>
        <v>227.16109514755749</v>
      </c>
      <c r="S59" s="26">
        <f t="shared" si="4"/>
        <v>0</v>
      </c>
      <c r="U59" s="26"/>
      <c r="V59" s="26">
        <f t="shared" si="10"/>
        <v>3434.2396011382425</v>
      </c>
      <c r="W59" s="26">
        <f t="shared" si="14"/>
        <v>3407.4164272133621</v>
      </c>
      <c r="X59" s="26">
        <f t="shared" si="15"/>
        <v>3411.683308910654</v>
      </c>
      <c r="Y59" s="26">
        <f t="shared" si="16"/>
        <v>3407.8347976438863</v>
      </c>
      <c r="Z59" s="26">
        <f t="shared" si="17"/>
        <v>3423.1691769676113</v>
      </c>
      <c r="AA59" s="26"/>
    </row>
    <row r="60" spans="1:27" x14ac:dyDescent="0.2">
      <c r="A60" s="27" t="s">
        <v>77</v>
      </c>
      <c r="B60" s="18">
        <f>IF(ISERROR(VLOOKUP(Prices!A60,Quantities!$A$1:$B$576,2,FALSE)),0,VLOOKUP(Prices!A60,Quantities!$A$1:$B$576,2,FALSE))</f>
        <v>4</v>
      </c>
      <c r="C60" s="19">
        <f t="shared" si="6"/>
        <v>0.66698251835144196</v>
      </c>
      <c r="D60" s="20">
        <v>1</v>
      </c>
      <c r="E60" s="21">
        <v>610</v>
      </c>
      <c r="F60" s="22">
        <f>VLOOKUP(E60,'[2]RAB Calculations 10yr'!A:J,10,FALSE)</f>
        <v>37.215587737644988</v>
      </c>
      <c r="G60" s="23">
        <v>0</v>
      </c>
      <c r="H60" s="23">
        <v>0</v>
      </c>
      <c r="I60" s="23">
        <f>VLOOKUP(A60,'[1]Public Lighting Charges'!$A$8:$L$689,12,FALSE)</f>
        <v>74.537067268375267</v>
      </c>
      <c r="J60" s="24">
        <f t="shared" si="7"/>
        <v>111.75265500602026</v>
      </c>
      <c r="K60" s="25">
        <f t="shared" si="8"/>
        <v>143.67386895725406</v>
      </c>
      <c r="L60" s="25">
        <f t="shared" si="8"/>
        <v>141.96128662975764</v>
      </c>
      <c r="M60" s="25">
        <f t="shared" si="8"/>
        <v>142.23371472528297</v>
      </c>
      <c r="N60" s="25">
        <f t="shared" si="8"/>
        <v>141.98799837564084</v>
      </c>
      <c r="O60" s="25">
        <f t="shared" si="8"/>
        <v>142.96705428850501</v>
      </c>
      <c r="P60" s="23">
        <f t="shared" si="11"/>
        <v>104.74569889211266</v>
      </c>
      <c r="Q60" s="23">
        <f t="shared" si="12"/>
        <v>37.215587737644988</v>
      </c>
      <c r="R60" s="32">
        <f t="shared" si="13"/>
        <v>141.96128662975764</v>
      </c>
      <c r="S60" s="26">
        <f t="shared" si="4"/>
        <v>0</v>
      </c>
      <c r="U60" s="26"/>
      <c r="V60" s="26">
        <f t="shared" si="10"/>
        <v>574.69547582901623</v>
      </c>
      <c r="W60" s="26">
        <f t="shared" si="14"/>
        <v>567.84514651903055</v>
      </c>
      <c r="X60" s="26">
        <f t="shared" si="15"/>
        <v>568.93485890113186</v>
      </c>
      <c r="Y60" s="26">
        <f t="shared" si="16"/>
        <v>567.95199350256337</v>
      </c>
      <c r="Z60" s="26">
        <f t="shared" si="17"/>
        <v>571.86821715402004</v>
      </c>
      <c r="AA60" s="26"/>
    </row>
    <row r="61" spans="1:27" x14ac:dyDescent="0.2">
      <c r="A61" s="27" t="s">
        <v>78</v>
      </c>
      <c r="B61" s="18">
        <f>IF(ISERROR(VLOOKUP(Prices!A61,Quantities!$A$1:$B$576,2,FALSE)),0,VLOOKUP(Prices!A61,Quantities!$A$1:$B$576,2,FALSE))</f>
        <v>1</v>
      </c>
      <c r="C61" s="19">
        <f t="shared" si="6"/>
        <v>0.54547468939356536</v>
      </c>
      <c r="D61" s="20">
        <v>1</v>
      </c>
      <c r="E61" s="21">
        <v>1070</v>
      </c>
      <c r="F61" s="22">
        <f>VLOOKUP(E61,'[2]RAB Calculations 10yr'!A:J,10,FALSE)</f>
        <v>71.116706099521267</v>
      </c>
      <c r="G61" s="23">
        <v>0</v>
      </c>
      <c r="H61" s="23">
        <v>0</v>
      </c>
      <c r="I61" s="23">
        <f>VLOOKUP(A61,'[1]Public Lighting Charges'!$A$8:$L$689,12,FALSE)</f>
        <v>85.346981268375274</v>
      </c>
      <c r="J61" s="24">
        <f t="shared" si="7"/>
        <v>156.46368736789654</v>
      </c>
      <c r="K61" s="25">
        <f t="shared" ref="K61:O111" si="18">IF($D61=1,($I61*(1+K$6)*K$5)+$F61,$J61*(1+K$6)*K$5)</f>
        <v>193.01435066875405</v>
      </c>
      <c r="L61" s="25">
        <f t="shared" si="18"/>
        <v>191.05339704954179</v>
      </c>
      <c r="M61" s="25">
        <f t="shared" si="18"/>
        <v>191.36533467222907</v>
      </c>
      <c r="N61" s="25">
        <f t="shared" si="18"/>
        <v>191.08398272937987</v>
      </c>
      <c r="O61" s="25">
        <f t="shared" si="18"/>
        <v>192.20502853542223</v>
      </c>
      <c r="P61" s="23">
        <f t="shared" si="11"/>
        <v>119.93669095002053</v>
      </c>
      <c r="Q61" s="23">
        <f t="shared" si="12"/>
        <v>71.116706099521267</v>
      </c>
      <c r="R61" s="32">
        <f t="shared" si="13"/>
        <v>191.05339704954179</v>
      </c>
      <c r="S61" s="26">
        <f t="shared" si="4"/>
        <v>0</v>
      </c>
      <c r="U61" s="26"/>
      <c r="V61" s="26">
        <f t="shared" si="10"/>
        <v>193.01435066875405</v>
      </c>
      <c r="W61" s="26">
        <f t="shared" si="14"/>
        <v>191.05339704954179</v>
      </c>
      <c r="X61" s="26">
        <f t="shared" si="15"/>
        <v>191.36533467222907</v>
      </c>
      <c r="Y61" s="26">
        <f t="shared" si="16"/>
        <v>191.08398272937987</v>
      </c>
      <c r="Z61" s="26">
        <f t="shared" si="17"/>
        <v>192.20502853542223</v>
      </c>
      <c r="AA61" s="26"/>
    </row>
    <row r="62" spans="1:27" x14ac:dyDescent="0.2">
      <c r="A62" s="27" t="s">
        <v>79</v>
      </c>
      <c r="B62" s="18">
        <f>IF(ISERROR(VLOOKUP(Prices!A62,Quantities!$A$1:$B$576,2,FALSE)),0,VLOOKUP(Prices!A62,Quantities!$A$1:$B$576,2,FALSE))</f>
        <v>2215</v>
      </c>
      <c r="C62" s="19">
        <f t="shared" si="6"/>
        <v>0.7078819074833731</v>
      </c>
      <c r="D62" s="20">
        <v>1</v>
      </c>
      <c r="E62" s="21">
        <v>60</v>
      </c>
      <c r="F62" s="22">
        <f>VLOOKUP(E62,'[2]RAB Calculations 10yr'!A:J,10,FALSE)</f>
        <v>32.138130136529035</v>
      </c>
      <c r="G62" s="23">
        <v>0</v>
      </c>
      <c r="H62" s="23">
        <v>0</v>
      </c>
      <c r="I62" s="23">
        <f>VLOOKUP(A62,'[1]Public Lighting Charges'!$A$8:$L$689,12,FALSE)</f>
        <v>77.879465349104166</v>
      </c>
      <c r="J62" s="24">
        <f t="shared" si="7"/>
        <v>110.01759548563319</v>
      </c>
      <c r="K62" s="25">
        <f t="shared" si="18"/>
        <v>143.3702234722621</v>
      </c>
      <c r="L62" s="25">
        <f t="shared" si="18"/>
        <v>141.58084536926376</v>
      </c>
      <c r="M62" s="25">
        <f t="shared" si="18"/>
        <v>141.86548971070525</v>
      </c>
      <c r="N62" s="25">
        <f t="shared" si="18"/>
        <v>141.60875492573228</v>
      </c>
      <c r="O62" s="25">
        <f t="shared" si="18"/>
        <v>142.63171375460871</v>
      </c>
      <c r="P62" s="23">
        <f t="shared" si="11"/>
        <v>109.44271523273473</v>
      </c>
      <c r="Q62" s="23">
        <f t="shared" si="12"/>
        <v>32.138130136529035</v>
      </c>
      <c r="R62" s="32">
        <f t="shared" si="13"/>
        <v>141.58084536926376</v>
      </c>
      <c r="S62" s="26">
        <f t="shared" si="4"/>
        <v>0</v>
      </c>
      <c r="U62" s="26"/>
      <c r="V62" s="26">
        <f t="shared" si="10"/>
        <v>317565.04499106057</v>
      </c>
      <c r="W62" s="26">
        <f t="shared" si="14"/>
        <v>313601.57249291922</v>
      </c>
      <c r="X62" s="26">
        <f t="shared" si="15"/>
        <v>314232.0597092121</v>
      </c>
      <c r="Y62" s="26">
        <f t="shared" si="16"/>
        <v>313663.39216049702</v>
      </c>
      <c r="Z62" s="26">
        <f t="shared" si="17"/>
        <v>315929.24596645829</v>
      </c>
      <c r="AA62" s="26"/>
    </row>
    <row r="63" spans="1:27" x14ac:dyDescent="0.2">
      <c r="A63" s="27" t="s">
        <v>80</v>
      </c>
      <c r="B63" s="18">
        <f>IF(ISERROR(VLOOKUP(Prices!A63,Quantities!$A$1:$B$576,2,FALSE)),0,VLOOKUP(Prices!A63,Quantities!$A$1:$B$576,2,FALSE))</f>
        <v>945</v>
      </c>
      <c r="C63" s="19">
        <f t="shared" si="6"/>
        <v>0.57319308380677092</v>
      </c>
      <c r="D63" s="20">
        <v>1</v>
      </c>
      <c r="E63" s="21">
        <v>230</v>
      </c>
      <c r="F63" s="22">
        <f>VLOOKUP(E63,'[2]RAB Calculations 10yr'!A:J,10,FALSE)</f>
        <v>66.039248498405314</v>
      </c>
      <c r="G63" s="23">
        <v>0</v>
      </c>
      <c r="H63" s="23">
        <v>0</v>
      </c>
      <c r="I63" s="23">
        <f>VLOOKUP(A63,'[1]Public Lighting Charges'!$A$8:$L$689,12,FALSE)</f>
        <v>88.689379349104172</v>
      </c>
      <c r="J63" s="24">
        <f t="shared" si="7"/>
        <v>154.72862784750947</v>
      </c>
      <c r="K63" s="25">
        <f t="shared" si="18"/>
        <v>192.71070518376209</v>
      </c>
      <c r="L63" s="25">
        <f t="shared" si="18"/>
        <v>190.6729557890479</v>
      </c>
      <c r="M63" s="25">
        <f t="shared" si="18"/>
        <v>190.99710965765135</v>
      </c>
      <c r="N63" s="25">
        <f t="shared" si="18"/>
        <v>190.70473927947131</v>
      </c>
      <c r="O63" s="25">
        <f t="shared" si="18"/>
        <v>191.86968800152593</v>
      </c>
      <c r="P63" s="23">
        <f t="shared" si="11"/>
        <v>124.63370729064259</v>
      </c>
      <c r="Q63" s="23">
        <f t="shared" si="12"/>
        <v>66.039248498405314</v>
      </c>
      <c r="R63" s="32">
        <f t="shared" si="13"/>
        <v>190.6729557890479</v>
      </c>
      <c r="S63" s="26">
        <f t="shared" si="4"/>
        <v>0</v>
      </c>
      <c r="U63" s="26"/>
      <c r="V63" s="26">
        <f t="shared" si="10"/>
        <v>182111.61639865517</v>
      </c>
      <c r="W63" s="26">
        <f t="shared" si="14"/>
        <v>180185.94322065028</v>
      </c>
      <c r="X63" s="26">
        <f t="shared" si="15"/>
        <v>180492.26862648054</v>
      </c>
      <c r="Y63" s="26">
        <f t="shared" si="16"/>
        <v>180215.97861910038</v>
      </c>
      <c r="Z63" s="26">
        <f t="shared" si="17"/>
        <v>181316.85516144201</v>
      </c>
      <c r="AA63" s="26"/>
    </row>
    <row r="64" spans="1:27" x14ac:dyDescent="0.2">
      <c r="A64" s="27" t="s">
        <v>81</v>
      </c>
      <c r="B64" s="18">
        <f>IF(ISERROR(VLOOKUP(Prices!A64,Quantities!$A$1:$B$576,2,FALSE)),0,VLOOKUP(Prices!A64,Quantities!$A$1:$B$576,2,FALSE))</f>
        <v>1146</v>
      </c>
      <c r="C64" s="19">
        <f t="shared" si="6"/>
        <v>0.48731607019737749</v>
      </c>
      <c r="D64" s="20">
        <v>1</v>
      </c>
      <c r="E64" s="21">
        <v>320</v>
      </c>
      <c r="F64" s="22">
        <f>VLOOKUP(E64,'[2]RAB Calculations 10yr'!A:J,10,FALSE)</f>
        <v>92.322513672035399</v>
      </c>
      <c r="G64" s="23">
        <v>0</v>
      </c>
      <c r="H64" s="23">
        <v>0</v>
      </c>
      <c r="I64" s="23">
        <f>VLOOKUP(A64,'[1]Public Lighting Charges'!$A$8:$L$689,12,FALSE)</f>
        <v>87.754349099104161</v>
      </c>
      <c r="J64" s="24">
        <f t="shared" si="7"/>
        <v>180.07686277113956</v>
      </c>
      <c r="K64" s="25">
        <f t="shared" si="18"/>
        <v>217.6585044348474</v>
      </c>
      <c r="L64" s="25">
        <f t="shared" si="18"/>
        <v>215.64223852936226</v>
      </c>
      <c r="M64" s="25">
        <f t="shared" si="18"/>
        <v>215.96297492368609</v>
      </c>
      <c r="N64" s="25">
        <f t="shared" si="18"/>
        <v>215.67368693428597</v>
      </c>
      <c r="O64" s="25">
        <f t="shared" si="18"/>
        <v>216.82635388931487</v>
      </c>
      <c r="P64" s="23">
        <f t="shared" si="11"/>
        <v>123.31972485732686</v>
      </c>
      <c r="Q64" s="23">
        <f t="shared" si="12"/>
        <v>92.322513672035399</v>
      </c>
      <c r="R64" s="32">
        <f t="shared" si="13"/>
        <v>215.64223852936226</v>
      </c>
      <c r="S64" s="26">
        <f t="shared" si="4"/>
        <v>0</v>
      </c>
      <c r="U64" s="26"/>
      <c r="V64" s="26">
        <f t="shared" si="10"/>
        <v>249436.64608233512</v>
      </c>
      <c r="W64" s="26">
        <f t="shared" si="14"/>
        <v>247126.00535464915</v>
      </c>
      <c r="X64" s="26">
        <f t="shared" si="15"/>
        <v>247493.56926254425</v>
      </c>
      <c r="Y64" s="26">
        <f t="shared" si="16"/>
        <v>247162.04522669173</v>
      </c>
      <c r="Z64" s="26">
        <f t="shared" si="17"/>
        <v>248483.00155715484</v>
      </c>
      <c r="AA64" s="26"/>
    </row>
    <row r="65" spans="1:27" x14ac:dyDescent="0.2">
      <c r="A65" s="27" t="s">
        <v>82</v>
      </c>
      <c r="B65" s="18">
        <f>IF(ISERROR(VLOOKUP(Prices!A65,Quantities!$A$1:$B$576,2,FALSE)),0,VLOOKUP(Prices!A65,Quantities!$A$1:$B$576,2,FALSE))</f>
        <v>87</v>
      </c>
      <c r="C65" s="19">
        <f t="shared" si="6"/>
        <v>0.44081318343648745</v>
      </c>
      <c r="D65" s="20">
        <v>1</v>
      </c>
      <c r="E65" s="21">
        <v>390</v>
      </c>
      <c r="F65" s="22">
        <f>VLOOKUP(E65,'[2]RAB Calculations 10yr'!A:J,10,FALSE)</f>
        <v>105.05612002630808</v>
      </c>
      <c r="G65" s="23">
        <v>0</v>
      </c>
      <c r="H65" s="23">
        <v>0</v>
      </c>
      <c r="I65" s="23">
        <f>VLOOKUP(A65,'[1]Public Lighting Charges'!$A$8:$L$689,12,FALSE)</f>
        <v>82.81690722410417</v>
      </c>
      <c r="J65" s="24">
        <f t="shared" si="7"/>
        <v>187.87302725041224</v>
      </c>
      <c r="K65" s="25">
        <f t="shared" si="18"/>
        <v>223.34016207558062</v>
      </c>
      <c r="L65" s="25">
        <f t="shared" si="18"/>
        <v>221.43734007133889</v>
      </c>
      <c r="M65" s="25">
        <f t="shared" si="18"/>
        <v>221.74003043922153</v>
      </c>
      <c r="N65" s="25">
        <f t="shared" si="18"/>
        <v>221.46701905203497</v>
      </c>
      <c r="O65" s="25">
        <f t="shared" si="18"/>
        <v>222.55483194398766</v>
      </c>
      <c r="P65" s="23">
        <f t="shared" si="11"/>
        <v>116.3812200450308</v>
      </c>
      <c r="Q65" s="23">
        <f t="shared" si="12"/>
        <v>105.05612002630808</v>
      </c>
      <c r="R65" s="32">
        <f t="shared" si="13"/>
        <v>221.43734007133889</v>
      </c>
      <c r="S65" s="26">
        <f t="shared" si="4"/>
        <v>0</v>
      </c>
      <c r="U65" s="26"/>
      <c r="V65" s="26">
        <f t="shared" si="10"/>
        <v>19430.594100575516</v>
      </c>
      <c r="W65" s="26">
        <f t="shared" si="14"/>
        <v>19265.048586206485</v>
      </c>
      <c r="X65" s="26">
        <f t="shared" si="15"/>
        <v>19291.382648212271</v>
      </c>
      <c r="Y65" s="26">
        <f t="shared" si="16"/>
        <v>19267.630657527043</v>
      </c>
      <c r="Z65" s="26">
        <f t="shared" si="17"/>
        <v>19362.270379126927</v>
      </c>
      <c r="AA65" s="26"/>
    </row>
    <row r="66" spans="1:27" x14ac:dyDescent="0.2">
      <c r="A66" s="27" t="s">
        <v>83</v>
      </c>
      <c r="B66" s="18">
        <f>IF(ISERROR(VLOOKUP(Prices!A66,Quantities!$A$1:$B$576,2,FALSE)),0,VLOOKUP(Prices!A66,Quantities!$A$1:$B$576,2,FALSE))</f>
        <v>8</v>
      </c>
      <c r="C66" s="19">
        <f t="shared" si="6"/>
        <v>0.38102910558740832</v>
      </c>
      <c r="D66" s="20">
        <v>1</v>
      </c>
      <c r="E66" s="21">
        <v>470</v>
      </c>
      <c r="F66" s="22">
        <f>VLOOKUP(E66,'[2]RAB Calculations 10yr'!A:J,10,FALSE)</f>
        <v>130.52333273485345</v>
      </c>
      <c r="G66" s="23">
        <v>0</v>
      </c>
      <c r="H66" s="23">
        <v>0</v>
      </c>
      <c r="I66" s="23">
        <f>VLOOKUP(A66,'[1]Public Lighting Charges'!$A$8:$L$689,12,FALSE)</f>
        <v>80.348186286604161</v>
      </c>
      <c r="J66" s="24">
        <f t="shared" si="7"/>
        <v>210.87151902145763</v>
      </c>
      <c r="K66" s="25">
        <f t="shared" si="18"/>
        <v>245.28140042735623</v>
      </c>
      <c r="L66" s="25">
        <f t="shared" si="18"/>
        <v>243.4353003737362</v>
      </c>
      <c r="M66" s="25">
        <f t="shared" si="18"/>
        <v>243.72896772839829</v>
      </c>
      <c r="N66" s="25">
        <f t="shared" si="18"/>
        <v>243.46409464231851</v>
      </c>
      <c r="O66" s="25">
        <f t="shared" si="18"/>
        <v>244.51948050273307</v>
      </c>
      <c r="P66" s="23">
        <f t="shared" si="11"/>
        <v>112.91196763888274</v>
      </c>
      <c r="Q66" s="23">
        <f t="shared" si="12"/>
        <v>130.52333273485345</v>
      </c>
      <c r="R66" s="32">
        <f t="shared" si="13"/>
        <v>243.4353003737362</v>
      </c>
      <c r="S66" s="26">
        <f t="shared" si="4"/>
        <v>0</v>
      </c>
      <c r="U66" s="26"/>
      <c r="V66" s="26">
        <f t="shared" si="10"/>
        <v>1962.2512034188499</v>
      </c>
      <c r="W66" s="26">
        <f t="shared" si="14"/>
        <v>1947.4824029898896</v>
      </c>
      <c r="X66" s="26">
        <f t="shared" si="15"/>
        <v>1949.8317418271863</v>
      </c>
      <c r="Y66" s="26">
        <f t="shared" si="16"/>
        <v>1947.7127571385481</v>
      </c>
      <c r="Z66" s="26">
        <f t="shared" si="17"/>
        <v>1956.1558440218646</v>
      </c>
      <c r="AA66" s="26"/>
    </row>
    <row r="67" spans="1:27" x14ac:dyDescent="0.2">
      <c r="A67" s="27" t="s">
        <v>84</v>
      </c>
      <c r="B67" s="18">
        <f>IF(ISERROR(VLOOKUP(Prices!A67,Quantities!$A$1:$B$576,2,FALSE)),0,VLOOKUP(Prices!A67,Quantities!$A$1:$B$576,2,FALSE))</f>
        <v>22</v>
      </c>
      <c r="C67" s="19">
        <f t="shared" si="6"/>
        <v>0.31344908495233498</v>
      </c>
      <c r="D67" s="20">
        <v>1</v>
      </c>
      <c r="E67" s="21">
        <v>550</v>
      </c>
      <c r="F67" s="22">
        <f>VLOOKUP(E67,'[2]RAB Calculations 10yr'!A:J,10,FALSE)</f>
        <v>177.78992197571316</v>
      </c>
      <c r="G67" s="23">
        <v>0</v>
      </c>
      <c r="H67" s="23">
        <v>0</v>
      </c>
      <c r="I67" s="23">
        <f>VLOOKUP(A67,'[1]Public Lighting Charges'!$A$8:$L$689,12,FALSE)</f>
        <v>81.171093265770836</v>
      </c>
      <c r="J67" s="24">
        <f t="shared" si="7"/>
        <v>258.96101524148401</v>
      </c>
      <c r="K67" s="25">
        <f t="shared" si="18"/>
        <v>293.72331445380587</v>
      </c>
      <c r="L67" s="25">
        <f t="shared" si="18"/>
        <v>291.85830708331196</v>
      </c>
      <c r="M67" s="25">
        <f t="shared" si="18"/>
        <v>292.15498210904752</v>
      </c>
      <c r="N67" s="25">
        <f t="shared" si="18"/>
        <v>291.88739625593217</v>
      </c>
      <c r="O67" s="25">
        <f t="shared" si="18"/>
        <v>292.95359112685946</v>
      </c>
      <c r="P67" s="23">
        <f t="shared" si="11"/>
        <v>114.06838510759877</v>
      </c>
      <c r="Q67" s="23">
        <f t="shared" si="12"/>
        <v>177.78992197571316</v>
      </c>
      <c r="R67" s="32">
        <f t="shared" si="13"/>
        <v>291.85830708331196</v>
      </c>
      <c r="S67" s="26">
        <f t="shared" si="4"/>
        <v>0</v>
      </c>
      <c r="U67" s="26"/>
      <c r="V67" s="26">
        <f t="shared" si="10"/>
        <v>6461.9129179837291</v>
      </c>
      <c r="W67" s="26">
        <f t="shared" si="14"/>
        <v>6420.882755832863</v>
      </c>
      <c r="X67" s="26">
        <f t="shared" si="15"/>
        <v>6427.4096063990455</v>
      </c>
      <c r="Y67" s="26">
        <f t="shared" si="16"/>
        <v>6421.5227176305079</v>
      </c>
      <c r="Z67" s="26">
        <f t="shared" si="17"/>
        <v>6444.9790047909082</v>
      </c>
      <c r="AA67" s="26"/>
    </row>
    <row r="68" spans="1:27" x14ac:dyDescent="0.2">
      <c r="A68" s="27" t="s">
        <v>85</v>
      </c>
      <c r="B68" s="18">
        <f>IF(ISERROR(VLOOKUP(Prices!A68,Quantities!$A$1:$B$576,2,FALSE)),0,VLOOKUP(Prices!A68,Quantities!$A$1:$B$576,2,FALSE))</f>
        <v>146</v>
      </c>
      <c r="C68" s="19">
        <f t="shared" si="6"/>
        <v>0.29662818947461672</v>
      </c>
      <c r="D68" s="20">
        <v>1</v>
      </c>
      <c r="E68" s="21">
        <v>590</v>
      </c>
      <c r="F68" s="22">
        <f>VLOOKUP(E68,'[2]RAB Calculations 10yr'!A:J,10,FALSE)</f>
        <v>190.52352832998582</v>
      </c>
      <c r="G68" s="23">
        <v>0</v>
      </c>
      <c r="H68" s="23">
        <v>0</v>
      </c>
      <c r="I68" s="23">
        <f>VLOOKUP(A68,'[1]Public Lighting Charges'!$A$8:$L$689,12,FALSE)</f>
        <v>80.348186286604161</v>
      </c>
      <c r="J68" s="24">
        <f t="shared" si="7"/>
        <v>270.87171461659</v>
      </c>
      <c r="K68" s="25">
        <f t="shared" si="18"/>
        <v>305.2815960224886</v>
      </c>
      <c r="L68" s="25">
        <f t="shared" si="18"/>
        <v>303.43549596886857</v>
      </c>
      <c r="M68" s="25">
        <f t="shared" si="18"/>
        <v>303.72916332353066</v>
      </c>
      <c r="N68" s="25">
        <f t="shared" si="18"/>
        <v>303.46429023745088</v>
      </c>
      <c r="O68" s="25">
        <f t="shared" si="18"/>
        <v>304.51967609786544</v>
      </c>
      <c r="P68" s="23">
        <f t="shared" si="11"/>
        <v>112.91196763888274</v>
      </c>
      <c r="Q68" s="23">
        <f t="shared" si="12"/>
        <v>190.52352832998582</v>
      </c>
      <c r="R68" s="32">
        <f t="shared" si="13"/>
        <v>303.43549596886857</v>
      </c>
      <c r="S68" s="26">
        <f t="shared" si="4"/>
        <v>0</v>
      </c>
      <c r="U68" s="26"/>
      <c r="V68" s="26">
        <f t="shared" si="10"/>
        <v>44571.113019283337</v>
      </c>
      <c r="W68" s="26">
        <f t="shared" si="14"/>
        <v>44301.582411454809</v>
      </c>
      <c r="X68" s="26">
        <f t="shared" si="15"/>
        <v>44344.457845235476</v>
      </c>
      <c r="Y68" s="26">
        <f t="shared" si="16"/>
        <v>44305.786374667827</v>
      </c>
      <c r="Z68" s="26">
        <f t="shared" si="17"/>
        <v>44459.872710288357</v>
      </c>
      <c r="AA68" s="26"/>
    </row>
    <row r="69" spans="1:27" x14ac:dyDescent="0.2">
      <c r="A69" s="27" t="s">
        <v>86</v>
      </c>
      <c r="B69" s="18">
        <f>IF(ISERROR(VLOOKUP(Prices!A69,Quantities!$A$1:$B$576,2,FALSE)),0,VLOOKUP(Prices!A69,Quantities!$A$1:$B$576,2,FALSE))</f>
        <v>81</v>
      </c>
      <c r="C69" s="19">
        <f t="shared" si="6"/>
        <v>0.67665345521327536</v>
      </c>
      <c r="D69" s="20">
        <v>1</v>
      </c>
      <c r="E69" s="21">
        <v>610</v>
      </c>
      <c r="F69" s="22">
        <f>VLOOKUP(E69,'[2]RAB Calculations 10yr'!A:J,10,FALSE)</f>
        <v>37.215587737644988</v>
      </c>
      <c r="G69" s="23">
        <v>0</v>
      </c>
      <c r="H69" s="23">
        <v>0</v>
      </c>
      <c r="I69" s="23">
        <f>VLOOKUP(A69,'[1]Public Lighting Charges'!$A$8:$L$689,12,FALSE)</f>
        <v>77.879465349104166</v>
      </c>
      <c r="J69" s="24">
        <f t="shared" si="7"/>
        <v>115.09505308674915</v>
      </c>
      <c r="K69" s="25">
        <f t="shared" si="18"/>
        <v>148.44768107337805</v>
      </c>
      <c r="L69" s="25">
        <f t="shared" si="18"/>
        <v>146.65830297037971</v>
      </c>
      <c r="M69" s="25">
        <f t="shared" si="18"/>
        <v>146.9429473118212</v>
      </c>
      <c r="N69" s="25">
        <f t="shared" si="18"/>
        <v>146.68621252684824</v>
      </c>
      <c r="O69" s="25">
        <f t="shared" si="18"/>
        <v>147.70917135572466</v>
      </c>
      <c r="P69" s="23">
        <f t="shared" si="11"/>
        <v>109.44271523273473</v>
      </c>
      <c r="Q69" s="23">
        <f t="shared" si="12"/>
        <v>37.215587737644988</v>
      </c>
      <c r="R69" s="32">
        <f t="shared" si="13"/>
        <v>146.65830297037971</v>
      </c>
      <c r="S69" s="26">
        <f t="shared" si="4"/>
        <v>0</v>
      </c>
      <c r="U69" s="26"/>
      <c r="V69" s="26">
        <f t="shared" si="10"/>
        <v>12024.262166943621</v>
      </c>
      <c r="W69" s="26">
        <f t="shared" si="14"/>
        <v>11879.322540600757</v>
      </c>
      <c r="X69" s="26">
        <f t="shared" si="15"/>
        <v>11902.378732257517</v>
      </c>
      <c r="Y69" s="26">
        <f t="shared" si="16"/>
        <v>11881.583214674707</v>
      </c>
      <c r="Z69" s="26">
        <f t="shared" si="17"/>
        <v>11964.442879813698</v>
      </c>
      <c r="AA69" s="26"/>
    </row>
    <row r="70" spans="1:27" x14ac:dyDescent="0.2">
      <c r="A70" s="27" t="s">
        <v>87</v>
      </c>
      <c r="B70" s="18">
        <f>IF(ISERROR(VLOOKUP(Prices!A70,Quantities!$A$1:$B$576,2,FALSE)),0,VLOOKUP(Prices!A70,Quantities!$A$1:$B$576,2,FALSE))</f>
        <v>9</v>
      </c>
      <c r="C70" s="19">
        <f t="shared" si="6"/>
        <v>0.51391966955858648</v>
      </c>
      <c r="D70" s="20">
        <v>1</v>
      </c>
      <c r="E70" s="21">
        <v>760</v>
      </c>
      <c r="F70" s="22">
        <f>VLOOKUP(E70,'[2]RAB Calculations 10yr'!A:J,10,FALSE)</f>
        <v>78.772854852678023</v>
      </c>
      <c r="G70" s="23">
        <v>0</v>
      </c>
      <c r="H70" s="23">
        <v>0</v>
      </c>
      <c r="I70" s="23">
        <f>VLOOKUP(A70,'[1]Public Lighting Charges'!$A$8:$L$689,12,FALSE)</f>
        <v>83.284422349104162</v>
      </c>
      <c r="J70" s="24">
        <f t="shared" si="7"/>
        <v>162.0572772017822</v>
      </c>
      <c r="K70" s="25">
        <f t="shared" si="18"/>
        <v>197.72462986322296</v>
      </c>
      <c r="L70" s="25">
        <f t="shared" si="18"/>
        <v>195.81106611436667</v>
      </c>
      <c r="M70" s="25">
        <f t="shared" si="18"/>
        <v>196.11546521938914</v>
      </c>
      <c r="N70" s="25">
        <f t="shared" si="18"/>
        <v>195.84091263781264</v>
      </c>
      <c r="O70" s="25">
        <f t="shared" si="18"/>
        <v>196.93486641327814</v>
      </c>
      <c r="P70" s="23">
        <f t="shared" si="11"/>
        <v>117.03821126168864</v>
      </c>
      <c r="Q70" s="23">
        <f t="shared" si="12"/>
        <v>78.772854852678023</v>
      </c>
      <c r="R70" s="32">
        <f t="shared" si="13"/>
        <v>195.81106611436667</v>
      </c>
      <c r="S70" s="26">
        <f t="shared" si="4"/>
        <v>0</v>
      </c>
      <c r="U70" s="26"/>
      <c r="V70" s="26">
        <f t="shared" si="10"/>
        <v>1779.5216687690067</v>
      </c>
      <c r="W70" s="26">
        <f t="shared" si="14"/>
        <v>1762.2995950293</v>
      </c>
      <c r="X70" s="26">
        <f t="shared" si="15"/>
        <v>1765.0391869745022</v>
      </c>
      <c r="Y70" s="26">
        <f t="shared" si="16"/>
        <v>1762.5682137403137</v>
      </c>
      <c r="Z70" s="26">
        <f t="shared" si="17"/>
        <v>1772.4137977195032</v>
      </c>
      <c r="AA70" s="26"/>
    </row>
    <row r="71" spans="1:27" x14ac:dyDescent="0.2">
      <c r="A71" s="27" t="s">
        <v>88</v>
      </c>
      <c r="B71" s="18">
        <f>IF(ISERROR(VLOOKUP(Prices!A71,Quantities!$A$1:$B$576,2,FALSE)),0,VLOOKUP(Prices!A71,Quantities!$A$1:$B$576,2,FALSE))</f>
        <v>5</v>
      </c>
      <c r="C71" s="19">
        <f t="shared" si="6"/>
        <v>0.47102799081673907</v>
      </c>
      <c r="D71" s="20">
        <v>1</v>
      </c>
      <c r="E71" s="21">
        <v>930</v>
      </c>
      <c r="F71" s="22">
        <f>VLOOKUP(E71,'[2]RAB Calculations 10yr'!A:J,10,FALSE)</f>
        <v>91.506461206950704</v>
      </c>
      <c r="G71" s="23">
        <v>0</v>
      </c>
      <c r="H71" s="23">
        <v>0</v>
      </c>
      <c r="I71" s="23">
        <f>VLOOKUP(A71,'[1]Public Lighting Charges'!$A$8:$L$689,12,FALSE)</f>
        <v>81.482770015770839</v>
      </c>
      <c r="J71" s="24">
        <f t="shared" si="7"/>
        <v>172.98923122272154</v>
      </c>
      <c r="K71" s="25">
        <f t="shared" si="18"/>
        <v>207.88500899255834</v>
      </c>
      <c r="L71" s="25">
        <f t="shared" si="18"/>
        <v>206.01284045898805</v>
      </c>
      <c r="M71" s="25">
        <f t="shared" si="18"/>
        <v>206.31065464281687</v>
      </c>
      <c r="N71" s="25">
        <f t="shared" si="18"/>
        <v>206.04204132677486</v>
      </c>
      <c r="O71" s="25">
        <f t="shared" si="18"/>
        <v>207.11233012004402</v>
      </c>
      <c r="P71" s="23">
        <f t="shared" si="11"/>
        <v>114.50637925203735</v>
      </c>
      <c r="Q71" s="23">
        <f t="shared" si="12"/>
        <v>91.506461206950704</v>
      </c>
      <c r="R71" s="32">
        <f t="shared" si="13"/>
        <v>206.01284045898805</v>
      </c>
      <c r="S71" s="26">
        <f t="shared" si="4"/>
        <v>0</v>
      </c>
      <c r="U71" s="26"/>
      <c r="V71" s="26">
        <f t="shared" si="10"/>
        <v>1039.4250449627916</v>
      </c>
      <c r="W71" s="26">
        <f t="shared" si="14"/>
        <v>1030.0642022949403</v>
      </c>
      <c r="X71" s="26">
        <f t="shared" si="15"/>
        <v>1031.5532732140844</v>
      </c>
      <c r="Y71" s="26">
        <f t="shared" si="16"/>
        <v>1030.2102066338743</v>
      </c>
      <c r="Z71" s="26">
        <f t="shared" si="17"/>
        <v>1035.5616506002202</v>
      </c>
      <c r="AA71" s="26"/>
    </row>
    <row r="72" spans="1:27" x14ac:dyDescent="0.2">
      <c r="A72" s="27" t="s">
        <v>89</v>
      </c>
      <c r="B72" s="18">
        <f>IF(ISERROR(VLOOKUP(Prices!A72,Quantities!$A$1:$B$576,2,FALSE)),0,VLOOKUP(Prices!A72,Quantities!$A$1:$B$576,2,FALSE))</f>
        <v>45</v>
      </c>
      <c r="C72" s="19">
        <f t="shared" si="6"/>
        <v>0.63444971765470637</v>
      </c>
      <c r="D72" s="20">
        <v>1</v>
      </c>
      <c r="E72" s="21">
        <v>960</v>
      </c>
      <c r="F72" s="22">
        <f>VLOOKUP(E72,'[2]RAB Calculations 10yr'!A:J,10,FALSE)</f>
        <v>44.871736490801723</v>
      </c>
      <c r="G72" s="23">
        <v>0</v>
      </c>
      <c r="H72" s="23">
        <v>0</v>
      </c>
      <c r="I72" s="23">
        <f>VLOOKUP(A72,'[1]Public Lighting Charges'!$A$8:$L$689,12,FALSE)</f>
        <v>77.879465349104166</v>
      </c>
      <c r="J72" s="24">
        <f t="shared" si="7"/>
        <v>122.75120183990589</v>
      </c>
      <c r="K72" s="25">
        <f t="shared" si="18"/>
        <v>156.10382982653479</v>
      </c>
      <c r="L72" s="25">
        <f t="shared" si="18"/>
        <v>154.31445172353645</v>
      </c>
      <c r="M72" s="25">
        <f t="shared" si="18"/>
        <v>154.59909606497791</v>
      </c>
      <c r="N72" s="25">
        <f t="shared" si="18"/>
        <v>154.34236128000498</v>
      </c>
      <c r="O72" s="25">
        <f t="shared" si="18"/>
        <v>155.36532010888141</v>
      </c>
      <c r="P72" s="23">
        <f t="shared" si="11"/>
        <v>109.44271523273473</v>
      </c>
      <c r="Q72" s="23">
        <f t="shared" si="12"/>
        <v>44.871736490801723</v>
      </c>
      <c r="R72" s="32">
        <f t="shared" si="13"/>
        <v>154.31445172353645</v>
      </c>
      <c r="S72" s="26">
        <f t="shared" si="4"/>
        <v>0</v>
      </c>
      <c r="U72" s="26"/>
      <c r="V72" s="26">
        <f t="shared" si="10"/>
        <v>7024.672342194066</v>
      </c>
      <c r="W72" s="26">
        <f t="shared" si="14"/>
        <v>6944.1503275591404</v>
      </c>
      <c r="X72" s="26">
        <f t="shared" si="15"/>
        <v>6956.9593229240063</v>
      </c>
      <c r="Y72" s="26">
        <f t="shared" si="16"/>
        <v>6945.4062576002243</v>
      </c>
      <c r="Z72" s="26">
        <f t="shared" si="17"/>
        <v>6991.4394048996637</v>
      </c>
      <c r="AA72" s="26"/>
    </row>
    <row r="73" spans="1:27" x14ac:dyDescent="0.2">
      <c r="A73" s="27" t="s">
        <v>90</v>
      </c>
      <c r="B73" s="18">
        <f>IF(ISERROR(VLOOKUP(Prices!A73,Quantities!$A$1:$B$576,2,FALSE)),0,VLOOKUP(Prices!A73,Quantities!$A$1:$B$576,2,FALSE))</f>
        <v>29</v>
      </c>
      <c r="C73" s="19">
        <f t="shared" si="6"/>
        <v>0.5549812392946456</v>
      </c>
      <c r="D73" s="20">
        <v>1</v>
      </c>
      <c r="E73" s="21">
        <v>1070</v>
      </c>
      <c r="F73" s="22">
        <f>VLOOKUP(E73,'[2]RAB Calculations 10yr'!A:J,10,FALSE)</f>
        <v>71.116706099521267</v>
      </c>
      <c r="G73" s="23">
        <v>0</v>
      </c>
      <c r="H73" s="23">
        <v>0</v>
      </c>
      <c r="I73" s="23">
        <f>VLOOKUP(A73,'[1]Public Lighting Charges'!$A$8:$L$689,12,FALSE)</f>
        <v>88.689379349104172</v>
      </c>
      <c r="J73" s="24">
        <f t="shared" si="7"/>
        <v>159.80608544862542</v>
      </c>
      <c r="K73" s="25">
        <f t="shared" si="18"/>
        <v>197.78816278487804</v>
      </c>
      <c r="L73" s="25">
        <f t="shared" si="18"/>
        <v>195.75041339016386</v>
      </c>
      <c r="M73" s="25">
        <f t="shared" si="18"/>
        <v>196.0745672587673</v>
      </c>
      <c r="N73" s="25">
        <f t="shared" si="18"/>
        <v>195.78219688058726</v>
      </c>
      <c r="O73" s="25">
        <f t="shared" si="18"/>
        <v>196.94714560264188</v>
      </c>
      <c r="P73" s="23">
        <f t="shared" si="11"/>
        <v>124.63370729064259</v>
      </c>
      <c r="Q73" s="23">
        <f t="shared" si="12"/>
        <v>71.116706099521267</v>
      </c>
      <c r="R73" s="32">
        <f t="shared" si="13"/>
        <v>195.75041339016386</v>
      </c>
      <c r="S73" s="26">
        <f t="shared" ref="S73:S136" si="19">R73-L73</f>
        <v>0</v>
      </c>
      <c r="U73" s="26"/>
      <c r="V73" s="26">
        <f t="shared" si="10"/>
        <v>5735.8567207614633</v>
      </c>
      <c r="W73" s="26">
        <f t="shared" si="14"/>
        <v>5676.7619883147518</v>
      </c>
      <c r="X73" s="26">
        <f t="shared" si="15"/>
        <v>5686.1624505042519</v>
      </c>
      <c r="Y73" s="26">
        <f t="shared" si="16"/>
        <v>5677.6837095370311</v>
      </c>
      <c r="Z73" s="26">
        <f t="shared" si="17"/>
        <v>5711.4672224766146</v>
      </c>
      <c r="AA73" s="26"/>
    </row>
    <row r="74" spans="1:27" x14ac:dyDescent="0.2">
      <c r="A74" s="27" t="s">
        <v>91</v>
      </c>
      <c r="B74" s="18">
        <f>IF(ISERROR(VLOOKUP(Prices!A74,Quantities!$A$1:$B$576,2,FALSE)),0,VLOOKUP(Prices!A74,Quantities!$A$1:$B$576,2,FALSE))</f>
        <v>35</v>
      </c>
      <c r="C74" s="19">
        <f t="shared" ref="C74:C137" si="20">I74/J74</f>
        <v>0.47395247878997776</v>
      </c>
      <c r="D74" s="20">
        <v>1</v>
      </c>
      <c r="E74" s="21">
        <v>1120</v>
      </c>
      <c r="F74" s="22">
        <f>VLOOKUP(E74,'[2]RAB Calculations 10yr'!A:J,10,FALSE)</f>
        <v>97.399971273151337</v>
      </c>
      <c r="G74" s="23">
        <v>0</v>
      </c>
      <c r="H74" s="23">
        <v>0</v>
      </c>
      <c r="I74" s="23">
        <f>VLOOKUP(A74,'[1]Public Lighting Charges'!$A$8:$L$689,12,FALSE)</f>
        <v>87.754349099104161</v>
      </c>
      <c r="J74" s="24">
        <f t="shared" ref="J74:J137" si="21">SUM(F74:I74)</f>
        <v>185.15432037225548</v>
      </c>
      <c r="K74" s="25">
        <f t="shared" si="18"/>
        <v>222.73596203596333</v>
      </c>
      <c r="L74" s="25">
        <f t="shared" si="18"/>
        <v>220.71969613047821</v>
      </c>
      <c r="M74" s="25">
        <f t="shared" si="18"/>
        <v>221.04043252480204</v>
      </c>
      <c r="N74" s="25">
        <f t="shared" si="18"/>
        <v>220.75114453540192</v>
      </c>
      <c r="O74" s="25">
        <f t="shared" si="18"/>
        <v>221.90381149043083</v>
      </c>
      <c r="P74" s="23">
        <f t="shared" si="11"/>
        <v>123.31972485732686</v>
      </c>
      <c r="Q74" s="23">
        <f t="shared" si="12"/>
        <v>97.399971273151337</v>
      </c>
      <c r="R74" s="32">
        <f t="shared" si="13"/>
        <v>220.71969613047821</v>
      </c>
      <c r="S74" s="26">
        <f t="shared" si="19"/>
        <v>0</v>
      </c>
      <c r="U74" s="26"/>
      <c r="V74" s="26">
        <f t="shared" ref="V74:V137" si="22">K74*$B74</f>
        <v>7795.7586712587163</v>
      </c>
      <c r="W74" s="26">
        <f t="shared" si="14"/>
        <v>7725.1893645667378</v>
      </c>
      <c r="X74" s="26">
        <f t="shared" si="15"/>
        <v>7736.4151383680719</v>
      </c>
      <c r="Y74" s="26">
        <f t="shared" si="16"/>
        <v>7726.2900587390668</v>
      </c>
      <c r="Z74" s="26">
        <f t="shared" si="17"/>
        <v>7766.6334021650791</v>
      </c>
      <c r="AA74" s="26"/>
    </row>
    <row r="75" spans="1:27" x14ac:dyDescent="0.2">
      <c r="A75" s="27" t="s">
        <v>92</v>
      </c>
      <c r="B75" s="18">
        <f>IF(ISERROR(VLOOKUP(Prices!A75,Quantities!$A$1:$B$576,2,FALSE)),0,VLOOKUP(Prices!A75,Quantities!$A$1:$B$576,2,FALSE))</f>
        <v>9</v>
      </c>
      <c r="C75" s="19">
        <f t="shared" si="20"/>
        <v>0.48361513308951337</v>
      </c>
      <c r="D75" s="20">
        <v>1</v>
      </c>
      <c r="E75" s="21">
        <v>1160</v>
      </c>
      <c r="F75" s="22">
        <f>VLOOKUP(E75,'[2]RAB Calculations 10yr'!A:J,10,FALSE)</f>
        <v>88.927770054909942</v>
      </c>
      <c r="G75" s="23">
        <v>0</v>
      </c>
      <c r="H75" s="23">
        <v>0</v>
      </c>
      <c r="I75" s="23">
        <f>VLOOKUP(A75,'[1]Public Lighting Charges'!$A$8:$L$689,12,FALSE)</f>
        <v>83.284422349104162</v>
      </c>
      <c r="J75" s="24">
        <f t="shared" si="21"/>
        <v>172.2121924040141</v>
      </c>
      <c r="K75" s="25">
        <f t="shared" si="18"/>
        <v>207.87954506545486</v>
      </c>
      <c r="L75" s="25">
        <f t="shared" si="18"/>
        <v>205.96598131659857</v>
      </c>
      <c r="M75" s="25">
        <f t="shared" si="18"/>
        <v>206.27038042162104</v>
      </c>
      <c r="N75" s="25">
        <f t="shared" si="18"/>
        <v>205.99582784004457</v>
      </c>
      <c r="O75" s="25">
        <f t="shared" si="18"/>
        <v>207.08978161551005</v>
      </c>
      <c r="P75" s="23">
        <f t="shared" ref="P75:P138" si="23">IF($D75=1,($I75*(1+L$6)*L$5))</f>
        <v>117.03821126168864</v>
      </c>
      <c r="Q75" s="23">
        <f t="shared" ref="Q75:Q138" si="24">IF($D75=1,$F75,$J75*(1+L$6)*L$5)</f>
        <v>88.927770054909942</v>
      </c>
      <c r="R75" s="32">
        <f t="shared" ref="R75:R138" si="25">SUM(P75:Q75)</f>
        <v>205.96598131659857</v>
      </c>
      <c r="S75" s="26">
        <f t="shared" si="19"/>
        <v>0</v>
      </c>
      <c r="U75" s="26"/>
      <c r="V75" s="26">
        <f t="shared" si="22"/>
        <v>1870.9159055890937</v>
      </c>
      <c r="W75" s="26">
        <f t="shared" si="14"/>
        <v>1853.6938318493872</v>
      </c>
      <c r="X75" s="26">
        <f t="shared" si="15"/>
        <v>1856.4334237945893</v>
      </c>
      <c r="Y75" s="26">
        <f t="shared" si="16"/>
        <v>1853.9624505604011</v>
      </c>
      <c r="Z75" s="26">
        <f t="shared" si="17"/>
        <v>1863.8080345395904</v>
      </c>
      <c r="AA75" s="26"/>
    </row>
    <row r="76" spans="1:27" x14ac:dyDescent="0.2">
      <c r="A76" s="27" t="s">
        <v>93</v>
      </c>
      <c r="B76" s="18">
        <f>IF(ISERROR(VLOOKUP(Prices!A76,Quantities!$A$1:$B$576,2,FALSE)),0,VLOOKUP(Prices!A76,Quantities!$A$1:$B$576,2,FALSE))</f>
        <v>8</v>
      </c>
      <c r="C76" s="19">
        <f t="shared" si="20"/>
        <v>0.27593845716010129</v>
      </c>
      <c r="D76" s="20">
        <v>1</v>
      </c>
      <c r="E76" s="21">
        <v>1450</v>
      </c>
      <c r="F76" s="22">
        <f>VLOOKUP(E76,'[2]RAB Calculations 10yr'!A:J,10,FALSE)</f>
        <v>210.83335873444966</v>
      </c>
      <c r="G76" s="23">
        <v>0</v>
      </c>
      <c r="H76" s="23">
        <v>0</v>
      </c>
      <c r="I76" s="23">
        <f>VLOOKUP(A76,'[1]Public Lighting Charges'!$A$8:$L$689,12,FALSE)</f>
        <v>80.348186286604161</v>
      </c>
      <c r="J76" s="24">
        <f t="shared" si="21"/>
        <v>291.18154502105381</v>
      </c>
      <c r="K76" s="25">
        <f t="shared" si="18"/>
        <v>325.59142642695247</v>
      </c>
      <c r="L76" s="25">
        <f t="shared" si="18"/>
        <v>323.74532637333243</v>
      </c>
      <c r="M76" s="25">
        <f t="shared" si="18"/>
        <v>324.03899372799447</v>
      </c>
      <c r="N76" s="25">
        <f t="shared" si="18"/>
        <v>323.77412064191475</v>
      </c>
      <c r="O76" s="25">
        <f t="shared" si="18"/>
        <v>324.82950650232931</v>
      </c>
      <c r="P76" s="23">
        <f t="shared" si="23"/>
        <v>112.91196763888274</v>
      </c>
      <c r="Q76" s="23">
        <f t="shared" si="24"/>
        <v>210.83335873444966</v>
      </c>
      <c r="R76" s="32">
        <f t="shared" si="25"/>
        <v>323.74532637333243</v>
      </c>
      <c r="S76" s="26">
        <f t="shared" si="19"/>
        <v>0</v>
      </c>
      <c r="U76" s="26"/>
      <c r="V76" s="26">
        <f t="shared" si="22"/>
        <v>2604.7314114156197</v>
      </c>
      <c r="W76" s="26">
        <f t="shared" si="14"/>
        <v>2589.9626109866595</v>
      </c>
      <c r="X76" s="26">
        <f t="shared" si="15"/>
        <v>2592.3119498239557</v>
      </c>
      <c r="Y76" s="26">
        <f t="shared" si="16"/>
        <v>2590.192965135318</v>
      </c>
      <c r="Z76" s="26">
        <f t="shared" si="17"/>
        <v>2598.6360520186345</v>
      </c>
      <c r="AA76" s="26"/>
    </row>
    <row r="77" spans="1:27" x14ac:dyDescent="0.2">
      <c r="A77" s="27" t="s">
        <v>94</v>
      </c>
      <c r="B77" s="18">
        <f>IF(ISERROR(VLOOKUP(Prices!A77,Quantities!$A$1:$B$576,2,FALSE)),0,VLOOKUP(Prices!A77,Quantities!$A$1:$B$576,2,FALSE))</f>
        <v>163</v>
      </c>
      <c r="C77" s="19">
        <f t="shared" si="20"/>
        <v>0.68709830399158289</v>
      </c>
      <c r="D77" s="20">
        <v>1</v>
      </c>
      <c r="E77" s="21">
        <v>60</v>
      </c>
      <c r="F77" s="22">
        <f>VLOOKUP(E77,'[2]RAB Calculations 10yr'!A:J,10,FALSE)</f>
        <v>32.138130136529035</v>
      </c>
      <c r="G77" s="23">
        <v>0</v>
      </c>
      <c r="H77" s="23">
        <v>0</v>
      </c>
      <c r="I77" s="23">
        <f>VLOOKUP(A77,'[1]Public Lighting Charges'!$A$8:$L$689,12,FALSE)</f>
        <v>70.571860082458173</v>
      </c>
      <c r="J77" s="24">
        <f t="shared" si="21"/>
        <v>102.7099902189872</v>
      </c>
      <c r="K77" s="25">
        <f t="shared" si="18"/>
        <v>132.9330661620956</v>
      </c>
      <c r="L77" s="25">
        <f t="shared" si="18"/>
        <v>131.31158942810225</v>
      </c>
      <c r="M77" s="25">
        <f t="shared" si="18"/>
        <v>131.56952495125236</v>
      </c>
      <c r="N77" s="25">
        <f t="shared" si="18"/>
        <v>131.336880168161</v>
      </c>
      <c r="O77" s="25">
        <f t="shared" si="18"/>
        <v>132.26385247103923</v>
      </c>
      <c r="P77" s="23">
        <f t="shared" si="23"/>
        <v>99.173459291573209</v>
      </c>
      <c r="Q77" s="23">
        <f t="shared" si="24"/>
        <v>32.138130136529035</v>
      </c>
      <c r="R77" s="32">
        <f t="shared" si="25"/>
        <v>131.31158942810225</v>
      </c>
      <c r="S77" s="26">
        <f t="shared" si="19"/>
        <v>0</v>
      </c>
      <c r="U77" s="26"/>
      <c r="V77" s="26">
        <f t="shared" si="22"/>
        <v>21668.089784421583</v>
      </c>
      <c r="W77" s="26">
        <f t="shared" si="14"/>
        <v>21403.789076780668</v>
      </c>
      <c r="X77" s="26">
        <f t="shared" si="15"/>
        <v>21445.832567054134</v>
      </c>
      <c r="Y77" s="26">
        <f t="shared" si="16"/>
        <v>21407.911467410242</v>
      </c>
      <c r="Z77" s="26">
        <f t="shared" si="17"/>
        <v>21559.007952779393</v>
      </c>
      <c r="AA77" s="26"/>
    </row>
    <row r="78" spans="1:27" x14ac:dyDescent="0.2">
      <c r="A78" s="27" t="s">
        <v>95</v>
      </c>
      <c r="B78" s="18">
        <f>IF(ISERROR(VLOOKUP(Prices!A78,Quantities!$A$1:$B$576,2,FALSE)),0,VLOOKUP(Prices!A78,Quantities!$A$1:$B$576,2,FALSE))</f>
        <v>85</v>
      </c>
      <c r="C78" s="19">
        <f t="shared" si="20"/>
        <v>0.55203642369132655</v>
      </c>
      <c r="D78" s="20">
        <v>1</v>
      </c>
      <c r="E78" s="21">
        <v>230</v>
      </c>
      <c r="F78" s="22">
        <f>VLOOKUP(E78,'[2]RAB Calculations 10yr'!A:J,10,FALSE)</f>
        <v>66.039248498405314</v>
      </c>
      <c r="G78" s="23">
        <v>0</v>
      </c>
      <c r="H78" s="23">
        <v>0</v>
      </c>
      <c r="I78" s="23">
        <f>VLOOKUP(A78,'[1]Public Lighting Charges'!$A$8:$L$689,12,FALSE)</f>
        <v>81.381774082458179</v>
      </c>
      <c r="J78" s="24">
        <f t="shared" si="21"/>
        <v>147.42102258086351</v>
      </c>
      <c r="K78" s="25">
        <f t="shared" si="18"/>
        <v>182.27354787359559</v>
      </c>
      <c r="L78" s="25">
        <f t="shared" si="18"/>
        <v>180.4036998478864</v>
      </c>
      <c r="M78" s="25">
        <f t="shared" si="18"/>
        <v>180.70114489819846</v>
      </c>
      <c r="N78" s="25">
        <f t="shared" si="18"/>
        <v>180.43286452190006</v>
      </c>
      <c r="O78" s="25">
        <f t="shared" si="18"/>
        <v>181.50182671795645</v>
      </c>
      <c r="P78" s="23">
        <f t="shared" si="23"/>
        <v>114.36445134948109</v>
      </c>
      <c r="Q78" s="23">
        <f t="shared" si="24"/>
        <v>66.039248498405314</v>
      </c>
      <c r="R78" s="32">
        <f t="shared" si="25"/>
        <v>180.4036998478864</v>
      </c>
      <c r="S78" s="26">
        <f t="shared" si="19"/>
        <v>0</v>
      </c>
      <c r="U78" s="26"/>
      <c r="V78" s="26">
        <f t="shared" si="22"/>
        <v>15493.251569255624</v>
      </c>
      <c r="W78" s="26">
        <f t="shared" si="14"/>
        <v>15334.314487070344</v>
      </c>
      <c r="X78" s="26">
        <f t="shared" si="15"/>
        <v>15359.59731634687</v>
      </c>
      <c r="Y78" s="26">
        <f t="shared" si="16"/>
        <v>15336.793484361506</v>
      </c>
      <c r="Z78" s="26">
        <f t="shared" si="17"/>
        <v>15427.655271026299</v>
      </c>
      <c r="AA78" s="26"/>
    </row>
    <row r="79" spans="1:27" x14ac:dyDescent="0.2">
      <c r="A79" s="27" t="s">
        <v>96</v>
      </c>
      <c r="B79" s="18">
        <f>IF(ISERROR(VLOOKUP(Prices!A79,Quantities!$A$1:$B$576,2,FALSE)),0,VLOOKUP(Prices!A79,Quantities!$A$1:$B$576,2,FALSE))</f>
        <v>268</v>
      </c>
      <c r="C79" s="19">
        <f t="shared" si="20"/>
        <v>0.46563112555117525</v>
      </c>
      <c r="D79" s="20">
        <v>1</v>
      </c>
      <c r="E79" s="21">
        <v>320</v>
      </c>
      <c r="F79" s="22">
        <f>VLOOKUP(E79,'[2]RAB Calculations 10yr'!A:J,10,FALSE)</f>
        <v>92.322513672035399</v>
      </c>
      <c r="G79" s="23">
        <v>0</v>
      </c>
      <c r="H79" s="23">
        <v>0</v>
      </c>
      <c r="I79" s="23">
        <f>VLOOKUP(A79,'[1]Public Lighting Charges'!$A$8:$L$689,12,FALSE)</f>
        <v>80.446743832458168</v>
      </c>
      <c r="J79" s="24">
        <f t="shared" si="21"/>
        <v>172.76925750449357</v>
      </c>
      <c r="K79" s="25">
        <f t="shared" si="18"/>
        <v>207.2213471246809</v>
      </c>
      <c r="L79" s="25">
        <f t="shared" si="18"/>
        <v>205.37298258820076</v>
      </c>
      <c r="M79" s="25">
        <f t="shared" si="18"/>
        <v>205.6670101642332</v>
      </c>
      <c r="N79" s="25">
        <f t="shared" si="18"/>
        <v>205.40181217671471</v>
      </c>
      <c r="O79" s="25">
        <f t="shared" si="18"/>
        <v>206.45849260574539</v>
      </c>
      <c r="P79" s="23">
        <f t="shared" si="23"/>
        <v>113.05046891616536</v>
      </c>
      <c r="Q79" s="23">
        <f t="shared" si="24"/>
        <v>92.322513672035399</v>
      </c>
      <c r="R79" s="32">
        <f t="shared" si="25"/>
        <v>205.37298258820076</v>
      </c>
      <c r="S79" s="26">
        <f t="shared" si="19"/>
        <v>0</v>
      </c>
      <c r="U79" s="26"/>
      <c r="V79" s="26">
        <f t="shared" si="22"/>
        <v>55535.321029414481</v>
      </c>
      <c r="W79" s="26">
        <f t="shared" si="14"/>
        <v>55039.959333637802</v>
      </c>
      <c r="X79" s="26">
        <f t="shared" si="15"/>
        <v>55118.7587240145</v>
      </c>
      <c r="Y79" s="26">
        <f t="shared" si="16"/>
        <v>55047.685663359545</v>
      </c>
      <c r="Z79" s="26">
        <f t="shared" si="17"/>
        <v>55330.876018339768</v>
      </c>
      <c r="AA79" s="26"/>
    </row>
    <row r="80" spans="1:27" x14ac:dyDescent="0.2">
      <c r="A80" s="27" t="s">
        <v>97</v>
      </c>
      <c r="B80" s="18">
        <f>IF(ISERROR(VLOOKUP(Prices!A80,Quantities!$A$1:$B$576,2,FALSE)),0,VLOOKUP(Prices!A80,Quantities!$A$1:$B$576,2,FALSE))</f>
        <v>10</v>
      </c>
      <c r="C80" s="19">
        <f t="shared" si="20"/>
        <v>0.4181825131737949</v>
      </c>
      <c r="D80" s="20">
        <v>1</v>
      </c>
      <c r="E80" s="21">
        <v>390</v>
      </c>
      <c r="F80" s="22">
        <f>VLOOKUP(E80,'[2]RAB Calculations 10yr'!A:J,10,FALSE)</f>
        <v>105.05612002630808</v>
      </c>
      <c r="G80" s="23">
        <v>0</v>
      </c>
      <c r="H80" s="23">
        <v>0</v>
      </c>
      <c r="I80" s="23">
        <f>VLOOKUP(A80,'[1]Public Lighting Charges'!$A$8:$L$689,12,FALSE)</f>
        <v>75.509301957458177</v>
      </c>
      <c r="J80" s="24">
        <f t="shared" si="21"/>
        <v>180.56542198376627</v>
      </c>
      <c r="K80" s="25">
        <f t="shared" si="18"/>
        <v>212.90300476541412</v>
      </c>
      <c r="L80" s="25">
        <f t="shared" si="18"/>
        <v>211.16808413017736</v>
      </c>
      <c r="M80" s="25">
        <f t="shared" si="18"/>
        <v>211.44406567976867</v>
      </c>
      <c r="N80" s="25">
        <f t="shared" si="18"/>
        <v>211.19514429446372</v>
      </c>
      <c r="O80" s="25">
        <f t="shared" si="18"/>
        <v>212.18697066041818</v>
      </c>
      <c r="P80" s="23">
        <f t="shared" si="23"/>
        <v>106.11196410386928</v>
      </c>
      <c r="Q80" s="23">
        <f t="shared" si="24"/>
        <v>105.05612002630808</v>
      </c>
      <c r="R80" s="32">
        <f t="shared" si="25"/>
        <v>211.16808413017736</v>
      </c>
      <c r="S80" s="26">
        <f t="shared" si="19"/>
        <v>0</v>
      </c>
      <c r="U80" s="26"/>
      <c r="V80" s="26">
        <f t="shared" si="22"/>
        <v>2129.0300476541411</v>
      </c>
      <c r="W80" s="26">
        <f t="shared" si="14"/>
        <v>2111.6808413017734</v>
      </c>
      <c r="X80" s="26">
        <f t="shared" si="15"/>
        <v>2114.4406567976866</v>
      </c>
      <c r="Y80" s="26">
        <f t="shared" si="16"/>
        <v>2111.9514429446372</v>
      </c>
      <c r="Z80" s="26">
        <f t="shared" si="17"/>
        <v>2121.8697066041818</v>
      </c>
      <c r="AA80" s="26"/>
    </row>
    <row r="81" spans="1:27" x14ac:dyDescent="0.2">
      <c r="A81" s="27" t="s">
        <v>98</v>
      </c>
      <c r="B81" s="18">
        <f>IF(ISERROR(VLOOKUP(Prices!A81,Quantities!$A$1:$B$576,2,FALSE)),0,VLOOKUP(Prices!A81,Quantities!$A$1:$B$576,2,FALSE))</f>
        <v>31</v>
      </c>
      <c r="C81" s="19">
        <f t="shared" si="20"/>
        <v>0.27712643121290631</v>
      </c>
      <c r="D81" s="20">
        <v>1</v>
      </c>
      <c r="E81" s="21">
        <v>590</v>
      </c>
      <c r="F81" s="22">
        <f>VLOOKUP(E81,'[2]RAB Calculations 10yr'!A:J,10,FALSE)</f>
        <v>190.52352832998582</v>
      </c>
      <c r="G81" s="23">
        <v>0</v>
      </c>
      <c r="H81" s="23">
        <v>0</v>
      </c>
      <c r="I81" s="23">
        <f>VLOOKUP(A81,'[1]Public Lighting Charges'!$A$8:$L$689,12,FALSE)</f>
        <v>73.040581019958168</v>
      </c>
      <c r="J81" s="24">
        <f t="shared" si="21"/>
        <v>263.56410934994398</v>
      </c>
      <c r="K81" s="25">
        <f t="shared" si="18"/>
        <v>294.84443871232213</v>
      </c>
      <c r="L81" s="25">
        <f t="shared" si="18"/>
        <v>293.16624002770709</v>
      </c>
      <c r="M81" s="25">
        <f t="shared" si="18"/>
        <v>293.43319856407777</v>
      </c>
      <c r="N81" s="25">
        <f t="shared" si="18"/>
        <v>293.19241547987963</v>
      </c>
      <c r="O81" s="25">
        <f t="shared" si="18"/>
        <v>294.15181481429596</v>
      </c>
      <c r="P81" s="23">
        <f t="shared" si="23"/>
        <v>102.64271169772124</v>
      </c>
      <c r="Q81" s="23">
        <f t="shared" si="24"/>
        <v>190.52352832998582</v>
      </c>
      <c r="R81" s="32">
        <f t="shared" si="25"/>
        <v>293.16624002770709</v>
      </c>
      <c r="S81" s="26">
        <f t="shared" si="19"/>
        <v>0</v>
      </c>
      <c r="U81" s="26"/>
      <c r="V81" s="26">
        <f t="shared" si="22"/>
        <v>9140.1776000819864</v>
      </c>
      <c r="W81" s="26">
        <f t="shared" si="14"/>
        <v>9088.1534408589196</v>
      </c>
      <c r="X81" s="26">
        <f t="shared" si="15"/>
        <v>9096.4291554864103</v>
      </c>
      <c r="Y81" s="26">
        <f t="shared" si="16"/>
        <v>9088.9648798762682</v>
      </c>
      <c r="Z81" s="26">
        <f t="shared" si="17"/>
        <v>9118.7062592431739</v>
      </c>
      <c r="AA81" s="26"/>
    </row>
    <row r="82" spans="1:27" x14ac:dyDescent="0.2">
      <c r="A82" s="27" t="s">
        <v>99</v>
      </c>
      <c r="B82" s="18">
        <f>IF(ISERROR(VLOOKUP(Prices!A82,Quantities!$A$1:$B$576,2,FALSE)),0,VLOOKUP(Prices!A82,Quantities!$A$1:$B$576,2,FALSE))</f>
        <v>12</v>
      </c>
      <c r="C82" s="19">
        <f t="shared" si="20"/>
        <v>0.61131030370899475</v>
      </c>
      <c r="D82" s="20">
        <v>1</v>
      </c>
      <c r="E82" s="21">
        <v>960</v>
      </c>
      <c r="F82" s="22">
        <f>VLOOKUP(E82,'[2]RAB Calculations 10yr'!A:J,10,FALSE)</f>
        <v>44.871736490801723</v>
      </c>
      <c r="G82" s="23">
        <v>0</v>
      </c>
      <c r="H82" s="23">
        <v>0</v>
      </c>
      <c r="I82" s="23">
        <f>VLOOKUP(A82,'[1]Public Lighting Charges'!$A$8:$L$689,12,FALSE)</f>
        <v>70.571860082458173</v>
      </c>
      <c r="J82" s="24">
        <f t="shared" si="21"/>
        <v>115.4435965732599</v>
      </c>
      <c r="K82" s="25">
        <f t="shared" si="18"/>
        <v>145.66667251636829</v>
      </c>
      <c r="L82" s="25">
        <f t="shared" si="18"/>
        <v>144.04519578237495</v>
      </c>
      <c r="M82" s="25">
        <f t="shared" si="18"/>
        <v>144.30313130552503</v>
      </c>
      <c r="N82" s="25">
        <f t="shared" si="18"/>
        <v>144.0704865224337</v>
      </c>
      <c r="O82" s="25">
        <f t="shared" si="18"/>
        <v>144.99745882531192</v>
      </c>
      <c r="P82" s="23">
        <f t="shared" si="23"/>
        <v>99.173459291573209</v>
      </c>
      <c r="Q82" s="23">
        <f t="shared" si="24"/>
        <v>44.871736490801723</v>
      </c>
      <c r="R82" s="32">
        <f t="shared" si="25"/>
        <v>144.04519578237495</v>
      </c>
      <c r="S82" s="26">
        <f t="shared" si="19"/>
        <v>0</v>
      </c>
      <c r="U82" s="26"/>
      <c r="V82" s="26">
        <f t="shared" si="22"/>
        <v>1748.0000701964195</v>
      </c>
      <c r="W82" s="26">
        <f t="shared" si="14"/>
        <v>1728.5423493884994</v>
      </c>
      <c r="X82" s="26">
        <f t="shared" si="15"/>
        <v>1731.6375756663003</v>
      </c>
      <c r="Y82" s="26">
        <f t="shared" si="16"/>
        <v>1728.8458382692043</v>
      </c>
      <c r="Z82" s="26">
        <f t="shared" si="17"/>
        <v>1739.9695059037431</v>
      </c>
      <c r="AA82" s="26"/>
    </row>
    <row r="83" spans="1:27" x14ac:dyDescent="0.2">
      <c r="A83" s="27" t="s">
        <v>100</v>
      </c>
      <c r="B83" s="18">
        <f>IF(ISERROR(VLOOKUP(Prices!A83,Quantities!$A$1:$B$576,2,FALSE)),0,VLOOKUP(Prices!A83,Quantities!$A$1:$B$576,2,FALSE))</f>
        <v>3</v>
      </c>
      <c r="C83" s="19">
        <f t="shared" si="20"/>
        <v>0.452337530016717</v>
      </c>
      <c r="D83" s="20">
        <v>1</v>
      </c>
      <c r="E83" s="21">
        <v>1120</v>
      </c>
      <c r="F83" s="22">
        <f>VLOOKUP(E83,'[2]RAB Calculations 10yr'!A:J,10,FALSE)</f>
        <v>97.399971273151337</v>
      </c>
      <c r="G83" s="23">
        <v>0</v>
      </c>
      <c r="H83" s="23">
        <v>0</v>
      </c>
      <c r="I83" s="23">
        <f>VLOOKUP(A83,'[1]Public Lighting Charges'!$A$8:$L$689,12,FALSE)</f>
        <v>80.446743832458168</v>
      </c>
      <c r="J83" s="24">
        <f t="shared" si="21"/>
        <v>177.84671510560952</v>
      </c>
      <c r="K83" s="25">
        <f t="shared" si="18"/>
        <v>212.29880472579686</v>
      </c>
      <c r="L83" s="25">
        <f t="shared" si="18"/>
        <v>210.45044018931668</v>
      </c>
      <c r="M83" s="25">
        <f t="shared" si="18"/>
        <v>210.74446776534916</v>
      </c>
      <c r="N83" s="25">
        <f t="shared" si="18"/>
        <v>210.47926977783064</v>
      </c>
      <c r="O83" s="25">
        <f t="shared" si="18"/>
        <v>211.53595020686134</v>
      </c>
      <c r="P83" s="23">
        <f t="shared" si="23"/>
        <v>113.05046891616536</v>
      </c>
      <c r="Q83" s="23">
        <f t="shared" si="24"/>
        <v>97.399971273151337</v>
      </c>
      <c r="R83" s="32">
        <f t="shared" si="25"/>
        <v>210.45044018931668</v>
      </c>
      <c r="S83" s="26">
        <f t="shared" si="19"/>
        <v>0</v>
      </c>
      <c r="U83" s="26"/>
      <c r="V83" s="26">
        <f t="shared" si="22"/>
        <v>636.89641417739062</v>
      </c>
      <c r="W83" s="26">
        <f t="shared" si="14"/>
        <v>631.3513205679501</v>
      </c>
      <c r="X83" s="26">
        <f t="shared" si="15"/>
        <v>632.23340329604753</v>
      </c>
      <c r="Y83" s="26">
        <f t="shared" si="16"/>
        <v>631.43780933349194</v>
      </c>
      <c r="Z83" s="26">
        <f t="shared" si="17"/>
        <v>634.60785062058403</v>
      </c>
      <c r="AA83" s="26"/>
    </row>
    <row r="84" spans="1:27" x14ac:dyDescent="0.2">
      <c r="A84" s="27" t="s">
        <v>101</v>
      </c>
      <c r="B84" s="18">
        <f>IF(ISERROR(VLOOKUP(Prices!A84,Quantities!$A$1:$B$576,2,FALSE)),0,VLOOKUP(Prices!A84,Quantities!$A$1:$B$576,2,FALSE))</f>
        <v>9</v>
      </c>
      <c r="C84" s="19">
        <f t="shared" si="20"/>
        <v>0.25729935295627654</v>
      </c>
      <c r="D84" s="20">
        <v>1</v>
      </c>
      <c r="E84" s="21">
        <v>1450</v>
      </c>
      <c r="F84" s="22">
        <f>VLOOKUP(E84,'[2]RAB Calculations 10yr'!A:J,10,FALSE)</f>
        <v>210.83335873444966</v>
      </c>
      <c r="G84" s="23">
        <v>0</v>
      </c>
      <c r="H84" s="23">
        <v>0</v>
      </c>
      <c r="I84" s="23">
        <f>VLOOKUP(A84,'[1]Public Lighting Charges'!$A$8:$L$689,12,FALSE)</f>
        <v>73.040581019958168</v>
      </c>
      <c r="J84" s="24">
        <f t="shared" si="21"/>
        <v>283.87393975440784</v>
      </c>
      <c r="K84" s="25">
        <f t="shared" si="18"/>
        <v>315.15426911678594</v>
      </c>
      <c r="L84" s="25">
        <f t="shared" si="18"/>
        <v>313.4760704321709</v>
      </c>
      <c r="M84" s="25">
        <f t="shared" si="18"/>
        <v>313.74302896854158</v>
      </c>
      <c r="N84" s="25">
        <f t="shared" si="18"/>
        <v>313.50224588434344</v>
      </c>
      <c r="O84" s="25">
        <f t="shared" si="18"/>
        <v>314.46164521875983</v>
      </c>
      <c r="P84" s="23">
        <f t="shared" si="23"/>
        <v>102.64271169772124</v>
      </c>
      <c r="Q84" s="23">
        <f t="shared" si="24"/>
        <v>210.83335873444966</v>
      </c>
      <c r="R84" s="32">
        <f t="shared" si="25"/>
        <v>313.4760704321709</v>
      </c>
      <c r="S84" s="26">
        <f t="shared" si="19"/>
        <v>0</v>
      </c>
      <c r="U84" s="26"/>
      <c r="V84" s="26">
        <f t="shared" si="22"/>
        <v>2836.3884220510736</v>
      </c>
      <c r="W84" s="26">
        <f t="shared" si="14"/>
        <v>2821.2846338895379</v>
      </c>
      <c r="X84" s="26">
        <f t="shared" si="15"/>
        <v>2823.6872607168743</v>
      </c>
      <c r="Y84" s="26">
        <f t="shared" si="16"/>
        <v>2821.5202129590907</v>
      </c>
      <c r="Z84" s="26">
        <f t="shared" si="17"/>
        <v>2830.1548069688383</v>
      </c>
      <c r="AA84" s="26"/>
    </row>
    <row r="85" spans="1:27" x14ac:dyDescent="0.2">
      <c r="A85" s="27" t="s">
        <v>102</v>
      </c>
      <c r="B85" s="18">
        <f>IF(ISERROR(VLOOKUP(Prices!A85,Quantities!$A$1:$B$576,2,FALSE)),0,VLOOKUP(Prices!A85,Quantities!$A$1:$B$576,2,FALSE))</f>
        <v>46</v>
      </c>
      <c r="C85" s="19">
        <f t="shared" si="20"/>
        <v>0.67563736523810103</v>
      </c>
      <c r="D85" s="20">
        <v>1</v>
      </c>
      <c r="E85" s="21">
        <v>70</v>
      </c>
      <c r="F85" s="22">
        <f>VLOOKUP(E85,'[2]RAB Calculations 10yr'!A:J,10,FALSE)</f>
        <v>35.784047435083579</v>
      </c>
      <c r="G85" s="23">
        <v>0</v>
      </c>
      <c r="H85" s="23">
        <v>0</v>
      </c>
      <c r="I85" s="23">
        <f>VLOOKUP(A85,'[1]Public Lighting Charges'!$A$8:$L$689,12,FALSE)</f>
        <v>74.537067268375267</v>
      </c>
      <c r="J85" s="24">
        <f t="shared" si="21"/>
        <v>110.32111470345885</v>
      </c>
      <c r="K85" s="25">
        <f t="shared" si="18"/>
        <v>142.24232865469264</v>
      </c>
      <c r="L85" s="25">
        <f t="shared" si="18"/>
        <v>140.52974632719622</v>
      </c>
      <c r="M85" s="25">
        <f t="shared" si="18"/>
        <v>140.80217442272155</v>
      </c>
      <c r="N85" s="25">
        <f t="shared" si="18"/>
        <v>140.55645807307943</v>
      </c>
      <c r="O85" s="25">
        <f t="shared" si="18"/>
        <v>141.53551398594362</v>
      </c>
      <c r="P85" s="23">
        <f t="shared" si="23"/>
        <v>104.74569889211266</v>
      </c>
      <c r="Q85" s="23">
        <f t="shared" si="24"/>
        <v>35.784047435083579</v>
      </c>
      <c r="R85" s="32">
        <f t="shared" si="25"/>
        <v>140.52974632719622</v>
      </c>
      <c r="S85" s="26">
        <f t="shared" si="19"/>
        <v>0</v>
      </c>
      <c r="U85" s="26"/>
      <c r="V85" s="26">
        <f t="shared" si="22"/>
        <v>6543.1471181158613</v>
      </c>
      <c r="W85" s="26">
        <f t="shared" si="14"/>
        <v>6464.368331051026</v>
      </c>
      <c r="X85" s="26">
        <f t="shared" si="15"/>
        <v>6476.9000234451914</v>
      </c>
      <c r="Y85" s="26">
        <f t="shared" si="16"/>
        <v>6465.5970713616534</v>
      </c>
      <c r="Z85" s="26">
        <f t="shared" si="17"/>
        <v>6510.633643353407</v>
      </c>
      <c r="AA85" s="26"/>
    </row>
    <row r="86" spans="1:27" x14ac:dyDescent="0.2">
      <c r="A86" s="27" t="s">
        <v>103</v>
      </c>
      <c r="B86" s="18">
        <f>IF(ISERROR(VLOOKUP(Prices!A86,Quantities!$A$1:$B$576,2,FALSE)),0,VLOOKUP(Prices!A86,Quantities!$A$1:$B$576,2,FALSE))</f>
        <v>39</v>
      </c>
      <c r="C86" s="19">
        <f t="shared" si="20"/>
        <v>0.46796636135042219</v>
      </c>
      <c r="D86" s="20">
        <v>1</v>
      </c>
      <c r="E86" s="21">
        <v>330</v>
      </c>
      <c r="F86" s="22">
        <f>VLOOKUP(E86,'[2]RAB Calculations 10yr'!A:J,10,FALSE)</f>
        <v>95.968430970589921</v>
      </c>
      <c r="G86" s="23">
        <v>0</v>
      </c>
      <c r="H86" s="23">
        <v>0</v>
      </c>
      <c r="I86" s="23">
        <f>VLOOKUP(A86,'[1]Public Lighting Charges'!$A$8:$L$689,12,FALSE)</f>
        <v>84.411951018375262</v>
      </c>
      <c r="J86" s="24">
        <f t="shared" si="21"/>
        <v>180.38038198896518</v>
      </c>
      <c r="K86" s="25">
        <f t="shared" si="18"/>
        <v>216.53060961727795</v>
      </c>
      <c r="L86" s="25">
        <f t="shared" si="18"/>
        <v>214.59113948729473</v>
      </c>
      <c r="M86" s="25">
        <f t="shared" si="18"/>
        <v>214.89965963570239</v>
      </c>
      <c r="N86" s="25">
        <f t="shared" si="18"/>
        <v>214.62139008163311</v>
      </c>
      <c r="O86" s="25">
        <f t="shared" si="18"/>
        <v>215.73015412064979</v>
      </c>
      <c r="P86" s="23">
        <f t="shared" si="23"/>
        <v>118.6227085167048</v>
      </c>
      <c r="Q86" s="23">
        <f t="shared" si="24"/>
        <v>95.968430970589921</v>
      </c>
      <c r="R86" s="32">
        <f t="shared" si="25"/>
        <v>214.59113948729473</v>
      </c>
      <c r="S86" s="26">
        <f t="shared" si="19"/>
        <v>0</v>
      </c>
      <c r="U86" s="26"/>
      <c r="V86" s="26">
        <f t="shared" si="22"/>
        <v>8444.6937750738398</v>
      </c>
      <c r="W86" s="26">
        <f t="shared" si="14"/>
        <v>8369.0544400044946</v>
      </c>
      <c r="X86" s="26">
        <f t="shared" si="15"/>
        <v>8381.0867257923928</v>
      </c>
      <c r="Y86" s="26">
        <f t="shared" si="16"/>
        <v>8370.2342131836904</v>
      </c>
      <c r="Z86" s="26">
        <f t="shared" si="17"/>
        <v>8413.4760107053407</v>
      </c>
      <c r="AA86" s="26"/>
    </row>
    <row r="87" spans="1:27" x14ac:dyDescent="0.2">
      <c r="A87" s="27" t="s">
        <v>104</v>
      </c>
      <c r="B87" s="18">
        <f>IF(ISERROR(VLOOKUP(Prices!A87,Quantities!$A$1:$B$576,2,FALSE)),0,VLOOKUP(Prices!A87,Quantities!$A$1:$B$576,2,FALSE))</f>
        <v>8</v>
      </c>
      <c r="C87" s="19">
        <f t="shared" si="20"/>
        <v>0.41431283689482873</v>
      </c>
      <c r="D87" s="20">
        <v>1</v>
      </c>
      <c r="E87" s="21">
        <v>400</v>
      </c>
      <c r="F87" s="22">
        <f>VLOOKUP(E87,'[2]RAB Calculations 10yr'!A:J,10,FALSE)</f>
        <v>112.34795462341719</v>
      </c>
      <c r="G87" s="23">
        <v>0</v>
      </c>
      <c r="H87" s="23">
        <v>0</v>
      </c>
      <c r="I87" s="23">
        <f>VLOOKUP(A87,'[1]Public Lighting Charges'!$A$8:$L$689,12,FALSE)</f>
        <v>79.474509143375272</v>
      </c>
      <c r="J87" s="24">
        <f t="shared" si="21"/>
        <v>191.82246376679245</v>
      </c>
      <c r="K87" s="25">
        <f t="shared" si="18"/>
        <v>225.85818455656576</v>
      </c>
      <c r="L87" s="25">
        <f t="shared" si="18"/>
        <v>224.03215832782593</v>
      </c>
      <c r="M87" s="25">
        <f t="shared" si="18"/>
        <v>224.32263244979242</v>
      </c>
      <c r="N87" s="25">
        <f t="shared" si="18"/>
        <v>224.06063949793673</v>
      </c>
      <c r="O87" s="25">
        <f t="shared" si="18"/>
        <v>225.10454947387714</v>
      </c>
      <c r="P87" s="23">
        <f t="shared" si="23"/>
        <v>111.68420370440874</v>
      </c>
      <c r="Q87" s="23">
        <f t="shared" si="24"/>
        <v>112.34795462341719</v>
      </c>
      <c r="R87" s="32">
        <f t="shared" si="25"/>
        <v>224.03215832782593</v>
      </c>
      <c r="S87" s="26">
        <f t="shared" si="19"/>
        <v>0</v>
      </c>
      <c r="U87" s="26"/>
      <c r="V87" s="26">
        <f t="shared" si="22"/>
        <v>1806.8654764525261</v>
      </c>
      <c r="W87" s="26">
        <f t="shared" si="14"/>
        <v>1792.2572666226074</v>
      </c>
      <c r="X87" s="26">
        <f t="shared" si="15"/>
        <v>1794.5810595983394</v>
      </c>
      <c r="Y87" s="26">
        <f t="shared" si="16"/>
        <v>1792.4851159834939</v>
      </c>
      <c r="Z87" s="26">
        <f t="shared" si="17"/>
        <v>1800.8363957910171</v>
      </c>
      <c r="AA87" s="26"/>
    </row>
    <row r="88" spans="1:27" x14ac:dyDescent="0.2">
      <c r="A88" s="27" t="s">
        <v>105</v>
      </c>
      <c r="B88" s="18">
        <f>IF(ISERROR(VLOOKUP(Prices!A88,Quantities!$A$1:$B$576,2,FALSE)),0,VLOOKUP(Prices!A88,Quantities!$A$1:$B$576,2,FALSE))</f>
        <v>2</v>
      </c>
      <c r="C88" s="19">
        <f t="shared" si="20"/>
        <v>0.58829275239146583</v>
      </c>
      <c r="D88" s="20">
        <v>1</v>
      </c>
      <c r="E88" s="21">
        <v>1030</v>
      </c>
      <c r="F88" s="22">
        <f>VLOOKUP(E88,'[2]RAB Calculations 10yr'!A:J,10,FALSE)</f>
        <v>52.163571087910817</v>
      </c>
      <c r="G88" s="23">
        <v>0</v>
      </c>
      <c r="H88" s="23">
        <v>0</v>
      </c>
      <c r="I88" s="23">
        <f>VLOOKUP(A88,'[1]Public Lighting Charges'!$A$8:$L$689,12,FALSE)</f>
        <v>74.537067268375267</v>
      </c>
      <c r="J88" s="24">
        <f t="shared" si="21"/>
        <v>126.70063835628608</v>
      </c>
      <c r="K88" s="25">
        <f t="shared" si="18"/>
        <v>158.6218523075199</v>
      </c>
      <c r="L88" s="25">
        <f t="shared" si="18"/>
        <v>156.90926998002348</v>
      </c>
      <c r="M88" s="25">
        <f t="shared" si="18"/>
        <v>157.18169807554878</v>
      </c>
      <c r="N88" s="25">
        <f t="shared" si="18"/>
        <v>156.93598172590666</v>
      </c>
      <c r="O88" s="25">
        <f t="shared" si="18"/>
        <v>157.91503763877085</v>
      </c>
      <c r="P88" s="23">
        <f t="shared" si="23"/>
        <v>104.74569889211266</v>
      </c>
      <c r="Q88" s="23">
        <f t="shared" si="24"/>
        <v>52.163571087910817</v>
      </c>
      <c r="R88" s="32">
        <f t="shared" si="25"/>
        <v>156.90926998002348</v>
      </c>
      <c r="S88" s="26">
        <f t="shared" si="19"/>
        <v>0</v>
      </c>
      <c r="U88" s="26"/>
      <c r="V88" s="26">
        <f t="shared" si="22"/>
        <v>317.2437046150398</v>
      </c>
      <c r="W88" s="26">
        <f t="shared" si="14"/>
        <v>313.81853996004696</v>
      </c>
      <c r="X88" s="26">
        <f t="shared" si="15"/>
        <v>314.36339615109756</v>
      </c>
      <c r="Y88" s="26">
        <f t="shared" si="16"/>
        <v>313.87196345181331</v>
      </c>
      <c r="Z88" s="26">
        <f t="shared" si="17"/>
        <v>315.83007527754171</v>
      </c>
      <c r="AA88" s="26"/>
    </row>
    <row r="89" spans="1:27" x14ac:dyDescent="0.2">
      <c r="A89" s="27" t="s">
        <v>106</v>
      </c>
      <c r="B89" s="18">
        <f>IF(ISERROR(VLOOKUP(Prices!A89,Quantities!$A$1:$B$576,2,FALSE)),0,VLOOKUP(Prices!A89,Quantities!$A$1:$B$576,2,FALSE))</f>
        <v>33</v>
      </c>
      <c r="C89" s="19">
        <f t="shared" si="20"/>
        <v>0.69309169229775347</v>
      </c>
      <c r="D89" s="20">
        <v>1</v>
      </c>
      <c r="E89" s="21">
        <v>70</v>
      </c>
      <c r="F89" s="22">
        <f>VLOOKUP(E89,'[2]RAB Calculations 10yr'!A:J,10,FALSE)</f>
        <v>35.784047435083579</v>
      </c>
      <c r="G89" s="23">
        <v>0</v>
      </c>
      <c r="H89" s="23">
        <v>0</v>
      </c>
      <c r="I89" s="23">
        <f>VLOOKUP(A89,'[1]Public Lighting Charges'!$A$8:$L$689,12,FALSE)</f>
        <v>80.811191393707645</v>
      </c>
      <c r="J89" s="24">
        <f t="shared" si="21"/>
        <v>116.59523882879122</v>
      </c>
      <c r="K89" s="25">
        <f t="shared" si="18"/>
        <v>151.20340661254195</v>
      </c>
      <c r="L89" s="25">
        <f t="shared" si="18"/>
        <v>149.34666843760823</v>
      </c>
      <c r="M89" s="25">
        <f t="shared" si="18"/>
        <v>149.64202804559028</v>
      </c>
      <c r="N89" s="25">
        <f t="shared" si="18"/>
        <v>149.37562863269153</v>
      </c>
      <c r="O89" s="25">
        <f t="shared" si="18"/>
        <v>150.43709613683592</v>
      </c>
      <c r="P89" s="23">
        <f t="shared" si="23"/>
        <v>113.56262100252466</v>
      </c>
      <c r="Q89" s="23">
        <f t="shared" si="24"/>
        <v>35.784047435083579</v>
      </c>
      <c r="R89" s="32">
        <f t="shared" si="25"/>
        <v>149.34666843760823</v>
      </c>
      <c r="S89" s="26">
        <f t="shared" si="19"/>
        <v>0</v>
      </c>
      <c r="U89" s="26"/>
      <c r="V89" s="26">
        <f t="shared" si="22"/>
        <v>4989.7124182138841</v>
      </c>
      <c r="W89" s="26">
        <f t="shared" ref="W89:W152" si="26">L89*$B89</f>
        <v>4928.4400584410714</v>
      </c>
      <c r="X89" s="26">
        <f t="shared" ref="X89:X152" si="27">M89*$B89</f>
        <v>4938.1869255044794</v>
      </c>
      <c r="Y89" s="26">
        <f t="shared" ref="Y89:Y152" si="28">N89*$B89</f>
        <v>4929.3957448788206</v>
      </c>
      <c r="Z89" s="26">
        <f t="shared" ref="Z89:Z152" si="29">O89*$B89</f>
        <v>4964.4241725155853</v>
      </c>
      <c r="AA89" s="26"/>
    </row>
    <row r="90" spans="1:27" x14ac:dyDescent="0.2">
      <c r="A90" s="27" t="s">
        <v>107</v>
      </c>
      <c r="B90" s="18">
        <f>IF(ISERROR(VLOOKUP(Prices!A90,Quantities!$A$1:$B$576,2,FALSE)),0,VLOOKUP(Prices!A90,Quantities!$A$1:$B$576,2,FALSE))</f>
        <v>2</v>
      </c>
      <c r="C90" s="19">
        <f t="shared" si="20"/>
        <v>0.56799468934105801</v>
      </c>
      <c r="D90" s="20">
        <v>1</v>
      </c>
      <c r="E90" s="21">
        <v>240</v>
      </c>
      <c r="F90" s="22">
        <f>VLOOKUP(E90,'[2]RAB Calculations 10yr'!A:J,10,FALSE)</f>
        <v>69.685165796959865</v>
      </c>
      <c r="G90" s="23">
        <v>0</v>
      </c>
      <c r="H90" s="23">
        <v>0</v>
      </c>
      <c r="I90" s="23">
        <f>VLOOKUP(A90,'[1]Public Lighting Charges'!$A$8:$L$689,12,FALSE)</f>
        <v>91.621105393707651</v>
      </c>
      <c r="J90" s="24">
        <f t="shared" si="21"/>
        <v>161.30627119066753</v>
      </c>
      <c r="K90" s="25">
        <f t="shared" si="18"/>
        <v>200.54388832404197</v>
      </c>
      <c r="L90" s="25">
        <f t="shared" si="18"/>
        <v>198.43877885739241</v>
      </c>
      <c r="M90" s="25">
        <f t="shared" si="18"/>
        <v>198.77364799253641</v>
      </c>
      <c r="N90" s="25">
        <f t="shared" si="18"/>
        <v>198.47161298643056</v>
      </c>
      <c r="O90" s="25">
        <f t="shared" si="18"/>
        <v>199.67507038375317</v>
      </c>
      <c r="P90" s="23">
        <f t="shared" si="23"/>
        <v>128.75361306043254</v>
      </c>
      <c r="Q90" s="23">
        <f t="shared" si="24"/>
        <v>69.685165796959865</v>
      </c>
      <c r="R90" s="32">
        <f t="shared" si="25"/>
        <v>198.43877885739241</v>
      </c>
      <c r="S90" s="26">
        <f t="shared" si="19"/>
        <v>0</v>
      </c>
      <c r="U90" s="26"/>
      <c r="V90" s="26">
        <f t="shared" si="22"/>
        <v>401.08777664808395</v>
      </c>
      <c r="W90" s="26">
        <f t="shared" si="26"/>
        <v>396.87755771478481</v>
      </c>
      <c r="X90" s="26">
        <f t="shared" si="27"/>
        <v>397.54729598507282</v>
      </c>
      <c r="Y90" s="26">
        <f t="shared" si="28"/>
        <v>396.94322597286111</v>
      </c>
      <c r="Z90" s="26">
        <f t="shared" si="29"/>
        <v>399.35014076750633</v>
      </c>
      <c r="AA90" s="26"/>
    </row>
    <row r="91" spans="1:27" x14ac:dyDescent="0.2">
      <c r="A91" s="27" t="s">
        <v>108</v>
      </c>
      <c r="B91" s="18">
        <f>IF(ISERROR(VLOOKUP(Prices!A91,Quantities!$A$1:$B$576,2,FALSE)),0,VLOOKUP(Prices!A91,Quantities!$A$1:$B$576,2,FALSE))</f>
        <v>30</v>
      </c>
      <c r="C91" s="19">
        <f t="shared" si="20"/>
        <v>0.48584991078745338</v>
      </c>
      <c r="D91" s="20">
        <v>1</v>
      </c>
      <c r="E91" s="21">
        <v>330</v>
      </c>
      <c r="F91" s="22">
        <f>VLOOKUP(E91,'[2]RAB Calculations 10yr'!A:J,10,FALSE)</f>
        <v>95.968430970589921</v>
      </c>
      <c r="G91" s="23">
        <v>0</v>
      </c>
      <c r="H91" s="23">
        <v>0</v>
      </c>
      <c r="I91" s="23">
        <f>VLOOKUP(A91,'[1]Public Lighting Charges'!$A$8:$L$689,12,FALSE)</f>
        <v>90.68607514370764</v>
      </c>
      <c r="J91" s="24">
        <f t="shared" si="21"/>
        <v>186.65450611429756</v>
      </c>
      <c r="K91" s="25">
        <f t="shared" si="18"/>
        <v>225.49168757512723</v>
      </c>
      <c r="L91" s="25">
        <f t="shared" si="18"/>
        <v>223.40806159770671</v>
      </c>
      <c r="M91" s="25">
        <f t="shared" si="18"/>
        <v>223.73951325857115</v>
      </c>
      <c r="N91" s="25">
        <f t="shared" si="18"/>
        <v>223.44056064124518</v>
      </c>
      <c r="O91" s="25">
        <f t="shared" si="18"/>
        <v>224.63173627154214</v>
      </c>
      <c r="P91" s="23">
        <f t="shared" si="23"/>
        <v>127.4396306271168</v>
      </c>
      <c r="Q91" s="23">
        <f t="shared" si="24"/>
        <v>95.968430970589921</v>
      </c>
      <c r="R91" s="32">
        <f t="shared" si="25"/>
        <v>223.40806159770671</v>
      </c>
      <c r="S91" s="26">
        <f t="shared" si="19"/>
        <v>0</v>
      </c>
      <c r="U91" s="26"/>
      <c r="V91" s="26">
        <f t="shared" si="22"/>
        <v>6764.7506272538167</v>
      </c>
      <c r="W91" s="26">
        <f t="shared" si="26"/>
        <v>6702.2418479312009</v>
      </c>
      <c r="X91" s="26">
        <f t="shared" si="27"/>
        <v>6712.1853977571345</v>
      </c>
      <c r="Y91" s="26">
        <f t="shared" si="28"/>
        <v>6703.2168192373556</v>
      </c>
      <c r="Z91" s="26">
        <f t="shared" si="29"/>
        <v>6738.952088146264</v>
      </c>
      <c r="AA91" s="26"/>
    </row>
    <row r="92" spans="1:27" x14ac:dyDescent="0.2">
      <c r="A92" s="27" t="s">
        <v>109</v>
      </c>
      <c r="B92" s="18">
        <f>IF(ISERROR(VLOOKUP(Prices!A92,Quantities!$A$1:$B$576,2,FALSE)),0,VLOOKUP(Prices!A92,Quantities!$A$1:$B$576,2,FALSE))</f>
        <v>5</v>
      </c>
      <c r="C92" s="19">
        <f t="shared" si="20"/>
        <v>0.70108195697003073</v>
      </c>
      <c r="D92" s="20">
        <v>1</v>
      </c>
      <c r="E92" s="21">
        <v>620</v>
      </c>
      <c r="F92" s="22">
        <f>VLOOKUP(E92,'[2]RAB Calculations 10yr'!A:J,10,FALSE)</f>
        <v>34.455205908772193</v>
      </c>
      <c r="G92" s="23">
        <v>0</v>
      </c>
      <c r="H92" s="23">
        <v>0</v>
      </c>
      <c r="I92" s="23">
        <f>VLOOKUP(A92,'[1]Public Lighting Charges'!$A$8:$L$689,12,FALSE)</f>
        <v>80.811191393707645</v>
      </c>
      <c r="J92" s="24">
        <f t="shared" si="21"/>
        <v>115.26639730247985</v>
      </c>
      <c r="K92" s="25">
        <f t="shared" si="18"/>
        <v>149.87456508623058</v>
      </c>
      <c r="L92" s="25">
        <f t="shared" si="18"/>
        <v>148.01782691129685</v>
      </c>
      <c r="M92" s="25">
        <f t="shared" si="18"/>
        <v>148.3131865192789</v>
      </c>
      <c r="N92" s="25">
        <f t="shared" si="18"/>
        <v>148.04678710638012</v>
      </c>
      <c r="O92" s="25">
        <f t="shared" si="18"/>
        <v>149.10825461052454</v>
      </c>
      <c r="P92" s="23">
        <f t="shared" si="23"/>
        <v>113.56262100252466</v>
      </c>
      <c r="Q92" s="23">
        <f t="shared" si="24"/>
        <v>34.455205908772193</v>
      </c>
      <c r="R92" s="32">
        <f t="shared" si="25"/>
        <v>148.01782691129685</v>
      </c>
      <c r="S92" s="26">
        <f t="shared" si="19"/>
        <v>0</v>
      </c>
      <c r="U92" s="26"/>
      <c r="V92" s="26">
        <f t="shared" si="22"/>
        <v>749.37282543115293</v>
      </c>
      <c r="W92" s="26">
        <f t="shared" si="26"/>
        <v>740.08913455648428</v>
      </c>
      <c r="X92" s="26">
        <f t="shared" si="27"/>
        <v>741.56593259639453</v>
      </c>
      <c r="Y92" s="26">
        <f t="shared" si="28"/>
        <v>740.23393553190067</v>
      </c>
      <c r="Z92" s="26">
        <f t="shared" si="29"/>
        <v>745.54127305262273</v>
      </c>
      <c r="AA92" s="26"/>
    </row>
    <row r="93" spans="1:27" x14ac:dyDescent="0.2">
      <c r="A93" s="27" t="s">
        <v>110</v>
      </c>
      <c r="B93" s="18">
        <f>IF(ISERROR(VLOOKUP(Prices!A93,Quantities!$A$1:$B$576,2,FALSE)),0,VLOOKUP(Prices!A93,Quantities!$A$1:$B$576,2,FALSE))</f>
        <v>3</v>
      </c>
      <c r="C93" s="19">
        <f t="shared" si="20"/>
        <v>0.50043956990753125</v>
      </c>
      <c r="D93" s="20">
        <v>1</v>
      </c>
      <c r="E93" s="21">
        <v>770</v>
      </c>
      <c r="F93" s="22">
        <f>VLOOKUP(E93,'[2]RAB Calculations 10yr'!A:J,10,FALSE)</f>
        <v>86.06468944978711</v>
      </c>
      <c r="G93" s="23">
        <v>0</v>
      </c>
      <c r="H93" s="23">
        <v>0</v>
      </c>
      <c r="I93" s="23">
        <f>VLOOKUP(A93,'[1]Public Lighting Charges'!$A$8:$L$689,12,FALSE)</f>
        <v>86.216148393707641</v>
      </c>
      <c r="J93" s="24">
        <f t="shared" si="21"/>
        <v>172.28083784349474</v>
      </c>
      <c r="K93" s="25">
        <f t="shared" si="18"/>
        <v>209.20373030205732</v>
      </c>
      <c r="L93" s="25">
        <f t="shared" si="18"/>
        <v>207.22280648126571</v>
      </c>
      <c r="M93" s="25">
        <f t="shared" si="18"/>
        <v>207.53792085282873</v>
      </c>
      <c r="N93" s="25">
        <f t="shared" si="18"/>
        <v>207.25370364332642</v>
      </c>
      <c r="O93" s="25">
        <f t="shared" si="18"/>
        <v>208.38616609405994</v>
      </c>
      <c r="P93" s="23">
        <f t="shared" si="23"/>
        <v>121.15811703147858</v>
      </c>
      <c r="Q93" s="23">
        <f t="shared" si="24"/>
        <v>86.06468944978711</v>
      </c>
      <c r="R93" s="32">
        <f t="shared" si="25"/>
        <v>207.22280648126571</v>
      </c>
      <c r="S93" s="26">
        <f t="shared" si="19"/>
        <v>0</v>
      </c>
      <c r="U93" s="26"/>
      <c r="V93" s="26">
        <f t="shared" si="22"/>
        <v>627.61119090617194</v>
      </c>
      <c r="W93" s="26">
        <f t="shared" si="26"/>
        <v>621.66841944379712</v>
      </c>
      <c r="X93" s="26">
        <f t="shared" si="27"/>
        <v>622.6137625584862</v>
      </c>
      <c r="Y93" s="26">
        <f t="shared" si="28"/>
        <v>621.76111092997928</v>
      </c>
      <c r="Z93" s="26">
        <f t="shared" si="29"/>
        <v>625.15849828217983</v>
      </c>
      <c r="AA93" s="26"/>
    </row>
    <row r="94" spans="1:27" x14ac:dyDescent="0.2">
      <c r="A94" s="27" t="s">
        <v>111</v>
      </c>
      <c r="B94" s="18">
        <f>IF(ISERROR(VLOOKUP(Prices!A94,Quantities!$A$1:$B$576,2,FALSE)),0,VLOOKUP(Prices!A94,Quantities!$A$1:$B$576,2,FALSE))</f>
        <v>43</v>
      </c>
      <c r="C94" s="19">
        <f t="shared" si="20"/>
        <v>0.69364967066579886</v>
      </c>
      <c r="D94" s="20">
        <v>1</v>
      </c>
      <c r="E94" s="21">
        <v>70</v>
      </c>
      <c r="F94" s="22">
        <f>VLOOKUP(E94,'[2]RAB Calculations 10yr'!A:J,10,FALSE)</f>
        <v>35.784047435083579</v>
      </c>
      <c r="G94" s="23">
        <v>0</v>
      </c>
      <c r="H94" s="23">
        <v>0</v>
      </c>
      <c r="I94" s="23">
        <f>VLOOKUP(A94,'[1]Public Lighting Charges'!$A$8:$L$689,12,FALSE)</f>
        <v>81.023554870596826</v>
      </c>
      <c r="J94" s="24">
        <f t="shared" si="21"/>
        <v>116.8076023056804</v>
      </c>
      <c r="K94" s="25">
        <f t="shared" si="18"/>
        <v>151.50671678521138</v>
      </c>
      <c r="L94" s="25">
        <f t="shared" si="18"/>
        <v>149.64509929384013</v>
      </c>
      <c r="M94" s="25">
        <f t="shared" si="18"/>
        <v>149.94123507641143</v>
      </c>
      <c r="N94" s="25">
        <f t="shared" si="18"/>
        <v>149.67413559332942</v>
      </c>
      <c r="O94" s="25">
        <f t="shared" si="18"/>
        <v>150.73839252460513</v>
      </c>
      <c r="P94" s="23">
        <f t="shared" si="23"/>
        <v>113.86105185875655</v>
      </c>
      <c r="Q94" s="23">
        <f t="shared" si="24"/>
        <v>35.784047435083579</v>
      </c>
      <c r="R94" s="32">
        <f t="shared" si="25"/>
        <v>149.64509929384013</v>
      </c>
      <c r="S94" s="26">
        <f t="shared" si="19"/>
        <v>0</v>
      </c>
      <c r="U94" s="26"/>
      <c r="V94" s="26">
        <f t="shared" si="22"/>
        <v>6514.7888217640893</v>
      </c>
      <c r="W94" s="26">
        <f t="shared" si="26"/>
        <v>6434.7392696351253</v>
      </c>
      <c r="X94" s="26">
        <f t="shared" si="27"/>
        <v>6447.4731082856915</v>
      </c>
      <c r="Y94" s="26">
        <f t="shared" si="28"/>
        <v>6435.9878305131651</v>
      </c>
      <c r="Z94" s="26">
        <f t="shared" si="29"/>
        <v>6481.7508785580203</v>
      </c>
      <c r="AA94" s="26"/>
    </row>
    <row r="95" spans="1:27" x14ac:dyDescent="0.2">
      <c r="A95" s="27" t="s">
        <v>112</v>
      </c>
      <c r="B95" s="18">
        <f>IF(ISERROR(VLOOKUP(Prices!A95,Quantities!$A$1:$B$576,2,FALSE)),0,VLOOKUP(Prices!A95,Quantities!$A$1:$B$576,2,FALSE))</f>
        <v>21</v>
      </c>
      <c r="C95" s="19">
        <f t="shared" si="20"/>
        <v>0.56856268664982035</v>
      </c>
      <c r="D95" s="20">
        <v>1</v>
      </c>
      <c r="E95" s="21">
        <v>240</v>
      </c>
      <c r="F95" s="22">
        <f>VLOOKUP(E95,'[2]RAB Calculations 10yr'!A:J,10,FALSE)</f>
        <v>69.685165796959865</v>
      </c>
      <c r="G95" s="23">
        <v>0</v>
      </c>
      <c r="H95" s="23">
        <v>0</v>
      </c>
      <c r="I95" s="23">
        <f>VLOOKUP(A95,'[1]Public Lighting Charges'!$A$8:$L$689,12,FALSE)</f>
        <v>91.833468870596832</v>
      </c>
      <c r="J95" s="24">
        <f t="shared" si="21"/>
        <v>161.51863466755668</v>
      </c>
      <c r="K95" s="25">
        <f t="shared" si="18"/>
        <v>200.84719849671137</v>
      </c>
      <c r="L95" s="25">
        <f t="shared" si="18"/>
        <v>198.73720971362431</v>
      </c>
      <c r="M95" s="25">
        <f t="shared" si="18"/>
        <v>199.07285502335753</v>
      </c>
      <c r="N95" s="25">
        <f t="shared" si="18"/>
        <v>198.77011994706845</v>
      </c>
      <c r="O95" s="25">
        <f t="shared" si="18"/>
        <v>199.97636677152235</v>
      </c>
      <c r="P95" s="23">
        <f t="shared" si="23"/>
        <v>129.05204391666445</v>
      </c>
      <c r="Q95" s="23">
        <f t="shared" si="24"/>
        <v>69.685165796959865</v>
      </c>
      <c r="R95" s="32">
        <f t="shared" si="25"/>
        <v>198.73720971362431</v>
      </c>
      <c r="S95" s="26">
        <f t="shared" si="19"/>
        <v>0</v>
      </c>
      <c r="U95" s="26"/>
      <c r="V95" s="26">
        <f t="shared" si="22"/>
        <v>4217.7911684309383</v>
      </c>
      <c r="W95" s="26">
        <f t="shared" si="26"/>
        <v>4173.4814039861103</v>
      </c>
      <c r="X95" s="26">
        <f t="shared" si="27"/>
        <v>4180.5299554905087</v>
      </c>
      <c r="Y95" s="26">
        <f t="shared" si="28"/>
        <v>4174.1725188884375</v>
      </c>
      <c r="Z95" s="26">
        <f t="shared" si="29"/>
        <v>4199.5037022019696</v>
      </c>
      <c r="AA95" s="26"/>
    </row>
    <row r="96" spans="1:27" x14ac:dyDescent="0.2">
      <c r="A96" s="27" t="s">
        <v>113</v>
      </c>
      <c r="B96" s="18">
        <f>IF(ISERROR(VLOOKUP(Prices!A96,Quantities!$A$1:$B$576,2,FALSE)),0,VLOOKUP(Prices!A96,Quantities!$A$1:$B$576,2,FALSE))</f>
        <v>30</v>
      </c>
      <c r="C96" s="19">
        <f t="shared" si="20"/>
        <v>0.48643421286746857</v>
      </c>
      <c r="D96" s="20">
        <v>1</v>
      </c>
      <c r="E96" s="21">
        <v>330</v>
      </c>
      <c r="F96" s="22">
        <f>VLOOKUP(E96,'[2]RAB Calculations 10yr'!A:J,10,FALSE)</f>
        <v>95.968430970589921</v>
      </c>
      <c r="G96" s="23">
        <v>0</v>
      </c>
      <c r="H96" s="23">
        <v>0</v>
      </c>
      <c r="I96" s="23">
        <f>VLOOKUP(A96,'[1]Public Lighting Charges'!$A$8:$L$689,12,FALSE)</f>
        <v>90.898438620596821</v>
      </c>
      <c r="J96" s="24">
        <f t="shared" si="21"/>
        <v>186.86686959118674</v>
      </c>
      <c r="K96" s="25">
        <f t="shared" si="18"/>
        <v>225.79499774779663</v>
      </c>
      <c r="L96" s="25">
        <f t="shared" si="18"/>
        <v>223.70649245393864</v>
      </c>
      <c r="M96" s="25">
        <f t="shared" si="18"/>
        <v>224.03872028939224</v>
      </c>
      <c r="N96" s="25">
        <f t="shared" si="18"/>
        <v>223.73906760188308</v>
      </c>
      <c r="O96" s="25">
        <f t="shared" si="18"/>
        <v>224.93303265931132</v>
      </c>
      <c r="P96" s="23">
        <f t="shared" si="23"/>
        <v>127.73806148334872</v>
      </c>
      <c r="Q96" s="23">
        <f t="shared" si="24"/>
        <v>95.968430970589921</v>
      </c>
      <c r="R96" s="32">
        <f t="shared" si="25"/>
        <v>223.70649245393864</v>
      </c>
      <c r="S96" s="26">
        <f t="shared" si="19"/>
        <v>0</v>
      </c>
      <c r="U96" s="26"/>
      <c r="V96" s="26">
        <f t="shared" si="22"/>
        <v>6773.8499324338991</v>
      </c>
      <c r="W96" s="26">
        <f t="shared" si="26"/>
        <v>6711.1947736181592</v>
      </c>
      <c r="X96" s="26">
        <f t="shared" si="27"/>
        <v>6721.1616086817676</v>
      </c>
      <c r="Y96" s="26">
        <f t="shared" si="28"/>
        <v>6712.1720280564923</v>
      </c>
      <c r="Z96" s="26">
        <f t="shared" si="29"/>
        <v>6747.9909797793398</v>
      </c>
      <c r="AA96" s="26"/>
    </row>
    <row r="97" spans="1:27" x14ac:dyDescent="0.2">
      <c r="A97" s="27" t="s">
        <v>114</v>
      </c>
      <c r="B97" s="18">
        <f>IF(ISERROR(VLOOKUP(Prices!A97,Quantities!$A$1:$B$576,2,FALSE)),0,VLOOKUP(Prices!A97,Quantities!$A$1:$B$576,2,FALSE))</f>
        <v>2</v>
      </c>
      <c r="C97" s="19">
        <f t="shared" si="20"/>
        <v>0.43347007864329978</v>
      </c>
      <c r="D97" s="20">
        <v>1</v>
      </c>
      <c r="E97" s="21">
        <v>400</v>
      </c>
      <c r="F97" s="22">
        <f>VLOOKUP(E97,'[2]RAB Calculations 10yr'!A:J,10,FALSE)</f>
        <v>112.34795462341719</v>
      </c>
      <c r="G97" s="23">
        <v>0</v>
      </c>
      <c r="H97" s="23">
        <v>0</v>
      </c>
      <c r="I97" s="23">
        <f>VLOOKUP(A97,'[1]Public Lighting Charges'!$A$8:$L$689,12,FALSE)</f>
        <v>85.96099674559683</v>
      </c>
      <c r="J97" s="24">
        <f t="shared" si="21"/>
        <v>198.30895136901404</v>
      </c>
      <c r="K97" s="25">
        <f t="shared" si="18"/>
        <v>235.12257268708447</v>
      </c>
      <c r="L97" s="25">
        <f t="shared" si="18"/>
        <v>233.14751129446984</v>
      </c>
      <c r="M97" s="25">
        <f t="shared" si="18"/>
        <v>233.46169310348228</v>
      </c>
      <c r="N97" s="25">
        <f t="shared" si="18"/>
        <v>233.1783170181867</v>
      </c>
      <c r="O97" s="25">
        <f t="shared" si="18"/>
        <v>234.30742801253868</v>
      </c>
      <c r="P97" s="23">
        <f t="shared" si="23"/>
        <v>120.79955667105266</v>
      </c>
      <c r="Q97" s="23">
        <f t="shared" si="24"/>
        <v>112.34795462341719</v>
      </c>
      <c r="R97" s="32">
        <f t="shared" si="25"/>
        <v>233.14751129446984</v>
      </c>
      <c r="S97" s="26">
        <f t="shared" si="19"/>
        <v>0</v>
      </c>
      <c r="U97" s="26"/>
      <c r="V97" s="26">
        <f t="shared" si="22"/>
        <v>470.24514537416894</v>
      </c>
      <c r="W97" s="26">
        <f t="shared" si="26"/>
        <v>466.29502258893967</v>
      </c>
      <c r="X97" s="26">
        <f t="shared" si="27"/>
        <v>466.92338620696455</v>
      </c>
      <c r="Y97" s="26">
        <f t="shared" si="28"/>
        <v>466.35663403637341</v>
      </c>
      <c r="Z97" s="26">
        <f t="shared" si="29"/>
        <v>468.61485602507736</v>
      </c>
      <c r="AA97" s="26"/>
    </row>
    <row r="98" spans="1:27" x14ac:dyDescent="0.2">
      <c r="A98" s="27" t="s">
        <v>115</v>
      </c>
      <c r="B98" s="18">
        <f>IF(ISERROR(VLOOKUP(Prices!A98,Quantities!$A$1:$B$576,2,FALSE)),0,VLOOKUP(Prices!A98,Quantities!$A$1:$B$576,2,FALSE))</f>
        <v>10</v>
      </c>
      <c r="C98" s="19">
        <f t="shared" si="20"/>
        <v>0.28930155292404736</v>
      </c>
      <c r="D98" s="20">
        <v>1</v>
      </c>
      <c r="E98" s="21">
        <v>600</v>
      </c>
      <c r="F98" s="22">
        <f>VLOOKUP(E98,'[2]RAB Calculations 10yr'!A:J,10,FALSE)</f>
        <v>205.10719752420403</v>
      </c>
      <c r="G98" s="23">
        <v>0</v>
      </c>
      <c r="H98" s="23">
        <v>0</v>
      </c>
      <c r="I98" s="23">
        <f>VLOOKUP(A98,'[1]Public Lighting Charges'!$A$8:$L$689,12,FALSE)</f>
        <v>83.492275808096821</v>
      </c>
      <c r="J98" s="24">
        <f t="shared" si="21"/>
        <v>288.59947333230082</v>
      </c>
      <c r="K98" s="25">
        <f t="shared" si="18"/>
        <v>324.35584123110152</v>
      </c>
      <c r="L98" s="25">
        <f t="shared" si="18"/>
        <v>322.43750178910864</v>
      </c>
      <c r="M98" s="25">
        <f t="shared" si="18"/>
        <v>322.74266058490048</v>
      </c>
      <c r="N98" s="25">
        <f t="shared" si="18"/>
        <v>322.46742280071169</v>
      </c>
      <c r="O98" s="25">
        <f t="shared" si="18"/>
        <v>323.5641067635255</v>
      </c>
      <c r="P98" s="23">
        <f t="shared" si="23"/>
        <v>117.3303042649046</v>
      </c>
      <c r="Q98" s="23">
        <f t="shared" si="24"/>
        <v>205.10719752420403</v>
      </c>
      <c r="R98" s="32">
        <f t="shared" si="25"/>
        <v>322.43750178910864</v>
      </c>
      <c r="S98" s="26">
        <f t="shared" si="19"/>
        <v>0</v>
      </c>
      <c r="U98" s="26"/>
      <c r="V98" s="26">
        <f t="shared" si="22"/>
        <v>3243.5584123110152</v>
      </c>
      <c r="W98" s="26">
        <f t="shared" si="26"/>
        <v>3224.3750178910864</v>
      </c>
      <c r="X98" s="26">
        <f t="shared" si="27"/>
        <v>3227.4266058490048</v>
      </c>
      <c r="Y98" s="26">
        <f t="shared" si="28"/>
        <v>3224.6742280071167</v>
      </c>
      <c r="Z98" s="26">
        <f t="shared" si="29"/>
        <v>3235.6410676352552</v>
      </c>
      <c r="AA98" s="26"/>
    </row>
    <row r="99" spans="1:27" x14ac:dyDescent="0.2">
      <c r="A99" s="27" t="s">
        <v>116</v>
      </c>
      <c r="B99" s="18">
        <f>IF(ISERROR(VLOOKUP(Prices!A99,Quantities!$A$1:$B$576,2,FALSE)),0,VLOOKUP(Prices!A99,Quantities!$A$1:$B$576,2,FALSE))</f>
        <v>60</v>
      </c>
      <c r="C99" s="19">
        <f t="shared" si="20"/>
        <v>0.7016316621668508</v>
      </c>
      <c r="D99" s="20">
        <v>1</v>
      </c>
      <c r="E99" s="21">
        <v>620</v>
      </c>
      <c r="F99" s="22">
        <f>VLOOKUP(E99,'[2]RAB Calculations 10yr'!A:J,10,FALSE)</f>
        <v>34.455205908772193</v>
      </c>
      <c r="G99" s="23">
        <v>0</v>
      </c>
      <c r="H99" s="23">
        <v>0</v>
      </c>
      <c r="I99" s="23">
        <f>VLOOKUP(A99,'[1]Public Lighting Charges'!$A$8:$L$689,12,FALSE)</f>
        <v>81.023554870596826</v>
      </c>
      <c r="J99" s="24">
        <f t="shared" si="21"/>
        <v>115.47876077936903</v>
      </c>
      <c r="K99" s="25">
        <f t="shared" si="18"/>
        <v>150.17787525889997</v>
      </c>
      <c r="L99" s="25">
        <f t="shared" si="18"/>
        <v>148.31625776752875</v>
      </c>
      <c r="M99" s="25">
        <f t="shared" si="18"/>
        <v>148.61239355010002</v>
      </c>
      <c r="N99" s="25">
        <f t="shared" si="18"/>
        <v>148.34529406701805</v>
      </c>
      <c r="O99" s="25">
        <f t="shared" si="18"/>
        <v>149.40955099829375</v>
      </c>
      <c r="P99" s="23">
        <f t="shared" si="23"/>
        <v>113.86105185875655</v>
      </c>
      <c r="Q99" s="23">
        <f t="shared" si="24"/>
        <v>34.455205908772193</v>
      </c>
      <c r="R99" s="32">
        <f t="shared" si="25"/>
        <v>148.31625776752875</v>
      </c>
      <c r="S99" s="26">
        <f t="shared" si="19"/>
        <v>0</v>
      </c>
      <c r="U99" s="26"/>
      <c r="V99" s="26">
        <f t="shared" si="22"/>
        <v>9010.6725155339991</v>
      </c>
      <c r="W99" s="26">
        <f t="shared" si="26"/>
        <v>8898.9754660517247</v>
      </c>
      <c r="X99" s="26">
        <f t="shared" si="27"/>
        <v>8916.7436130060014</v>
      </c>
      <c r="Y99" s="26">
        <f t="shared" si="28"/>
        <v>8900.7176440210824</v>
      </c>
      <c r="Z99" s="26">
        <f t="shared" si="29"/>
        <v>8964.5730598976261</v>
      </c>
      <c r="AA99" s="26"/>
    </row>
    <row r="100" spans="1:27" x14ac:dyDescent="0.2">
      <c r="A100" s="27" t="s">
        <v>117</v>
      </c>
      <c r="B100" s="18">
        <f>IF(ISERROR(VLOOKUP(Prices!A100,Quantities!$A$1:$B$576,2,FALSE)),0,VLOOKUP(Prices!A100,Quantities!$A$1:$B$576,2,FALSE))</f>
        <v>4</v>
      </c>
      <c r="C100" s="19">
        <f t="shared" si="20"/>
        <v>0.62073010553654873</v>
      </c>
      <c r="D100" s="20">
        <v>1</v>
      </c>
      <c r="E100" s="21">
        <v>660</v>
      </c>
      <c r="F100" s="22">
        <f>VLOOKUP(E100,'[2]RAB Calculations 10yr'!A:J,10,FALSE)</f>
        <v>49.505888035288052</v>
      </c>
      <c r="G100" s="23">
        <v>0</v>
      </c>
      <c r="H100" s="23">
        <v>0</v>
      </c>
      <c r="I100" s="23">
        <f>VLOOKUP(A100,'[1]Public Lighting Charges'!$A$8:$L$689,12,FALSE)</f>
        <v>81.023554870596826</v>
      </c>
      <c r="J100" s="24">
        <f t="shared" si="21"/>
        <v>130.52944290588488</v>
      </c>
      <c r="K100" s="25">
        <f t="shared" si="18"/>
        <v>165.22855738541585</v>
      </c>
      <c r="L100" s="25">
        <f t="shared" si="18"/>
        <v>163.36693989404461</v>
      </c>
      <c r="M100" s="25">
        <f t="shared" si="18"/>
        <v>163.6630756766159</v>
      </c>
      <c r="N100" s="25">
        <f t="shared" si="18"/>
        <v>163.3959761935339</v>
      </c>
      <c r="O100" s="25">
        <f t="shared" si="18"/>
        <v>164.4602331248096</v>
      </c>
      <c r="P100" s="23">
        <f t="shared" si="23"/>
        <v>113.86105185875655</v>
      </c>
      <c r="Q100" s="23">
        <f t="shared" si="24"/>
        <v>49.505888035288052</v>
      </c>
      <c r="R100" s="32">
        <f t="shared" si="25"/>
        <v>163.36693989404461</v>
      </c>
      <c r="S100" s="26">
        <f t="shared" si="19"/>
        <v>0</v>
      </c>
      <c r="U100" s="26"/>
      <c r="V100" s="26">
        <f t="shared" si="22"/>
        <v>660.91422954166342</v>
      </c>
      <c r="W100" s="26">
        <f t="shared" si="26"/>
        <v>653.46775957617842</v>
      </c>
      <c r="X100" s="26">
        <f t="shared" si="27"/>
        <v>654.65230270646362</v>
      </c>
      <c r="Y100" s="26">
        <f t="shared" si="28"/>
        <v>653.58390477413559</v>
      </c>
      <c r="Z100" s="26">
        <f t="shared" si="29"/>
        <v>657.84093249923842</v>
      </c>
      <c r="AA100" s="26"/>
    </row>
    <row r="101" spans="1:27" x14ac:dyDescent="0.2">
      <c r="A101" s="27" t="s">
        <v>118</v>
      </c>
      <c r="B101" s="18">
        <f>IF(ISERROR(VLOOKUP(Prices!A101,Quantities!$A$1:$B$576,2,FALSE)),0,VLOOKUP(Prices!A101,Quantities!$A$1:$B$576,2,FALSE))</f>
        <v>2</v>
      </c>
      <c r="C101" s="19">
        <f t="shared" si="20"/>
        <v>0.50105459930601537</v>
      </c>
      <c r="D101" s="20">
        <v>1</v>
      </c>
      <c r="E101" s="21">
        <v>770</v>
      </c>
      <c r="F101" s="22">
        <f>VLOOKUP(E101,'[2]RAB Calculations 10yr'!A:J,10,FALSE)</f>
        <v>86.06468944978711</v>
      </c>
      <c r="G101" s="23">
        <v>0</v>
      </c>
      <c r="H101" s="23">
        <v>0</v>
      </c>
      <c r="I101" s="23">
        <f>VLOOKUP(A101,'[1]Public Lighting Charges'!$A$8:$L$689,12,FALSE)</f>
        <v>86.428511870596822</v>
      </c>
      <c r="J101" s="24">
        <f t="shared" si="21"/>
        <v>172.49320132038395</v>
      </c>
      <c r="K101" s="25">
        <f t="shared" si="18"/>
        <v>209.50704047472675</v>
      </c>
      <c r="L101" s="25">
        <f t="shared" si="18"/>
        <v>207.52123733749761</v>
      </c>
      <c r="M101" s="25">
        <f t="shared" si="18"/>
        <v>207.83712788364986</v>
      </c>
      <c r="N101" s="25">
        <f t="shared" si="18"/>
        <v>207.55221060396431</v>
      </c>
      <c r="O101" s="25">
        <f t="shared" si="18"/>
        <v>208.68746248182913</v>
      </c>
      <c r="P101" s="23">
        <f t="shared" si="23"/>
        <v>121.45654788771049</v>
      </c>
      <c r="Q101" s="23">
        <f t="shared" si="24"/>
        <v>86.06468944978711</v>
      </c>
      <c r="R101" s="32">
        <f t="shared" si="25"/>
        <v>207.52123733749761</v>
      </c>
      <c r="S101" s="26">
        <f t="shared" si="19"/>
        <v>0</v>
      </c>
      <c r="U101" s="26"/>
      <c r="V101" s="26">
        <f t="shared" si="22"/>
        <v>419.0140809494535</v>
      </c>
      <c r="W101" s="26">
        <f t="shared" si="26"/>
        <v>415.04247467499522</v>
      </c>
      <c r="X101" s="26">
        <f t="shared" si="27"/>
        <v>415.67425576729971</v>
      </c>
      <c r="Y101" s="26">
        <f t="shared" si="28"/>
        <v>415.10442120792862</v>
      </c>
      <c r="Z101" s="26">
        <f t="shared" si="29"/>
        <v>417.37492496365826</v>
      </c>
      <c r="AA101" s="26"/>
    </row>
    <row r="102" spans="1:27" x14ac:dyDescent="0.2">
      <c r="A102" s="27" t="s">
        <v>119</v>
      </c>
      <c r="B102" s="18">
        <f>IF(ISERROR(VLOOKUP(Prices!A102,Quantities!$A$1:$B$576,2,FALSE)),0,VLOOKUP(Prices!A102,Quantities!$A$1:$B$576,2,FALSE))</f>
        <v>8</v>
      </c>
      <c r="C102" s="19">
        <f t="shared" si="20"/>
        <v>0.47968425756621152</v>
      </c>
      <c r="D102" s="20">
        <v>1</v>
      </c>
      <c r="E102" s="21">
        <v>900</v>
      </c>
      <c r="F102" s="22">
        <f>VLOOKUP(E102,'[2]RAB Calculations 10yr'!A:J,10,FALSE)</f>
        <v>93.749408307796699</v>
      </c>
      <c r="G102" s="23">
        <v>0</v>
      </c>
      <c r="H102" s="23">
        <v>0</v>
      </c>
      <c r="I102" s="23">
        <f>VLOOKUP(A102,'[1]Public Lighting Charges'!$A$8:$L$689,12,FALSE)</f>
        <v>86.428511870596822</v>
      </c>
      <c r="J102" s="24">
        <f t="shared" si="21"/>
        <v>180.17792017839352</v>
      </c>
      <c r="K102" s="25">
        <f t="shared" si="18"/>
        <v>217.19175933273632</v>
      </c>
      <c r="L102" s="25">
        <f t="shared" si="18"/>
        <v>215.20595619550718</v>
      </c>
      <c r="M102" s="25">
        <f t="shared" si="18"/>
        <v>215.52184674165943</v>
      </c>
      <c r="N102" s="25">
        <f t="shared" si="18"/>
        <v>215.23692946197389</v>
      </c>
      <c r="O102" s="25">
        <f t="shared" si="18"/>
        <v>216.37218133983873</v>
      </c>
      <c r="P102" s="23">
        <f t="shared" si="23"/>
        <v>121.45654788771049</v>
      </c>
      <c r="Q102" s="23">
        <f t="shared" si="24"/>
        <v>93.749408307796699</v>
      </c>
      <c r="R102" s="32">
        <f t="shared" si="25"/>
        <v>215.20595619550718</v>
      </c>
      <c r="S102" s="26">
        <f t="shared" si="19"/>
        <v>0</v>
      </c>
      <c r="U102" s="26"/>
      <c r="V102" s="26">
        <f t="shared" si="22"/>
        <v>1737.5340746618906</v>
      </c>
      <c r="W102" s="26">
        <f t="shared" si="26"/>
        <v>1721.6476495640575</v>
      </c>
      <c r="X102" s="26">
        <f t="shared" si="27"/>
        <v>1724.1747739332754</v>
      </c>
      <c r="Y102" s="26">
        <f t="shared" si="28"/>
        <v>1721.8954356957911</v>
      </c>
      <c r="Z102" s="26">
        <f t="shared" si="29"/>
        <v>1730.9774507187099</v>
      </c>
      <c r="AA102" s="26"/>
    </row>
    <row r="103" spans="1:27" x14ac:dyDescent="0.2">
      <c r="A103" s="27" t="s">
        <v>120</v>
      </c>
      <c r="B103" s="18">
        <f>IF(ISERROR(VLOOKUP(Prices!A103,Quantities!$A$1:$B$576,2,FALSE)),0,VLOOKUP(Prices!A103,Quantities!$A$1:$B$576,2,FALSE))</f>
        <v>2</v>
      </c>
      <c r="C103" s="19">
        <f t="shared" si="20"/>
        <v>0.60834374409309233</v>
      </c>
      <c r="D103" s="20">
        <v>1</v>
      </c>
      <c r="E103" s="21">
        <v>1030</v>
      </c>
      <c r="F103" s="22">
        <f>VLOOKUP(E103,'[2]RAB Calculations 10yr'!A:J,10,FALSE)</f>
        <v>52.163571087910817</v>
      </c>
      <c r="G103" s="23">
        <v>0</v>
      </c>
      <c r="H103" s="23">
        <v>0</v>
      </c>
      <c r="I103" s="23">
        <f>VLOOKUP(A103,'[1]Public Lighting Charges'!$A$8:$L$689,12,FALSE)</f>
        <v>81.023554870596826</v>
      </c>
      <c r="J103" s="24">
        <f t="shared" si="21"/>
        <v>133.18712595850764</v>
      </c>
      <c r="K103" s="25">
        <f t="shared" si="18"/>
        <v>167.88624043803861</v>
      </c>
      <c r="L103" s="25">
        <f t="shared" si="18"/>
        <v>166.02462294666736</v>
      </c>
      <c r="M103" s="25">
        <f t="shared" si="18"/>
        <v>166.32075872923866</v>
      </c>
      <c r="N103" s="25">
        <f t="shared" si="18"/>
        <v>166.05365924615666</v>
      </c>
      <c r="O103" s="25">
        <f t="shared" si="18"/>
        <v>167.11791617743236</v>
      </c>
      <c r="P103" s="23">
        <f t="shared" si="23"/>
        <v>113.86105185875655</v>
      </c>
      <c r="Q103" s="23">
        <f t="shared" si="24"/>
        <v>52.163571087910817</v>
      </c>
      <c r="R103" s="32">
        <f t="shared" si="25"/>
        <v>166.02462294666736</v>
      </c>
      <c r="S103" s="26">
        <f t="shared" si="19"/>
        <v>0</v>
      </c>
      <c r="U103" s="26"/>
      <c r="V103" s="26">
        <f t="shared" si="22"/>
        <v>335.77248087607722</v>
      </c>
      <c r="W103" s="26">
        <f t="shared" si="26"/>
        <v>332.04924589333473</v>
      </c>
      <c r="X103" s="26">
        <f t="shared" si="27"/>
        <v>332.64151745847732</v>
      </c>
      <c r="Y103" s="26">
        <f t="shared" si="28"/>
        <v>332.10731849231331</v>
      </c>
      <c r="Z103" s="26">
        <f t="shared" si="29"/>
        <v>334.23583235486473</v>
      </c>
      <c r="AA103" s="26"/>
    </row>
    <row r="104" spans="1:27" x14ac:dyDescent="0.2">
      <c r="A104" s="27" t="s">
        <v>121</v>
      </c>
      <c r="B104" s="18">
        <f>IF(ISERROR(VLOOKUP(Prices!A104,Quantities!$A$1:$B$576,2,FALSE)),0,VLOOKUP(Prices!A104,Quantities!$A$1:$B$576,2,FALSE))</f>
        <v>29</v>
      </c>
      <c r="C104" s="19">
        <f t="shared" si="20"/>
        <v>0.52425097786423991</v>
      </c>
      <c r="D104" s="20">
        <v>1</v>
      </c>
      <c r="E104" s="21">
        <v>1080</v>
      </c>
      <c r="F104" s="22">
        <f>VLOOKUP(E104,'[2]RAB Calculations 10yr'!A:J,10,FALSE)</f>
        <v>73.527525225964666</v>
      </c>
      <c r="G104" s="23">
        <v>0</v>
      </c>
      <c r="H104" s="23">
        <v>0</v>
      </c>
      <c r="I104" s="23">
        <f>VLOOKUP(A104,'[1]Public Lighting Charges'!$A$8:$L$689,12,FALSE)</f>
        <v>81.023554870596826</v>
      </c>
      <c r="J104" s="24">
        <f t="shared" si="21"/>
        <v>154.55108009656149</v>
      </c>
      <c r="K104" s="25">
        <f t="shared" si="18"/>
        <v>189.25019457609244</v>
      </c>
      <c r="L104" s="25">
        <f t="shared" si="18"/>
        <v>187.38857708472122</v>
      </c>
      <c r="M104" s="25">
        <f t="shared" si="18"/>
        <v>187.68471286729249</v>
      </c>
      <c r="N104" s="25">
        <f t="shared" si="18"/>
        <v>187.41761338421051</v>
      </c>
      <c r="O104" s="25">
        <f t="shared" si="18"/>
        <v>188.48187031548622</v>
      </c>
      <c r="P104" s="23">
        <f t="shared" si="23"/>
        <v>113.86105185875655</v>
      </c>
      <c r="Q104" s="23">
        <f t="shared" si="24"/>
        <v>73.527525225964666</v>
      </c>
      <c r="R104" s="32">
        <f t="shared" si="25"/>
        <v>187.38857708472122</v>
      </c>
      <c r="S104" s="26">
        <f t="shared" si="19"/>
        <v>0</v>
      </c>
      <c r="U104" s="26"/>
      <c r="V104" s="26">
        <f t="shared" si="22"/>
        <v>5488.2556427066811</v>
      </c>
      <c r="W104" s="26">
        <f t="shared" si="26"/>
        <v>5434.2687354569152</v>
      </c>
      <c r="X104" s="26">
        <f t="shared" si="27"/>
        <v>5442.856673151482</v>
      </c>
      <c r="Y104" s="26">
        <f t="shared" si="28"/>
        <v>5435.1107881421049</v>
      </c>
      <c r="Z104" s="26">
        <f t="shared" si="29"/>
        <v>5465.9742391491</v>
      </c>
      <c r="AA104" s="26"/>
    </row>
    <row r="105" spans="1:27" x14ac:dyDescent="0.2">
      <c r="A105" s="27" t="s">
        <v>122</v>
      </c>
      <c r="B105" s="18">
        <f>IF(ISERROR(VLOOKUP(Prices!A105,Quantities!$A$1:$B$576,2,FALSE)),0,VLOOKUP(Prices!A105,Quantities!$A$1:$B$576,2,FALSE))</f>
        <v>14</v>
      </c>
      <c r="C105" s="19">
        <f t="shared" si="20"/>
        <v>0.41729921434411099</v>
      </c>
      <c r="D105" s="20">
        <v>1</v>
      </c>
      <c r="E105" s="21">
        <v>1130</v>
      </c>
      <c r="F105" s="22">
        <f>VLOOKUP(E105,'[2]RAB Calculations 10yr'!A:J,10,FALSE)</f>
        <v>120.03267348142677</v>
      </c>
      <c r="G105" s="23">
        <v>0</v>
      </c>
      <c r="H105" s="23">
        <v>0</v>
      </c>
      <c r="I105" s="23">
        <f>VLOOKUP(A105,'[1]Public Lighting Charges'!$A$8:$L$689,12,FALSE)</f>
        <v>85.96099674559683</v>
      </c>
      <c r="J105" s="24">
        <f t="shared" si="21"/>
        <v>205.99367022702359</v>
      </c>
      <c r="K105" s="25">
        <f t="shared" si="18"/>
        <v>242.80729154509405</v>
      </c>
      <c r="L105" s="25">
        <f t="shared" si="18"/>
        <v>240.83223015247944</v>
      </c>
      <c r="M105" s="25">
        <f t="shared" si="18"/>
        <v>241.14641196149188</v>
      </c>
      <c r="N105" s="25">
        <f t="shared" si="18"/>
        <v>240.86303587619631</v>
      </c>
      <c r="O105" s="25">
        <f t="shared" si="18"/>
        <v>241.99214687054825</v>
      </c>
      <c r="P105" s="23">
        <f t="shared" si="23"/>
        <v>120.79955667105266</v>
      </c>
      <c r="Q105" s="23">
        <f t="shared" si="24"/>
        <v>120.03267348142677</v>
      </c>
      <c r="R105" s="32">
        <f t="shared" si="25"/>
        <v>240.83223015247944</v>
      </c>
      <c r="S105" s="26">
        <f t="shared" si="19"/>
        <v>0</v>
      </c>
      <c r="U105" s="26"/>
      <c r="V105" s="26">
        <f t="shared" si="22"/>
        <v>3399.3020816313165</v>
      </c>
      <c r="W105" s="26">
        <f t="shared" si="26"/>
        <v>3371.651222134712</v>
      </c>
      <c r="X105" s="26">
        <f t="shared" si="27"/>
        <v>3376.0497674608864</v>
      </c>
      <c r="Y105" s="26">
        <f t="shared" si="28"/>
        <v>3372.0825022667482</v>
      </c>
      <c r="Z105" s="26">
        <f t="shared" si="29"/>
        <v>3387.8900561876753</v>
      </c>
      <c r="AA105" s="26"/>
    </row>
    <row r="106" spans="1:27" x14ac:dyDescent="0.2">
      <c r="A106" s="27" t="s">
        <v>123</v>
      </c>
      <c r="B106" s="18">
        <f>IF(ISERROR(VLOOKUP(Prices!A106,Quantities!$A$1:$B$576,2,FALSE)),0,VLOOKUP(Prices!A106,Quantities!$A$1:$B$576,2,FALSE))</f>
        <v>19</v>
      </c>
      <c r="C106" s="19">
        <f t="shared" si="20"/>
        <v>0.47663366417874226</v>
      </c>
      <c r="D106" s="20">
        <v>1</v>
      </c>
      <c r="E106" s="21">
        <v>1170</v>
      </c>
      <c r="F106" s="22">
        <f>VLOOKUP(E106,'[2]RAB Calculations 10yr'!A:J,10,FALSE)</f>
        <v>99.810790399594723</v>
      </c>
      <c r="G106" s="23">
        <v>0</v>
      </c>
      <c r="H106" s="23">
        <v>0</v>
      </c>
      <c r="I106" s="23">
        <f>VLOOKUP(A106,'[1]Public Lighting Charges'!$A$8:$L$689,12,FALSE)</f>
        <v>90.898438620596821</v>
      </c>
      <c r="J106" s="24">
        <f t="shared" si="21"/>
        <v>190.70922902019154</v>
      </c>
      <c r="K106" s="25">
        <f t="shared" si="18"/>
        <v>229.63735717680146</v>
      </c>
      <c r="L106" s="25">
        <f t="shared" si="18"/>
        <v>227.54885188294344</v>
      </c>
      <c r="M106" s="25">
        <f t="shared" si="18"/>
        <v>227.88107971839707</v>
      </c>
      <c r="N106" s="25">
        <f t="shared" si="18"/>
        <v>227.58142703088788</v>
      </c>
      <c r="O106" s="25">
        <f t="shared" si="18"/>
        <v>228.7753920883161</v>
      </c>
      <c r="P106" s="23">
        <f t="shared" si="23"/>
        <v>127.73806148334872</v>
      </c>
      <c r="Q106" s="23">
        <f t="shared" si="24"/>
        <v>99.810790399594723</v>
      </c>
      <c r="R106" s="32">
        <f t="shared" si="25"/>
        <v>227.54885188294344</v>
      </c>
      <c r="S106" s="26">
        <f t="shared" si="19"/>
        <v>0</v>
      </c>
      <c r="U106" s="26"/>
      <c r="V106" s="26">
        <f t="shared" si="22"/>
        <v>4363.1097863592277</v>
      </c>
      <c r="W106" s="26">
        <f t="shared" si="26"/>
        <v>4323.4281857759252</v>
      </c>
      <c r="X106" s="26">
        <f t="shared" si="27"/>
        <v>4329.7405146495448</v>
      </c>
      <c r="Y106" s="26">
        <f t="shared" si="28"/>
        <v>4324.0471135868702</v>
      </c>
      <c r="Z106" s="26">
        <f t="shared" si="29"/>
        <v>4346.7324496780057</v>
      </c>
      <c r="AA106" s="26"/>
    </row>
    <row r="107" spans="1:27" x14ac:dyDescent="0.2">
      <c r="A107" s="27" t="s">
        <v>124</v>
      </c>
      <c r="B107" s="18">
        <f>IF(ISERROR(VLOOKUP(Prices!A107,Quantities!$A$1:$B$576,2,FALSE)),0,VLOOKUP(Prices!A107,Quantities!$A$1:$B$576,2,FALSE))</f>
        <v>3</v>
      </c>
      <c r="C107" s="19">
        <f t="shared" si="20"/>
        <v>0.42612108492599338</v>
      </c>
      <c r="D107" s="20">
        <v>1</v>
      </c>
      <c r="E107" s="21">
        <v>1250</v>
      </c>
      <c r="F107" s="22">
        <f>VLOOKUP(E107,'[2]RAB Calculations 10yr'!A:J,10,FALSE)</f>
        <v>113.97129138962873</v>
      </c>
      <c r="G107" s="23">
        <v>0</v>
      </c>
      <c r="H107" s="23">
        <v>0</v>
      </c>
      <c r="I107" s="23">
        <f>VLOOKUP(A107,'[1]Public Lighting Charges'!$A$8:$L$689,12,FALSE)</f>
        <v>84.626859537263499</v>
      </c>
      <c r="J107" s="24">
        <f t="shared" si="21"/>
        <v>198.59815092689223</v>
      </c>
      <c r="K107" s="25">
        <f t="shared" si="18"/>
        <v>234.84041518963107</v>
      </c>
      <c r="L107" s="25">
        <f t="shared" si="18"/>
        <v>232.89600726768793</v>
      </c>
      <c r="M107" s="25">
        <f t="shared" si="18"/>
        <v>233.20531289264653</v>
      </c>
      <c r="N107" s="25">
        <f t="shared" si="18"/>
        <v>232.92633487849548</v>
      </c>
      <c r="O107" s="25">
        <f t="shared" si="18"/>
        <v>234.03792177416392</v>
      </c>
      <c r="P107" s="23">
        <f t="shared" si="23"/>
        <v>118.9247158780592</v>
      </c>
      <c r="Q107" s="23">
        <f t="shared" si="24"/>
        <v>113.97129138962873</v>
      </c>
      <c r="R107" s="32">
        <f t="shared" si="25"/>
        <v>232.89600726768793</v>
      </c>
      <c r="S107" s="26">
        <f t="shared" si="19"/>
        <v>0</v>
      </c>
      <c r="U107" s="26"/>
      <c r="V107" s="26">
        <f t="shared" si="22"/>
        <v>704.52124556889316</v>
      </c>
      <c r="W107" s="26">
        <f t="shared" si="26"/>
        <v>698.68802180306375</v>
      </c>
      <c r="X107" s="26">
        <f t="shared" si="27"/>
        <v>699.61593867793954</v>
      </c>
      <c r="Y107" s="26">
        <f t="shared" si="28"/>
        <v>698.77900463548644</v>
      </c>
      <c r="Z107" s="26">
        <f t="shared" si="29"/>
        <v>702.11376532249176</v>
      </c>
      <c r="AA107" s="26"/>
    </row>
    <row r="108" spans="1:27" x14ac:dyDescent="0.2">
      <c r="A108" s="27" t="s">
        <v>125</v>
      </c>
      <c r="B108" s="18">
        <f>IF(ISERROR(VLOOKUP(Prices!A108,Quantities!$A$1:$B$576,2,FALSE)),0,VLOOKUP(Prices!A108,Quantities!$A$1:$B$576,2,FALSE))</f>
        <v>10</v>
      </c>
      <c r="C108" s="19">
        <f t="shared" si="20"/>
        <v>0.68242825066561208</v>
      </c>
      <c r="D108" s="20">
        <v>1</v>
      </c>
      <c r="E108" s="21">
        <v>70</v>
      </c>
      <c r="F108" s="22">
        <f>VLOOKUP(E108,'[2]RAB Calculations 10yr'!A:J,10,FALSE)</f>
        <v>35.784047435083579</v>
      </c>
      <c r="G108" s="23">
        <v>0</v>
      </c>
      <c r="H108" s="23">
        <v>0</v>
      </c>
      <c r="I108" s="23">
        <f>VLOOKUP(A108,'[1]Public Lighting Charges'!$A$8:$L$689,12,FALSE)</f>
        <v>76.896150063859182</v>
      </c>
      <c r="J108" s="24">
        <f t="shared" si="21"/>
        <v>112.68019749894276</v>
      </c>
      <c r="K108" s="25">
        <f t="shared" si="18"/>
        <v>145.61171128357594</v>
      </c>
      <c r="L108" s="25">
        <f t="shared" si="18"/>
        <v>143.8449260788708</v>
      </c>
      <c r="M108" s="25">
        <f t="shared" si="18"/>
        <v>144.12597646739357</v>
      </c>
      <c r="N108" s="25">
        <f t="shared" si="18"/>
        <v>143.87248324599818</v>
      </c>
      <c r="O108" s="25">
        <f t="shared" si="18"/>
        <v>144.88252607643909</v>
      </c>
      <c r="P108" s="23">
        <f t="shared" si="23"/>
        <v>108.06087864378721</v>
      </c>
      <c r="Q108" s="23">
        <f t="shared" si="24"/>
        <v>35.784047435083579</v>
      </c>
      <c r="R108" s="32">
        <f t="shared" si="25"/>
        <v>143.8449260788708</v>
      </c>
      <c r="S108" s="26">
        <f t="shared" si="19"/>
        <v>0</v>
      </c>
      <c r="U108" s="26"/>
      <c r="V108" s="26">
        <f t="shared" si="22"/>
        <v>1456.1171128357594</v>
      </c>
      <c r="W108" s="26">
        <f t="shared" si="26"/>
        <v>1438.449260788708</v>
      </c>
      <c r="X108" s="26">
        <f t="shared" si="27"/>
        <v>1441.2597646739357</v>
      </c>
      <c r="Y108" s="26">
        <f t="shared" si="28"/>
        <v>1438.7248324599818</v>
      </c>
      <c r="Z108" s="26">
        <f t="shared" si="29"/>
        <v>1448.8252607643908</v>
      </c>
      <c r="AA108" s="26"/>
    </row>
    <row r="109" spans="1:27" x14ac:dyDescent="0.2">
      <c r="A109" s="27" t="s">
        <v>126</v>
      </c>
      <c r="B109" s="18">
        <f>IF(ISERROR(VLOOKUP(Prices!A109,Quantities!$A$1:$B$576,2,FALSE)),0,VLOOKUP(Prices!A109,Quantities!$A$1:$B$576,2,FALSE))</f>
        <v>9</v>
      </c>
      <c r="C109" s="19">
        <f t="shared" si="20"/>
        <v>0.55724873705744338</v>
      </c>
      <c r="D109" s="20">
        <v>1</v>
      </c>
      <c r="E109" s="21">
        <v>240</v>
      </c>
      <c r="F109" s="22">
        <f>VLOOKUP(E109,'[2]RAB Calculations 10yr'!A:J,10,FALSE)</f>
        <v>69.685165796959865</v>
      </c>
      <c r="G109" s="23">
        <v>0</v>
      </c>
      <c r="H109" s="23">
        <v>0</v>
      </c>
      <c r="I109" s="23">
        <f>VLOOKUP(A109,'[1]Public Lighting Charges'!$A$8:$L$689,12,FALSE)</f>
        <v>87.706064063859188</v>
      </c>
      <c r="J109" s="24">
        <f t="shared" si="21"/>
        <v>157.39122986081907</v>
      </c>
      <c r="K109" s="25">
        <f t="shared" si="18"/>
        <v>194.95219299507593</v>
      </c>
      <c r="L109" s="25">
        <f t="shared" si="18"/>
        <v>192.93703649865495</v>
      </c>
      <c r="M109" s="25">
        <f t="shared" si="18"/>
        <v>193.25759641433967</v>
      </c>
      <c r="N109" s="25">
        <f t="shared" si="18"/>
        <v>192.96846759973721</v>
      </c>
      <c r="O109" s="25">
        <f t="shared" si="18"/>
        <v>194.12050032335631</v>
      </c>
      <c r="P109" s="23">
        <f t="shared" si="23"/>
        <v>123.25187070169508</v>
      </c>
      <c r="Q109" s="23">
        <f t="shared" si="24"/>
        <v>69.685165796959865</v>
      </c>
      <c r="R109" s="32">
        <f t="shared" si="25"/>
        <v>192.93703649865495</v>
      </c>
      <c r="S109" s="26">
        <f t="shared" si="19"/>
        <v>0</v>
      </c>
      <c r="U109" s="26"/>
      <c r="V109" s="26">
        <f t="shared" si="22"/>
        <v>1754.5697369556833</v>
      </c>
      <c r="W109" s="26">
        <f t="shared" si="26"/>
        <v>1736.4333284878944</v>
      </c>
      <c r="X109" s="26">
        <f t="shared" si="27"/>
        <v>1739.3183677290572</v>
      </c>
      <c r="Y109" s="26">
        <f t="shared" si="28"/>
        <v>1736.716208397635</v>
      </c>
      <c r="Z109" s="26">
        <f t="shared" si="29"/>
        <v>1747.0845029102068</v>
      </c>
      <c r="AA109" s="26"/>
    </row>
    <row r="110" spans="1:27" x14ac:dyDescent="0.2">
      <c r="A110" s="27" t="s">
        <v>127</v>
      </c>
      <c r="B110" s="18">
        <f>IF(ISERROR(VLOOKUP(Prices!A110,Quantities!$A$1:$B$576,2,FALSE)),0,VLOOKUP(Prices!A110,Quantities!$A$1:$B$576,2,FALSE))</f>
        <v>2</v>
      </c>
      <c r="C110" s="19">
        <f t="shared" si="20"/>
        <v>0.47483467195337481</v>
      </c>
      <c r="D110" s="20">
        <v>1</v>
      </c>
      <c r="E110" s="21">
        <v>330</v>
      </c>
      <c r="F110" s="22">
        <f>VLOOKUP(E110,'[2]RAB Calculations 10yr'!A:J,10,FALSE)</f>
        <v>95.968430970589921</v>
      </c>
      <c r="G110" s="23">
        <v>0</v>
      </c>
      <c r="H110" s="23">
        <v>0</v>
      </c>
      <c r="I110" s="23">
        <f>VLOOKUP(A110,'[1]Public Lighting Charges'!$A$8:$L$689,12,FALSE)</f>
        <v>86.771033813859177</v>
      </c>
      <c r="J110" s="24">
        <f t="shared" si="21"/>
        <v>182.7394647844491</v>
      </c>
      <c r="K110" s="25">
        <f t="shared" si="18"/>
        <v>219.89999224616122</v>
      </c>
      <c r="L110" s="25">
        <f t="shared" si="18"/>
        <v>217.90631923896927</v>
      </c>
      <c r="M110" s="25">
        <f t="shared" si="18"/>
        <v>218.22346168037444</v>
      </c>
      <c r="N110" s="25">
        <f t="shared" si="18"/>
        <v>217.93741525455187</v>
      </c>
      <c r="O110" s="25">
        <f t="shared" si="18"/>
        <v>219.07716621114525</v>
      </c>
      <c r="P110" s="23">
        <f t="shared" si="23"/>
        <v>121.93788826837935</v>
      </c>
      <c r="Q110" s="23">
        <f t="shared" si="24"/>
        <v>95.968430970589921</v>
      </c>
      <c r="R110" s="32">
        <f t="shared" si="25"/>
        <v>217.90631923896927</v>
      </c>
      <c r="S110" s="26">
        <f t="shared" si="19"/>
        <v>0</v>
      </c>
      <c r="U110" s="26"/>
      <c r="V110" s="26">
        <f t="shared" si="22"/>
        <v>439.79998449232244</v>
      </c>
      <c r="W110" s="26">
        <f t="shared" si="26"/>
        <v>435.81263847793855</v>
      </c>
      <c r="X110" s="26">
        <f t="shared" si="27"/>
        <v>436.44692336074888</v>
      </c>
      <c r="Y110" s="26">
        <f t="shared" si="28"/>
        <v>435.87483050910373</v>
      </c>
      <c r="Z110" s="26">
        <f t="shared" si="29"/>
        <v>438.15433242229051</v>
      </c>
      <c r="AA110" s="26"/>
    </row>
    <row r="111" spans="1:27" x14ac:dyDescent="0.2">
      <c r="A111" s="27" t="s">
        <v>128</v>
      </c>
      <c r="B111" s="18">
        <f>IF(ISERROR(VLOOKUP(Prices!A111,Quantities!$A$1:$B$576,2,FALSE)),0,VLOOKUP(Prices!A111,Quantities!$A$1:$B$576,2,FALSE))</f>
        <v>2</v>
      </c>
      <c r="C111" s="19">
        <f t="shared" si="20"/>
        <v>0.42142826333198541</v>
      </c>
      <c r="D111" s="20">
        <v>1</v>
      </c>
      <c r="E111" s="21">
        <v>400</v>
      </c>
      <c r="F111" s="22">
        <f>VLOOKUP(E111,'[2]RAB Calculations 10yr'!A:J,10,FALSE)</f>
        <v>112.34795462341719</v>
      </c>
      <c r="G111" s="23">
        <v>0</v>
      </c>
      <c r="H111" s="23">
        <v>0</v>
      </c>
      <c r="I111" s="23">
        <f>VLOOKUP(A111,'[1]Public Lighting Charges'!$A$8:$L$689,12,FALSE)</f>
        <v>81.833591938859186</v>
      </c>
      <c r="J111" s="24">
        <f t="shared" si="21"/>
        <v>194.18154656227637</v>
      </c>
      <c r="K111" s="25">
        <f t="shared" si="18"/>
        <v>229.22756718544903</v>
      </c>
      <c r="L111" s="25">
        <f t="shared" si="18"/>
        <v>227.34733807950047</v>
      </c>
      <c r="M111" s="25">
        <f t="shared" si="18"/>
        <v>227.64643449446444</v>
      </c>
      <c r="N111" s="25">
        <f t="shared" si="18"/>
        <v>227.37666467085549</v>
      </c>
      <c r="O111" s="25">
        <f t="shared" si="18"/>
        <v>228.45156156437264</v>
      </c>
      <c r="P111" s="23">
        <f t="shared" si="23"/>
        <v>114.99938345608328</v>
      </c>
      <c r="Q111" s="23">
        <f t="shared" si="24"/>
        <v>112.34795462341719</v>
      </c>
      <c r="R111" s="32">
        <f t="shared" si="25"/>
        <v>227.34733807950047</v>
      </c>
      <c r="S111" s="26">
        <f t="shared" si="19"/>
        <v>0</v>
      </c>
      <c r="U111" s="26"/>
      <c r="V111" s="26">
        <f t="shared" si="22"/>
        <v>458.45513437089807</v>
      </c>
      <c r="W111" s="26">
        <f t="shared" si="26"/>
        <v>454.69467615900095</v>
      </c>
      <c r="X111" s="26">
        <f t="shared" si="27"/>
        <v>455.29286898892889</v>
      </c>
      <c r="Y111" s="26">
        <f t="shared" si="28"/>
        <v>454.75332934171098</v>
      </c>
      <c r="Z111" s="26">
        <f t="shared" si="29"/>
        <v>456.90312312874528</v>
      </c>
      <c r="AA111" s="26"/>
    </row>
    <row r="112" spans="1:27" x14ac:dyDescent="0.2">
      <c r="A112" s="27" t="s">
        <v>129</v>
      </c>
      <c r="B112" s="18">
        <f>IF(ISERROR(VLOOKUP(Prices!A112,Quantities!$A$1:$B$576,2,FALSE)),0,VLOOKUP(Prices!A112,Quantities!$A$1:$B$576,2,FALSE))</f>
        <v>4</v>
      </c>
      <c r="C112" s="19">
        <f t="shared" si="20"/>
        <v>0.27899003024343427</v>
      </c>
      <c r="D112" s="20">
        <v>1</v>
      </c>
      <c r="E112" s="21">
        <v>600</v>
      </c>
      <c r="F112" s="22">
        <f>VLOOKUP(E112,'[2]RAB Calculations 10yr'!A:J,10,FALSE)</f>
        <v>205.10719752420403</v>
      </c>
      <c r="G112" s="23">
        <v>0</v>
      </c>
      <c r="H112" s="23">
        <v>0</v>
      </c>
      <c r="I112" s="23">
        <f>VLOOKUP(A112,'[1]Public Lighting Charges'!$A$8:$L$689,12,FALSE)</f>
        <v>79.364871001359177</v>
      </c>
      <c r="J112" s="24">
        <f t="shared" si="21"/>
        <v>284.4720685255632</v>
      </c>
      <c r="K112" s="25">
        <f t="shared" ref="K112:O162" si="30">IF($D112=1,($I112*(1+K$6)*K$5)+$F112,$J112*(1+K$6)*K$5)</f>
        <v>318.46083572946611</v>
      </c>
      <c r="L112" s="25">
        <f t="shared" si="30"/>
        <v>316.63732857413925</v>
      </c>
      <c r="M112" s="25">
        <f t="shared" si="30"/>
        <v>316.92740197588262</v>
      </c>
      <c r="N112" s="25">
        <f t="shared" si="30"/>
        <v>316.66577045338045</v>
      </c>
      <c r="O112" s="25">
        <f t="shared" si="30"/>
        <v>317.70824031535949</v>
      </c>
      <c r="P112" s="23">
        <f t="shared" si="23"/>
        <v>111.53013104993524</v>
      </c>
      <c r="Q112" s="23">
        <f t="shared" si="24"/>
        <v>205.10719752420403</v>
      </c>
      <c r="R112" s="32">
        <f t="shared" si="25"/>
        <v>316.63732857413925</v>
      </c>
      <c r="S112" s="26">
        <f t="shared" si="19"/>
        <v>0</v>
      </c>
      <c r="U112" s="26"/>
      <c r="V112" s="26">
        <f t="shared" si="22"/>
        <v>1273.8433429178644</v>
      </c>
      <c r="W112" s="26">
        <f t="shared" si="26"/>
        <v>1266.549314296557</v>
      </c>
      <c r="X112" s="26">
        <f t="shared" si="27"/>
        <v>1267.7096079035305</v>
      </c>
      <c r="Y112" s="26">
        <f t="shared" si="28"/>
        <v>1266.6630818135218</v>
      </c>
      <c r="Z112" s="26">
        <f t="shared" si="29"/>
        <v>1270.832961261438</v>
      </c>
      <c r="AA112" s="26"/>
    </row>
    <row r="113" spans="1:27" x14ac:dyDescent="0.2">
      <c r="A113" s="27" t="s">
        <v>130</v>
      </c>
      <c r="B113" s="18">
        <f>IF(ISERROR(VLOOKUP(Prices!A113,Quantities!$A$1:$B$576,2,FALSE)),0,VLOOKUP(Prices!A113,Quantities!$A$1:$B$576,2,FALSE))</f>
        <v>2</v>
      </c>
      <c r="C113" s="19">
        <f t="shared" si="20"/>
        <v>0.51119712316363808</v>
      </c>
      <c r="D113" s="20">
        <v>1</v>
      </c>
      <c r="E113" s="21">
        <v>1080</v>
      </c>
      <c r="F113" s="22">
        <f>VLOOKUP(E113,'[2]RAB Calculations 10yr'!A:J,10,FALSE)</f>
        <v>73.527525225964666</v>
      </c>
      <c r="G113" s="23">
        <v>0</v>
      </c>
      <c r="H113" s="23">
        <v>0</v>
      </c>
      <c r="I113" s="23">
        <f>VLOOKUP(A113,'[1]Public Lighting Charges'!$A$8:$L$689,12,FALSE)</f>
        <v>76.896150063859182</v>
      </c>
      <c r="J113" s="24">
        <f t="shared" si="21"/>
        <v>150.42367528982385</v>
      </c>
      <c r="K113" s="25">
        <f t="shared" si="30"/>
        <v>183.35518907445703</v>
      </c>
      <c r="L113" s="25">
        <f t="shared" si="30"/>
        <v>181.58840386975186</v>
      </c>
      <c r="M113" s="25">
        <f t="shared" si="30"/>
        <v>181.86945425827469</v>
      </c>
      <c r="N113" s="25">
        <f t="shared" si="30"/>
        <v>181.6159610368793</v>
      </c>
      <c r="O113" s="25">
        <f t="shared" si="30"/>
        <v>182.62600386732015</v>
      </c>
      <c r="P113" s="23">
        <f t="shared" si="23"/>
        <v>108.06087864378721</v>
      </c>
      <c r="Q113" s="23">
        <f t="shared" si="24"/>
        <v>73.527525225964666</v>
      </c>
      <c r="R113" s="32">
        <f t="shared" si="25"/>
        <v>181.58840386975186</v>
      </c>
      <c r="S113" s="26">
        <f t="shared" si="19"/>
        <v>0</v>
      </c>
      <c r="U113" s="26"/>
      <c r="V113" s="26">
        <f t="shared" si="22"/>
        <v>366.71037814891406</v>
      </c>
      <c r="W113" s="26">
        <f t="shared" si="26"/>
        <v>363.17680773950372</v>
      </c>
      <c r="X113" s="26">
        <f t="shared" si="27"/>
        <v>363.73890851654937</v>
      </c>
      <c r="Y113" s="26">
        <f t="shared" si="28"/>
        <v>363.2319220737586</v>
      </c>
      <c r="Z113" s="26">
        <f t="shared" si="29"/>
        <v>365.2520077346403</v>
      </c>
      <c r="AA113" s="26"/>
    </row>
    <row r="114" spans="1:27" x14ac:dyDescent="0.2">
      <c r="A114" s="27" t="s">
        <v>131</v>
      </c>
      <c r="B114" s="18">
        <f>IF(ISERROR(VLOOKUP(Prices!A114,Quantities!$A$1:$B$576,2,FALSE)),0,VLOOKUP(Prices!A114,Quantities!$A$1:$B$576,2,FALSE))</f>
        <v>9</v>
      </c>
      <c r="C114" s="19">
        <f t="shared" si="20"/>
        <v>0.33004437129044278</v>
      </c>
      <c r="D114" s="20">
        <v>1</v>
      </c>
      <c r="E114" s="21">
        <v>860</v>
      </c>
      <c r="F114" s="22">
        <f>VLOOKUP(E114,'[2]RAB Calculations 10yr'!A:J,10,FALSE)</f>
        <v>200.25475215839111</v>
      </c>
      <c r="G114" s="23">
        <v>0</v>
      </c>
      <c r="H114" s="23">
        <v>0</v>
      </c>
      <c r="I114" s="23">
        <f>VLOOKUP(A114,'[1]Public Lighting Charges'!$A$8:$L$689,12,FALSE)</f>
        <v>98.652733019566284</v>
      </c>
      <c r="J114" s="24">
        <f t="shared" si="21"/>
        <v>298.90748517795737</v>
      </c>
      <c r="K114" s="25">
        <f t="shared" si="30"/>
        <v>341.15646428325198</v>
      </c>
      <c r="L114" s="25">
        <f t="shared" si="30"/>
        <v>338.88979437899866</v>
      </c>
      <c r="M114" s="25">
        <f t="shared" si="30"/>
        <v>339.25036365224526</v>
      </c>
      <c r="N114" s="25">
        <f t="shared" si="30"/>
        <v>338.92514842272044</v>
      </c>
      <c r="O114" s="25">
        <f t="shared" si="30"/>
        <v>340.22096733702324</v>
      </c>
      <c r="P114" s="23">
        <f t="shared" si="23"/>
        <v>138.63504222060755</v>
      </c>
      <c r="Q114" s="23">
        <f t="shared" si="24"/>
        <v>200.25475215839111</v>
      </c>
      <c r="R114" s="32">
        <f t="shared" si="25"/>
        <v>338.88979437899866</v>
      </c>
      <c r="S114" s="26">
        <f t="shared" si="19"/>
        <v>0</v>
      </c>
      <c r="U114" s="26"/>
      <c r="V114" s="26">
        <f t="shared" si="22"/>
        <v>3070.4081785492676</v>
      </c>
      <c r="W114" s="26">
        <f t="shared" si="26"/>
        <v>3050.0081494109882</v>
      </c>
      <c r="X114" s="26">
        <f t="shared" si="27"/>
        <v>3053.2532728702072</v>
      </c>
      <c r="Y114" s="26">
        <f t="shared" si="28"/>
        <v>3050.3263358044842</v>
      </c>
      <c r="Z114" s="26">
        <f t="shared" si="29"/>
        <v>3061.9887060332094</v>
      </c>
      <c r="AA114" s="26"/>
    </row>
    <row r="115" spans="1:27" x14ac:dyDescent="0.2">
      <c r="A115" s="27" t="s">
        <v>132</v>
      </c>
      <c r="B115" s="18">
        <f>IF(ISERROR(VLOOKUP(Prices!A115,Quantities!$A$1:$B$576,2,FALSE)),0,VLOOKUP(Prices!A115,Quantities!$A$1:$B$576,2,FALSE))</f>
        <v>16</v>
      </c>
      <c r="C115" s="19">
        <f t="shared" si="20"/>
        <v>0.30734476971283237</v>
      </c>
      <c r="D115" s="20">
        <v>1</v>
      </c>
      <c r="E115" s="21">
        <v>870</v>
      </c>
      <c r="F115" s="22">
        <f>VLOOKUP(E115,'[2]RAB Calculations 10yr'!A:J,10,FALSE)</f>
        <v>220.47663524022317</v>
      </c>
      <c r="G115" s="23">
        <v>0</v>
      </c>
      <c r="H115" s="23">
        <v>0</v>
      </c>
      <c r="I115" s="23">
        <f>VLOOKUP(A115,'[1]Public Lighting Charges'!$A$8:$L$689,12,FALSE)</f>
        <v>97.82982604039961</v>
      </c>
      <c r="J115" s="24">
        <f t="shared" si="21"/>
        <v>318.30646128062278</v>
      </c>
      <c r="K115" s="25">
        <f t="shared" si="30"/>
        <v>360.20302257949413</v>
      </c>
      <c r="L115" s="25">
        <f t="shared" si="30"/>
        <v>357.95525999211469</v>
      </c>
      <c r="M115" s="25">
        <f t="shared" si="30"/>
        <v>358.3128215942877</v>
      </c>
      <c r="N115" s="25">
        <f t="shared" si="30"/>
        <v>357.99031913179863</v>
      </c>
      <c r="O115" s="25">
        <f t="shared" si="30"/>
        <v>359.27532903558858</v>
      </c>
      <c r="P115" s="23">
        <f t="shared" si="23"/>
        <v>137.47862475189152</v>
      </c>
      <c r="Q115" s="23">
        <f t="shared" si="24"/>
        <v>220.47663524022317</v>
      </c>
      <c r="R115" s="32">
        <f t="shared" si="25"/>
        <v>357.95525999211469</v>
      </c>
      <c r="S115" s="26">
        <f t="shared" si="19"/>
        <v>0</v>
      </c>
      <c r="U115" s="26"/>
      <c r="V115" s="26">
        <f t="shared" si="22"/>
        <v>5763.2483612719061</v>
      </c>
      <c r="W115" s="26">
        <f t="shared" si="26"/>
        <v>5727.2841598738351</v>
      </c>
      <c r="X115" s="26">
        <f t="shared" si="27"/>
        <v>5733.0051455086032</v>
      </c>
      <c r="Y115" s="26">
        <f t="shared" si="28"/>
        <v>5727.8451061087781</v>
      </c>
      <c r="Z115" s="26">
        <f t="shared" si="29"/>
        <v>5748.4052645694173</v>
      </c>
      <c r="AA115" s="26"/>
    </row>
    <row r="116" spans="1:27" x14ac:dyDescent="0.2">
      <c r="A116" s="27" t="s">
        <v>133</v>
      </c>
      <c r="B116" s="18">
        <f>IF(ISERROR(VLOOKUP(Prices!A116,Quantities!$A$1:$B$576,2,FALSE)),0,VLOOKUP(Prices!A116,Quantities!$A$1:$B$576,2,FALSE))</f>
        <v>8</v>
      </c>
      <c r="C116" s="19">
        <f t="shared" si="20"/>
        <v>0.35778561100841827</v>
      </c>
      <c r="D116" s="20">
        <v>1</v>
      </c>
      <c r="E116" s="21">
        <v>1490</v>
      </c>
      <c r="F116" s="22">
        <f>VLOOKUP(E116,'[2]RAB Calculations 10yr'!A:J,10,FALSE)</f>
        <v>180.03286907655911</v>
      </c>
      <c r="G116" s="23">
        <v>0</v>
      </c>
      <c r="H116" s="23">
        <v>0</v>
      </c>
      <c r="I116" s="23">
        <f>VLOOKUP(A116,'[1]Public Lighting Charges'!$A$8:$L$689,12,FALSE)</f>
        <v>100.29854697789962</v>
      </c>
      <c r="J116" s="24">
        <f t="shared" si="21"/>
        <v>280.33141605445871</v>
      </c>
      <c r="K116" s="25">
        <f t="shared" si="30"/>
        <v>323.28523077259979</v>
      </c>
      <c r="L116" s="25">
        <f t="shared" si="30"/>
        <v>320.98074623459866</v>
      </c>
      <c r="M116" s="25">
        <f t="shared" si="30"/>
        <v>321.34733084999232</v>
      </c>
      <c r="N116" s="25">
        <f t="shared" si="30"/>
        <v>321.01669008639635</v>
      </c>
      <c r="O116" s="25">
        <f t="shared" si="30"/>
        <v>322.3341270217245</v>
      </c>
      <c r="P116" s="23">
        <f t="shared" si="23"/>
        <v>140.94787715803957</v>
      </c>
      <c r="Q116" s="23">
        <f t="shared" si="24"/>
        <v>180.03286907655911</v>
      </c>
      <c r="R116" s="32">
        <f t="shared" si="25"/>
        <v>320.98074623459866</v>
      </c>
      <c r="S116" s="26">
        <f t="shared" si="19"/>
        <v>0</v>
      </c>
      <c r="U116" s="26"/>
      <c r="V116" s="26">
        <f t="shared" si="22"/>
        <v>2586.2818461807983</v>
      </c>
      <c r="W116" s="26">
        <f t="shared" si="26"/>
        <v>2567.8459698767892</v>
      </c>
      <c r="X116" s="26">
        <f t="shared" si="27"/>
        <v>2570.7786467999385</v>
      </c>
      <c r="Y116" s="26">
        <f t="shared" si="28"/>
        <v>2568.1335206911708</v>
      </c>
      <c r="Z116" s="26">
        <f t="shared" si="29"/>
        <v>2578.673016173796</v>
      </c>
      <c r="AA116" s="26"/>
    </row>
    <row r="117" spans="1:27" x14ac:dyDescent="0.2">
      <c r="A117" s="27" t="s">
        <v>134</v>
      </c>
      <c r="B117" s="18">
        <f>IF(ISERROR(VLOOKUP(Prices!A117,Quantities!$A$1:$B$576,2,FALSE)),0,VLOOKUP(Prices!A117,Quantities!$A$1:$B$576,2,FALSE))</f>
        <v>4</v>
      </c>
      <c r="C117" s="19">
        <f t="shared" si="20"/>
        <v>0.53439935081237411</v>
      </c>
      <c r="D117" s="20">
        <v>1</v>
      </c>
      <c r="E117" s="21">
        <v>120</v>
      </c>
      <c r="F117" s="22">
        <f>VLOOKUP(E117,'[2]RAB Calculations 10yr'!A:J,10,FALSE)</f>
        <v>60.355285078550516</v>
      </c>
      <c r="G117" s="23">
        <v>0</v>
      </c>
      <c r="H117" s="23">
        <v>0</v>
      </c>
      <c r="I117" s="23">
        <f>VLOOKUP(A117,'[1]Public Lighting Charges'!$A$8:$L$689,12,FALSE)</f>
        <v>69.27358288771552</v>
      </c>
      <c r="J117" s="24">
        <f t="shared" si="21"/>
        <v>129.62886796626603</v>
      </c>
      <c r="K117" s="25">
        <f t="shared" si="30"/>
        <v>159.29594424880057</v>
      </c>
      <c r="L117" s="25">
        <f t="shared" si="30"/>
        <v>157.70429705682423</v>
      </c>
      <c r="M117" s="25">
        <f t="shared" si="30"/>
        <v>157.95748746191981</v>
      </c>
      <c r="N117" s="25">
        <f t="shared" si="30"/>
        <v>157.72912253507727</v>
      </c>
      <c r="O117" s="25">
        <f t="shared" si="30"/>
        <v>158.63904176609964</v>
      </c>
      <c r="P117" s="23">
        <f t="shared" si="23"/>
        <v>97.349011978273722</v>
      </c>
      <c r="Q117" s="23">
        <f t="shared" si="24"/>
        <v>60.355285078550516</v>
      </c>
      <c r="R117" s="32">
        <f t="shared" si="25"/>
        <v>157.70429705682423</v>
      </c>
      <c r="S117" s="26">
        <f t="shared" si="19"/>
        <v>0</v>
      </c>
      <c r="U117" s="26"/>
      <c r="V117" s="26">
        <f t="shared" si="22"/>
        <v>637.18377699520227</v>
      </c>
      <c r="W117" s="26">
        <f t="shared" si="26"/>
        <v>630.81718822729692</v>
      </c>
      <c r="X117" s="26">
        <f t="shared" si="27"/>
        <v>631.82994984767925</v>
      </c>
      <c r="Y117" s="26">
        <f t="shared" si="28"/>
        <v>630.91649014030907</v>
      </c>
      <c r="Z117" s="26">
        <f t="shared" si="29"/>
        <v>634.55616706439855</v>
      </c>
      <c r="AA117" s="26"/>
    </row>
    <row r="118" spans="1:27" x14ac:dyDescent="0.2">
      <c r="A118" s="27" t="s">
        <v>135</v>
      </c>
      <c r="B118" s="18">
        <f>IF(ISERROR(VLOOKUP(Prices!A118,Quantities!$A$1:$B$576,2,FALSE)),0,VLOOKUP(Prices!A118,Quantities!$A$1:$B$576,2,FALSE))</f>
        <v>8</v>
      </c>
      <c r="C118" s="19">
        <f t="shared" si="20"/>
        <v>0.26598204184304441</v>
      </c>
      <c r="D118" s="20">
        <v>1</v>
      </c>
      <c r="E118" s="21">
        <v>840</v>
      </c>
      <c r="F118" s="22">
        <f>VLOOKUP(E118,'[2]RAB Calculations 10yr'!A:J,10,FALSE)</f>
        <v>200.25475215839111</v>
      </c>
      <c r="G118" s="23">
        <v>0</v>
      </c>
      <c r="H118" s="23">
        <v>0</v>
      </c>
      <c r="I118" s="23">
        <f>VLOOKUP(A118,'[1]Public Lighting Charges'!$A$8:$L$689,12,FALSE)</f>
        <v>72.56521080438219</v>
      </c>
      <c r="J118" s="24">
        <f t="shared" si="21"/>
        <v>272.81996296277327</v>
      </c>
      <c r="K118" s="25">
        <f t="shared" si="30"/>
        <v>303.8967104710008</v>
      </c>
      <c r="L118" s="25">
        <f t="shared" si="30"/>
        <v>302.22943401152889</v>
      </c>
      <c r="M118" s="25">
        <f t="shared" si="30"/>
        <v>302.49465510091858</v>
      </c>
      <c r="N118" s="25">
        <f t="shared" si="30"/>
        <v>302.25543910593365</v>
      </c>
      <c r="O118" s="25">
        <f t="shared" si="30"/>
        <v>303.20859437900685</v>
      </c>
      <c r="P118" s="23">
        <f t="shared" si="23"/>
        <v>101.97468185313777</v>
      </c>
      <c r="Q118" s="23">
        <f t="shared" si="24"/>
        <v>200.25475215839111</v>
      </c>
      <c r="R118" s="32">
        <f t="shared" si="25"/>
        <v>302.22943401152889</v>
      </c>
      <c r="S118" s="26">
        <f t="shared" si="19"/>
        <v>0</v>
      </c>
      <c r="U118" s="26"/>
      <c r="V118" s="26">
        <f t="shared" si="22"/>
        <v>2431.1736837680064</v>
      </c>
      <c r="W118" s="26">
        <f t="shared" si="26"/>
        <v>2417.8354720922312</v>
      </c>
      <c r="X118" s="26">
        <f t="shared" si="27"/>
        <v>2419.9572408073486</v>
      </c>
      <c r="Y118" s="26">
        <f t="shared" si="28"/>
        <v>2418.0435128474692</v>
      </c>
      <c r="Z118" s="26">
        <f t="shared" si="29"/>
        <v>2425.6687550320548</v>
      </c>
      <c r="AA118" s="26"/>
    </row>
    <row r="119" spans="1:27" x14ac:dyDescent="0.2">
      <c r="A119" s="27" t="s">
        <v>136</v>
      </c>
      <c r="B119" s="18">
        <f>IF(ISERROR(VLOOKUP(Prices!A119,Quantities!$A$1:$B$576,2,FALSE)),0,VLOOKUP(Prices!A119,Quantities!$A$1:$B$576,2,FALSE))</f>
        <v>2</v>
      </c>
      <c r="C119" s="19">
        <f t="shared" si="20"/>
        <v>0.29188911341024976</v>
      </c>
      <c r="D119" s="20">
        <v>1</v>
      </c>
      <c r="E119" s="21">
        <v>850</v>
      </c>
      <c r="F119" s="22">
        <f>VLOOKUP(E119,'[2]RAB Calculations 10yr'!A:J,10,FALSE)</f>
        <v>180.03286907655911</v>
      </c>
      <c r="G119" s="23">
        <v>0</v>
      </c>
      <c r="H119" s="23">
        <v>0</v>
      </c>
      <c r="I119" s="23">
        <f>VLOOKUP(A119,'[1]Public Lighting Charges'!$A$8:$L$689,12,FALSE)</f>
        <v>74.211024762715525</v>
      </c>
      <c r="J119" s="24">
        <f t="shared" si="21"/>
        <v>254.24389383927462</v>
      </c>
      <c r="K119" s="25">
        <f t="shared" si="30"/>
        <v>286.02547696034861</v>
      </c>
      <c r="L119" s="25">
        <f t="shared" si="30"/>
        <v>284.32038586712889</v>
      </c>
      <c r="M119" s="25">
        <f t="shared" si="30"/>
        <v>284.59162229866564</v>
      </c>
      <c r="N119" s="25">
        <f t="shared" si="30"/>
        <v>284.34698076960956</v>
      </c>
      <c r="O119" s="25">
        <f t="shared" si="30"/>
        <v>285.32175406370817</v>
      </c>
      <c r="P119" s="23">
        <f t="shared" si="23"/>
        <v>104.2875167905698</v>
      </c>
      <c r="Q119" s="23">
        <f t="shared" si="24"/>
        <v>180.03286907655911</v>
      </c>
      <c r="R119" s="32">
        <f t="shared" si="25"/>
        <v>284.32038586712889</v>
      </c>
      <c r="S119" s="26">
        <f t="shared" si="19"/>
        <v>0</v>
      </c>
      <c r="U119" s="26"/>
      <c r="V119" s="26">
        <f t="shared" si="22"/>
        <v>572.05095392069722</v>
      </c>
      <c r="W119" s="26">
        <f t="shared" si="26"/>
        <v>568.64077173425778</v>
      </c>
      <c r="X119" s="26">
        <f t="shared" si="27"/>
        <v>569.18324459733128</v>
      </c>
      <c r="Y119" s="26">
        <f t="shared" si="28"/>
        <v>568.69396153921912</v>
      </c>
      <c r="Z119" s="26">
        <f t="shared" si="29"/>
        <v>570.64350812741634</v>
      </c>
      <c r="AA119" s="26"/>
    </row>
    <row r="120" spans="1:27" x14ac:dyDescent="0.2">
      <c r="A120" s="27" t="s">
        <v>137</v>
      </c>
      <c r="B120" s="18">
        <f>IF(ISERROR(VLOOKUP(Prices!A120,Quantities!$A$1:$B$576,2,FALSE)),0,VLOOKUP(Prices!A120,Quantities!$A$1:$B$576,2,FALSE))</f>
        <v>4</v>
      </c>
      <c r="C120" s="19">
        <f t="shared" si="20"/>
        <v>0.2455087409962492</v>
      </c>
      <c r="D120" s="20">
        <v>1</v>
      </c>
      <c r="E120" s="21">
        <v>1050</v>
      </c>
      <c r="F120" s="22">
        <f>VLOOKUP(E120,'[2]RAB Calculations 10yr'!A:J,10,FALSE)</f>
        <v>220.47663524022317</v>
      </c>
      <c r="G120" s="23">
        <v>0</v>
      </c>
      <c r="H120" s="23">
        <v>0</v>
      </c>
      <c r="I120" s="23">
        <f>VLOOKUP(A120,'[1]Public Lighting Charges'!$A$8:$L$689,12,FALSE)</f>
        <v>71.742303825215515</v>
      </c>
      <c r="J120" s="24">
        <f t="shared" si="21"/>
        <v>292.21893906543869</v>
      </c>
      <c r="K120" s="25">
        <f t="shared" si="30"/>
        <v>322.94326876724296</v>
      </c>
      <c r="L120" s="25">
        <f t="shared" si="30"/>
        <v>321.29489962464493</v>
      </c>
      <c r="M120" s="25">
        <f t="shared" si="30"/>
        <v>321.55711304296108</v>
      </c>
      <c r="N120" s="25">
        <f t="shared" si="30"/>
        <v>321.32060981501172</v>
      </c>
      <c r="O120" s="25">
        <f t="shared" si="30"/>
        <v>322.26295607757226</v>
      </c>
      <c r="P120" s="23">
        <f t="shared" si="23"/>
        <v>100.81826438442175</v>
      </c>
      <c r="Q120" s="23">
        <f t="shared" si="24"/>
        <v>220.47663524022317</v>
      </c>
      <c r="R120" s="32">
        <f t="shared" si="25"/>
        <v>321.29489962464493</v>
      </c>
      <c r="S120" s="26">
        <f t="shared" si="19"/>
        <v>0</v>
      </c>
      <c r="U120" s="26"/>
      <c r="V120" s="26">
        <f t="shared" si="22"/>
        <v>1291.7730750689718</v>
      </c>
      <c r="W120" s="26">
        <f t="shared" si="26"/>
        <v>1285.1795984985797</v>
      </c>
      <c r="X120" s="26">
        <f t="shared" si="27"/>
        <v>1286.2284521718443</v>
      </c>
      <c r="Y120" s="26">
        <f t="shared" si="28"/>
        <v>1285.2824392600469</v>
      </c>
      <c r="Z120" s="26">
        <f t="shared" si="29"/>
        <v>1289.051824310289</v>
      </c>
      <c r="AA120" s="26"/>
    </row>
    <row r="121" spans="1:27" x14ac:dyDescent="0.2">
      <c r="A121" s="27" t="s">
        <v>138</v>
      </c>
      <c r="B121" s="18">
        <f>IF(ISERROR(VLOOKUP(Prices!A121,Quantities!$A$1:$B$576,2,FALSE)),0,VLOOKUP(Prices!A121,Quantities!$A$1:$B$576,2,FALSE))</f>
        <v>8</v>
      </c>
      <c r="C121" s="19">
        <f t="shared" si="20"/>
        <v>0.53087138081643992</v>
      </c>
      <c r="D121" s="20">
        <v>1</v>
      </c>
      <c r="E121" s="21">
        <v>10</v>
      </c>
      <c r="F121" s="22">
        <f>VLOOKUP(E121,'[2]RAB Calculations 10yr'!A:J,10,FALSE)</f>
        <v>17.255027166785979</v>
      </c>
      <c r="G121" s="23">
        <v>0</v>
      </c>
      <c r="H121" s="23">
        <v>0</v>
      </c>
      <c r="I121" s="23">
        <f>VLOOKUP(A121,'[1]Public Lighting Charges'!$A$8:$L$689,12,FALSE)</f>
        <v>19.525988659567716</v>
      </c>
      <c r="J121" s="24">
        <f t="shared" si="21"/>
        <v>36.781015826353695</v>
      </c>
      <c r="K121" s="25">
        <f t="shared" si="30"/>
        <v>45.143207745807956</v>
      </c>
      <c r="L121" s="25">
        <f t="shared" si="30"/>
        <v>44.694573739523953</v>
      </c>
      <c r="M121" s="25">
        <f t="shared" si="30"/>
        <v>44.765939948293905</v>
      </c>
      <c r="N121" s="25">
        <f t="shared" si="30"/>
        <v>44.701571241120234</v>
      </c>
      <c r="O121" s="25">
        <f t="shared" si="30"/>
        <v>44.958048123727337</v>
      </c>
      <c r="P121" s="23">
        <f t="shared" si="23"/>
        <v>27.439546572737974</v>
      </c>
      <c r="Q121" s="23">
        <f t="shared" si="24"/>
        <v>17.255027166785979</v>
      </c>
      <c r="R121" s="32">
        <f t="shared" si="25"/>
        <v>44.694573739523953</v>
      </c>
      <c r="S121" s="26">
        <f t="shared" si="19"/>
        <v>0</v>
      </c>
      <c r="U121" s="26"/>
      <c r="V121" s="26">
        <f t="shared" si="22"/>
        <v>361.14566196646365</v>
      </c>
      <c r="W121" s="26">
        <f t="shared" si="26"/>
        <v>357.55658991619163</v>
      </c>
      <c r="X121" s="26">
        <f t="shared" si="27"/>
        <v>358.12751958635124</v>
      </c>
      <c r="Y121" s="26">
        <f t="shared" si="28"/>
        <v>357.61256992896188</v>
      </c>
      <c r="Z121" s="26">
        <f t="shared" si="29"/>
        <v>359.6643849898187</v>
      </c>
      <c r="AA121" s="26"/>
    </row>
    <row r="122" spans="1:27" x14ac:dyDescent="0.2">
      <c r="A122" s="27" t="s">
        <v>139</v>
      </c>
      <c r="B122" s="18">
        <f>IF(ISERROR(VLOOKUP(Prices!A122,Quantities!$A$1:$B$576,2,FALSE)),0,VLOOKUP(Prices!A122,Quantities!$A$1:$B$576,2,FALSE))</f>
        <v>28</v>
      </c>
      <c r="C122" s="19">
        <f t="shared" si="20"/>
        <v>0.53087138081643992</v>
      </c>
      <c r="D122" s="20">
        <v>1</v>
      </c>
      <c r="E122" s="21">
        <v>10</v>
      </c>
      <c r="F122" s="22">
        <f>VLOOKUP(E122,'[2]RAB Calculations 10yr'!A:J,10,FALSE)</f>
        <v>17.255027166785979</v>
      </c>
      <c r="G122" s="23">
        <v>0</v>
      </c>
      <c r="H122" s="23">
        <v>0</v>
      </c>
      <c r="I122" s="23">
        <f>VLOOKUP(A122,'[1]Public Lighting Charges'!$A$8:$L$689,12,FALSE)</f>
        <v>19.525988659567716</v>
      </c>
      <c r="J122" s="24">
        <f t="shared" si="21"/>
        <v>36.781015826353695</v>
      </c>
      <c r="K122" s="25">
        <f t="shared" si="30"/>
        <v>45.143207745807956</v>
      </c>
      <c r="L122" s="25">
        <f t="shared" si="30"/>
        <v>44.694573739523953</v>
      </c>
      <c r="M122" s="25">
        <f t="shared" si="30"/>
        <v>44.765939948293905</v>
      </c>
      <c r="N122" s="25">
        <f t="shared" si="30"/>
        <v>44.701571241120234</v>
      </c>
      <c r="O122" s="25">
        <f t="shared" si="30"/>
        <v>44.958048123727337</v>
      </c>
      <c r="P122" s="23">
        <f t="shared" si="23"/>
        <v>27.439546572737974</v>
      </c>
      <c r="Q122" s="23">
        <f t="shared" si="24"/>
        <v>17.255027166785979</v>
      </c>
      <c r="R122" s="32">
        <f t="shared" si="25"/>
        <v>44.694573739523953</v>
      </c>
      <c r="S122" s="26">
        <f t="shared" si="19"/>
        <v>0</v>
      </c>
      <c r="U122" s="26"/>
      <c r="V122" s="26">
        <f t="shared" si="22"/>
        <v>1264.0098168826228</v>
      </c>
      <c r="W122" s="26">
        <f t="shared" si="26"/>
        <v>1251.4480647066707</v>
      </c>
      <c r="X122" s="26">
        <f t="shared" si="27"/>
        <v>1253.4463185522293</v>
      </c>
      <c r="Y122" s="26">
        <f t="shared" si="28"/>
        <v>1251.6439947513666</v>
      </c>
      <c r="Z122" s="26">
        <f t="shared" si="29"/>
        <v>1258.8253474643654</v>
      </c>
      <c r="AA122" s="26"/>
    </row>
    <row r="123" spans="1:27" x14ac:dyDescent="0.2">
      <c r="A123" s="27" t="s">
        <v>140</v>
      </c>
      <c r="B123" s="18">
        <f>IF(ISERROR(VLOOKUP(Prices!A123,Quantities!$A$1:$B$576,2,FALSE)),0,VLOOKUP(Prices!A123,Quantities!$A$1:$B$576,2,FALSE))</f>
        <v>9</v>
      </c>
      <c r="C123" s="19">
        <f t="shared" si="20"/>
        <v>0.53087138081643992</v>
      </c>
      <c r="D123" s="20">
        <v>1</v>
      </c>
      <c r="E123" s="21">
        <v>10</v>
      </c>
      <c r="F123" s="22">
        <f>VLOOKUP(E123,'[2]RAB Calculations 10yr'!A:J,10,FALSE)</f>
        <v>17.255027166785979</v>
      </c>
      <c r="G123" s="23">
        <v>0</v>
      </c>
      <c r="H123" s="23">
        <v>0</v>
      </c>
      <c r="I123" s="23">
        <f>VLOOKUP(A123,'[1]Public Lighting Charges'!$A$8:$L$689,12,FALSE)</f>
        <v>19.525988659567716</v>
      </c>
      <c r="J123" s="24">
        <f t="shared" si="21"/>
        <v>36.781015826353695</v>
      </c>
      <c r="K123" s="25">
        <f t="shared" si="30"/>
        <v>45.143207745807956</v>
      </c>
      <c r="L123" s="25">
        <f t="shared" si="30"/>
        <v>44.694573739523953</v>
      </c>
      <c r="M123" s="25">
        <f t="shared" si="30"/>
        <v>44.765939948293905</v>
      </c>
      <c r="N123" s="25">
        <f t="shared" si="30"/>
        <v>44.701571241120234</v>
      </c>
      <c r="O123" s="25">
        <f t="shared" si="30"/>
        <v>44.958048123727337</v>
      </c>
      <c r="P123" s="23">
        <f t="shared" si="23"/>
        <v>27.439546572737974</v>
      </c>
      <c r="Q123" s="23">
        <f t="shared" si="24"/>
        <v>17.255027166785979</v>
      </c>
      <c r="R123" s="32">
        <f t="shared" si="25"/>
        <v>44.694573739523953</v>
      </c>
      <c r="S123" s="26">
        <f t="shared" si="19"/>
        <v>0</v>
      </c>
      <c r="U123" s="26"/>
      <c r="V123" s="26">
        <f t="shared" si="22"/>
        <v>406.28886971227161</v>
      </c>
      <c r="W123" s="26">
        <f t="shared" si="26"/>
        <v>402.25116365571557</v>
      </c>
      <c r="X123" s="26">
        <f t="shared" si="27"/>
        <v>402.89345953464516</v>
      </c>
      <c r="Y123" s="26">
        <f t="shared" si="28"/>
        <v>402.31414117008211</v>
      </c>
      <c r="Z123" s="26">
        <f t="shared" si="29"/>
        <v>404.62243311354604</v>
      </c>
      <c r="AA123" s="26"/>
    </row>
    <row r="124" spans="1:27" x14ac:dyDescent="0.2">
      <c r="A124" s="27" t="s">
        <v>141</v>
      </c>
      <c r="B124" s="18">
        <f>IF(ISERROR(VLOOKUP(Prices!A124,Quantities!$A$1:$B$576,2,FALSE)),0,VLOOKUP(Prices!A124,Quantities!$A$1:$B$576,2,FALSE))</f>
        <v>1</v>
      </c>
      <c r="C124" s="19">
        <f t="shared" si="20"/>
        <v>0.35526216307156411</v>
      </c>
      <c r="D124" s="20">
        <v>1</v>
      </c>
      <c r="E124" s="21">
        <v>810</v>
      </c>
      <c r="F124" s="22">
        <f>VLOOKUP(E124,'[2]RAB Calculations 10yr'!A:J,10,FALSE)</f>
        <v>51.156145528662286</v>
      </c>
      <c r="G124" s="23">
        <v>0</v>
      </c>
      <c r="H124" s="23">
        <v>0</v>
      </c>
      <c r="I124" s="23">
        <f>VLOOKUP(A124,'[1]Public Lighting Charges'!$A$8:$L$689,12,FALSE)</f>
        <v>28.187957762022165</v>
      </c>
      <c r="J124" s="24">
        <f t="shared" si="21"/>
        <v>79.344103290684444</v>
      </c>
      <c r="K124" s="25">
        <f t="shared" si="30"/>
        <v>91.415866556202914</v>
      </c>
      <c r="L124" s="25">
        <f t="shared" si="30"/>
        <v>90.768212978183271</v>
      </c>
      <c r="M124" s="25">
        <f t="shared" si="30"/>
        <v>90.871238116296183</v>
      </c>
      <c r="N124" s="25">
        <f t="shared" si="30"/>
        <v>90.778314657687162</v>
      </c>
      <c r="O124" s="25">
        <f t="shared" si="30"/>
        <v>91.148567844857865</v>
      </c>
      <c r="P124" s="23">
        <f t="shared" si="23"/>
        <v>39.612067449520978</v>
      </c>
      <c r="Q124" s="23">
        <f t="shared" si="24"/>
        <v>51.156145528662286</v>
      </c>
      <c r="R124" s="32">
        <f t="shared" si="25"/>
        <v>90.768212978183271</v>
      </c>
      <c r="S124" s="26">
        <f t="shared" si="19"/>
        <v>0</v>
      </c>
      <c r="U124" s="26"/>
      <c r="V124" s="26">
        <f t="shared" si="22"/>
        <v>91.415866556202914</v>
      </c>
      <c r="W124" s="26">
        <f t="shared" si="26"/>
        <v>90.768212978183271</v>
      </c>
      <c r="X124" s="26">
        <f t="shared" si="27"/>
        <v>90.871238116296183</v>
      </c>
      <c r="Y124" s="26">
        <f t="shared" si="28"/>
        <v>90.778314657687162</v>
      </c>
      <c r="Z124" s="26">
        <f t="shared" si="29"/>
        <v>91.148567844857865</v>
      </c>
      <c r="AA124" s="26"/>
    </row>
    <row r="125" spans="1:27" x14ac:dyDescent="0.2">
      <c r="A125" s="27" t="s">
        <v>142</v>
      </c>
      <c r="B125" s="18">
        <f>IF(ISERROR(VLOOKUP(Prices!A125,Quantities!$A$1:$B$576,2,FALSE)),0,VLOOKUP(Prices!A125,Quantities!$A$1:$B$576,2,FALSE))</f>
        <v>1</v>
      </c>
      <c r="C125" s="19">
        <f t="shared" si="20"/>
        <v>0.24009996093225267</v>
      </c>
      <c r="D125" s="20">
        <v>1</v>
      </c>
      <c r="E125" s="21">
        <v>990</v>
      </c>
      <c r="F125" s="22">
        <f>VLOOKUP(E125,'[2]RAB Calculations 10yr'!A:J,10,FALSE)</f>
        <v>86.253661186307269</v>
      </c>
      <c r="G125" s="23">
        <v>0</v>
      </c>
      <c r="H125" s="23">
        <v>0</v>
      </c>
      <c r="I125" s="23">
        <f>VLOOKUP(A125,'[1]Public Lighting Charges'!$A$8:$L$689,12,FALSE)</f>
        <v>27.252927512022168</v>
      </c>
      <c r="J125" s="24">
        <f t="shared" si="21"/>
        <v>113.50658869832944</v>
      </c>
      <c r="K125" s="25">
        <f t="shared" si="30"/>
        <v>125.17791629130315</v>
      </c>
      <c r="L125" s="25">
        <f t="shared" si="30"/>
        <v>124.55174620251253</v>
      </c>
      <c r="M125" s="25">
        <f t="shared" si="30"/>
        <v>124.65135386634586</v>
      </c>
      <c r="N125" s="25">
        <f t="shared" si="30"/>
        <v>124.56151279651675</v>
      </c>
      <c r="O125" s="25">
        <f t="shared" si="30"/>
        <v>124.91948421666174</v>
      </c>
      <c r="P125" s="23">
        <f t="shared" si="23"/>
        <v>38.29808501620527</v>
      </c>
      <c r="Q125" s="23">
        <f t="shared" si="24"/>
        <v>86.253661186307269</v>
      </c>
      <c r="R125" s="32">
        <f t="shared" si="25"/>
        <v>124.55174620251253</v>
      </c>
      <c r="S125" s="26">
        <f t="shared" si="19"/>
        <v>0</v>
      </c>
      <c r="U125" s="26"/>
      <c r="V125" s="26">
        <f t="shared" si="22"/>
        <v>125.17791629130315</v>
      </c>
      <c r="W125" s="26">
        <f t="shared" si="26"/>
        <v>124.55174620251253</v>
      </c>
      <c r="X125" s="26">
        <f t="shared" si="27"/>
        <v>124.65135386634586</v>
      </c>
      <c r="Y125" s="26">
        <f t="shared" si="28"/>
        <v>124.56151279651675</v>
      </c>
      <c r="Z125" s="26">
        <f t="shared" si="29"/>
        <v>124.91948421666174</v>
      </c>
      <c r="AA125" s="26"/>
    </row>
    <row r="126" spans="1:27" x14ac:dyDescent="0.2">
      <c r="A126" s="27" t="s">
        <v>143</v>
      </c>
      <c r="B126" s="18">
        <f>IF(ISERROR(VLOOKUP(Prices!A126,Quantities!$A$1:$B$576,2,FALSE)),0,VLOOKUP(Prices!A126,Quantities!$A$1:$B$576,2,FALSE))</f>
        <v>288</v>
      </c>
      <c r="C126" s="19">
        <f t="shared" si="20"/>
        <v>0.76186879608036151</v>
      </c>
      <c r="D126" s="20">
        <v>1</v>
      </c>
      <c r="E126" s="21">
        <v>40</v>
      </c>
      <c r="F126" s="22">
        <f>VLOOKUP(E126,'[2]RAB Calculations 10yr'!A:J,10,FALSE)</f>
        <v>18.483521869130684</v>
      </c>
      <c r="G126" s="23">
        <v>0</v>
      </c>
      <c r="H126" s="23">
        <v>0</v>
      </c>
      <c r="I126" s="23">
        <f>VLOOKUP(A126,'[1]Public Lighting Charges'!$A$8:$L$689,12,FALSE)</f>
        <v>59.135545119537753</v>
      </c>
      <c r="J126" s="24">
        <f t="shared" si="21"/>
        <v>77.619066988668436</v>
      </c>
      <c r="K126" s="25">
        <f t="shared" si="30"/>
        <v>102.94443136189905</v>
      </c>
      <c r="L126" s="25">
        <f t="shared" si="30"/>
        <v>101.5857182650456</v>
      </c>
      <c r="M126" s="25">
        <f t="shared" si="30"/>
        <v>101.80185480657013</v>
      </c>
      <c r="N126" s="25">
        <f t="shared" si="30"/>
        <v>101.6069105887013</v>
      </c>
      <c r="O126" s="25">
        <f t="shared" si="30"/>
        <v>102.38366512482047</v>
      </c>
      <c r="P126" s="23">
        <f t="shared" si="23"/>
        <v>83.102196395914916</v>
      </c>
      <c r="Q126" s="23">
        <f t="shared" si="24"/>
        <v>18.483521869130684</v>
      </c>
      <c r="R126" s="32">
        <f t="shared" si="25"/>
        <v>101.5857182650456</v>
      </c>
      <c r="S126" s="26">
        <f t="shared" si="19"/>
        <v>0</v>
      </c>
      <c r="U126" s="26"/>
      <c r="V126" s="26">
        <f t="shared" si="22"/>
        <v>29647.996232226928</v>
      </c>
      <c r="W126" s="26">
        <f t="shared" si="26"/>
        <v>29256.686860333131</v>
      </c>
      <c r="X126" s="26">
        <f t="shared" si="27"/>
        <v>29318.9341842922</v>
      </c>
      <c r="Y126" s="26">
        <f t="shared" si="28"/>
        <v>29262.790249545975</v>
      </c>
      <c r="Z126" s="26">
        <f t="shared" si="29"/>
        <v>29486.495555948295</v>
      </c>
      <c r="AA126" s="26"/>
    </row>
    <row r="127" spans="1:27" x14ac:dyDescent="0.2">
      <c r="A127" s="27" t="s">
        <v>144</v>
      </c>
      <c r="B127" s="18">
        <f>IF(ISERROR(VLOOKUP(Prices!A127,Quantities!$A$1:$B$576,2,FALSE)),0,VLOOKUP(Prices!A127,Quantities!$A$1:$B$576,2,FALSE))</f>
        <v>8</v>
      </c>
      <c r="C127" s="19">
        <f t="shared" si="20"/>
        <v>0.57177636158950995</v>
      </c>
      <c r="D127" s="20">
        <v>1</v>
      </c>
      <c r="E127" s="21">
        <v>350</v>
      </c>
      <c r="F127" s="22">
        <f>VLOOKUP(E127,'[2]RAB Calculations 10yr'!A:J,10,FALSE)</f>
        <v>52.384640231006998</v>
      </c>
      <c r="G127" s="23">
        <v>0</v>
      </c>
      <c r="H127" s="23">
        <v>0</v>
      </c>
      <c r="I127" s="23">
        <f>VLOOKUP(A127,'[1]Public Lighting Charges'!$A$8:$L$689,12,FALSE)</f>
        <v>69.945459119537759</v>
      </c>
      <c r="J127" s="24">
        <f t="shared" si="21"/>
        <v>122.33009935054476</v>
      </c>
      <c r="K127" s="25">
        <f t="shared" si="30"/>
        <v>152.28491307339908</v>
      </c>
      <c r="L127" s="25">
        <f t="shared" si="30"/>
        <v>150.67782868482982</v>
      </c>
      <c r="M127" s="25">
        <f t="shared" si="30"/>
        <v>150.93347475351629</v>
      </c>
      <c r="N127" s="25">
        <f t="shared" si="30"/>
        <v>150.70289494244037</v>
      </c>
      <c r="O127" s="25">
        <f t="shared" si="30"/>
        <v>151.62163937173773</v>
      </c>
      <c r="P127" s="23">
        <f t="shared" si="23"/>
        <v>98.293188453822808</v>
      </c>
      <c r="Q127" s="23">
        <f t="shared" si="24"/>
        <v>52.384640231006998</v>
      </c>
      <c r="R127" s="32">
        <f t="shared" si="25"/>
        <v>150.67782868482982</v>
      </c>
      <c r="S127" s="26">
        <f t="shared" si="19"/>
        <v>0</v>
      </c>
      <c r="U127" s="26"/>
      <c r="V127" s="26">
        <f t="shared" si="22"/>
        <v>1218.2793045871927</v>
      </c>
      <c r="W127" s="26">
        <f t="shared" si="26"/>
        <v>1205.4226294786386</v>
      </c>
      <c r="X127" s="26">
        <f t="shared" si="27"/>
        <v>1207.4677980281303</v>
      </c>
      <c r="Y127" s="26">
        <f t="shared" si="28"/>
        <v>1205.6231595395229</v>
      </c>
      <c r="Z127" s="26">
        <f t="shared" si="29"/>
        <v>1212.9731149739018</v>
      </c>
      <c r="AA127" s="26"/>
    </row>
    <row r="128" spans="1:27" x14ac:dyDescent="0.2">
      <c r="A128" s="27" t="s">
        <v>145</v>
      </c>
      <c r="B128" s="18">
        <f>IF(ISERROR(VLOOKUP(Prices!A128,Quantities!$A$1:$B$576,2,FALSE)),0,VLOOKUP(Prices!A128,Quantities!$A$1:$B$576,2,FALSE))</f>
        <v>17</v>
      </c>
      <c r="C128" s="19">
        <f t="shared" si="20"/>
        <v>0.44098210133196891</v>
      </c>
      <c r="D128" s="20">
        <v>1</v>
      </c>
      <c r="E128" s="21">
        <v>360</v>
      </c>
      <c r="F128" s="22">
        <f>VLOOKUP(E128,'[2]RAB Calculations 10yr'!A:J,10,FALSE)</f>
        <v>87.482155888651974</v>
      </c>
      <c r="G128" s="23">
        <v>0</v>
      </c>
      <c r="H128" s="23">
        <v>0</v>
      </c>
      <c r="I128" s="23">
        <f>VLOOKUP(A128,'[1]Public Lighting Charges'!$A$8:$L$689,12,FALSE)</f>
        <v>69.010428869537748</v>
      </c>
      <c r="J128" s="24">
        <f t="shared" si="21"/>
        <v>156.49258475818971</v>
      </c>
      <c r="K128" s="25">
        <f t="shared" si="30"/>
        <v>186.04696280849927</v>
      </c>
      <c r="L128" s="25">
        <f t="shared" si="30"/>
        <v>184.46136190915905</v>
      </c>
      <c r="M128" s="25">
        <f t="shared" si="30"/>
        <v>184.71359050356591</v>
      </c>
      <c r="N128" s="25">
        <f t="shared" si="30"/>
        <v>184.48609308126993</v>
      </c>
      <c r="O128" s="25">
        <f t="shared" si="30"/>
        <v>185.39255574354158</v>
      </c>
      <c r="P128" s="23">
        <f t="shared" si="23"/>
        <v>96.979206020507064</v>
      </c>
      <c r="Q128" s="23">
        <f t="shared" si="24"/>
        <v>87.482155888651974</v>
      </c>
      <c r="R128" s="32">
        <f t="shared" si="25"/>
        <v>184.46136190915905</v>
      </c>
      <c r="S128" s="26">
        <f t="shared" si="19"/>
        <v>0</v>
      </c>
      <c r="U128" s="26"/>
      <c r="V128" s="26">
        <f t="shared" si="22"/>
        <v>3162.7983677444877</v>
      </c>
      <c r="W128" s="26">
        <f t="shared" si="26"/>
        <v>3135.8431524557041</v>
      </c>
      <c r="X128" s="26">
        <f t="shared" si="27"/>
        <v>3140.1310385606203</v>
      </c>
      <c r="Y128" s="26">
        <f t="shared" si="28"/>
        <v>3136.263582381589</v>
      </c>
      <c r="Z128" s="26">
        <f t="shared" si="29"/>
        <v>3151.6734476402066</v>
      </c>
      <c r="AA128" s="26"/>
    </row>
    <row r="129" spans="1:27" x14ac:dyDescent="0.2">
      <c r="A129" s="27" t="s">
        <v>146</v>
      </c>
      <c r="B129" s="18">
        <f>IF(ISERROR(VLOOKUP(Prices!A129,Quantities!$A$1:$B$576,2,FALSE)),0,VLOOKUP(Prices!A129,Quantities!$A$1:$B$576,2,FALSE))</f>
        <v>25</v>
      </c>
      <c r="C129" s="19">
        <f t="shared" si="20"/>
        <v>0.69154419141358603</v>
      </c>
      <c r="D129" s="20">
        <v>1</v>
      </c>
      <c r="E129" s="21">
        <v>890</v>
      </c>
      <c r="F129" s="22">
        <f>VLOOKUP(E129,'[2]RAB Calculations 10yr'!A:J,10,FALSE)</f>
        <v>26.376770440019968</v>
      </c>
      <c r="G129" s="23">
        <v>0</v>
      </c>
      <c r="H129" s="23">
        <v>0</v>
      </c>
      <c r="I129" s="23">
        <f>VLOOKUP(A129,'[1]Public Lighting Charges'!$A$8:$L$689,12,FALSE)</f>
        <v>59.135545119537753</v>
      </c>
      <c r="J129" s="24">
        <f t="shared" si="21"/>
        <v>85.51231555955772</v>
      </c>
      <c r="K129" s="25">
        <f t="shared" si="30"/>
        <v>110.83767993278833</v>
      </c>
      <c r="L129" s="25">
        <f t="shared" si="30"/>
        <v>109.47896683593488</v>
      </c>
      <c r="M129" s="25">
        <f t="shared" si="30"/>
        <v>109.69510337745942</v>
      </c>
      <c r="N129" s="25">
        <f t="shared" si="30"/>
        <v>109.50015915959058</v>
      </c>
      <c r="O129" s="25">
        <f t="shared" si="30"/>
        <v>110.27691369570975</v>
      </c>
      <c r="P129" s="23">
        <f t="shared" si="23"/>
        <v>83.102196395914916</v>
      </c>
      <c r="Q129" s="23">
        <f t="shared" si="24"/>
        <v>26.376770440019968</v>
      </c>
      <c r="R129" s="32">
        <f t="shared" si="25"/>
        <v>109.47896683593488</v>
      </c>
      <c r="S129" s="26">
        <f t="shared" si="19"/>
        <v>0</v>
      </c>
      <c r="U129" s="26"/>
      <c r="V129" s="26">
        <f t="shared" si="22"/>
        <v>2770.9419983197085</v>
      </c>
      <c r="W129" s="26">
        <f t="shared" si="26"/>
        <v>2736.974170898372</v>
      </c>
      <c r="X129" s="26">
        <f t="shared" si="27"/>
        <v>2742.3775844364854</v>
      </c>
      <c r="Y129" s="26">
        <f t="shared" si="28"/>
        <v>2737.5039789897646</v>
      </c>
      <c r="Z129" s="26">
        <f t="shared" si="29"/>
        <v>2756.9228423927439</v>
      </c>
      <c r="AA129" s="26"/>
    </row>
    <row r="130" spans="1:27" x14ac:dyDescent="0.2">
      <c r="A130" s="27" t="s">
        <v>147</v>
      </c>
      <c r="B130" s="18">
        <f>IF(ISERROR(VLOOKUP(Prices!A130,Quantities!$A$1:$B$576,2,FALSE)),0,VLOOKUP(Prices!A130,Quantities!$A$1:$B$576,2,FALSE))</f>
        <v>75</v>
      </c>
      <c r="C130" s="19">
        <f t="shared" si="20"/>
        <v>0.65572200527932312</v>
      </c>
      <c r="D130" s="20">
        <v>1</v>
      </c>
      <c r="E130" s="21">
        <v>50</v>
      </c>
      <c r="F130" s="22">
        <f>VLOOKUP(E130,'[2]RAB Calculations 10yr'!A:J,10,FALSE)</f>
        <v>32.009790998230237</v>
      </c>
      <c r="G130" s="23">
        <v>0</v>
      </c>
      <c r="H130" s="23">
        <v>0</v>
      </c>
      <c r="I130" s="23">
        <f>VLOOKUP(A130,'[1]Public Lighting Charges'!$A$8:$L$689,12,FALSE)</f>
        <v>60.966790395537743</v>
      </c>
      <c r="J130" s="24">
        <f t="shared" si="21"/>
        <v>92.976581393767987</v>
      </c>
      <c r="K130" s="25">
        <f t="shared" si="30"/>
        <v>119.08619412012885</v>
      </c>
      <c r="L130" s="25">
        <f t="shared" si="30"/>
        <v>117.68540587312631</v>
      </c>
      <c r="M130" s="25">
        <f t="shared" si="30"/>
        <v>117.90823549611036</v>
      </c>
      <c r="N130" s="25">
        <f t="shared" si="30"/>
        <v>117.70725445762318</v>
      </c>
      <c r="O130" s="25">
        <f t="shared" si="30"/>
        <v>118.50806268381999</v>
      </c>
      <c r="P130" s="23">
        <f t="shared" si="23"/>
        <v>85.675614874896084</v>
      </c>
      <c r="Q130" s="23">
        <f t="shared" si="24"/>
        <v>32.009790998230237</v>
      </c>
      <c r="R130" s="32">
        <f t="shared" si="25"/>
        <v>117.68540587312631</v>
      </c>
      <c r="S130" s="26">
        <f t="shared" si="19"/>
        <v>0</v>
      </c>
      <c r="U130" s="26"/>
      <c r="V130" s="26">
        <f t="shared" si="22"/>
        <v>8931.4645590096643</v>
      </c>
      <c r="W130" s="26">
        <f t="shared" si="26"/>
        <v>8826.4054404844737</v>
      </c>
      <c r="X130" s="26">
        <f t="shared" si="27"/>
        <v>8843.1176622082767</v>
      </c>
      <c r="Y130" s="26">
        <f t="shared" si="28"/>
        <v>8828.0440843217384</v>
      </c>
      <c r="Z130" s="26">
        <f t="shared" si="29"/>
        <v>8888.1047012864983</v>
      </c>
      <c r="AA130" s="26"/>
    </row>
    <row r="131" spans="1:27" x14ac:dyDescent="0.2">
      <c r="A131" s="27" t="s">
        <v>148</v>
      </c>
      <c r="B131" s="18">
        <f>IF(ISERROR(VLOOKUP(Prices!A131,Quantities!$A$1:$B$576,2,FALSE)),0,VLOOKUP(Prices!A131,Quantities!$A$1:$B$576,2,FALSE))</f>
        <v>2</v>
      </c>
      <c r="C131" s="19">
        <f t="shared" si="20"/>
        <v>0.52130109918907197</v>
      </c>
      <c r="D131" s="20">
        <v>1</v>
      </c>
      <c r="E131" s="21">
        <v>220</v>
      </c>
      <c r="F131" s="22">
        <f>VLOOKUP(E131,'[2]RAB Calculations 10yr'!A:J,10,FALSE)</f>
        <v>65.91090936010653</v>
      </c>
      <c r="G131" s="23">
        <v>0</v>
      </c>
      <c r="H131" s="23">
        <v>0</v>
      </c>
      <c r="I131" s="23">
        <f>VLOOKUP(A131,'[1]Public Lighting Charges'!$A$8:$L$689,12,FALSE)</f>
        <v>71.776704395537749</v>
      </c>
      <c r="J131" s="24">
        <f t="shared" si="21"/>
        <v>137.68761375564429</v>
      </c>
      <c r="K131" s="25">
        <f t="shared" si="30"/>
        <v>168.42667583162884</v>
      </c>
      <c r="L131" s="25">
        <f t="shared" si="30"/>
        <v>166.77751629291049</v>
      </c>
      <c r="M131" s="25">
        <f t="shared" si="30"/>
        <v>167.03985544305647</v>
      </c>
      <c r="N131" s="25">
        <f t="shared" si="30"/>
        <v>166.80323881136218</v>
      </c>
      <c r="O131" s="25">
        <f t="shared" si="30"/>
        <v>167.74603693073726</v>
      </c>
      <c r="P131" s="23">
        <f t="shared" si="23"/>
        <v>100.86660693280396</v>
      </c>
      <c r="Q131" s="23">
        <f t="shared" si="24"/>
        <v>65.91090936010653</v>
      </c>
      <c r="R131" s="32">
        <f t="shared" si="25"/>
        <v>166.77751629291049</v>
      </c>
      <c r="S131" s="26">
        <f t="shared" si="19"/>
        <v>0</v>
      </c>
      <c r="U131" s="26"/>
      <c r="V131" s="26">
        <f t="shared" si="22"/>
        <v>336.85335166325768</v>
      </c>
      <c r="W131" s="26">
        <f t="shared" si="26"/>
        <v>333.55503258582098</v>
      </c>
      <c r="X131" s="26">
        <f t="shared" si="27"/>
        <v>334.07971088611293</v>
      </c>
      <c r="Y131" s="26">
        <f t="shared" si="28"/>
        <v>333.60647762272436</v>
      </c>
      <c r="Z131" s="26">
        <f t="shared" si="29"/>
        <v>335.49207386147452</v>
      </c>
      <c r="AA131" s="26"/>
    </row>
    <row r="132" spans="1:27" x14ac:dyDescent="0.2">
      <c r="A132" s="27" t="s">
        <v>149</v>
      </c>
      <c r="B132" s="18">
        <f>IF(ISERROR(VLOOKUP(Prices!A132,Quantities!$A$1:$B$576,2,FALSE)),0,VLOOKUP(Prices!A132,Quantities!$A$1:$B$576,2,FALSE))</f>
        <v>55</v>
      </c>
      <c r="C132" s="19">
        <f t="shared" si="20"/>
        <v>0.43451593449792836</v>
      </c>
      <c r="D132" s="20">
        <v>1</v>
      </c>
      <c r="E132" s="21">
        <v>310</v>
      </c>
      <c r="F132" s="22">
        <f>VLOOKUP(E132,'[2]RAB Calculations 10yr'!A:J,10,FALSE)</f>
        <v>92.1941745337366</v>
      </c>
      <c r="G132" s="23">
        <v>0</v>
      </c>
      <c r="H132" s="23">
        <v>0</v>
      </c>
      <c r="I132" s="23">
        <f>VLOOKUP(A132,'[1]Public Lighting Charges'!$A$8:$L$689,12,FALSE)</f>
        <v>70.841674145537738</v>
      </c>
      <c r="J132" s="24">
        <f t="shared" si="21"/>
        <v>163.03584867927435</v>
      </c>
      <c r="K132" s="25">
        <f t="shared" si="30"/>
        <v>193.37447508271413</v>
      </c>
      <c r="L132" s="25">
        <f t="shared" si="30"/>
        <v>191.74679903322482</v>
      </c>
      <c r="M132" s="25">
        <f t="shared" si="30"/>
        <v>192.00572070909124</v>
      </c>
      <c r="N132" s="25">
        <f t="shared" si="30"/>
        <v>191.77218646617686</v>
      </c>
      <c r="O132" s="25">
        <f t="shared" si="30"/>
        <v>192.70270281852618</v>
      </c>
      <c r="P132" s="23">
        <f t="shared" si="23"/>
        <v>99.552624499488232</v>
      </c>
      <c r="Q132" s="23">
        <f t="shared" si="24"/>
        <v>92.1941745337366</v>
      </c>
      <c r="R132" s="32">
        <f t="shared" si="25"/>
        <v>191.74679903322482</v>
      </c>
      <c r="S132" s="26">
        <f t="shared" si="19"/>
        <v>0</v>
      </c>
      <c r="U132" s="26"/>
      <c r="V132" s="26">
        <f t="shared" si="22"/>
        <v>10635.596129549276</v>
      </c>
      <c r="W132" s="26">
        <f t="shared" si="26"/>
        <v>10546.073946827364</v>
      </c>
      <c r="X132" s="26">
        <f t="shared" si="27"/>
        <v>10560.314639000018</v>
      </c>
      <c r="Y132" s="26">
        <f t="shared" si="28"/>
        <v>10547.470255639728</v>
      </c>
      <c r="Z132" s="26">
        <f t="shared" si="29"/>
        <v>10598.64865501894</v>
      </c>
      <c r="AA132" s="26"/>
    </row>
    <row r="133" spans="1:27" x14ac:dyDescent="0.2">
      <c r="A133" s="27" t="s">
        <v>150</v>
      </c>
      <c r="B133" s="18">
        <f>IF(ISERROR(VLOOKUP(Prices!A133,Quantities!$A$1:$B$576,2,FALSE)),0,VLOOKUP(Prices!A133,Quantities!$A$1:$B$576,2,FALSE))</f>
        <v>18</v>
      </c>
      <c r="C133" s="19">
        <f t="shared" si="20"/>
        <v>0.66203855323192096</v>
      </c>
      <c r="D133" s="20">
        <v>1</v>
      </c>
      <c r="E133" s="21">
        <v>60</v>
      </c>
      <c r="F133" s="22">
        <f>VLOOKUP(E133,'[2]RAB Calculations 10yr'!A:J,10,FALSE)</f>
        <v>32.138130136529035</v>
      </c>
      <c r="G133" s="23">
        <v>0</v>
      </c>
      <c r="H133" s="23">
        <v>0</v>
      </c>
      <c r="I133" s="23">
        <f>VLOOKUP(A133,'[1]Public Lighting Charges'!$A$8:$L$689,12,FALSE)</f>
        <v>62.955941817137749</v>
      </c>
      <c r="J133" s="24">
        <f t="shared" si="21"/>
        <v>95.094071953666784</v>
      </c>
      <c r="K133" s="25">
        <f t="shared" si="30"/>
        <v>122.05555785450704</v>
      </c>
      <c r="L133" s="25">
        <f t="shared" si="30"/>
        <v>120.60906636620203</v>
      </c>
      <c r="M133" s="25">
        <f t="shared" si="30"/>
        <v>120.83916620725819</v>
      </c>
      <c r="N133" s="25">
        <f t="shared" si="30"/>
        <v>120.63162780014738</v>
      </c>
      <c r="O133" s="25">
        <f t="shared" si="30"/>
        <v>121.45856383807967</v>
      </c>
      <c r="P133" s="23">
        <f t="shared" si="23"/>
        <v>88.470936229673001</v>
      </c>
      <c r="Q133" s="23">
        <f t="shared" si="24"/>
        <v>32.138130136529035</v>
      </c>
      <c r="R133" s="32">
        <f t="shared" si="25"/>
        <v>120.60906636620203</v>
      </c>
      <c r="S133" s="26">
        <f t="shared" si="19"/>
        <v>0</v>
      </c>
      <c r="U133" s="26"/>
      <c r="V133" s="26">
        <f t="shared" si="22"/>
        <v>2197.0000413811267</v>
      </c>
      <c r="W133" s="26">
        <f t="shared" si="26"/>
        <v>2170.9631945916367</v>
      </c>
      <c r="X133" s="26">
        <f t="shared" si="27"/>
        <v>2175.1049917306473</v>
      </c>
      <c r="Y133" s="26">
        <f t="shared" si="28"/>
        <v>2171.3693004026527</v>
      </c>
      <c r="Z133" s="26">
        <f t="shared" si="29"/>
        <v>2186.2541490854342</v>
      </c>
      <c r="AA133" s="26"/>
    </row>
    <row r="134" spans="1:27" x14ac:dyDescent="0.2">
      <c r="A134" s="27" t="s">
        <v>151</v>
      </c>
      <c r="B134" s="18">
        <f>IF(ISERROR(VLOOKUP(Prices!A134,Quantities!$A$1:$B$576,2,FALSE)),0,VLOOKUP(Prices!A134,Quantities!$A$1:$B$576,2,FALSE))</f>
        <v>7</v>
      </c>
      <c r="C134" s="19">
        <f t="shared" si="20"/>
        <v>0.52763349505928381</v>
      </c>
      <c r="D134" s="20">
        <v>1</v>
      </c>
      <c r="E134" s="21">
        <v>230</v>
      </c>
      <c r="F134" s="22">
        <f>VLOOKUP(E134,'[2]RAB Calculations 10yr'!A:J,10,FALSE)</f>
        <v>66.039248498405314</v>
      </c>
      <c r="G134" s="23">
        <v>0</v>
      </c>
      <c r="H134" s="23">
        <v>0</v>
      </c>
      <c r="I134" s="23">
        <f>VLOOKUP(A134,'[1]Public Lighting Charges'!$A$8:$L$689,12,FALSE)</f>
        <v>73.765855817137748</v>
      </c>
      <c r="J134" s="24">
        <f t="shared" si="21"/>
        <v>139.80510431554308</v>
      </c>
      <c r="K134" s="25">
        <f t="shared" si="30"/>
        <v>171.396039566007</v>
      </c>
      <c r="L134" s="25">
        <f t="shared" si="30"/>
        <v>169.70117678598615</v>
      </c>
      <c r="M134" s="25">
        <f t="shared" si="30"/>
        <v>169.97078615420429</v>
      </c>
      <c r="N134" s="25">
        <f t="shared" si="30"/>
        <v>169.72761215388641</v>
      </c>
      <c r="O134" s="25">
        <f t="shared" si="30"/>
        <v>170.69653808499686</v>
      </c>
      <c r="P134" s="23">
        <f t="shared" si="23"/>
        <v>103.66192828758085</v>
      </c>
      <c r="Q134" s="23">
        <f t="shared" si="24"/>
        <v>66.039248498405314</v>
      </c>
      <c r="R134" s="32">
        <f t="shared" si="25"/>
        <v>169.70117678598615</v>
      </c>
      <c r="S134" s="26">
        <f t="shared" si="19"/>
        <v>0</v>
      </c>
      <c r="U134" s="26"/>
      <c r="V134" s="26">
        <f t="shared" si="22"/>
        <v>1199.7722769620491</v>
      </c>
      <c r="W134" s="26">
        <f t="shared" si="26"/>
        <v>1187.9082375019029</v>
      </c>
      <c r="X134" s="26">
        <f t="shared" si="27"/>
        <v>1189.7955030794301</v>
      </c>
      <c r="Y134" s="26">
        <f t="shared" si="28"/>
        <v>1188.0932850772049</v>
      </c>
      <c r="Z134" s="26">
        <f t="shared" si="29"/>
        <v>1194.8757665949779</v>
      </c>
      <c r="AA134" s="26"/>
    </row>
    <row r="135" spans="1:27" x14ac:dyDescent="0.2">
      <c r="A135" s="27" t="s">
        <v>152</v>
      </c>
      <c r="B135" s="18">
        <f>IF(ISERROR(VLOOKUP(Prices!A135,Quantities!$A$1:$B$576,2,FALSE)),0,VLOOKUP(Prices!A135,Quantities!$A$1:$B$576,2,FALSE))</f>
        <v>14</v>
      </c>
      <c r="C135" s="19">
        <f t="shared" si="20"/>
        <v>0.44098911897666809</v>
      </c>
      <c r="D135" s="20">
        <v>1</v>
      </c>
      <c r="E135" s="21">
        <v>320</v>
      </c>
      <c r="F135" s="22">
        <f>VLOOKUP(E135,'[2]RAB Calculations 10yr'!A:J,10,FALSE)</f>
        <v>92.322513672035399</v>
      </c>
      <c r="G135" s="23">
        <v>0</v>
      </c>
      <c r="H135" s="23">
        <v>0</v>
      </c>
      <c r="I135" s="23">
        <f>VLOOKUP(A135,'[1]Public Lighting Charges'!$A$8:$L$689,12,FALSE)</f>
        <v>72.830825567137751</v>
      </c>
      <c r="J135" s="24">
        <f t="shared" si="21"/>
        <v>165.15333923917314</v>
      </c>
      <c r="K135" s="25">
        <f t="shared" si="30"/>
        <v>196.34383881709235</v>
      </c>
      <c r="L135" s="25">
        <f t="shared" si="30"/>
        <v>194.67045952630053</v>
      </c>
      <c r="M135" s="25">
        <f t="shared" si="30"/>
        <v>194.93665142023906</v>
      </c>
      <c r="N135" s="25">
        <f t="shared" si="30"/>
        <v>194.69655980870107</v>
      </c>
      <c r="O135" s="25">
        <f t="shared" si="30"/>
        <v>195.65320397278586</v>
      </c>
      <c r="P135" s="23">
        <f t="shared" si="23"/>
        <v>102.34794585426515</v>
      </c>
      <c r="Q135" s="23">
        <f t="shared" si="24"/>
        <v>92.322513672035399</v>
      </c>
      <c r="R135" s="32">
        <f t="shared" si="25"/>
        <v>194.67045952630053</v>
      </c>
      <c r="S135" s="26">
        <f t="shared" si="19"/>
        <v>0</v>
      </c>
      <c r="U135" s="26"/>
      <c r="V135" s="26">
        <f t="shared" si="22"/>
        <v>2748.8137434392929</v>
      </c>
      <c r="W135" s="26">
        <f t="shared" si="26"/>
        <v>2725.3864333682077</v>
      </c>
      <c r="X135" s="26">
        <f t="shared" si="27"/>
        <v>2729.1131198833468</v>
      </c>
      <c r="Y135" s="26">
        <f t="shared" si="28"/>
        <v>2725.7518373218149</v>
      </c>
      <c r="Z135" s="26">
        <f t="shared" si="29"/>
        <v>2739.1448556190021</v>
      </c>
      <c r="AA135" s="26"/>
    </row>
    <row r="136" spans="1:27" x14ac:dyDescent="0.2">
      <c r="A136" s="27" t="s">
        <v>153</v>
      </c>
      <c r="B136" s="18">
        <f>IF(ISERROR(VLOOKUP(Prices!A136,Quantities!$A$1:$B$576,2,FALSE)),0,VLOOKUP(Prices!A136,Quantities!$A$1:$B$576,2,FALSE))</f>
        <v>1</v>
      </c>
      <c r="C136" s="19">
        <f t="shared" si="20"/>
        <v>0.73042141478495481</v>
      </c>
      <c r="D136" s="20">
        <v>1</v>
      </c>
      <c r="E136" s="21">
        <v>60</v>
      </c>
      <c r="F136" s="22">
        <f>VLOOKUP(E136,'[2]RAB Calculations 10yr'!A:J,10,FALSE)</f>
        <v>32.138130136529035</v>
      </c>
      <c r="G136" s="23">
        <v>0</v>
      </c>
      <c r="H136" s="23">
        <v>0</v>
      </c>
      <c r="I136" s="23">
        <f>VLOOKUP(A136,'[1]Public Lighting Charges'!$A$8:$L$689,12,FALSE)</f>
        <v>87.078053563271084</v>
      </c>
      <c r="J136" s="24">
        <f t="shared" si="21"/>
        <v>119.21618369980013</v>
      </c>
      <c r="K136" s="25">
        <f t="shared" si="30"/>
        <v>156.50819531385949</v>
      </c>
      <c r="L136" s="25">
        <f t="shared" si="30"/>
        <v>154.50746814400318</v>
      </c>
      <c r="M136" s="25">
        <f t="shared" si="30"/>
        <v>154.82573272246961</v>
      </c>
      <c r="N136" s="25">
        <f t="shared" si="30"/>
        <v>154.53867418582948</v>
      </c>
      <c r="O136" s="25">
        <f t="shared" si="30"/>
        <v>155.68245789434135</v>
      </c>
      <c r="P136" s="23">
        <f t="shared" si="23"/>
        <v>122.36933800747414</v>
      </c>
      <c r="Q136" s="23">
        <f t="shared" si="24"/>
        <v>32.138130136529035</v>
      </c>
      <c r="R136" s="32">
        <f t="shared" si="25"/>
        <v>154.50746814400318</v>
      </c>
      <c r="S136" s="26">
        <f t="shared" si="19"/>
        <v>0</v>
      </c>
      <c r="U136" s="26"/>
      <c r="V136" s="26">
        <f t="shared" si="22"/>
        <v>156.50819531385949</v>
      </c>
      <c r="W136" s="26">
        <f t="shared" si="26"/>
        <v>154.50746814400318</v>
      </c>
      <c r="X136" s="26">
        <f t="shared" si="27"/>
        <v>154.82573272246961</v>
      </c>
      <c r="Y136" s="26">
        <f t="shared" si="28"/>
        <v>154.53867418582948</v>
      </c>
      <c r="Z136" s="26">
        <f t="shared" si="29"/>
        <v>155.68245789434135</v>
      </c>
      <c r="AA136" s="26"/>
    </row>
    <row r="137" spans="1:27" x14ac:dyDescent="0.2">
      <c r="A137" s="27" t="s">
        <v>154</v>
      </c>
      <c r="B137" s="18">
        <f>IF(ISERROR(VLOOKUP(Prices!A137,Quantities!$A$1:$B$576,2,FALSE)),0,VLOOKUP(Prices!A137,Quantities!$A$1:$B$576,2,FALSE))</f>
        <v>4</v>
      </c>
      <c r="C137" s="19">
        <f t="shared" si="20"/>
        <v>0.66746579035960407</v>
      </c>
      <c r="D137" s="20">
        <v>1</v>
      </c>
      <c r="E137" s="21">
        <v>60</v>
      </c>
      <c r="F137" s="22">
        <f>VLOOKUP(E137,'[2]RAB Calculations 10yr'!A:J,10,FALSE)</f>
        <v>32.138130136529035</v>
      </c>
      <c r="G137" s="23">
        <v>0</v>
      </c>
      <c r="H137" s="23">
        <v>0</v>
      </c>
      <c r="I137" s="23">
        <f>VLOOKUP(A137,'[1]Public Lighting Charges'!$A$8:$L$689,12,FALSE)</f>
        <v>64.507956806776306</v>
      </c>
      <c r="J137" s="24">
        <f t="shared" si="21"/>
        <v>96.646086943305335</v>
      </c>
      <c r="K137" s="25">
        <f t="shared" si="30"/>
        <v>124.27223814901191</v>
      </c>
      <c r="L137" s="25">
        <f t="shared" si="30"/>
        <v>122.79008717555845</v>
      </c>
      <c r="M137" s="25">
        <f t="shared" si="30"/>
        <v>123.02585952967891</v>
      </c>
      <c r="N137" s="25">
        <f t="shared" si="30"/>
        <v>122.81320480297276</v>
      </c>
      <c r="O137" s="25">
        <f t="shared" si="30"/>
        <v>123.66052679796167</v>
      </c>
      <c r="P137" s="23">
        <f t="shared" si="23"/>
        <v>90.651957039029412</v>
      </c>
      <c r="Q137" s="23">
        <f t="shared" si="24"/>
        <v>32.138130136529035</v>
      </c>
      <c r="R137" s="32">
        <f t="shared" si="25"/>
        <v>122.79008717555845</v>
      </c>
      <c r="S137" s="26">
        <f t="shared" ref="S137:S200" si="31">R137-L137</f>
        <v>0</v>
      </c>
      <c r="U137" s="26"/>
      <c r="V137" s="26">
        <f t="shared" si="22"/>
        <v>497.08895259604765</v>
      </c>
      <c r="W137" s="26">
        <f t="shared" si="26"/>
        <v>491.16034870223382</v>
      </c>
      <c r="X137" s="26">
        <f t="shared" si="27"/>
        <v>492.10343811871564</v>
      </c>
      <c r="Y137" s="26">
        <f t="shared" si="28"/>
        <v>491.25281921189105</v>
      </c>
      <c r="Z137" s="26">
        <f t="shared" si="29"/>
        <v>494.64210719184666</v>
      </c>
      <c r="AA137" s="26"/>
    </row>
    <row r="138" spans="1:27" x14ac:dyDescent="0.2">
      <c r="A138" s="27" t="s">
        <v>155</v>
      </c>
      <c r="B138" s="18">
        <f>IF(ISERROR(VLOOKUP(Prices!A138,Quantities!$A$1:$B$576,2,FALSE)),0,VLOOKUP(Prices!A138,Quantities!$A$1:$B$576,2,FALSE))</f>
        <v>2</v>
      </c>
      <c r="C138" s="19">
        <f t="shared" ref="C138:C201" si="32">I138/J138</f>
        <v>0.44619347051494229</v>
      </c>
      <c r="D138" s="20">
        <v>1</v>
      </c>
      <c r="E138" s="21">
        <v>320</v>
      </c>
      <c r="F138" s="22">
        <f>VLOOKUP(E138,'[2]RAB Calculations 10yr'!A:J,10,FALSE)</f>
        <v>92.322513672035399</v>
      </c>
      <c r="G138" s="23">
        <v>0</v>
      </c>
      <c r="H138" s="23">
        <v>0</v>
      </c>
      <c r="I138" s="23">
        <f>VLOOKUP(A138,'[1]Public Lighting Charges'!$A$8:$L$689,12,FALSE)</f>
        <v>74.382840556776301</v>
      </c>
      <c r="J138" s="24">
        <f t="shared" ref="J138:J201" si="33">SUM(F138:I138)</f>
        <v>166.7053542288117</v>
      </c>
      <c r="K138" s="25">
        <f t="shared" si="30"/>
        <v>198.56051911159722</v>
      </c>
      <c r="L138" s="25">
        <f t="shared" si="30"/>
        <v>196.85148033565696</v>
      </c>
      <c r="M138" s="25">
        <f t="shared" si="30"/>
        <v>197.12334474265975</v>
      </c>
      <c r="N138" s="25">
        <f t="shared" si="30"/>
        <v>196.87813681152647</v>
      </c>
      <c r="O138" s="25">
        <f t="shared" si="30"/>
        <v>197.85516693266786</v>
      </c>
      <c r="P138" s="23">
        <f t="shared" si="23"/>
        <v>104.52896666362156</v>
      </c>
      <c r="Q138" s="23">
        <f t="shared" si="24"/>
        <v>92.322513672035399</v>
      </c>
      <c r="R138" s="32">
        <f t="shared" si="25"/>
        <v>196.85148033565696</v>
      </c>
      <c r="S138" s="26">
        <f t="shared" si="31"/>
        <v>0</v>
      </c>
      <c r="U138" s="26"/>
      <c r="V138" s="26">
        <f t="shared" ref="V138:V201" si="34">K138*$B138</f>
        <v>397.12103822319443</v>
      </c>
      <c r="W138" s="26">
        <f t="shared" si="26"/>
        <v>393.70296067131392</v>
      </c>
      <c r="X138" s="26">
        <f t="shared" si="27"/>
        <v>394.24668948531951</v>
      </c>
      <c r="Y138" s="26">
        <f t="shared" si="28"/>
        <v>393.75627362305295</v>
      </c>
      <c r="Z138" s="26">
        <f t="shared" si="29"/>
        <v>395.71033386533571</v>
      </c>
      <c r="AA138" s="26"/>
    </row>
    <row r="139" spans="1:27" x14ac:dyDescent="0.2">
      <c r="A139" s="27" t="s">
        <v>156</v>
      </c>
      <c r="B139" s="18">
        <f>IF(ISERROR(VLOOKUP(Prices!A139,Quantities!$A$1:$B$576,2,FALSE)),0,VLOOKUP(Prices!A139,Quantities!$A$1:$B$576,2,FALSE))</f>
        <v>6</v>
      </c>
      <c r="C139" s="19">
        <f t="shared" si="32"/>
        <v>0.63414971524715757</v>
      </c>
      <c r="D139" s="20">
        <v>1</v>
      </c>
      <c r="E139" s="21">
        <v>610</v>
      </c>
      <c r="F139" s="22">
        <f>VLOOKUP(E139,'[2]RAB Calculations 10yr'!A:J,10,FALSE)</f>
        <v>37.215587737644988</v>
      </c>
      <c r="G139" s="23">
        <v>0</v>
      </c>
      <c r="H139" s="23">
        <v>0</v>
      </c>
      <c r="I139" s="23">
        <f>VLOOKUP(A139,'[1]Public Lighting Charges'!$A$8:$L$689,12,FALSE)</f>
        <v>64.507956806776306</v>
      </c>
      <c r="J139" s="24">
        <f t="shared" si="33"/>
        <v>101.72354454442129</v>
      </c>
      <c r="K139" s="25">
        <f t="shared" si="30"/>
        <v>129.34969575012786</v>
      </c>
      <c r="L139" s="25">
        <f t="shared" si="30"/>
        <v>127.86754477667441</v>
      </c>
      <c r="M139" s="25">
        <f t="shared" si="30"/>
        <v>128.10331713079486</v>
      </c>
      <c r="N139" s="25">
        <f t="shared" si="30"/>
        <v>127.89066240408872</v>
      </c>
      <c r="O139" s="25">
        <f t="shared" si="30"/>
        <v>128.73798439907762</v>
      </c>
      <c r="P139" s="23">
        <f t="shared" ref="P139:P174" si="35">IF($D139=1,($I139*(1+L$6)*L$5))</f>
        <v>90.651957039029412</v>
      </c>
      <c r="Q139" s="23">
        <f t="shared" ref="Q139:Q174" si="36">IF($D139=1,$F139,$J139*(1+L$6)*L$5)</f>
        <v>37.215587737644988</v>
      </c>
      <c r="R139" s="32">
        <f t="shared" ref="R139:R202" si="37">SUM(P139:Q139)</f>
        <v>127.86754477667441</v>
      </c>
      <c r="S139" s="26">
        <f t="shared" si="31"/>
        <v>0</v>
      </c>
      <c r="U139" s="26"/>
      <c r="V139" s="26">
        <f t="shared" si="34"/>
        <v>776.09817450076719</v>
      </c>
      <c r="W139" s="26">
        <f t="shared" si="26"/>
        <v>767.20526866004639</v>
      </c>
      <c r="X139" s="26">
        <f t="shared" si="27"/>
        <v>768.61990278476924</v>
      </c>
      <c r="Y139" s="26">
        <f t="shared" si="28"/>
        <v>767.34397442453223</v>
      </c>
      <c r="Z139" s="26">
        <f t="shared" si="29"/>
        <v>772.42790639446571</v>
      </c>
      <c r="AA139" s="26"/>
    </row>
    <row r="140" spans="1:27" x14ac:dyDescent="0.2">
      <c r="A140" s="27" t="s">
        <v>157</v>
      </c>
      <c r="B140" s="18">
        <f>IF(ISERROR(VLOOKUP(Prices!A140,Quantities!$A$1:$B$576,2,FALSE)),0,VLOOKUP(Prices!A140,Quantities!$A$1:$B$576,2,FALSE))</f>
        <v>1</v>
      </c>
      <c r="C140" s="19">
        <f t="shared" si="32"/>
        <v>0.51434485213810988</v>
      </c>
      <c r="D140" s="20">
        <v>1</v>
      </c>
      <c r="E140" s="21">
        <v>1070</v>
      </c>
      <c r="F140" s="22">
        <f>VLOOKUP(E140,'[2]RAB Calculations 10yr'!A:J,10,FALSE)</f>
        <v>71.116706099521267</v>
      </c>
      <c r="G140" s="23">
        <v>0</v>
      </c>
      <c r="H140" s="23">
        <v>0</v>
      </c>
      <c r="I140" s="23">
        <f>VLOOKUP(A140,'[1]Public Lighting Charges'!$A$8:$L$689,12,FALSE)</f>
        <v>75.317870806776313</v>
      </c>
      <c r="J140" s="24">
        <f t="shared" si="33"/>
        <v>146.43457690629759</v>
      </c>
      <c r="K140" s="25">
        <f t="shared" si="30"/>
        <v>178.69017746162785</v>
      </c>
      <c r="L140" s="25">
        <f t="shared" si="30"/>
        <v>176.95965519645856</v>
      </c>
      <c r="M140" s="25">
        <f t="shared" si="30"/>
        <v>177.23493707774097</v>
      </c>
      <c r="N140" s="25">
        <f t="shared" si="30"/>
        <v>176.98664675782774</v>
      </c>
      <c r="O140" s="25">
        <f t="shared" si="30"/>
        <v>177.97595864599484</v>
      </c>
      <c r="P140" s="23">
        <f t="shared" si="35"/>
        <v>105.84294909693729</v>
      </c>
      <c r="Q140" s="23">
        <f t="shared" si="36"/>
        <v>71.116706099521267</v>
      </c>
      <c r="R140" s="32">
        <f t="shared" si="37"/>
        <v>176.95965519645856</v>
      </c>
      <c r="S140" s="26">
        <f t="shared" si="31"/>
        <v>0</v>
      </c>
      <c r="U140" s="26"/>
      <c r="V140" s="26">
        <f t="shared" si="34"/>
        <v>178.69017746162785</v>
      </c>
      <c r="W140" s="26">
        <f t="shared" si="26"/>
        <v>176.95965519645856</v>
      </c>
      <c r="X140" s="26">
        <f t="shared" si="27"/>
        <v>177.23493707774097</v>
      </c>
      <c r="Y140" s="26">
        <f t="shared" si="28"/>
        <v>176.98664675782774</v>
      </c>
      <c r="Z140" s="26">
        <f t="shared" si="29"/>
        <v>177.97595864599484</v>
      </c>
      <c r="AA140" s="26"/>
    </row>
    <row r="141" spans="1:27" x14ac:dyDescent="0.2">
      <c r="A141" s="27" t="s">
        <v>158</v>
      </c>
      <c r="B141" s="18">
        <f>IF(ISERROR(VLOOKUP(Prices!A141,Quantities!$A$1:$B$576,2,FALSE)),0,VLOOKUP(Prices!A141,Quantities!$A$1:$B$576,2,FALSE))</f>
        <v>2</v>
      </c>
      <c r="C141" s="19">
        <f t="shared" si="32"/>
        <v>0.43300514041194355</v>
      </c>
      <c r="D141" s="20">
        <v>1</v>
      </c>
      <c r="E141" s="21">
        <v>1120</v>
      </c>
      <c r="F141" s="22">
        <f>VLOOKUP(E141,'[2]RAB Calculations 10yr'!A:J,10,FALSE)</f>
        <v>97.399971273151337</v>
      </c>
      <c r="G141" s="23">
        <v>0</v>
      </c>
      <c r="H141" s="23">
        <v>0</v>
      </c>
      <c r="I141" s="23">
        <f>VLOOKUP(A141,'[1]Public Lighting Charges'!$A$8:$L$689,12,FALSE)</f>
        <v>74.382840556776301</v>
      </c>
      <c r="J141" s="24">
        <f t="shared" si="33"/>
        <v>171.78281182992765</v>
      </c>
      <c r="K141" s="25">
        <f t="shared" si="30"/>
        <v>203.63797671271314</v>
      </c>
      <c r="L141" s="25">
        <f t="shared" si="30"/>
        <v>201.92893793677291</v>
      </c>
      <c r="M141" s="25">
        <f t="shared" si="30"/>
        <v>202.20080234377571</v>
      </c>
      <c r="N141" s="25">
        <f t="shared" si="30"/>
        <v>201.95559441264243</v>
      </c>
      <c r="O141" s="25">
        <f t="shared" si="30"/>
        <v>202.93262453378378</v>
      </c>
      <c r="P141" s="23">
        <f t="shared" si="35"/>
        <v>104.52896666362156</v>
      </c>
      <c r="Q141" s="23">
        <f t="shared" si="36"/>
        <v>97.399971273151337</v>
      </c>
      <c r="R141" s="32">
        <f t="shared" si="37"/>
        <v>201.92893793677291</v>
      </c>
      <c r="S141" s="26">
        <f t="shared" si="31"/>
        <v>0</v>
      </c>
      <c r="U141" s="26"/>
      <c r="V141" s="26">
        <f t="shared" si="34"/>
        <v>407.27595342542628</v>
      </c>
      <c r="W141" s="26">
        <f t="shared" si="26"/>
        <v>403.85787587354582</v>
      </c>
      <c r="X141" s="26">
        <f t="shared" si="27"/>
        <v>404.40160468755141</v>
      </c>
      <c r="Y141" s="26">
        <f t="shared" si="28"/>
        <v>403.91118882528485</v>
      </c>
      <c r="Z141" s="26">
        <f t="shared" si="29"/>
        <v>405.86524906756756</v>
      </c>
      <c r="AA141" s="26"/>
    </row>
    <row r="142" spans="1:27" x14ac:dyDescent="0.2">
      <c r="A142" s="27" t="s">
        <v>159</v>
      </c>
      <c r="B142" s="18">
        <f>IF(ISERROR(VLOOKUP(Prices!A142,Quantities!$A$1:$B$576,2,FALSE)),0,VLOOKUP(Prices!A142,Quantities!$A$1:$B$576,2,FALSE))</f>
        <v>2</v>
      </c>
      <c r="C142" s="19">
        <f t="shared" si="32"/>
        <v>0.66829987710892258</v>
      </c>
      <c r="D142" s="20">
        <v>1</v>
      </c>
      <c r="E142" s="21">
        <v>60</v>
      </c>
      <c r="F142" s="22">
        <f>VLOOKUP(E142,'[2]RAB Calculations 10yr'!A:J,10,FALSE)</f>
        <v>32.138130136529035</v>
      </c>
      <c r="G142" s="23">
        <v>0</v>
      </c>
      <c r="H142" s="23">
        <v>0</v>
      </c>
      <c r="I142" s="23">
        <f>VLOOKUP(A142,'[1]Public Lighting Charges'!$A$8:$L$689,12,FALSE)</f>
        <v>64.750981198176305</v>
      </c>
      <c r="J142" s="24">
        <f t="shared" si="33"/>
        <v>96.889111334705348</v>
      </c>
      <c r="K142" s="25">
        <f t="shared" si="30"/>
        <v>124.61934006690373</v>
      </c>
      <c r="L142" s="25">
        <f t="shared" si="30"/>
        <v>123.13160530416107</v>
      </c>
      <c r="M142" s="25">
        <f t="shared" si="30"/>
        <v>123.36826589650369</v>
      </c>
      <c r="N142" s="25">
        <f t="shared" si="30"/>
        <v>123.154810023891</v>
      </c>
      <c r="O142" s="25">
        <f t="shared" si="30"/>
        <v>124.00532418186791</v>
      </c>
      <c r="P142" s="23">
        <f t="shared" si="35"/>
        <v>90.993475167632042</v>
      </c>
      <c r="Q142" s="23">
        <f t="shared" si="36"/>
        <v>32.138130136529035</v>
      </c>
      <c r="R142" s="32">
        <f t="shared" si="37"/>
        <v>123.13160530416107</v>
      </c>
      <c r="S142" s="26">
        <f t="shared" si="31"/>
        <v>0</v>
      </c>
      <c r="U142" s="26"/>
      <c r="V142" s="26">
        <f t="shared" si="34"/>
        <v>249.23868013380746</v>
      </c>
      <c r="W142" s="26">
        <f t="shared" si="26"/>
        <v>246.26321060832214</v>
      </c>
      <c r="X142" s="26">
        <f t="shared" si="27"/>
        <v>246.73653179300737</v>
      </c>
      <c r="Y142" s="26">
        <f t="shared" si="28"/>
        <v>246.309620047782</v>
      </c>
      <c r="Z142" s="26">
        <f t="shared" si="29"/>
        <v>248.01064836373581</v>
      </c>
      <c r="AA142" s="26"/>
    </row>
    <row r="143" spans="1:27" x14ac:dyDescent="0.2">
      <c r="A143" s="27" t="s">
        <v>160</v>
      </c>
      <c r="B143" s="18">
        <f>IF(ISERROR(VLOOKUP(Prices!A143,Quantities!$A$1:$B$576,2,FALSE)),0,VLOOKUP(Prices!A143,Quantities!$A$1:$B$576,2,FALSE))</f>
        <v>1</v>
      </c>
      <c r="C143" s="19">
        <f t="shared" si="32"/>
        <v>0.44699963884010835</v>
      </c>
      <c r="D143" s="20">
        <v>1</v>
      </c>
      <c r="E143" s="21">
        <v>320</v>
      </c>
      <c r="F143" s="22">
        <f>VLOOKUP(E143,'[2]RAB Calculations 10yr'!A:J,10,FALSE)</f>
        <v>92.322513672035399</v>
      </c>
      <c r="G143" s="23">
        <v>0</v>
      </c>
      <c r="H143" s="23">
        <v>0</v>
      </c>
      <c r="I143" s="23">
        <f>VLOOKUP(A143,'[1]Public Lighting Charges'!$A$8:$L$689,12,FALSE)</f>
        <v>74.6258649481763</v>
      </c>
      <c r="J143" s="24">
        <f t="shared" si="33"/>
        <v>166.94837862021171</v>
      </c>
      <c r="K143" s="25">
        <f t="shared" si="30"/>
        <v>198.90762102948901</v>
      </c>
      <c r="L143" s="25">
        <f t="shared" si="30"/>
        <v>197.19299846425957</v>
      </c>
      <c r="M143" s="25">
        <f t="shared" si="30"/>
        <v>197.46575110948456</v>
      </c>
      <c r="N143" s="25">
        <f t="shared" si="30"/>
        <v>197.21974203244469</v>
      </c>
      <c r="O143" s="25">
        <f t="shared" si="30"/>
        <v>198.1999643165741</v>
      </c>
      <c r="P143" s="23">
        <f t="shared" si="35"/>
        <v>104.87048479222418</v>
      </c>
      <c r="Q143" s="23">
        <f t="shared" si="36"/>
        <v>92.322513672035399</v>
      </c>
      <c r="R143" s="32">
        <f t="shared" si="37"/>
        <v>197.19299846425957</v>
      </c>
      <c r="S143" s="26">
        <f t="shared" si="31"/>
        <v>0</v>
      </c>
      <c r="U143" s="26"/>
      <c r="V143" s="26">
        <f t="shared" si="34"/>
        <v>198.90762102948901</v>
      </c>
      <c r="W143" s="26">
        <f t="shared" si="26"/>
        <v>197.19299846425957</v>
      </c>
      <c r="X143" s="26">
        <f t="shared" si="27"/>
        <v>197.46575110948456</v>
      </c>
      <c r="Y143" s="26">
        <f t="shared" si="28"/>
        <v>197.21974203244469</v>
      </c>
      <c r="Z143" s="26">
        <f t="shared" si="29"/>
        <v>198.1999643165741</v>
      </c>
      <c r="AA143" s="26"/>
    </row>
    <row r="144" spans="1:27" x14ac:dyDescent="0.2">
      <c r="A144" s="27" t="s">
        <v>161</v>
      </c>
      <c r="B144" s="18">
        <f>IF(ISERROR(VLOOKUP(Prices!A144,Quantities!$A$1:$B$576,2,FALSE)),0,VLOOKUP(Prices!A144,Quantities!$A$1:$B$576,2,FALSE))</f>
        <v>11</v>
      </c>
      <c r="C144" s="19">
        <f t="shared" si="32"/>
        <v>0.65269095694981183</v>
      </c>
      <c r="D144" s="20">
        <v>1</v>
      </c>
      <c r="E144" s="21">
        <v>620</v>
      </c>
      <c r="F144" s="22">
        <f>VLOOKUP(E144,'[2]RAB Calculations 10yr'!A:J,10,FALSE)</f>
        <v>34.455205908772193</v>
      </c>
      <c r="G144" s="23">
        <v>0</v>
      </c>
      <c r="H144" s="23">
        <v>0</v>
      </c>
      <c r="I144" s="23">
        <f>VLOOKUP(A144,'[1]Public Lighting Charges'!$A$8:$L$689,12,FALSE)</f>
        <v>64.750981198176305</v>
      </c>
      <c r="J144" s="24">
        <f t="shared" si="33"/>
        <v>99.206187106948505</v>
      </c>
      <c r="K144" s="25">
        <f t="shared" si="30"/>
        <v>126.93641583914689</v>
      </c>
      <c r="L144" s="25">
        <f t="shared" si="30"/>
        <v>125.44868107640423</v>
      </c>
      <c r="M144" s="25">
        <f t="shared" si="30"/>
        <v>125.68534166874684</v>
      </c>
      <c r="N144" s="25">
        <f t="shared" si="30"/>
        <v>125.47188579613416</v>
      </c>
      <c r="O144" s="25">
        <f t="shared" si="30"/>
        <v>126.32239995411106</v>
      </c>
      <c r="P144" s="23">
        <f t="shared" si="35"/>
        <v>90.993475167632042</v>
      </c>
      <c r="Q144" s="23">
        <f t="shared" si="36"/>
        <v>34.455205908772193</v>
      </c>
      <c r="R144" s="32">
        <f t="shared" si="37"/>
        <v>125.44868107640423</v>
      </c>
      <c r="S144" s="26">
        <f t="shared" si="31"/>
        <v>0</v>
      </c>
      <c r="U144" s="26"/>
      <c r="V144" s="26">
        <f t="shared" si="34"/>
        <v>1396.3005742306159</v>
      </c>
      <c r="W144" s="26">
        <f t="shared" si="26"/>
        <v>1379.9354918404465</v>
      </c>
      <c r="X144" s="26">
        <f t="shared" si="27"/>
        <v>1382.5387583562153</v>
      </c>
      <c r="Y144" s="26">
        <f t="shared" si="28"/>
        <v>1380.1907437574757</v>
      </c>
      <c r="Z144" s="26">
        <f t="shared" si="29"/>
        <v>1389.5463994952217</v>
      </c>
      <c r="AA144" s="26"/>
    </row>
    <row r="145" spans="1:27" x14ac:dyDescent="0.2">
      <c r="A145" s="27" t="s">
        <v>162</v>
      </c>
      <c r="B145" s="18">
        <f>IF(ISERROR(VLOOKUP(Prices!A145,Quantities!$A$1:$B$576,2,FALSE)),0,VLOOKUP(Prices!A145,Quantities!$A$1:$B$576,2,FALSE))</f>
        <v>7</v>
      </c>
      <c r="C145" s="19">
        <f t="shared" si="32"/>
        <v>0.46826497387501381</v>
      </c>
      <c r="D145" s="20">
        <v>1</v>
      </c>
      <c r="E145" s="21">
        <v>1080</v>
      </c>
      <c r="F145" s="22">
        <f>VLOOKUP(E145,'[2]RAB Calculations 10yr'!A:J,10,FALSE)</f>
        <v>73.527525225964666</v>
      </c>
      <c r="G145" s="23">
        <v>0</v>
      </c>
      <c r="H145" s="23">
        <v>0</v>
      </c>
      <c r="I145" s="23">
        <f>VLOOKUP(A145,'[1]Public Lighting Charges'!$A$8:$L$689,12,FALSE)</f>
        <v>64.750981198176305</v>
      </c>
      <c r="J145" s="24">
        <f t="shared" si="33"/>
        <v>138.27850642414097</v>
      </c>
      <c r="K145" s="25">
        <f t="shared" si="30"/>
        <v>166.00873515633936</v>
      </c>
      <c r="L145" s="25">
        <f t="shared" si="30"/>
        <v>164.52100039359669</v>
      </c>
      <c r="M145" s="25">
        <f t="shared" si="30"/>
        <v>164.75766098593931</v>
      </c>
      <c r="N145" s="25">
        <f t="shared" si="30"/>
        <v>164.54420511332663</v>
      </c>
      <c r="O145" s="25">
        <f t="shared" si="30"/>
        <v>165.39471927130353</v>
      </c>
      <c r="P145" s="23">
        <f t="shared" si="35"/>
        <v>90.993475167632042</v>
      </c>
      <c r="Q145" s="23">
        <f t="shared" si="36"/>
        <v>73.527525225964666</v>
      </c>
      <c r="R145" s="32">
        <f t="shared" si="37"/>
        <v>164.52100039359669</v>
      </c>
      <c r="S145" s="26">
        <f t="shared" si="31"/>
        <v>0</v>
      </c>
      <c r="U145" s="26"/>
      <c r="V145" s="26">
        <f t="shared" si="34"/>
        <v>1162.0611460943755</v>
      </c>
      <c r="W145" s="26">
        <f t="shared" si="26"/>
        <v>1151.6470027551768</v>
      </c>
      <c r="X145" s="26">
        <f t="shared" si="27"/>
        <v>1153.3036269015752</v>
      </c>
      <c r="Y145" s="26">
        <f t="shared" si="28"/>
        <v>1151.8094357932864</v>
      </c>
      <c r="Z145" s="26">
        <f t="shared" si="29"/>
        <v>1157.7630348991247</v>
      </c>
      <c r="AA145" s="26"/>
    </row>
    <row r="146" spans="1:27" x14ac:dyDescent="0.2">
      <c r="A146" s="27" t="s">
        <v>163</v>
      </c>
      <c r="B146" s="18">
        <f>IF(ISERROR(VLOOKUP(Prices!A146,Quantities!$A$1:$B$576,2,FALSE)),0,VLOOKUP(Prices!A146,Quantities!$A$1:$B$576,2,FALSE))</f>
        <v>6</v>
      </c>
      <c r="C146" s="19">
        <f t="shared" si="32"/>
        <v>0.36732036836567344</v>
      </c>
      <c r="D146" s="20">
        <v>1</v>
      </c>
      <c r="E146" s="21">
        <v>1130</v>
      </c>
      <c r="F146" s="22">
        <f>VLOOKUP(E146,'[2]RAB Calculations 10yr'!A:J,10,FALSE)</f>
        <v>120.03267348142677</v>
      </c>
      <c r="G146" s="23">
        <v>0</v>
      </c>
      <c r="H146" s="23">
        <v>0</v>
      </c>
      <c r="I146" s="23">
        <f>VLOOKUP(A146,'[1]Public Lighting Charges'!$A$8:$L$689,12,FALSE)</f>
        <v>69.68842307317631</v>
      </c>
      <c r="J146" s="24">
        <f t="shared" si="33"/>
        <v>189.72109655460309</v>
      </c>
      <c r="K146" s="25">
        <f t="shared" si="30"/>
        <v>219.56583212534093</v>
      </c>
      <c r="L146" s="25">
        <f t="shared" si="30"/>
        <v>217.96465346135489</v>
      </c>
      <c r="M146" s="25">
        <f t="shared" si="30"/>
        <v>218.21936008013867</v>
      </c>
      <c r="N146" s="25">
        <f t="shared" si="30"/>
        <v>217.98962760531239</v>
      </c>
      <c r="O146" s="25">
        <f t="shared" si="30"/>
        <v>218.90499582636556</v>
      </c>
      <c r="P146" s="23">
        <f t="shared" si="35"/>
        <v>97.931979979928116</v>
      </c>
      <c r="Q146" s="23">
        <f t="shared" si="36"/>
        <v>120.03267348142677</v>
      </c>
      <c r="R146" s="32">
        <f t="shared" si="37"/>
        <v>217.96465346135489</v>
      </c>
      <c r="S146" s="26">
        <f t="shared" si="31"/>
        <v>0</v>
      </c>
      <c r="U146" s="26"/>
      <c r="V146" s="26">
        <f t="shared" si="34"/>
        <v>1317.3949927520457</v>
      </c>
      <c r="W146" s="26">
        <f t="shared" si="26"/>
        <v>1307.7879207681294</v>
      </c>
      <c r="X146" s="26">
        <f t="shared" si="27"/>
        <v>1309.316160480832</v>
      </c>
      <c r="Y146" s="26">
        <f t="shared" si="28"/>
        <v>1307.9377656318743</v>
      </c>
      <c r="Z146" s="26">
        <f t="shared" si="29"/>
        <v>1313.4299749581933</v>
      </c>
      <c r="AA146" s="26"/>
    </row>
    <row r="147" spans="1:27" x14ac:dyDescent="0.2">
      <c r="A147" s="27" t="s">
        <v>164</v>
      </c>
      <c r="B147" s="18">
        <f>IF(ISERROR(VLOOKUP(Prices!A147,Quantities!$A$1:$B$576,2,FALSE)),0,VLOOKUP(Prices!A147,Quantities!$A$1:$B$576,2,FALSE))</f>
        <v>11</v>
      </c>
      <c r="C147" s="19">
        <f t="shared" si="32"/>
        <v>0.42781068462586685</v>
      </c>
      <c r="D147" s="20">
        <v>1</v>
      </c>
      <c r="E147" s="21">
        <v>1170</v>
      </c>
      <c r="F147" s="22">
        <f>VLOOKUP(E147,'[2]RAB Calculations 10yr'!A:J,10,FALSE)</f>
        <v>99.810790399594723</v>
      </c>
      <c r="G147" s="23">
        <v>0</v>
      </c>
      <c r="H147" s="23">
        <v>0</v>
      </c>
      <c r="I147" s="23">
        <f>VLOOKUP(A147,'[1]Public Lighting Charges'!$A$8:$L$689,12,FALSE)</f>
        <v>74.6258649481763</v>
      </c>
      <c r="J147" s="24">
        <f t="shared" si="33"/>
        <v>174.43665534777102</v>
      </c>
      <c r="K147" s="25">
        <f t="shared" si="30"/>
        <v>206.39589775704835</v>
      </c>
      <c r="L147" s="25">
        <f t="shared" si="30"/>
        <v>204.68127519181888</v>
      </c>
      <c r="M147" s="25">
        <f t="shared" si="30"/>
        <v>204.9540278370439</v>
      </c>
      <c r="N147" s="25">
        <f t="shared" si="30"/>
        <v>204.70801876000399</v>
      </c>
      <c r="O147" s="25">
        <f t="shared" si="30"/>
        <v>205.68824104413341</v>
      </c>
      <c r="P147" s="23">
        <f t="shared" si="35"/>
        <v>104.87048479222418</v>
      </c>
      <c r="Q147" s="23">
        <f t="shared" si="36"/>
        <v>99.810790399594723</v>
      </c>
      <c r="R147" s="32">
        <f t="shared" si="37"/>
        <v>204.68127519181888</v>
      </c>
      <c r="S147" s="26">
        <f t="shared" si="31"/>
        <v>0</v>
      </c>
      <c r="U147" s="26"/>
      <c r="V147" s="26">
        <f t="shared" si="34"/>
        <v>2270.3548753275318</v>
      </c>
      <c r="W147" s="26">
        <f t="shared" si="26"/>
        <v>2251.4940271100077</v>
      </c>
      <c r="X147" s="26">
        <f t="shared" si="27"/>
        <v>2254.4943062074826</v>
      </c>
      <c r="Y147" s="26">
        <f t="shared" si="28"/>
        <v>2251.7882063600441</v>
      </c>
      <c r="Z147" s="26">
        <f t="shared" si="29"/>
        <v>2262.5706514854674</v>
      </c>
      <c r="AA147" s="26"/>
    </row>
    <row r="148" spans="1:27" x14ac:dyDescent="0.2">
      <c r="A148" s="27" t="s">
        <v>165</v>
      </c>
      <c r="B148" s="18">
        <f>IF(ISERROR(VLOOKUP(Prices!A148,Quantities!$A$1:$B$576,2,FALSE)),0,VLOOKUP(Prices!A148,Quantities!$A$1:$B$576,2,FALSE))</f>
        <v>1178</v>
      </c>
      <c r="C148" s="19">
        <f t="shared" si="32"/>
        <v>0.68146432702791915</v>
      </c>
      <c r="D148" s="20">
        <v>1</v>
      </c>
      <c r="E148" s="21">
        <v>10</v>
      </c>
      <c r="F148" s="22">
        <f>VLOOKUP(E148,'[2]RAB Calculations 10yr'!A:J,10,FALSE)</f>
        <v>17.255027166785979</v>
      </c>
      <c r="G148" s="23">
        <v>0</v>
      </c>
      <c r="H148" s="23">
        <v>0</v>
      </c>
      <c r="I148" s="23">
        <f>VLOOKUP(A148,'[1]Public Lighting Charges'!$A$8:$L$689,12,FALSE)</f>
        <v>36.914815117404132</v>
      </c>
      <c r="J148" s="24">
        <f t="shared" si="33"/>
        <v>54.169842284190111</v>
      </c>
      <c r="K148" s="25">
        <f t="shared" si="30"/>
        <v>69.978965912439662</v>
      </c>
      <c r="L148" s="25">
        <f t="shared" si="30"/>
        <v>69.130801873931972</v>
      </c>
      <c r="M148" s="25">
        <f t="shared" si="30"/>
        <v>69.265723103699372</v>
      </c>
      <c r="N148" s="25">
        <f t="shared" si="30"/>
        <v>69.144030985257103</v>
      </c>
      <c r="O148" s="25">
        <f t="shared" si="30"/>
        <v>69.628912794234793</v>
      </c>
      <c r="P148" s="23">
        <f t="shared" si="35"/>
        <v>51.875774707145993</v>
      </c>
      <c r="Q148" s="23">
        <f t="shared" si="36"/>
        <v>17.255027166785979</v>
      </c>
      <c r="R148" s="32">
        <f t="shared" si="37"/>
        <v>69.130801873931972</v>
      </c>
      <c r="S148" s="26">
        <f t="shared" si="31"/>
        <v>0</v>
      </c>
      <c r="U148" s="26"/>
      <c r="V148" s="26">
        <f t="shared" si="34"/>
        <v>82435.221844853921</v>
      </c>
      <c r="W148" s="26">
        <f t="shared" si="26"/>
        <v>81436.084607491866</v>
      </c>
      <c r="X148" s="26">
        <f t="shared" si="27"/>
        <v>81595.021816157867</v>
      </c>
      <c r="Y148" s="26">
        <f t="shared" si="28"/>
        <v>81451.668500632863</v>
      </c>
      <c r="Z148" s="26">
        <f t="shared" si="29"/>
        <v>82022.859271608584</v>
      </c>
      <c r="AA148" s="26"/>
    </row>
    <row r="149" spans="1:27" x14ac:dyDescent="0.2">
      <c r="A149" s="27" t="s">
        <v>166</v>
      </c>
      <c r="B149" s="18">
        <f>IF(ISERROR(VLOOKUP(Prices!A149,Quantities!$A$1:$B$576,2,FALSE)),0,VLOOKUP(Prices!A149,Quantities!$A$1:$B$576,2,FALSE))</f>
        <v>4</v>
      </c>
      <c r="C149" s="19">
        <f t="shared" si="32"/>
        <v>0.60680628214780563</v>
      </c>
      <c r="D149" s="20">
        <v>1</v>
      </c>
      <c r="E149" s="21">
        <v>740</v>
      </c>
      <c r="F149" s="22">
        <f>VLOOKUP(E149,'[2]RAB Calculations 10yr'!A:J,10,FALSE)</f>
        <v>23.919781035330548</v>
      </c>
      <c r="G149" s="23">
        <v>0</v>
      </c>
      <c r="H149" s="23">
        <v>0</v>
      </c>
      <c r="I149" s="23">
        <f>VLOOKUP(A149,'[1]Public Lighting Charges'!$A$8:$L$689,12,FALSE)</f>
        <v>36.914815117404132</v>
      </c>
      <c r="J149" s="24">
        <f t="shared" si="33"/>
        <v>60.834596152734676</v>
      </c>
      <c r="K149" s="25">
        <f t="shared" si="30"/>
        <v>76.643719780984227</v>
      </c>
      <c r="L149" s="25">
        <f t="shared" si="30"/>
        <v>75.795555742476537</v>
      </c>
      <c r="M149" s="25">
        <f t="shared" si="30"/>
        <v>75.930476972243937</v>
      </c>
      <c r="N149" s="25">
        <f t="shared" si="30"/>
        <v>75.808784853801669</v>
      </c>
      <c r="O149" s="25">
        <f t="shared" si="30"/>
        <v>76.293666662779358</v>
      </c>
      <c r="P149" s="23">
        <f t="shared" si="35"/>
        <v>51.875774707145993</v>
      </c>
      <c r="Q149" s="23">
        <f t="shared" si="36"/>
        <v>23.919781035330548</v>
      </c>
      <c r="R149" s="32">
        <f t="shared" si="37"/>
        <v>75.795555742476537</v>
      </c>
      <c r="S149" s="26">
        <f t="shared" si="31"/>
        <v>0</v>
      </c>
      <c r="U149" s="26"/>
      <c r="V149" s="26">
        <f t="shared" si="34"/>
        <v>306.57487912393691</v>
      </c>
      <c r="W149" s="26">
        <f t="shared" si="26"/>
        <v>303.18222296990615</v>
      </c>
      <c r="X149" s="26">
        <f t="shared" si="27"/>
        <v>303.72190788897575</v>
      </c>
      <c r="Y149" s="26">
        <f t="shared" si="28"/>
        <v>303.23513941520667</v>
      </c>
      <c r="Z149" s="26">
        <f t="shared" si="29"/>
        <v>305.17466665111743</v>
      </c>
      <c r="AA149" s="26"/>
    </row>
    <row r="150" spans="1:27" x14ac:dyDescent="0.2">
      <c r="A150" s="27" t="s">
        <v>167</v>
      </c>
      <c r="B150" s="18">
        <f>IF(ISERROR(VLOOKUP(Prices!A150,Quantities!$A$1:$B$576,2,FALSE)),0,VLOOKUP(Prices!A150,Quantities!$A$1:$B$576,2,FALSE))</f>
        <v>23</v>
      </c>
      <c r="C150" s="19">
        <f t="shared" si="32"/>
        <v>0.48264873554395354</v>
      </c>
      <c r="D150" s="20">
        <v>1</v>
      </c>
      <c r="E150" s="21">
        <v>810</v>
      </c>
      <c r="F150" s="22">
        <f>VLOOKUP(E150,'[2]RAB Calculations 10yr'!A:J,10,FALSE)</f>
        <v>51.156145528662286</v>
      </c>
      <c r="G150" s="23">
        <v>0</v>
      </c>
      <c r="H150" s="23">
        <v>0</v>
      </c>
      <c r="I150" s="23">
        <f>VLOOKUP(A150,'[1]Public Lighting Charges'!$A$8:$L$689,12,FALSE)</f>
        <v>47.724729117404131</v>
      </c>
      <c r="J150" s="24">
        <f t="shared" si="33"/>
        <v>98.880874646066417</v>
      </c>
      <c r="K150" s="25">
        <f t="shared" si="30"/>
        <v>119.31944762393965</v>
      </c>
      <c r="L150" s="25">
        <f t="shared" si="30"/>
        <v>118.22291229371615</v>
      </c>
      <c r="M150" s="25">
        <f t="shared" si="30"/>
        <v>118.39734305064547</v>
      </c>
      <c r="N150" s="25">
        <f t="shared" si="30"/>
        <v>118.24001533899613</v>
      </c>
      <c r="O150" s="25">
        <f t="shared" si="30"/>
        <v>118.86688704115204</v>
      </c>
      <c r="P150" s="23">
        <f t="shared" si="35"/>
        <v>67.06676676505387</v>
      </c>
      <c r="Q150" s="23">
        <f t="shared" si="36"/>
        <v>51.156145528662286</v>
      </c>
      <c r="R150" s="32">
        <f t="shared" si="37"/>
        <v>118.22291229371615</v>
      </c>
      <c r="S150" s="26">
        <f t="shared" si="31"/>
        <v>0</v>
      </c>
      <c r="U150" s="26"/>
      <c r="V150" s="26">
        <f t="shared" si="34"/>
        <v>2744.3472953506121</v>
      </c>
      <c r="W150" s="26">
        <f t="shared" si="26"/>
        <v>2719.1269827554715</v>
      </c>
      <c r="X150" s="26">
        <f t="shared" si="27"/>
        <v>2723.1388901648461</v>
      </c>
      <c r="Y150" s="26">
        <f t="shared" si="28"/>
        <v>2719.5203527969111</v>
      </c>
      <c r="Z150" s="26">
        <f t="shared" si="29"/>
        <v>2733.9384019464969</v>
      </c>
      <c r="AA150" s="26"/>
    </row>
    <row r="151" spans="1:27" x14ac:dyDescent="0.2">
      <c r="A151" s="27" t="s">
        <v>168</v>
      </c>
      <c r="B151" s="18">
        <f>IF(ISERROR(VLOOKUP(Prices!A151,Quantities!$A$1:$B$576,2,FALSE)),0,VLOOKUP(Prices!A151,Quantities!$A$1:$B$576,2,FALSE))</f>
        <v>296</v>
      </c>
      <c r="C151" s="19">
        <f t="shared" si="32"/>
        <v>0.35168759153793544</v>
      </c>
      <c r="D151" s="20">
        <v>1</v>
      </c>
      <c r="E151" s="21">
        <v>990</v>
      </c>
      <c r="F151" s="22">
        <f>VLOOKUP(E151,'[2]RAB Calculations 10yr'!A:J,10,FALSE)</f>
        <v>86.253661186307269</v>
      </c>
      <c r="G151" s="23">
        <v>0</v>
      </c>
      <c r="H151" s="23">
        <v>0</v>
      </c>
      <c r="I151" s="23">
        <f>VLOOKUP(A151,'[1]Public Lighting Charges'!$A$8:$L$689,12,FALSE)</f>
        <v>46.789698867404134</v>
      </c>
      <c r="J151" s="24">
        <f t="shared" si="33"/>
        <v>133.04336005371141</v>
      </c>
      <c r="K151" s="25">
        <f t="shared" si="30"/>
        <v>153.0814973590399</v>
      </c>
      <c r="L151" s="25">
        <f t="shared" si="30"/>
        <v>152.00644551804544</v>
      </c>
      <c r="M151" s="25">
        <f t="shared" si="30"/>
        <v>152.17745880069518</v>
      </c>
      <c r="N151" s="25">
        <f t="shared" si="30"/>
        <v>152.02321347782572</v>
      </c>
      <c r="O151" s="25">
        <f t="shared" si="30"/>
        <v>152.63780341295592</v>
      </c>
      <c r="P151" s="23">
        <f t="shared" si="35"/>
        <v>65.752784331738155</v>
      </c>
      <c r="Q151" s="23">
        <f t="shared" si="36"/>
        <v>86.253661186307269</v>
      </c>
      <c r="R151" s="32">
        <f t="shared" si="37"/>
        <v>152.00644551804544</v>
      </c>
      <c r="S151" s="26">
        <f t="shared" si="31"/>
        <v>0</v>
      </c>
      <c r="U151" s="26"/>
      <c r="V151" s="26">
        <f t="shared" si="34"/>
        <v>45312.12321827581</v>
      </c>
      <c r="W151" s="26">
        <f t="shared" si="26"/>
        <v>44993.90787334145</v>
      </c>
      <c r="X151" s="26">
        <f t="shared" si="27"/>
        <v>45044.527805005775</v>
      </c>
      <c r="Y151" s="26">
        <f t="shared" si="28"/>
        <v>44998.87118943641</v>
      </c>
      <c r="Z151" s="26">
        <f t="shared" si="29"/>
        <v>45180.78981023495</v>
      </c>
      <c r="AA151" s="26"/>
    </row>
    <row r="152" spans="1:27" x14ac:dyDescent="0.2">
      <c r="A152" s="27" t="s">
        <v>169</v>
      </c>
      <c r="B152" s="18">
        <f>IF(ISERROR(VLOOKUP(Prices!A152,Quantities!$A$1:$B$576,2,FALSE)),0,VLOOKUP(Prices!A152,Quantities!$A$1:$B$576,2,FALSE))</f>
        <v>5479</v>
      </c>
      <c r="C152" s="19">
        <f t="shared" si="32"/>
        <v>0.68148569180689222</v>
      </c>
      <c r="D152" s="20">
        <v>1</v>
      </c>
      <c r="E152" s="21">
        <v>10</v>
      </c>
      <c r="F152" s="22">
        <f>VLOOKUP(E152,'[2]RAB Calculations 10yr'!A:J,10,FALSE)</f>
        <v>17.255027166785979</v>
      </c>
      <c r="G152" s="23">
        <v>0</v>
      </c>
      <c r="H152" s="23">
        <v>0</v>
      </c>
      <c r="I152" s="23">
        <f>VLOOKUP(A152,'[1]Public Lighting Charges'!$A$8:$L$689,12,FALSE)</f>
        <v>36.918448633003393</v>
      </c>
      <c r="J152" s="24">
        <f t="shared" si="33"/>
        <v>54.173475799789372</v>
      </c>
      <c r="K152" s="25">
        <f t="shared" si="30"/>
        <v>69.984155515943769</v>
      </c>
      <c r="L152" s="25">
        <f t="shared" si="30"/>
        <v>69.135907992871566</v>
      </c>
      <c r="M152" s="25">
        <f t="shared" si="30"/>
        <v>69.270842502900308</v>
      </c>
      <c r="N152" s="25">
        <f t="shared" si="30"/>
        <v>69.149138406334657</v>
      </c>
      <c r="O152" s="25">
        <f t="shared" si="30"/>
        <v>69.634067942102007</v>
      </c>
      <c r="P152" s="23">
        <f t="shared" si="35"/>
        <v>51.880880826085587</v>
      </c>
      <c r="Q152" s="23">
        <f t="shared" si="36"/>
        <v>17.255027166785979</v>
      </c>
      <c r="R152" s="32">
        <f t="shared" si="37"/>
        <v>69.135907992871566</v>
      </c>
      <c r="S152" s="26">
        <f t="shared" si="31"/>
        <v>0</v>
      </c>
      <c r="U152" s="26"/>
      <c r="V152" s="26">
        <f t="shared" si="34"/>
        <v>383443.18807185593</v>
      </c>
      <c r="W152" s="26">
        <f t="shared" si="26"/>
        <v>378795.63989294332</v>
      </c>
      <c r="X152" s="26">
        <f t="shared" si="27"/>
        <v>379534.94607339078</v>
      </c>
      <c r="Y152" s="26">
        <f t="shared" si="28"/>
        <v>378868.12932830758</v>
      </c>
      <c r="Z152" s="26">
        <f t="shared" si="29"/>
        <v>381525.05825477687</v>
      </c>
      <c r="AA152" s="26"/>
    </row>
    <row r="153" spans="1:27" x14ac:dyDescent="0.2">
      <c r="A153" s="27" t="s">
        <v>170</v>
      </c>
      <c r="B153" s="18">
        <f>IF(ISERROR(VLOOKUP(Prices!A153,Quantities!$A$1:$B$576,2,FALSE)),0,VLOOKUP(Prices!A153,Quantities!$A$1:$B$576,2,FALSE))</f>
        <v>44</v>
      </c>
      <c r="C153" s="19">
        <f t="shared" si="32"/>
        <v>0.60682976533453115</v>
      </c>
      <c r="D153" s="20">
        <v>1</v>
      </c>
      <c r="E153" s="21">
        <v>740</v>
      </c>
      <c r="F153" s="22">
        <f>VLOOKUP(E153,'[2]RAB Calculations 10yr'!A:J,10,FALSE)</f>
        <v>23.919781035330548</v>
      </c>
      <c r="G153" s="23">
        <v>0</v>
      </c>
      <c r="H153" s="23">
        <v>0</v>
      </c>
      <c r="I153" s="23">
        <f>VLOOKUP(A153,'[1]Public Lighting Charges'!$A$8:$L$689,12,FALSE)</f>
        <v>36.918448633003393</v>
      </c>
      <c r="J153" s="24">
        <f t="shared" si="33"/>
        <v>60.838229668333938</v>
      </c>
      <c r="K153" s="25">
        <f t="shared" si="30"/>
        <v>76.648909384488348</v>
      </c>
      <c r="L153" s="25">
        <f t="shared" si="30"/>
        <v>75.800661861416131</v>
      </c>
      <c r="M153" s="25">
        <f t="shared" si="30"/>
        <v>75.935596371444888</v>
      </c>
      <c r="N153" s="25">
        <f t="shared" si="30"/>
        <v>75.813892274879223</v>
      </c>
      <c r="O153" s="25">
        <f t="shared" si="30"/>
        <v>76.298821810646587</v>
      </c>
      <c r="P153" s="23">
        <f t="shared" si="35"/>
        <v>51.880880826085587</v>
      </c>
      <c r="Q153" s="23">
        <f t="shared" si="36"/>
        <v>23.919781035330548</v>
      </c>
      <c r="R153" s="32">
        <f t="shared" si="37"/>
        <v>75.800661861416131</v>
      </c>
      <c r="S153" s="26">
        <f t="shared" si="31"/>
        <v>0</v>
      </c>
      <c r="U153" s="26"/>
      <c r="V153" s="26">
        <f t="shared" si="34"/>
        <v>3372.5520129174874</v>
      </c>
      <c r="W153" s="26">
        <f t="shared" ref="W153:W216" si="38">L153*$B153</f>
        <v>3335.22912190231</v>
      </c>
      <c r="X153" s="26">
        <f t="shared" ref="X153:X216" si="39">M153*$B153</f>
        <v>3341.1662403435748</v>
      </c>
      <c r="Y153" s="26">
        <f t="shared" ref="Y153:Y216" si="40">N153*$B153</f>
        <v>3335.8112600946856</v>
      </c>
      <c r="Z153" s="26">
        <f t="shared" ref="Z153:Z216" si="41">O153*$B153</f>
        <v>3357.1481596684498</v>
      </c>
      <c r="AA153" s="26"/>
    </row>
    <row r="154" spans="1:27" x14ac:dyDescent="0.2">
      <c r="A154" s="27" t="s">
        <v>171</v>
      </c>
      <c r="B154" s="18">
        <f>IF(ISERROR(VLOOKUP(Prices!A154,Quantities!$A$1:$B$576,2,FALSE)),0,VLOOKUP(Prices!A154,Quantities!$A$1:$B$576,2,FALSE))</f>
        <v>359</v>
      </c>
      <c r="C154" s="19">
        <f t="shared" si="32"/>
        <v>0.48266774563890819</v>
      </c>
      <c r="D154" s="20">
        <v>1</v>
      </c>
      <c r="E154" s="21">
        <v>810</v>
      </c>
      <c r="F154" s="22">
        <f>VLOOKUP(E154,'[2]RAB Calculations 10yr'!A:J,10,FALSE)</f>
        <v>51.156145528662286</v>
      </c>
      <c r="G154" s="23">
        <v>0</v>
      </c>
      <c r="H154" s="23">
        <v>0</v>
      </c>
      <c r="I154" s="23">
        <f>VLOOKUP(A154,'[1]Public Lighting Charges'!$A$8:$L$689,12,FALSE)</f>
        <v>47.728362633003393</v>
      </c>
      <c r="J154" s="24">
        <f t="shared" si="33"/>
        <v>98.884508161665678</v>
      </c>
      <c r="K154" s="25">
        <f t="shared" si="30"/>
        <v>119.32463722744376</v>
      </c>
      <c r="L154" s="25">
        <f t="shared" si="30"/>
        <v>118.22801841265573</v>
      </c>
      <c r="M154" s="25">
        <f t="shared" si="30"/>
        <v>118.40246244984644</v>
      </c>
      <c r="N154" s="25">
        <f t="shared" si="30"/>
        <v>118.24512276007368</v>
      </c>
      <c r="O154" s="25">
        <f t="shared" si="30"/>
        <v>118.87204218901925</v>
      </c>
      <c r="P154" s="23">
        <f t="shared" si="35"/>
        <v>67.07187288399345</v>
      </c>
      <c r="Q154" s="23">
        <f t="shared" si="36"/>
        <v>51.156145528662286</v>
      </c>
      <c r="R154" s="32">
        <f t="shared" si="37"/>
        <v>118.22801841265573</v>
      </c>
      <c r="S154" s="26">
        <f t="shared" si="31"/>
        <v>0</v>
      </c>
      <c r="U154" s="26"/>
      <c r="V154" s="26">
        <f t="shared" si="34"/>
        <v>42837.54476465231</v>
      </c>
      <c r="W154" s="26">
        <f t="shared" si="38"/>
        <v>42443.858610143405</v>
      </c>
      <c r="X154" s="26">
        <f t="shared" si="39"/>
        <v>42506.48401949487</v>
      </c>
      <c r="Y154" s="26">
        <f t="shared" si="40"/>
        <v>42449.999070866455</v>
      </c>
      <c r="Z154" s="26">
        <f t="shared" si="41"/>
        <v>42675.063145857916</v>
      </c>
      <c r="AA154" s="26"/>
    </row>
    <row r="155" spans="1:27" x14ac:dyDescent="0.2">
      <c r="A155" s="27" t="s">
        <v>172</v>
      </c>
      <c r="B155" s="18">
        <f>IF(ISERROR(VLOOKUP(Prices!A155,Quantities!$A$1:$B$576,2,FALSE)),0,VLOOKUP(Prices!A155,Quantities!$A$1:$B$576,2,FALSE))</f>
        <v>919</v>
      </c>
      <c r="C155" s="19">
        <f t="shared" si="32"/>
        <v>0.35170529696055453</v>
      </c>
      <c r="D155" s="20">
        <v>1</v>
      </c>
      <c r="E155" s="21">
        <v>990</v>
      </c>
      <c r="F155" s="22">
        <f>VLOOKUP(E155,'[2]RAB Calculations 10yr'!A:J,10,FALSE)</f>
        <v>86.253661186307269</v>
      </c>
      <c r="G155" s="23">
        <v>0</v>
      </c>
      <c r="H155" s="23">
        <v>0</v>
      </c>
      <c r="I155" s="23">
        <f>VLOOKUP(A155,'[1]Public Lighting Charges'!$A$8:$L$689,12,FALSE)</f>
        <v>46.793332383003396</v>
      </c>
      <c r="J155" s="24">
        <f t="shared" si="33"/>
        <v>133.04699356931067</v>
      </c>
      <c r="K155" s="25">
        <f t="shared" si="30"/>
        <v>153.08668696254401</v>
      </c>
      <c r="L155" s="25">
        <f t="shared" si="30"/>
        <v>152.01155163698502</v>
      </c>
      <c r="M155" s="25">
        <f t="shared" si="30"/>
        <v>152.18257819989611</v>
      </c>
      <c r="N155" s="25">
        <f t="shared" si="30"/>
        <v>152.02832089890327</v>
      </c>
      <c r="O155" s="25">
        <f t="shared" si="30"/>
        <v>152.64295856082313</v>
      </c>
      <c r="P155" s="23">
        <f t="shared" si="35"/>
        <v>65.757890450677735</v>
      </c>
      <c r="Q155" s="23">
        <f t="shared" si="36"/>
        <v>86.253661186307269</v>
      </c>
      <c r="R155" s="32">
        <f t="shared" si="37"/>
        <v>152.01155163698502</v>
      </c>
      <c r="S155" s="26">
        <f t="shared" si="31"/>
        <v>0</v>
      </c>
      <c r="U155" s="26"/>
      <c r="V155" s="26">
        <f t="shared" si="34"/>
        <v>140686.66531857793</v>
      </c>
      <c r="W155" s="26">
        <f t="shared" si="38"/>
        <v>139698.61595438924</v>
      </c>
      <c r="X155" s="26">
        <f t="shared" si="39"/>
        <v>139855.78936570452</v>
      </c>
      <c r="Y155" s="26">
        <f t="shared" si="40"/>
        <v>139714.0269060921</v>
      </c>
      <c r="Z155" s="26">
        <f t="shared" si="41"/>
        <v>140278.87891739645</v>
      </c>
      <c r="AA155" s="26"/>
    </row>
    <row r="156" spans="1:27" x14ac:dyDescent="0.2">
      <c r="A156" s="27" t="s">
        <v>173</v>
      </c>
      <c r="B156" s="18">
        <f>IF(ISERROR(VLOOKUP(Prices!A156,Quantities!$A$1:$B$576,2,FALSE)),0,VLOOKUP(Prices!A156,Quantities!$A$1:$B$576,2,FALSE))</f>
        <v>52</v>
      </c>
      <c r="C156" s="19">
        <f t="shared" si="32"/>
        <v>0.31056283564735482</v>
      </c>
      <c r="D156" s="20">
        <v>1</v>
      </c>
      <c r="E156" s="21">
        <v>1000</v>
      </c>
      <c r="F156" s="22">
        <f>VLOOKUP(E156,'[2]RAB Calculations 10yr'!A:J,10,FALSE)</f>
        <v>92.918415054851835</v>
      </c>
      <c r="G156" s="23">
        <v>0</v>
      </c>
      <c r="H156" s="23">
        <v>0</v>
      </c>
      <c r="I156" s="23">
        <f>VLOOKUP(A156,'[1]Public Lighting Charges'!$A$8:$L$689,12,FALSE)</f>
        <v>41.855890508003391</v>
      </c>
      <c r="J156" s="24">
        <f t="shared" si="33"/>
        <v>134.77430556285523</v>
      </c>
      <c r="K156" s="25">
        <f t="shared" si="30"/>
        <v>152.69949211754908</v>
      </c>
      <c r="L156" s="25">
        <f t="shared" si="30"/>
        <v>151.73780069323348</v>
      </c>
      <c r="M156" s="25">
        <f t="shared" si="30"/>
        <v>151.89078122970341</v>
      </c>
      <c r="N156" s="25">
        <f t="shared" si="30"/>
        <v>151.75280053092416</v>
      </c>
      <c r="O156" s="25">
        <f t="shared" si="30"/>
        <v>152.30258412976778</v>
      </c>
      <c r="P156" s="23">
        <f t="shared" si="35"/>
        <v>58.819385638381654</v>
      </c>
      <c r="Q156" s="23">
        <f t="shared" si="36"/>
        <v>92.918415054851835</v>
      </c>
      <c r="R156" s="32">
        <f t="shared" si="37"/>
        <v>151.73780069323348</v>
      </c>
      <c r="S156" s="26">
        <f t="shared" si="31"/>
        <v>0</v>
      </c>
      <c r="U156" s="26"/>
      <c r="V156" s="26">
        <f t="shared" si="34"/>
        <v>7940.3735901125528</v>
      </c>
      <c r="W156" s="26">
        <f t="shared" si="38"/>
        <v>7890.3656360481409</v>
      </c>
      <c r="X156" s="26">
        <f t="shared" si="39"/>
        <v>7898.3206239445772</v>
      </c>
      <c r="Y156" s="26">
        <f t="shared" si="40"/>
        <v>7891.1456276080562</v>
      </c>
      <c r="Z156" s="26">
        <f t="shared" si="41"/>
        <v>7919.7343747479244</v>
      </c>
      <c r="AA156" s="26"/>
    </row>
    <row r="157" spans="1:27" x14ac:dyDescent="0.2">
      <c r="A157" s="27" t="s">
        <v>174</v>
      </c>
      <c r="B157" s="18">
        <f>IF(ISERROR(VLOOKUP(Prices!A157,Quantities!$A$1:$B$576,2,FALSE)),0,VLOOKUP(Prices!A157,Quantities!$A$1:$B$576,2,FALSE))</f>
        <v>6</v>
      </c>
      <c r="C157" s="19">
        <f t="shared" si="32"/>
        <v>0.42262418836733467</v>
      </c>
      <c r="D157" s="20">
        <v>1</v>
      </c>
      <c r="E157" s="21">
        <v>1260</v>
      </c>
      <c r="F157" s="22">
        <f>VLOOKUP(E157,'[2]RAB Calculations 10yr'!A:J,10,FALSE)</f>
        <v>57.820899397206851</v>
      </c>
      <c r="G157" s="23">
        <v>0</v>
      </c>
      <c r="H157" s="23">
        <v>0</v>
      </c>
      <c r="I157" s="23">
        <f>VLOOKUP(A157,'[1]Public Lighting Charges'!$A$8:$L$689,12,FALSE)</f>
        <v>42.323405633003397</v>
      </c>
      <c r="J157" s="24">
        <f t="shared" si="33"/>
        <v>100.14430503021025</v>
      </c>
      <c r="K157" s="25">
        <f t="shared" si="30"/>
        <v>118.26970942117649</v>
      </c>
      <c r="L157" s="25">
        <f t="shared" si="30"/>
        <v>117.29727625224638</v>
      </c>
      <c r="M157" s="25">
        <f t="shared" si="30"/>
        <v>117.45196552585611</v>
      </c>
      <c r="N157" s="25">
        <f t="shared" si="30"/>
        <v>117.31244363268689</v>
      </c>
      <c r="O157" s="25">
        <f t="shared" si="30"/>
        <v>117.86836811504335</v>
      </c>
      <c r="P157" s="23">
        <f t="shared" si="35"/>
        <v>59.476376855039518</v>
      </c>
      <c r="Q157" s="23">
        <f t="shared" si="36"/>
        <v>57.820899397206851</v>
      </c>
      <c r="R157" s="32">
        <f t="shared" si="37"/>
        <v>117.29727625224638</v>
      </c>
      <c r="S157" s="26">
        <f t="shared" si="31"/>
        <v>0</v>
      </c>
      <c r="U157" s="26"/>
      <c r="V157" s="26">
        <f t="shared" si="34"/>
        <v>709.61825652705897</v>
      </c>
      <c r="W157" s="26">
        <f t="shared" si="38"/>
        <v>703.78365751347826</v>
      </c>
      <c r="X157" s="26">
        <f t="shared" si="39"/>
        <v>704.71179315513666</v>
      </c>
      <c r="Y157" s="26">
        <f t="shared" si="40"/>
        <v>703.87466179612136</v>
      </c>
      <c r="Z157" s="26">
        <f t="shared" si="41"/>
        <v>707.21020869026006</v>
      </c>
      <c r="AA157" s="26"/>
    </row>
    <row r="158" spans="1:27" x14ac:dyDescent="0.2">
      <c r="A158" s="27" t="s">
        <v>175</v>
      </c>
      <c r="B158" s="18">
        <f>IF(ISERROR(VLOOKUP(Prices!A158,Quantities!$A$1:$B$576,2,FALSE)),0,VLOOKUP(Prices!A158,Quantities!$A$1:$B$576,2,FALSE))</f>
        <v>4</v>
      </c>
      <c r="C158" s="19">
        <f t="shared" si="32"/>
        <v>0.67200320485996101</v>
      </c>
      <c r="D158" s="20">
        <v>1</v>
      </c>
      <c r="E158" s="21">
        <v>10</v>
      </c>
      <c r="F158" s="22">
        <f>VLOOKUP(E158,'[2]RAB Calculations 10yr'!A:J,10,FALSE)</f>
        <v>17.255027166785979</v>
      </c>
      <c r="G158" s="23">
        <v>0</v>
      </c>
      <c r="H158" s="23">
        <v>0</v>
      </c>
      <c r="I158" s="23">
        <f>VLOOKUP(A158,'[1]Public Lighting Charges'!$A$8:$L$689,12,FALSE)</f>
        <v>35.352276997326072</v>
      </c>
      <c r="J158" s="24">
        <f t="shared" si="33"/>
        <v>52.607304164112051</v>
      </c>
      <c r="K158" s="25">
        <f t="shared" si="30"/>
        <v>67.747255855956041</v>
      </c>
      <c r="L158" s="25">
        <f t="shared" si="30"/>
        <v>66.934993084677586</v>
      </c>
      <c r="M158" s="25">
        <f t="shared" si="30"/>
        <v>67.064203340028627</v>
      </c>
      <c r="N158" s="25">
        <f t="shared" si="30"/>
        <v>66.947662231374011</v>
      </c>
      <c r="O158" s="25">
        <f t="shared" si="30"/>
        <v>67.412019860348366</v>
      </c>
      <c r="P158" s="23">
        <f t="shared" si="35"/>
        <v>49.679965917891607</v>
      </c>
      <c r="Q158" s="23">
        <f t="shared" si="36"/>
        <v>17.255027166785979</v>
      </c>
      <c r="R158" s="32">
        <f t="shared" si="37"/>
        <v>66.934993084677586</v>
      </c>
      <c r="S158" s="26">
        <f t="shared" si="31"/>
        <v>0</v>
      </c>
      <c r="U158" s="26"/>
      <c r="V158" s="26">
        <f t="shared" si="34"/>
        <v>270.98902342382416</v>
      </c>
      <c r="W158" s="26">
        <f t="shared" si="38"/>
        <v>267.73997233871034</v>
      </c>
      <c r="X158" s="26">
        <f t="shared" si="39"/>
        <v>268.25681336011451</v>
      </c>
      <c r="Y158" s="26">
        <f t="shared" si="40"/>
        <v>267.79064892549604</v>
      </c>
      <c r="Z158" s="26">
        <f t="shared" si="41"/>
        <v>269.64807944139346</v>
      </c>
      <c r="AA158" s="26"/>
    </row>
    <row r="159" spans="1:27" x14ac:dyDescent="0.2">
      <c r="A159" s="27" t="s">
        <v>176</v>
      </c>
      <c r="B159" s="18">
        <f>IF(ISERROR(VLOOKUP(Prices!A159,Quantities!$A$1:$B$576,2,FALSE)),0,VLOOKUP(Prices!A159,Quantities!$A$1:$B$576,2,FALSE))</f>
        <v>1</v>
      </c>
      <c r="C159" s="19">
        <f t="shared" si="32"/>
        <v>0.47434217070694273</v>
      </c>
      <c r="D159" s="20">
        <v>1</v>
      </c>
      <c r="E159" s="21">
        <v>810</v>
      </c>
      <c r="F159" s="22">
        <f>VLOOKUP(E159,'[2]RAB Calculations 10yr'!A:J,10,FALSE)</f>
        <v>51.156145528662286</v>
      </c>
      <c r="G159" s="23">
        <v>0</v>
      </c>
      <c r="H159" s="23">
        <v>0</v>
      </c>
      <c r="I159" s="23">
        <f>VLOOKUP(A159,'[1]Public Lighting Charges'!$A$8:$L$689,12,FALSE)</f>
        <v>46.162190997326071</v>
      </c>
      <c r="J159" s="24">
        <f t="shared" si="33"/>
        <v>97.318336525988357</v>
      </c>
      <c r="K159" s="25">
        <f t="shared" si="30"/>
        <v>117.08773756745603</v>
      </c>
      <c r="L159" s="25">
        <f t="shared" si="30"/>
        <v>116.02710350446176</v>
      </c>
      <c r="M159" s="25">
        <f t="shared" si="30"/>
        <v>116.19582328697476</v>
      </c>
      <c r="N159" s="25">
        <f t="shared" si="30"/>
        <v>116.04364658511307</v>
      </c>
      <c r="O159" s="25">
        <f t="shared" si="30"/>
        <v>116.6499941072656</v>
      </c>
      <c r="P159" s="23">
        <f t="shared" si="35"/>
        <v>64.87095797579947</v>
      </c>
      <c r="Q159" s="23">
        <f t="shared" si="36"/>
        <v>51.156145528662286</v>
      </c>
      <c r="R159" s="32">
        <f t="shared" si="37"/>
        <v>116.02710350446176</v>
      </c>
      <c r="S159" s="26">
        <f t="shared" si="31"/>
        <v>0</v>
      </c>
      <c r="U159" s="26"/>
      <c r="V159" s="26">
        <f t="shared" si="34"/>
        <v>117.08773756745603</v>
      </c>
      <c r="W159" s="26">
        <f t="shared" si="38"/>
        <v>116.02710350446176</v>
      </c>
      <c r="X159" s="26">
        <f t="shared" si="39"/>
        <v>116.19582328697476</v>
      </c>
      <c r="Y159" s="26">
        <f t="shared" si="40"/>
        <v>116.04364658511307</v>
      </c>
      <c r="Z159" s="26">
        <f t="shared" si="41"/>
        <v>116.6499941072656</v>
      </c>
      <c r="AA159" s="26"/>
    </row>
    <row r="160" spans="1:27" x14ac:dyDescent="0.2">
      <c r="A160" s="27" t="s">
        <v>177</v>
      </c>
      <c r="B160" s="18">
        <f>IF(ISERROR(VLOOKUP(Prices!A160,Quantities!$A$1:$B$576,2,FALSE)),0,VLOOKUP(Prices!A160,Quantities!$A$1:$B$576,2,FALSE))</f>
        <v>2</v>
      </c>
      <c r="C160" s="19">
        <f t="shared" si="32"/>
        <v>0.53615387183562091</v>
      </c>
      <c r="D160" s="20">
        <v>1</v>
      </c>
      <c r="E160" s="21">
        <v>820</v>
      </c>
      <c r="F160" s="22">
        <f>VLOOKUP(E160,'[2]RAB Calculations 10yr'!A:J,10,FALSE)</f>
        <v>30.584534903875124</v>
      </c>
      <c r="G160" s="23">
        <v>0</v>
      </c>
      <c r="H160" s="23">
        <v>0</v>
      </c>
      <c r="I160" s="23">
        <f>VLOOKUP(A160,'[1]Public Lighting Charges'!$A$8:$L$689,12,FALSE)</f>
        <v>35.352276997326072</v>
      </c>
      <c r="J160" s="24">
        <f t="shared" si="33"/>
        <v>65.936811901201196</v>
      </c>
      <c r="K160" s="25">
        <f t="shared" si="30"/>
        <v>81.076763593045172</v>
      </c>
      <c r="L160" s="25">
        <f t="shared" si="30"/>
        <v>80.264500821766731</v>
      </c>
      <c r="M160" s="25">
        <f t="shared" si="30"/>
        <v>80.393711077117786</v>
      </c>
      <c r="N160" s="25">
        <f t="shared" si="30"/>
        <v>80.27716996846317</v>
      </c>
      <c r="O160" s="25">
        <f t="shared" si="30"/>
        <v>80.741527597437511</v>
      </c>
      <c r="P160" s="23">
        <f t="shared" si="35"/>
        <v>49.679965917891607</v>
      </c>
      <c r="Q160" s="23">
        <f t="shared" si="36"/>
        <v>30.584534903875124</v>
      </c>
      <c r="R160" s="32">
        <f t="shared" si="37"/>
        <v>80.264500821766731</v>
      </c>
      <c r="S160" s="26">
        <f t="shared" si="31"/>
        <v>0</v>
      </c>
      <c r="U160" s="26"/>
      <c r="V160" s="26">
        <f t="shared" si="34"/>
        <v>162.15352718609034</v>
      </c>
      <c r="W160" s="26">
        <f t="shared" si="38"/>
        <v>160.52900164353346</v>
      </c>
      <c r="X160" s="26">
        <f t="shared" si="39"/>
        <v>160.78742215423557</v>
      </c>
      <c r="Y160" s="26">
        <f t="shared" si="40"/>
        <v>160.55433993692634</v>
      </c>
      <c r="Z160" s="26">
        <f t="shared" si="41"/>
        <v>161.48305519487502</v>
      </c>
      <c r="AA160" s="26"/>
    </row>
    <row r="161" spans="1:27" x14ac:dyDescent="0.2">
      <c r="A161" s="27" t="s">
        <v>178</v>
      </c>
      <c r="B161" s="18">
        <f>IF(ISERROR(VLOOKUP(Prices!A161,Quantities!$A$1:$B$576,2,FALSE)),0,VLOOKUP(Prices!A161,Quantities!$A$1:$B$576,2,FALSE))</f>
        <v>9</v>
      </c>
      <c r="C161" s="19">
        <f t="shared" si="32"/>
        <v>0.34398294809987628</v>
      </c>
      <c r="D161" s="20">
        <v>1</v>
      </c>
      <c r="E161" s="21">
        <v>990</v>
      </c>
      <c r="F161" s="22">
        <f>VLOOKUP(E161,'[2]RAB Calculations 10yr'!A:J,10,FALSE)</f>
        <v>86.253661186307269</v>
      </c>
      <c r="G161" s="23">
        <v>0</v>
      </c>
      <c r="H161" s="23">
        <v>0</v>
      </c>
      <c r="I161" s="23">
        <f>VLOOKUP(A161,'[1]Public Lighting Charges'!$A$8:$L$689,12,FALSE)</f>
        <v>45.227160747326074</v>
      </c>
      <c r="J161" s="24">
        <f t="shared" si="33"/>
        <v>131.48082193363334</v>
      </c>
      <c r="K161" s="25">
        <f t="shared" si="30"/>
        <v>150.84978730255625</v>
      </c>
      <c r="L161" s="25">
        <f t="shared" si="30"/>
        <v>149.81063672879102</v>
      </c>
      <c r="M161" s="25">
        <f t="shared" si="30"/>
        <v>149.97593903702443</v>
      </c>
      <c r="N161" s="25">
        <f t="shared" si="30"/>
        <v>149.82684472394266</v>
      </c>
      <c r="O161" s="25">
        <f t="shared" si="30"/>
        <v>150.42091047906951</v>
      </c>
      <c r="P161" s="23">
        <f t="shared" si="35"/>
        <v>63.556975542483762</v>
      </c>
      <c r="Q161" s="23">
        <f t="shared" si="36"/>
        <v>86.253661186307269</v>
      </c>
      <c r="R161" s="32">
        <f t="shared" si="37"/>
        <v>149.81063672879102</v>
      </c>
      <c r="S161" s="26">
        <f t="shared" si="31"/>
        <v>0</v>
      </c>
      <c r="U161" s="26"/>
      <c r="V161" s="26">
        <f t="shared" si="34"/>
        <v>1357.6480857230063</v>
      </c>
      <c r="W161" s="26">
        <f t="shared" si="38"/>
        <v>1348.2957305591192</v>
      </c>
      <c r="X161" s="26">
        <f t="shared" si="39"/>
        <v>1349.78345133322</v>
      </c>
      <c r="Y161" s="26">
        <f t="shared" si="40"/>
        <v>1348.441602515484</v>
      </c>
      <c r="Z161" s="26">
        <f t="shared" si="41"/>
        <v>1353.7881943116256</v>
      </c>
      <c r="AA161" s="26"/>
    </row>
    <row r="162" spans="1:27" x14ac:dyDescent="0.2">
      <c r="A162" s="27" t="s">
        <v>179</v>
      </c>
      <c r="B162" s="18">
        <f>IF(ISERROR(VLOOKUP(Prices!A162,Quantities!$A$1:$B$576,2,FALSE)),0,VLOOKUP(Prices!A162,Quantities!$A$1:$B$576,2,FALSE))</f>
        <v>1</v>
      </c>
      <c r="C162" s="19">
        <f t="shared" si="32"/>
        <v>0.30245689722184393</v>
      </c>
      <c r="D162" s="20">
        <v>1</v>
      </c>
      <c r="E162" s="21">
        <v>1000</v>
      </c>
      <c r="F162" s="22">
        <f>VLOOKUP(E162,'[2]RAB Calculations 10yr'!A:J,10,FALSE)</f>
        <v>92.918415054851835</v>
      </c>
      <c r="G162" s="23">
        <v>0</v>
      </c>
      <c r="H162" s="23">
        <v>0</v>
      </c>
      <c r="I162" s="23">
        <f>VLOOKUP(A162,'[1]Public Lighting Charges'!$A$8:$L$689,12,FALSE)</f>
        <v>40.28971887232607</v>
      </c>
      <c r="J162" s="24">
        <f t="shared" si="33"/>
        <v>133.2081339271779</v>
      </c>
      <c r="K162" s="25">
        <f t="shared" si="30"/>
        <v>150.46259245756136</v>
      </c>
      <c r="L162" s="25">
        <f t="shared" si="30"/>
        <v>149.53688578503952</v>
      </c>
      <c r="M162" s="25">
        <f t="shared" si="30"/>
        <v>149.68414206683175</v>
      </c>
      <c r="N162" s="25">
        <f t="shared" si="30"/>
        <v>149.55132435596354</v>
      </c>
      <c r="O162" s="25">
        <f t="shared" si="30"/>
        <v>150.08053604801412</v>
      </c>
      <c r="P162" s="23">
        <f t="shared" si="35"/>
        <v>56.618470730187681</v>
      </c>
      <c r="Q162" s="23">
        <f t="shared" si="36"/>
        <v>92.918415054851835</v>
      </c>
      <c r="R162" s="32">
        <f t="shared" si="37"/>
        <v>149.53688578503952</v>
      </c>
      <c r="S162" s="26">
        <f t="shared" si="31"/>
        <v>0</v>
      </c>
      <c r="U162" s="26"/>
      <c r="V162" s="26">
        <f t="shared" si="34"/>
        <v>150.46259245756136</v>
      </c>
      <c r="W162" s="26">
        <f t="shared" si="38"/>
        <v>149.53688578503952</v>
      </c>
      <c r="X162" s="26">
        <f t="shared" si="39"/>
        <v>149.68414206683175</v>
      </c>
      <c r="Y162" s="26">
        <f t="shared" si="40"/>
        <v>149.55132435596354</v>
      </c>
      <c r="Z162" s="26">
        <f t="shared" si="41"/>
        <v>150.08053604801412</v>
      </c>
      <c r="AA162" s="26"/>
    </row>
    <row r="163" spans="1:27" x14ac:dyDescent="0.2">
      <c r="A163" s="27" t="s">
        <v>180</v>
      </c>
      <c r="B163" s="18">
        <f>IF(ISERROR(VLOOKUP(Prices!A163,Quantities!$A$1:$B$576,2,FALSE)),0,VLOOKUP(Prices!A163,Quantities!$A$1:$B$576,2,FALSE))</f>
        <v>2</v>
      </c>
      <c r="C163" s="19">
        <f t="shared" si="32"/>
        <v>0.5698702795279118</v>
      </c>
      <c r="D163" s="20">
        <v>1</v>
      </c>
      <c r="E163" s="21">
        <v>20</v>
      </c>
      <c r="F163" s="22">
        <f>VLOOKUP(E163,'[2]RAB Calculations 10yr'!A:J,10,FALSE)</f>
        <v>32.500655058222634</v>
      </c>
      <c r="G163" s="23">
        <v>0</v>
      </c>
      <c r="H163" s="23">
        <v>0</v>
      </c>
      <c r="I163" s="23">
        <f>VLOOKUP(A163,'[1]Public Lighting Charges'!$A$8:$L$689,12,FALSE)</f>
        <v>43.059469042366345</v>
      </c>
      <c r="J163" s="24">
        <f t="shared" si="33"/>
        <v>75.560124100588979</v>
      </c>
      <c r="K163" s="25">
        <f t="shared" ref="K163:O213" si="42">IF($D163=1,($I163*(1+K$6)*K$5)+$F163,$J163*(1+K$6)*K$5)</f>
        <v>94.000754706283402</v>
      </c>
      <c r="L163" s="25">
        <f t="shared" si="42"/>
        <v>93.011409560091636</v>
      </c>
      <c r="M163" s="25">
        <f t="shared" si="42"/>
        <v>93.168789097219204</v>
      </c>
      <c r="N163" s="25">
        <f t="shared" si="42"/>
        <v>93.026840722559882</v>
      </c>
      <c r="O163" s="25">
        <f t="shared" si="42"/>
        <v>93.592433511701017</v>
      </c>
      <c r="P163" s="23">
        <f t="shared" si="35"/>
        <v>60.510754501869009</v>
      </c>
      <c r="Q163" s="23">
        <f t="shared" si="36"/>
        <v>32.500655058222634</v>
      </c>
      <c r="R163" s="32">
        <f t="shared" si="37"/>
        <v>93.011409560091636</v>
      </c>
      <c r="S163" s="26">
        <f t="shared" si="31"/>
        <v>0</v>
      </c>
      <c r="U163" s="26"/>
      <c r="V163" s="26">
        <f t="shared" si="34"/>
        <v>188.0015094125668</v>
      </c>
      <c r="W163" s="26">
        <f t="shared" si="38"/>
        <v>186.02281912018327</v>
      </c>
      <c r="X163" s="26">
        <f t="shared" si="39"/>
        <v>186.33757819443841</v>
      </c>
      <c r="Y163" s="26">
        <f t="shared" si="40"/>
        <v>186.05368144511976</v>
      </c>
      <c r="Z163" s="26">
        <f t="shared" si="41"/>
        <v>187.18486702340203</v>
      </c>
      <c r="AA163" s="26"/>
    </row>
    <row r="164" spans="1:27" x14ac:dyDescent="0.2">
      <c r="A164" s="27" t="s">
        <v>181</v>
      </c>
      <c r="B164" s="18">
        <f>IF(ISERROR(VLOOKUP(Prices!A164,Quantities!$A$1:$B$576,2,FALSE)),0,VLOOKUP(Prices!A164,Quantities!$A$1:$B$576,2,FALSE))</f>
        <v>233</v>
      </c>
      <c r="C164" s="19">
        <f t="shared" si="32"/>
        <v>0.58174877616449217</v>
      </c>
      <c r="D164" s="20">
        <v>1</v>
      </c>
      <c r="E164" s="21">
        <v>20</v>
      </c>
      <c r="F164" s="22">
        <f>VLOOKUP(E164,'[2]RAB Calculations 10yr'!A:J,10,FALSE)</f>
        <v>32.500655058222634</v>
      </c>
      <c r="G164" s="23">
        <v>0</v>
      </c>
      <c r="H164" s="23">
        <v>0</v>
      </c>
      <c r="I164" s="23">
        <f>VLOOKUP(A164,'[1]Public Lighting Charges'!$A$8:$L$689,12,FALSE)</f>
        <v>45.205405811559004</v>
      </c>
      <c r="J164" s="24">
        <f t="shared" si="33"/>
        <v>77.706060869781638</v>
      </c>
      <c r="K164" s="25">
        <f t="shared" si="42"/>
        <v>97.065709478808245</v>
      </c>
      <c r="L164" s="25">
        <f t="shared" si="42"/>
        <v>96.027058751896334</v>
      </c>
      <c r="M164" s="25">
        <f t="shared" si="42"/>
        <v>96.192281547265367</v>
      </c>
      <c r="N164" s="25">
        <f t="shared" si="42"/>
        <v>96.04325895076164</v>
      </c>
      <c r="O164" s="25">
        <f t="shared" si="42"/>
        <v>96.637038951440701</v>
      </c>
      <c r="P164" s="23">
        <f t="shared" si="35"/>
        <v>63.526403693673693</v>
      </c>
      <c r="Q164" s="23">
        <f t="shared" si="36"/>
        <v>32.500655058222634</v>
      </c>
      <c r="R164" s="32">
        <f t="shared" si="37"/>
        <v>96.027058751896334</v>
      </c>
      <c r="S164" s="26">
        <f t="shared" si="31"/>
        <v>0</v>
      </c>
      <c r="U164" s="26"/>
      <c r="V164" s="26">
        <f t="shared" si="34"/>
        <v>22616.310308562322</v>
      </c>
      <c r="W164" s="26">
        <f t="shared" si="38"/>
        <v>22374.304689191846</v>
      </c>
      <c r="X164" s="26">
        <f t="shared" si="39"/>
        <v>22412.80160051283</v>
      </c>
      <c r="Y164" s="26">
        <f t="shared" si="40"/>
        <v>22378.079335527462</v>
      </c>
      <c r="Z164" s="26">
        <f t="shared" si="41"/>
        <v>22516.430075685683</v>
      </c>
      <c r="AA164" s="26"/>
    </row>
    <row r="165" spans="1:27" x14ac:dyDescent="0.2">
      <c r="A165" s="27" t="s">
        <v>182</v>
      </c>
      <c r="B165" s="18">
        <f>IF(ISERROR(VLOOKUP(Prices!A165,Quantities!$A$1:$B$576,2,FALSE)),0,VLOOKUP(Prices!A165,Quantities!$A$1:$B$576,2,FALSE))</f>
        <v>63</v>
      </c>
      <c r="C165" s="19">
        <f t="shared" si="32"/>
        <v>0.45757760074859405</v>
      </c>
      <c r="D165" s="20">
        <v>1</v>
      </c>
      <c r="E165" s="21">
        <v>200</v>
      </c>
      <c r="F165" s="22">
        <f>VLOOKUP(E165,'[2]RAB Calculations 10yr'!A:J,10,FALSE)</f>
        <v>66.401773420098948</v>
      </c>
      <c r="G165" s="23">
        <v>0</v>
      </c>
      <c r="H165" s="23">
        <v>0</v>
      </c>
      <c r="I165" s="23">
        <f>VLOOKUP(A165,'[1]Public Lighting Charges'!$A$8:$L$689,12,FALSE)</f>
        <v>56.015319811559003</v>
      </c>
      <c r="J165" s="24">
        <f t="shared" si="33"/>
        <v>122.41709323165796</v>
      </c>
      <c r="K165" s="25">
        <f t="shared" si="42"/>
        <v>146.40619119030825</v>
      </c>
      <c r="L165" s="25">
        <f t="shared" si="42"/>
        <v>145.11916917168051</v>
      </c>
      <c r="M165" s="25">
        <f t="shared" si="42"/>
        <v>145.3239014942115</v>
      </c>
      <c r="N165" s="25">
        <f t="shared" si="42"/>
        <v>145.1392433045007</v>
      </c>
      <c r="O165" s="25">
        <f t="shared" si="42"/>
        <v>145.87501319835798</v>
      </c>
      <c r="P165" s="23">
        <f t="shared" si="35"/>
        <v>78.717395751581563</v>
      </c>
      <c r="Q165" s="23">
        <f t="shared" si="36"/>
        <v>66.401773420098948</v>
      </c>
      <c r="R165" s="32">
        <f t="shared" si="37"/>
        <v>145.11916917168051</v>
      </c>
      <c r="S165" s="26">
        <f t="shared" si="31"/>
        <v>0</v>
      </c>
      <c r="U165" s="26"/>
      <c r="V165" s="26">
        <f t="shared" si="34"/>
        <v>9223.5900449894198</v>
      </c>
      <c r="W165" s="26">
        <f t="shared" si="38"/>
        <v>9142.5076578158714</v>
      </c>
      <c r="X165" s="26">
        <f t="shared" si="39"/>
        <v>9155.405794135324</v>
      </c>
      <c r="Y165" s="26">
        <f t="shared" si="40"/>
        <v>9143.7723281835442</v>
      </c>
      <c r="Z165" s="26">
        <f t="shared" si="41"/>
        <v>9190.1258314965526</v>
      </c>
      <c r="AA165" s="26"/>
    </row>
    <row r="166" spans="1:27" x14ac:dyDescent="0.2">
      <c r="A166" s="27" t="s">
        <v>183</v>
      </c>
      <c r="B166" s="18">
        <f>IF(ISERROR(VLOOKUP(Prices!A166,Quantities!$A$1:$B$576,2,FALSE)),0,VLOOKUP(Prices!A166,Quantities!$A$1:$B$576,2,FALSE))</f>
        <v>124</v>
      </c>
      <c r="C166" s="19">
        <f t="shared" si="32"/>
        <v>0.37275516692031169</v>
      </c>
      <c r="D166" s="20">
        <v>1</v>
      </c>
      <c r="E166" s="21">
        <v>290</v>
      </c>
      <c r="F166" s="22">
        <f>VLOOKUP(E166,'[2]RAB Calculations 10yr'!A:J,10,FALSE)</f>
        <v>92.68503859372899</v>
      </c>
      <c r="G166" s="23">
        <v>0</v>
      </c>
      <c r="H166" s="23">
        <v>0</v>
      </c>
      <c r="I166" s="23">
        <f>VLOOKUP(A166,'[1]Public Lighting Charges'!$A$8:$L$689,12,FALSE)</f>
        <v>55.080289561559006</v>
      </c>
      <c r="J166" s="24">
        <f t="shared" si="33"/>
        <v>147.76532815528799</v>
      </c>
      <c r="K166" s="25">
        <f t="shared" si="42"/>
        <v>171.35399044139353</v>
      </c>
      <c r="L166" s="25">
        <f t="shared" si="42"/>
        <v>170.08845191199484</v>
      </c>
      <c r="M166" s="25">
        <f t="shared" si="42"/>
        <v>170.28976676024627</v>
      </c>
      <c r="N166" s="25">
        <f t="shared" si="42"/>
        <v>170.10819095931532</v>
      </c>
      <c r="O166" s="25">
        <f t="shared" si="42"/>
        <v>170.83167908614689</v>
      </c>
      <c r="P166" s="23">
        <f t="shared" si="35"/>
        <v>77.403413318265848</v>
      </c>
      <c r="Q166" s="23">
        <f t="shared" si="36"/>
        <v>92.68503859372899</v>
      </c>
      <c r="R166" s="32">
        <f t="shared" si="37"/>
        <v>170.08845191199484</v>
      </c>
      <c r="S166" s="26">
        <f t="shared" si="31"/>
        <v>0</v>
      </c>
      <c r="U166" s="26"/>
      <c r="V166" s="26">
        <f t="shared" si="34"/>
        <v>21247.894814732797</v>
      </c>
      <c r="W166" s="26">
        <f t="shared" si="38"/>
        <v>21090.968037087361</v>
      </c>
      <c r="X166" s="26">
        <f t="shared" si="39"/>
        <v>21115.931078270536</v>
      </c>
      <c r="Y166" s="26">
        <f t="shared" si="40"/>
        <v>21093.415678955102</v>
      </c>
      <c r="Z166" s="26">
        <f t="shared" si="41"/>
        <v>21183.128206682213</v>
      </c>
      <c r="AA166" s="26"/>
    </row>
    <row r="167" spans="1:27" x14ac:dyDescent="0.2">
      <c r="A167" s="27" t="s">
        <v>184</v>
      </c>
      <c r="B167" s="18">
        <f>IF(ISERROR(VLOOKUP(Prices!A167,Quantities!$A$1:$B$576,2,FALSE)),0,VLOOKUP(Prices!A167,Quantities!$A$1:$B$576,2,FALSE))</f>
        <v>6</v>
      </c>
      <c r="C167" s="19">
        <f t="shared" si="32"/>
        <v>0.32158514430574148</v>
      </c>
      <c r="D167" s="20">
        <v>1</v>
      </c>
      <c r="E167" s="21">
        <v>370</v>
      </c>
      <c r="F167" s="22">
        <f>VLOOKUP(E167,'[2]RAB Calculations 10yr'!A:J,10,FALSE)</f>
        <v>105.78116986969529</v>
      </c>
      <c r="G167" s="23">
        <v>0</v>
      </c>
      <c r="H167" s="23">
        <v>0</v>
      </c>
      <c r="I167" s="23">
        <f>VLOOKUP(A167,'[1]Public Lighting Charges'!$A$8:$L$689,12,FALSE)</f>
        <v>50.142847686559001</v>
      </c>
      <c r="J167" s="24">
        <f t="shared" si="33"/>
        <v>155.92401755625428</v>
      </c>
      <c r="K167" s="25">
        <f t="shared" si="42"/>
        <v>177.39817300382038</v>
      </c>
      <c r="L167" s="25">
        <f t="shared" si="42"/>
        <v>176.24607837566506</v>
      </c>
      <c r="M167" s="25">
        <f t="shared" si="42"/>
        <v>176.42934719747529</v>
      </c>
      <c r="N167" s="25">
        <f t="shared" si="42"/>
        <v>176.26404799875797</v>
      </c>
      <c r="O167" s="25">
        <f t="shared" si="42"/>
        <v>176.92268206251327</v>
      </c>
      <c r="P167" s="23">
        <f t="shared" si="35"/>
        <v>70.464908505969774</v>
      </c>
      <c r="Q167" s="23">
        <f t="shared" si="36"/>
        <v>105.78116986969529</v>
      </c>
      <c r="R167" s="32">
        <f t="shared" si="37"/>
        <v>176.24607837566506</v>
      </c>
      <c r="S167" s="26">
        <f t="shared" si="31"/>
        <v>0</v>
      </c>
      <c r="U167" s="26"/>
      <c r="V167" s="26">
        <f t="shared" si="34"/>
        <v>1064.3890380229223</v>
      </c>
      <c r="W167" s="26">
        <f t="shared" si="38"/>
        <v>1057.4764702539903</v>
      </c>
      <c r="X167" s="26">
        <f t="shared" si="39"/>
        <v>1058.5760831848518</v>
      </c>
      <c r="Y167" s="26">
        <f t="shared" si="40"/>
        <v>1057.5842879925478</v>
      </c>
      <c r="Z167" s="26">
        <f t="shared" si="41"/>
        <v>1061.5360923750795</v>
      </c>
      <c r="AA167" s="26"/>
    </row>
    <row r="168" spans="1:27" x14ac:dyDescent="0.2">
      <c r="A168" s="27" t="s">
        <v>185</v>
      </c>
      <c r="B168" s="18">
        <f>IF(ISERROR(VLOOKUP(Prices!A168,Quantities!$A$1:$B$576,2,FALSE)),0,VLOOKUP(Prices!A168,Quantities!$A$1:$B$576,2,FALSE))</f>
        <v>5</v>
      </c>
      <c r="C168" s="19">
        <f t="shared" si="32"/>
        <v>0.49784487294094332</v>
      </c>
      <c r="D168" s="20">
        <v>1</v>
      </c>
      <c r="E168" s="21">
        <v>940</v>
      </c>
      <c r="F168" s="22">
        <f>VLOOKUP(E168,'[2]RAB Calculations 10yr'!A:J,10,FALSE)</f>
        <v>45.596786334188934</v>
      </c>
      <c r="G168" s="23">
        <v>0</v>
      </c>
      <c r="H168" s="23">
        <v>0</v>
      </c>
      <c r="I168" s="23">
        <f>VLOOKUP(A168,'[1]Public Lighting Charges'!$A$8:$L$689,12,FALSE)</f>
        <v>45.205405811559004</v>
      </c>
      <c r="J168" s="24">
        <f t="shared" si="33"/>
        <v>90.802192145747938</v>
      </c>
      <c r="K168" s="25">
        <f t="shared" si="42"/>
        <v>110.16184075477454</v>
      </c>
      <c r="L168" s="25">
        <f t="shared" si="42"/>
        <v>109.12319002786262</v>
      </c>
      <c r="M168" s="25">
        <f t="shared" si="42"/>
        <v>109.28841282323168</v>
      </c>
      <c r="N168" s="25">
        <f t="shared" si="42"/>
        <v>109.13939022672794</v>
      </c>
      <c r="O168" s="25">
        <f t="shared" si="42"/>
        <v>109.733170227407</v>
      </c>
      <c r="P168" s="23">
        <f t="shared" si="35"/>
        <v>63.526403693673693</v>
      </c>
      <c r="Q168" s="23">
        <f t="shared" si="36"/>
        <v>45.596786334188934</v>
      </c>
      <c r="R168" s="32">
        <f t="shared" si="37"/>
        <v>109.12319002786262</v>
      </c>
      <c r="S168" s="26">
        <f t="shared" si="31"/>
        <v>0</v>
      </c>
      <c r="U168" s="26"/>
      <c r="V168" s="26">
        <f t="shared" si="34"/>
        <v>550.8092037738727</v>
      </c>
      <c r="W168" s="26">
        <f t="shared" si="38"/>
        <v>545.6159501393131</v>
      </c>
      <c r="X168" s="26">
        <f t="shared" si="39"/>
        <v>546.44206411615846</v>
      </c>
      <c r="Y168" s="26">
        <f t="shared" si="40"/>
        <v>545.69695113363969</v>
      </c>
      <c r="Z168" s="26">
        <f t="shared" si="41"/>
        <v>548.66585113703502</v>
      </c>
      <c r="AA168" s="26"/>
    </row>
    <row r="169" spans="1:27" x14ac:dyDescent="0.2">
      <c r="A169" s="27" t="s">
        <v>186</v>
      </c>
      <c r="B169" s="18">
        <f>IF(ISERROR(VLOOKUP(Prices!A169,Quantities!$A$1:$B$576,2,FALSE)),0,VLOOKUP(Prices!A169,Quantities!$A$1:$B$576,2,FALSE))</f>
        <v>144</v>
      </c>
      <c r="C169" s="19">
        <f t="shared" si="32"/>
        <v>0.62201310185831105</v>
      </c>
      <c r="D169" s="20">
        <v>1</v>
      </c>
      <c r="E169" s="21">
        <v>30</v>
      </c>
      <c r="F169" s="22">
        <f>VLOOKUP(E169,'[2]RAB Calculations 10yr'!A:J,10,FALSE)</f>
        <v>32.642120539558654</v>
      </c>
      <c r="G169" s="23">
        <v>0</v>
      </c>
      <c r="H169" s="23">
        <v>0</v>
      </c>
      <c r="I169" s="23">
        <f>VLOOKUP(A169,'[1]Public Lighting Charges'!$A$8:$L$689,12,FALSE)</f>
        <v>53.715688950765824</v>
      </c>
      <c r="J169" s="24">
        <f t="shared" si="33"/>
        <v>86.357809490324485</v>
      </c>
      <c r="K169" s="25">
        <f t="shared" si="42"/>
        <v>109.36206847681703</v>
      </c>
      <c r="L169" s="25">
        <f t="shared" si="42"/>
        <v>108.12788335285512</v>
      </c>
      <c r="M169" s="25">
        <f t="shared" si="42"/>
        <v>108.32421067531334</v>
      </c>
      <c r="N169" s="25">
        <f t="shared" si="42"/>
        <v>108.14713337013885</v>
      </c>
      <c r="O169" s="25">
        <f t="shared" si="42"/>
        <v>108.85269725678151</v>
      </c>
      <c r="P169" s="23">
        <f t="shared" si="35"/>
        <v>75.485762813296475</v>
      </c>
      <c r="Q169" s="23">
        <f t="shared" si="36"/>
        <v>32.642120539558654</v>
      </c>
      <c r="R169" s="32">
        <f t="shared" si="37"/>
        <v>108.12788335285512</v>
      </c>
      <c r="S169" s="26">
        <f t="shared" si="31"/>
        <v>0</v>
      </c>
      <c r="U169" s="26"/>
      <c r="V169" s="26">
        <f t="shared" si="34"/>
        <v>15748.137860661653</v>
      </c>
      <c r="W169" s="26">
        <f t="shared" si="38"/>
        <v>15570.415202811138</v>
      </c>
      <c r="X169" s="26">
        <f t="shared" si="39"/>
        <v>15598.686337245121</v>
      </c>
      <c r="Y169" s="26">
        <f t="shared" si="40"/>
        <v>15573.187205299993</v>
      </c>
      <c r="Z169" s="26">
        <f t="shared" si="41"/>
        <v>15674.788404976538</v>
      </c>
      <c r="AA169" s="26"/>
    </row>
    <row r="170" spans="1:27" x14ac:dyDescent="0.2">
      <c r="A170" s="27" t="s">
        <v>187</v>
      </c>
      <c r="B170" s="18">
        <f>IF(ISERROR(VLOOKUP(Prices!A170,Quantities!$A$1:$B$576,2,FALSE)),0,VLOOKUP(Prices!A170,Quantities!$A$1:$B$576,2,FALSE))</f>
        <v>52</v>
      </c>
      <c r="C170" s="19">
        <f t="shared" si="32"/>
        <v>0.49230314420209692</v>
      </c>
      <c r="D170" s="20">
        <v>1</v>
      </c>
      <c r="E170" s="21">
        <v>210</v>
      </c>
      <c r="F170" s="22">
        <f>VLOOKUP(E170,'[2]RAB Calculations 10yr'!A:J,10,FALSE)</f>
        <v>66.543238901434947</v>
      </c>
      <c r="G170" s="23">
        <v>0</v>
      </c>
      <c r="H170" s="23">
        <v>0</v>
      </c>
      <c r="I170" s="23">
        <f>VLOOKUP(A170,'[1]Public Lighting Charges'!$A$8:$L$689,12,FALSE)</f>
        <v>64.52560295076583</v>
      </c>
      <c r="J170" s="24">
        <f t="shared" si="33"/>
        <v>131.06884185220076</v>
      </c>
      <c r="K170" s="25">
        <f t="shared" si="42"/>
        <v>158.70255018831705</v>
      </c>
      <c r="L170" s="25">
        <f t="shared" si="42"/>
        <v>157.2199937726393</v>
      </c>
      <c r="M170" s="25">
        <f t="shared" si="42"/>
        <v>157.45583062225944</v>
      </c>
      <c r="N170" s="25">
        <f t="shared" si="42"/>
        <v>157.2431177238779</v>
      </c>
      <c r="O170" s="25">
        <f t="shared" si="42"/>
        <v>158.09067150369873</v>
      </c>
      <c r="P170" s="23">
        <f t="shared" si="35"/>
        <v>90.676754871204352</v>
      </c>
      <c r="Q170" s="23">
        <f t="shared" si="36"/>
        <v>66.543238901434947</v>
      </c>
      <c r="R170" s="32">
        <f t="shared" si="37"/>
        <v>157.2199937726393</v>
      </c>
      <c r="S170" s="26">
        <f t="shared" si="31"/>
        <v>0</v>
      </c>
      <c r="U170" s="26"/>
      <c r="V170" s="26">
        <f t="shared" si="34"/>
        <v>8252.5326097924863</v>
      </c>
      <c r="W170" s="26">
        <f t="shared" si="38"/>
        <v>8175.4396761772432</v>
      </c>
      <c r="X170" s="26">
        <f t="shared" si="39"/>
        <v>8187.7031923574905</v>
      </c>
      <c r="Y170" s="26">
        <f t="shared" si="40"/>
        <v>8176.6421216416511</v>
      </c>
      <c r="Z170" s="26">
        <f t="shared" si="41"/>
        <v>8220.7149181923342</v>
      </c>
      <c r="AA170" s="26"/>
    </row>
    <row r="171" spans="1:27" x14ac:dyDescent="0.2">
      <c r="A171" s="27" t="s">
        <v>188</v>
      </c>
      <c r="B171" s="18">
        <f>IF(ISERROR(VLOOKUP(Prices!A171,Quantities!$A$1:$B$576,2,FALSE)),0,VLOOKUP(Prices!A171,Quantities!$A$1:$B$576,2,FALSE))</f>
        <v>124</v>
      </c>
      <c r="C171" s="19">
        <f t="shared" si="32"/>
        <v>0.40654495027995358</v>
      </c>
      <c r="D171" s="20">
        <v>1</v>
      </c>
      <c r="E171" s="21">
        <v>300</v>
      </c>
      <c r="F171" s="22">
        <f>VLOOKUP(E171,'[2]RAB Calculations 10yr'!A:J,10,FALSE)</f>
        <v>92.826504075065003</v>
      </c>
      <c r="G171" s="23">
        <v>0</v>
      </c>
      <c r="H171" s="23">
        <v>0</v>
      </c>
      <c r="I171" s="23">
        <f>VLOOKUP(A171,'[1]Public Lighting Charges'!$A$8:$L$689,12,FALSE)</f>
        <v>63.590572700765826</v>
      </c>
      <c r="J171" s="24">
        <f t="shared" si="33"/>
        <v>156.41707677583082</v>
      </c>
      <c r="K171" s="25">
        <f t="shared" si="42"/>
        <v>183.65034943940233</v>
      </c>
      <c r="L171" s="25">
        <f t="shared" si="42"/>
        <v>182.18927651295365</v>
      </c>
      <c r="M171" s="25">
        <f t="shared" si="42"/>
        <v>182.42169588829421</v>
      </c>
      <c r="N171" s="25">
        <f t="shared" si="42"/>
        <v>182.21206537869256</v>
      </c>
      <c r="O171" s="25">
        <f t="shared" si="42"/>
        <v>183.0473373914877</v>
      </c>
      <c r="P171" s="23">
        <f t="shared" si="35"/>
        <v>89.362772437888637</v>
      </c>
      <c r="Q171" s="23">
        <f t="shared" si="36"/>
        <v>92.826504075065003</v>
      </c>
      <c r="R171" s="32">
        <f t="shared" si="37"/>
        <v>182.18927651295365</v>
      </c>
      <c r="S171" s="26">
        <f t="shared" si="31"/>
        <v>0</v>
      </c>
      <c r="U171" s="26"/>
      <c r="V171" s="26">
        <f t="shared" si="34"/>
        <v>22772.643330485891</v>
      </c>
      <c r="W171" s="26">
        <f t="shared" si="38"/>
        <v>22591.470287606255</v>
      </c>
      <c r="X171" s="26">
        <f t="shared" si="39"/>
        <v>22620.290290148481</v>
      </c>
      <c r="Y171" s="26">
        <f t="shared" si="40"/>
        <v>22594.296106957878</v>
      </c>
      <c r="Z171" s="26">
        <f t="shared" si="41"/>
        <v>22697.869836544476</v>
      </c>
      <c r="AA171" s="26"/>
    </row>
    <row r="172" spans="1:27" x14ac:dyDescent="0.2">
      <c r="A172" s="27" t="s">
        <v>189</v>
      </c>
      <c r="B172" s="18">
        <f>IF(ISERROR(VLOOKUP(Prices!A172,Quantities!$A$1:$B$576,2,FALSE)),0,VLOOKUP(Prices!A172,Quantities!$A$1:$B$576,2,FALSE))</f>
        <v>10</v>
      </c>
      <c r="C172" s="19">
        <f t="shared" si="32"/>
        <v>0.35608375781532714</v>
      </c>
      <c r="D172" s="20">
        <v>1</v>
      </c>
      <c r="E172" s="21">
        <v>380</v>
      </c>
      <c r="F172" s="22">
        <f>VLOOKUP(E172,'[2]RAB Calculations 10yr'!A:J,10,FALSE)</f>
        <v>106.06410083236733</v>
      </c>
      <c r="G172" s="23">
        <v>0</v>
      </c>
      <c r="H172" s="23">
        <v>0</v>
      </c>
      <c r="I172" s="23">
        <f>VLOOKUP(A172,'[1]Public Lighting Charges'!$A$8:$L$689,12,FALSE)</f>
        <v>58.653130825765821</v>
      </c>
      <c r="J172" s="24">
        <f t="shared" si="33"/>
        <v>164.71723165813316</v>
      </c>
      <c r="K172" s="25">
        <f t="shared" si="42"/>
        <v>189.83599748316516</v>
      </c>
      <c r="L172" s="25">
        <f t="shared" si="42"/>
        <v>188.48836845795989</v>
      </c>
      <c r="M172" s="25">
        <f t="shared" si="42"/>
        <v>188.70274180685925</v>
      </c>
      <c r="N172" s="25">
        <f t="shared" si="42"/>
        <v>188.50938789947119</v>
      </c>
      <c r="O172" s="25">
        <f t="shared" si="42"/>
        <v>189.2798058491901</v>
      </c>
      <c r="P172" s="23">
        <f t="shared" si="35"/>
        <v>82.424267625592549</v>
      </c>
      <c r="Q172" s="23">
        <f t="shared" si="36"/>
        <v>106.06410083236733</v>
      </c>
      <c r="R172" s="32">
        <f t="shared" si="37"/>
        <v>188.48836845795989</v>
      </c>
      <c r="S172" s="26">
        <f t="shared" si="31"/>
        <v>0</v>
      </c>
      <c r="U172" s="26"/>
      <c r="V172" s="26">
        <f t="shared" si="34"/>
        <v>1898.3599748316515</v>
      </c>
      <c r="W172" s="26">
        <f t="shared" si="38"/>
        <v>1884.883684579599</v>
      </c>
      <c r="X172" s="26">
        <f t="shared" si="39"/>
        <v>1887.0274180685924</v>
      </c>
      <c r="Y172" s="26">
        <f t="shared" si="40"/>
        <v>1885.093878994712</v>
      </c>
      <c r="Z172" s="26">
        <f t="shared" si="41"/>
        <v>1892.798058491901</v>
      </c>
      <c r="AA172" s="26"/>
    </row>
    <row r="173" spans="1:27" x14ac:dyDescent="0.2">
      <c r="A173" s="27" t="s">
        <v>190</v>
      </c>
      <c r="B173" s="18">
        <f>IF(ISERROR(VLOOKUP(Prices!A173,Quantities!$A$1:$B$576,2,FALSE)),0,VLOOKUP(Prices!A173,Quantities!$A$1:$B$576,2,FALSE))</f>
        <v>27</v>
      </c>
      <c r="C173" s="19">
        <f t="shared" si="32"/>
        <v>0.5393390214927285</v>
      </c>
      <c r="D173" s="20">
        <v>1</v>
      </c>
      <c r="E173" s="21">
        <v>950</v>
      </c>
      <c r="F173" s="22">
        <f>VLOOKUP(E173,'[2]RAB Calculations 10yr'!A:J,10,FALSE)</f>
        <v>45.879717296860981</v>
      </c>
      <c r="G173" s="23">
        <v>0</v>
      </c>
      <c r="H173" s="23">
        <v>0</v>
      </c>
      <c r="I173" s="23">
        <f>VLOOKUP(A173,'[1]Public Lighting Charges'!$A$8:$L$689,12,FALSE)</f>
        <v>53.715688950765824</v>
      </c>
      <c r="J173" s="24">
        <f t="shared" si="33"/>
        <v>99.595406247626812</v>
      </c>
      <c r="K173" s="25">
        <f t="shared" si="42"/>
        <v>122.59966523411936</v>
      </c>
      <c r="L173" s="25">
        <f t="shared" si="42"/>
        <v>121.36548011015745</v>
      </c>
      <c r="M173" s="25">
        <f t="shared" si="42"/>
        <v>121.56180743261567</v>
      </c>
      <c r="N173" s="25">
        <f t="shared" si="42"/>
        <v>121.38473012744117</v>
      </c>
      <c r="O173" s="25">
        <f t="shared" si="42"/>
        <v>122.09029401408384</v>
      </c>
      <c r="P173" s="23">
        <f t="shared" si="35"/>
        <v>75.485762813296475</v>
      </c>
      <c r="Q173" s="23">
        <f t="shared" si="36"/>
        <v>45.879717296860981</v>
      </c>
      <c r="R173" s="32">
        <f t="shared" si="37"/>
        <v>121.36548011015745</v>
      </c>
      <c r="S173" s="26">
        <f t="shared" si="31"/>
        <v>0</v>
      </c>
      <c r="U173" s="26"/>
      <c r="V173" s="26">
        <f t="shared" si="34"/>
        <v>3310.1909613212229</v>
      </c>
      <c r="W173" s="26">
        <f t="shared" si="38"/>
        <v>3276.867962974251</v>
      </c>
      <c r="X173" s="26">
        <f t="shared" si="39"/>
        <v>3282.168800680623</v>
      </c>
      <c r="Y173" s="26">
        <f t="shared" si="40"/>
        <v>3277.3877134409117</v>
      </c>
      <c r="Z173" s="26">
        <f t="shared" si="41"/>
        <v>3296.4379383802634</v>
      </c>
      <c r="AA173" s="26"/>
    </row>
    <row r="174" spans="1:27" x14ac:dyDescent="0.2">
      <c r="A174" s="27" t="s">
        <v>191</v>
      </c>
      <c r="B174" s="18">
        <f>IF(ISERROR(VLOOKUP(Prices!A174,Quantities!$A$1:$B$576,2,FALSE)),0,VLOOKUP(Prices!A174,Quantities!$A$1:$B$576,2,FALSE))</f>
        <v>3</v>
      </c>
      <c r="C174" s="19">
        <f t="shared" si="32"/>
        <v>0.37267612999556193</v>
      </c>
      <c r="D174" s="20">
        <v>1</v>
      </c>
      <c r="E174" s="21">
        <v>300</v>
      </c>
      <c r="F174" s="22">
        <f>VLOOKUP(E174,'[2]RAB Calculations 10yr'!A:J,10,FALSE)</f>
        <v>92.826504075065003</v>
      </c>
      <c r="G174" s="23">
        <v>0</v>
      </c>
      <c r="H174" s="23">
        <v>0</v>
      </c>
      <c r="I174" s="23">
        <f>VLOOKUP(A174,'[1]Public Lighting Charges'!$A$8:$L$689,12,FALSE)</f>
        <v>55.14571332901415</v>
      </c>
      <c r="J174" s="24">
        <f t="shared" si="33"/>
        <v>147.97221740407915</v>
      </c>
      <c r="K174" s="25">
        <f t="shared" si="42"/>
        <v>171.58889804608421</v>
      </c>
      <c r="L174" s="25">
        <f t="shared" si="42"/>
        <v>170.3218563238172</v>
      </c>
      <c r="M174" s="25">
        <f t="shared" si="42"/>
        <v>170.52341029165063</v>
      </c>
      <c r="N174" s="25">
        <f t="shared" si="42"/>
        <v>170.34161881696292</v>
      </c>
      <c r="O174" s="25">
        <f t="shared" si="42"/>
        <v>171.06596629510403</v>
      </c>
      <c r="P174" s="23">
        <f t="shared" si="35"/>
        <v>77.495352248752198</v>
      </c>
      <c r="Q174" s="23">
        <f t="shared" si="36"/>
        <v>92.826504075065003</v>
      </c>
      <c r="R174" s="32">
        <f t="shared" si="37"/>
        <v>170.3218563238172</v>
      </c>
      <c r="S174" s="26">
        <f t="shared" si="31"/>
        <v>0</v>
      </c>
      <c r="U174" s="26"/>
      <c r="V174" s="26">
        <f t="shared" si="34"/>
        <v>514.76669413825266</v>
      </c>
      <c r="W174" s="26">
        <f t="shared" si="38"/>
        <v>510.9655689714516</v>
      </c>
      <c r="X174" s="26">
        <f t="shared" si="39"/>
        <v>511.5702308749519</v>
      </c>
      <c r="Y174" s="26">
        <f t="shared" si="40"/>
        <v>511.02485645088876</v>
      </c>
      <c r="Z174" s="26">
        <f t="shared" si="41"/>
        <v>513.19789888531204</v>
      </c>
      <c r="AA174" s="26"/>
    </row>
    <row r="175" spans="1:27" x14ac:dyDescent="0.2">
      <c r="A175" s="18" t="s">
        <v>192</v>
      </c>
      <c r="B175" s="18">
        <f>IF(ISERROR(VLOOKUP(Prices!A175,Quantities!$A$1:$B$576,2,FALSE)),0,VLOOKUP(Prices!A175,Quantities!$A$1:$B$576,2,FALSE))</f>
        <v>18</v>
      </c>
      <c r="C175" s="19">
        <f t="shared" si="32"/>
        <v>1</v>
      </c>
      <c r="D175" s="20">
        <v>2</v>
      </c>
      <c r="E175" s="21">
        <v>10</v>
      </c>
      <c r="F175" s="22">
        <v>0</v>
      </c>
      <c r="G175" s="23">
        <v>0</v>
      </c>
      <c r="H175" s="23">
        <v>0</v>
      </c>
      <c r="I175" s="23">
        <f>VLOOKUP(A175,'[1]Public Lighting Charges'!$A$8:$L$689,12,FALSE)</f>
        <v>31.545493829465101</v>
      </c>
      <c r="J175" s="24">
        <f t="shared" si="33"/>
        <v>31.545493829465101</v>
      </c>
      <c r="K175" s="25">
        <f t="shared" si="42"/>
        <v>45.055154118379107</v>
      </c>
      <c r="L175" s="25">
        <f t="shared" si="42"/>
        <v>44.330356950683047</v>
      </c>
      <c r="M175" s="25">
        <f t="shared" si="42"/>
        <v>44.445653663061385</v>
      </c>
      <c r="N175" s="25">
        <f t="shared" si="42"/>
        <v>44.341661865751668</v>
      </c>
      <c r="O175" s="25">
        <f t="shared" si="42"/>
        <v>44.756016808732653</v>
      </c>
      <c r="P175" s="23">
        <f>IF($D175=2,($I175*(1+L$6)*L$5))</f>
        <v>44.330356950683047</v>
      </c>
      <c r="Q175" s="23">
        <f>IF($D175=2,0)</f>
        <v>0</v>
      </c>
      <c r="R175" s="32">
        <f t="shared" si="37"/>
        <v>44.330356950683047</v>
      </c>
      <c r="S175" s="26">
        <f t="shared" si="31"/>
        <v>0</v>
      </c>
      <c r="U175" s="26"/>
      <c r="V175" s="26">
        <f t="shared" si="34"/>
        <v>810.99277413082393</v>
      </c>
      <c r="W175" s="26">
        <f t="shared" si="38"/>
        <v>797.94642511229483</v>
      </c>
      <c r="X175" s="26">
        <f t="shared" si="39"/>
        <v>800.0217659351049</v>
      </c>
      <c r="Y175" s="26">
        <f t="shared" si="40"/>
        <v>798.14991358353006</v>
      </c>
      <c r="Z175" s="26">
        <f t="shared" si="41"/>
        <v>805.6083025571877</v>
      </c>
      <c r="AA175" s="26"/>
    </row>
    <row r="176" spans="1:27" x14ac:dyDescent="0.2">
      <c r="A176" s="18" t="s">
        <v>193</v>
      </c>
      <c r="B176" s="18">
        <f>IF(ISERROR(VLOOKUP(Prices!A176,Quantities!$A$1:$B$576,2,FALSE)),0,VLOOKUP(Prices!A176,Quantities!$A$1:$B$576,2,FALSE))</f>
        <v>1</v>
      </c>
      <c r="C176" s="19">
        <f t="shared" si="32"/>
        <v>1</v>
      </c>
      <c r="D176" s="20">
        <v>2</v>
      </c>
      <c r="E176" s="21">
        <v>990</v>
      </c>
      <c r="F176" s="22">
        <v>0</v>
      </c>
      <c r="G176" s="23">
        <v>0</v>
      </c>
      <c r="H176" s="23">
        <v>0</v>
      </c>
      <c r="I176" s="23">
        <f>VLOOKUP(A176,'[1]Public Lighting Charges'!$A$8:$L$689,12,FALSE)</f>
        <v>41.420377579465104</v>
      </c>
      <c r="J176" s="24">
        <f t="shared" si="33"/>
        <v>41.420377579465104</v>
      </c>
      <c r="K176" s="25">
        <f t="shared" si="42"/>
        <v>59.159051545458055</v>
      </c>
      <c r="L176" s="25">
        <f t="shared" si="42"/>
        <v>58.207366575275202</v>
      </c>
      <c r="M176" s="25">
        <f t="shared" si="42"/>
        <v>58.3587553405359</v>
      </c>
      <c r="N176" s="25">
        <f t="shared" si="42"/>
        <v>58.222210338798995</v>
      </c>
      <c r="O176" s="25">
        <f t="shared" si="42"/>
        <v>58.766273407932481</v>
      </c>
      <c r="P176" s="23">
        <f t="shared" ref="P176:P239" si="43">IF($D176=2,($I176*(1+L$6)*L$5))</f>
        <v>58.207366575275202</v>
      </c>
      <c r="Q176" s="23">
        <f t="shared" ref="Q176:Q239" si="44">IF($D176=2,0)</f>
        <v>0</v>
      </c>
      <c r="R176" s="32">
        <f t="shared" si="37"/>
        <v>58.207366575275202</v>
      </c>
      <c r="S176" s="26">
        <f t="shared" si="31"/>
        <v>0</v>
      </c>
      <c r="U176" s="26"/>
      <c r="V176" s="26">
        <f t="shared" si="34"/>
        <v>59.159051545458055</v>
      </c>
      <c r="W176" s="26">
        <f t="shared" si="38"/>
        <v>58.207366575275202</v>
      </c>
      <c r="X176" s="26">
        <f t="shared" si="39"/>
        <v>58.3587553405359</v>
      </c>
      <c r="Y176" s="26">
        <f t="shared" si="40"/>
        <v>58.222210338798995</v>
      </c>
      <c r="Z176" s="26">
        <f t="shared" si="41"/>
        <v>58.766273407932481</v>
      </c>
      <c r="AA176" s="26"/>
    </row>
    <row r="177" spans="1:27" x14ac:dyDescent="0.2">
      <c r="A177" s="18" t="s">
        <v>194</v>
      </c>
      <c r="B177" s="18">
        <f>IF(ISERROR(VLOOKUP(Prices!A177,Quantities!$A$1:$B$576,2,FALSE)),0,VLOOKUP(Prices!A177,Quantities!$A$1:$B$576,2,FALSE))</f>
        <v>2</v>
      </c>
      <c r="C177" s="19">
        <f t="shared" si="32"/>
        <v>1</v>
      </c>
      <c r="D177" s="20">
        <v>2</v>
      </c>
      <c r="E177" s="21">
        <v>10</v>
      </c>
      <c r="F177" s="22">
        <v>0</v>
      </c>
      <c r="G177" s="23">
        <v>0</v>
      </c>
      <c r="H177" s="23">
        <v>0</v>
      </c>
      <c r="I177" s="23">
        <f>VLOOKUP(A177,'[1]Public Lighting Charges'!$A$8:$L$689,12,FALSE)</f>
        <v>34.922495516624323</v>
      </c>
      <c r="J177" s="24">
        <f t="shared" si="33"/>
        <v>34.922495516624323</v>
      </c>
      <c r="K177" s="25">
        <f t="shared" si="42"/>
        <v>49.878389167274364</v>
      </c>
      <c r="L177" s="25">
        <f t="shared" si="42"/>
        <v>49.07600116294757</v>
      </c>
      <c r="M177" s="25">
        <f t="shared" si="42"/>
        <v>49.203640595155569</v>
      </c>
      <c r="N177" s="25">
        <f t="shared" si="42"/>
        <v>49.088516289448165</v>
      </c>
      <c r="O177" s="25">
        <f t="shared" si="42"/>
        <v>49.547228672166639</v>
      </c>
      <c r="P177" s="23">
        <f t="shared" si="43"/>
        <v>49.07600116294757</v>
      </c>
      <c r="Q177" s="23">
        <f t="shared" si="44"/>
        <v>0</v>
      </c>
      <c r="R177" s="32">
        <f t="shared" si="37"/>
        <v>49.07600116294757</v>
      </c>
      <c r="S177" s="26">
        <f t="shared" si="31"/>
        <v>0</v>
      </c>
      <c r="U177" s="26"/>
      <c r="V177" s="26">
        <f t="shared" si="34"/>
        <v>99.756778334548727</v>
      </c>
      <c r="W177" s="26">
        <f t="shared" si="38"/>
        <v>98.15200232589514</v>
      </c>
      <c r="X177" s="26">
        <f t="shared" si="39"/>
        <v>98.407281190311139</v>
      </c>
      <c r="Y177" s="26">
        <f t="shared" si="40"/>
        <v>98.177032578896331</v>
      </c>
      <c r="Z177" s="26">
        <f t="shared" si="41"/>
        <v>99.094457344333279</v>
      </c>
      <c r="AA177" s="26"/>
    </row>
    <row r="178" spans="1:27" x14ac:dyDescent="0.2">
      <c r="A178" s="18" t="s">
        <v>195</v>
      </c>
      <c r="B178" s="18">
        <f>IF(ISERROR(VLOOKUP(Prices!A178,Quantities!$A$1:$B$576,2,FALSE)),0,VLOOKUP(Prices!A178,Quantities!$A$1:$B$576,2,FALSE))</f>
        <v>52</v>
      </c>
      <c r="C178" s="19">
        <f t="shared" si="32"/>
        <v>1</v>
      </c>
      <c r="D178" s="20">
        <v>2</v>
      </c>
      <c r="E178" s="21">
        <v>10</v>
      </c>
      <c r="F178" s="22">
        <v>0</v>
      </c>
      <c r="G178" s="23">
        <v>0</v>
      </c>
      <c r="H178" s="23">
        <v>0</v>
      </c>
      <c r="I178" s="23">
        <f>VLOOKUP(A178,'[1]Public Lighting Charges'!$A$8:$L$689,12,FALSE)</f>
        <v>31.615193920871498</v>
      </c>
      <c r="J178" s="24">
        <f t="shared" si="33"/>
        <v>31.615193920871498</v>
      </c>
      <c r="K178" s="25">
        <f t="shared" si="42"/>
        <v>45.154703942431858</v>
      </c>
      <c r="L178" s="25">
        <f t="shared" si="42"/>
        <v>44.428305327977256</v>
      </c>
      <c r="M178" s="25">
        <f t="shared" si="42"/>
        <v>44.54385678962138</v>
      </c>
      <c r="N178" s="25">
        <f t="shared" si="42"/>
        <v>44.439635221371397</v>
      </c>
      <c r="O178" s="25">
        <f t="shared" si="42"/>
        <v>44.854905685838808</v>
      </c>
      <c r="P178" s="23">
        <f t="shared" si="43"/>
        <v>44.428305327977256</v>
      </c>
      <c r="Q178" s="23">
        <f t="shared" si="44"/>
        <v>0</v>
      </c>
      <c r="R178" s="32">
        <f t="shared" si="37"/>
        <v>44.428305327977256</v>
      </c>
      <c r="S178" s="26">
        <f t="shared" si="31"/>
        <v>0</v>
      </c>
      <c r="U178" s="26"/>
      <c r="V178" s="26">
        <f t="shared" si="34"/>
        <v>2348.0446050064565</v>
      </c>
      <c r="W178" s="26">
        <f t="shared" si="38"/>
        <v>2310.2718770548172</v>
      </c>
      <c r="X178" s="26">
        <f t="shared" si="39"/>
        <v>2316.2805530603118</v>
      </c>
      <c r="Y178" s="26">
        <f t="shared" si="40"/>
        <v>2310.8610315113128</v>
      </c>
      <c r="Z178" s="26">
        <f t="shared" si="41"/>
        <v>2332.4550956636181</v>
      </c>
      <c r="AA178" s="26"/>
    </row>
    <row r="179" spans="1:27" x14ac:dyDescent="0.2">
      <c r="A179" s="18" t="s">
        <v>196</v>
      </c>
      <c r="B179" s="18">
        <f>IF(ISERROR(VLOOKUP(Prices!A179,Quantities!$A$1:$B$576,2,FALSE)),0,VLOOKUP(Prices!A179,Quantities!$A$1:$B$576,2,FALSE))</f>
        <v>11</v>
      </c>
      <c r="C179" s="19">
        <f t="shared" si="32"/>
        <v>1</v>
      </c>
      <c r="D179" s="20">
        <v>2</v>
      </c>
      <c r="E179" s="21">
        <v>990</v>
      </c>
      <c r="F179" s="22">
        <v>0</v>
      </c>
      <c r="G179" s="23">
        <v>0</v>
      </c>
      <c r="H179" s="23">
        <v>0</v>
      </c>
      <c r="I179" s="23">
        <f>VLOOKUP(A179,'[1]Public Lighting Charges'!$A$8:$L$689,12,FALSE)</f>
        <v>41.4900776708715</v>
      </c>
      <c r="J179" s="24">
        <f t="shared" si="33"/>
        <v>41.4900776708715</v>
      </c>
      <c r="K179" s="25">
        <f t="shared" si="42"/>
        <v>59.258601369510806</v>
      </c>
      <c r="L179" s="25">
        <f t="shared" si="42"/>
        <v>58.305314952569418</v>
      </c>
      <c r="M179" s="25">
        <f t="shared" si="42"/>
        <v>58.456958467095895</v>
      </c>
      <c r="N179" s="25">
        <f t="shared" si="42"/>
        <v>58.320183694418738</v>
      </c>
      <c r="O179" s="25">
        <f t="shared" si="42"/>
        <v>58.865162285038636</v>
      </c>
      <c r="P179" s="23">
        <f t="shared" si="43"/>
        <v>58.305314952569418</v>
      </c>
      <c r="Q179" s="23">
        <f t="shared" si="44"/>
        <v>0</v>
      </c>
      <c r="R179" s="32">
        <f t="shared" si="37"/>
        <v>58.305314952569418</v>
      </c>
      <c r="S179" s="26">
        <f t="shared" si="31"/>
        <v>0</v>
      </c>
      <c r="U179" s="26"/>
      <c r="V179" s="26">
        <f t="shared" si="34"/>
        <v>651.84461506461889</v>
      </c>
      <c r="W179" s="26">
        <f t="shared" si="38"/>
        <v>641.35846447826361</v>
      </c>
      <c r="X179" s="26">
        <f t="shared" si="39"/>
        <v>643.02654313805488</v>
      </c>
      <c r="Y179" s="26">
        <f t="shared" si="40"/>
        <v>641.52202063860614</v>
      </c>
      <c r="Z179" s="26">
        <f t="shared" si="41"/>
        <v>647.51678513542504</v>
      </c>
      <c r="AA179" s="26"/>
    </row>
    <row r="180" spans="1:27" x14ac:dyDescent="0.2">
      <c r="A180" s="18" t="s">
        <v>197</v>
      </c>
      <c r="B180" s="18">
        <f>IF(ISERROR(VLOOKUP(Prices!A180,Quantities!$A$1:$B$576,2,FALSE)),0,VLOOKUP(Prices!A180,Quantities!$A$1:$B$576,2,FALSE))</f>
        <v>82</v>
      </c>
      <c r="C180" s="19">
        <f t="shared" si="32"/>
        <v>1</v>
      </c>
      <c r="D180" s="20">
        <v>2</v>
      </c>
      <c r="E180" s="21">
        <v>10</v>
      </c>
      <c r="F180" s="22">
        <v>0</v>
      </c>
      <c r="G180" s="23">
        <v>0</v>
      </c>
      <c r="H180" s="23">
        <v>0</v>
      </c>
      <c r="I180" s="23">
        <f>VLOOKUP(A180,'[1]Public Lighting Charges'!$A$8:$L$689,12,FALSE)</f>
        <v>33.281986403948281</v>
      </c>
      <c r="J180" s="24">
        <f t="shared" si="33"/>
        <v>33.281986403948281</v>
      </c>
      <c r="K180" s="25">
        <f t="shared" si="42"/>
        <v>47.535316292783946</v>
      </c>
      <c r="L180" s="25">
        <f t="shared" si="42"/>
        <v>46.770621036742376</v>
      </c>
      <c r="M180" s="25">
        <f t="shared" si="42"/>
        <v>46.892264515666504</v>
      </c>
      <c r="N180" s="25">
        <f t="shared" si="42"/>
        <v>46.782548256257328</v>
      </c>
      <c r="O180" s="25">
        <f t="shared" si="42"/>
        <v>47.219712297918996</v>
      </c>
      <c r="P180" s="23">
        <f t="shared" si="43"/>
        <v>46.770621036742376</v>
      </c>
      <c r="Q180" s="23">
        <f t="shared" si="44"/>
        <v>0</v>
      </c>
      <c r="R180" s="32">
        <f t="shared" si="37"/>
        <v>46.770621036742376</v>
      </c>
      <c r="S180" s="26">
        <f t="shared" si="31"/>
        <v>0</v>
      </c>
      <c r="U180" s="26"/>
      <c r="V180" s="26">
        <f t="shared" si="34"/>
        <v>3897.8959360082836</v>
      </c>
      <c r="W180" s="26">
        <f t="shared" si="38"/>
        <v>3835.1909250128747</v>
      </c>
      <c r="X180" s="26">
        <f t="shared" si="39"/>
        <v>3845.1656902846535</v>
      </c>
      <c r="Y180" s="26">
        <f t="shared" si="40"/>
        <v>3836.1689570131011</v>
      </c>
      <c r="Z180" s="26">
        <f t="shared" si="41"/>
        <v>3872.0164084293579</v>
      </c>
      <c r="AA180" s="26"/>
    </row>
    <row r="181" spans="1:27" x14ac:dyDescent="0.2">
      <c r="A181" s="18" t="s">
        <v>198</v>
      </c>
      <c r="B181" s="18">
        <f>IF(ISERROR(VLOOKUP(Prices!A181,Quantities!$A$1:$B$576,2,FALSE)),0,VLOOKUP(Prices!A181,Quantities!$A$1:$B$576,2,FALSE))</f>
        <v>2</v>
      </c>
      <c r="C181" s="19">
        <f t="shared" si="32"/>
        <v>1</v>
      </c>
      <c r="D181" s="20">
        <v>2</v>
      </c>
      <c r="E181" s="21">
        <v>740</v>
      </c>
      <c r="F181" s="22">
        <v>0</v>
      </c>
      <c r="G181" s="23">
        <v>0</v>
      </c>
      <c r="H181" s="23">
        <v>0</v>
      </c>
      <c r="I181" s="23">
        <f>VLOOKUP(A181,'[1]Public Lighting Charges'!$A$8:$L$689,12,FALSE)</f>
        <v>33.281986403948281</v>
      </c>
      <c r="J181" s="24">
        <f t="shared" si="33"/>
        <v>33.281986403948281</v>
      </c>
      <c r="K181" s="25">
        <f t="shared" si="42"/>
        <v>47.535316292783946</v>
      </c>
      <c r="L181" s="25">
        <f t="shared" si="42"/>
        <v>46.770621036742376</v>
      </c>
      <c r="M181" s="25">
        <f t="shared" si="42"/>
        <v>46.892264515666504</v>
      </c>
      <c r="N181" s="25">
        <f t="shared" si="42"/>
        <v>46.782548256257328</v>
      </c>
      <c r="O181" s="25">
        <f t="shared" si="42"/>
        <v>47.219712297918996</v>
      </c>
      <c r="P181" s="23">
        <f t="shared" si="43"/>
        <v>46.770621036742376</v>
      </c>
      <c r="Q181" s="23">
        <f t="shared" si="44"/>
        <v>0</v>
      </c>
      <c r="R181" s="32">
        <f t="shared" si="37"/>
        <v>46.770621036742376</v>
      </c>
      <c r="S181" s="26">
        <f t="shared" si="31"/>
        <v>0</v>
      </c>
      <c r="U181" s="26"/>
      <c r="V181" s="26">
        <f t="shared" si="34"/>
        <v>95.070632585567893</v>
      </c>
      <c r="W181" s="26">
        <f t="shared" si="38"/>
        <v>93.541242073484753</v>
      </c>
      <c r="X181" s="26">
        <f t="shared" si="39"/>
        <v>93.784529031333008</v>
      </c>
      <c r="Y181" s="26">
        <f t="shared" si="40"/>
        <v>93.565096512514657</v>
      </c>
      <c r="Z181" s="26">
        <f t="shared" si="41"/>
        <v>94.439424595837991</v>
      </c>
      <c r="AA181" s="26"/>
    </row>
    <row r="182" spans="1:27" x14ac:dyDescent="0.2">
      <c r="A182" s="18" t="s">
        <v>199</v>
      </c>
      <c r="B182" s="18">
        <f>IF(ISERROR(VLOOKUP(Prices!A182,Quantities!$A$1:$B$576,2,FALSE)),0,VLOOKUP(Prices!A182,Quantities!$A$1:$B$576,2,FALSE))</f>
        <v>2</v>
      </c>
      <c r="C182" s="19">
        <f t="shared" si="32"/>
        <v>1</v>
      </c>
      <c r="D182" s="20">
        <v>2</v>
      </c>
      <c r="E182" s="21">
        <v>810</v>
      </c>
      <c r="F182" s="22">
        <v>0</v>
      </c>
      <c r="G182" s="23">
        <v>0</v>
      </c>
      <c r="H182" s="23">
        <v>0</v>
      </c>
      <c r="I182" s="23">
        <f>VLOOKUP(A182,'[1]Public Lighting Charges'!$A$8:$L$689,12,FALSE)</f>
        <v>44.09190040394828</v>
      </c>
      <c r="J182" s="24">
        <f t="shared" si="33"/>
        <v>44.09190040394828</v>
      </c>
      <c r="K182" s="25">
        <f t="shared" si="42"/>
        <v>62.974679642407644</v>
      </c>
      <c r="L182" s="25">
        <f t="shared" si="42"/>
        <v>61.961613094650239</v>
      </c>
      <c r="M182" s="25">
        <f t="shared" si="42"/>
        <v>62.122766100736328</v>
      </c>
      <c r="N182" s="25">
        <f t="shared" si="42"/>
        <v>61.977414248120056</v>
      </c>
      <c r="O182" s="25">
        <f t="shared" si="42"/>
        <v>62.556568182959928</v>
      </c>
      <c r="P182" s="23">
        <f t="shared" si="43"/>
        <v>61.961613094650239</v>
      </c>
      <c r="Q182" s="23">
        <f t="shared" si="44"/>
        <v>0</v>
      </c>
      <c r="R182" s="32">
        <f t="shared" si="37"/>
        <v>61.961613094650239</v>
      </c>
      <c r="S182" s="26">
        <f t="shared" si="31"/>
        <v>0</v>
      </c>
      <c r="U182" s="26"/>
      <c r="V182" s="26">
        <f t="shared" si="34"/>
        <v>125.94935928481529</v>
      </c>
      <c r="W182" s="26">
        <f t="shared" si="38"/>
        <v>123.92322618930048</v>
      </c>
      <c r="X182" s="26">
        <f t="shared" si="39"/>
        <v>124.24553220147266</v>
      </c>
      <c r="Y182" s="26">
        <f t="shared" si="40"/>
        <v>123.95482849624011</v>
      </c>
      <c r="Z182" s="26">
        <f t="shared" si="41"/>
        <v>125.11313636591986</v>
      </c>
      <c r="AA182" s="26"/>
    </row>
    <row r="183" spans="1:27" x14ac:dyDescent="0.2">
      <c r="A183" s="18" t="s">
        <v>200</v>
      </c>
      <c r="B183" s="18">
        <f>IF(ISERROR(VLOOKUP(Prices!A183,Quantities!$A$1:$B$576,2,FALSE)),0,VLOOKUP(Prices!A183,Quantities!$A$1:$B$576,2,FALSE))</f>
        <v>4</v>
      </c>
      <c r="C183" s="19">
        <f t="shared" si="32"/>
        <v>1</v>
      </c>
      <c r="D183" s="20">
        <v>2</v>
      </c>
      <c r="E183" s="21">
        <v>830</v>
      </c>
      <c r="F183" s="22">
        <v>0</v>
      </c>
      <c r="G183" s="23">
        <v>0</v>
      </c>
      <c r="H183" s="23">
        <v>0</v>
      </c>
      <c r="I183" s="23">
        <f>VLOOKUP(A183,'[1]Public Lighting Charges'!$A$8:$L$689,12,FALSE)</f>
        <v>33.281986403948281</v>
      </c>
      <c r="J183" s="24">
        <f t="shared" si="33"/>
        <v>33.281986403948281</v>
      </c>
      <c r="K183" s="25">
        <f t="shared" si="42"/>
        <v>47.535316292783946</v>
      </c>
      <c r="L183" s="25">
        <f t="shared" si="42"/>
        <v>46.770621036742376</v>
      </c>
      <c r="M183" s="25">
        <f t="shared" si="42"/>
        <v>46.892264515666504</v>
      </c>
      <c r="N183" s="25">
        <f t="shared" si="42"/>
        <v>46.782548256257328</v>
      </c>
      <c r="O183" s="25">
        <f t="shared" si="42"/>
        <v>47.219712297918996</v>
      </c>
      <c r="P183" s="23">
        <f t="shared" si="43"/>
        <v>46.770621036742376</v>
      </c>
      <c r="Q183" s="23">
        <f t="shared" si="44"/>
        <v>0</v>
      </c>
      <c r="R183" s="32">
        <f t="shared" si="37"/>
        <v>46.770621036742376</v>
      </c>
      <c r="S183" s="26">
        <f t="shared" si="31"/>
        <v>0</v>
      </c>
      <c r="U183" s="26"/>
      <c r="V183" s="26">
        <f t="shared" si="34"/>
        <v>190.14126517113579</v>
      </c>
      <c r="W183" s="26">
        <f t="shared" si="38"/>
        <v>187.08248414696951</v>
      </c>
      <c r="X183" s="26">
        <f t="shared" si="39"/>
        <v>187.56905806266602</v>
      </c>
      <c r="Y183" s="26">
        <f t="shared" si="40"/>
        <v>187.13019302502931</v>
      </c>
      <c r="Z183" s="26">
        <f t="shared" si="41"/>
        <v>188.87884919167598</v>
      </c>
      <c r="AA183" s="26"/>
    </row>
    <row r="184" spans="1:27" x14ac:dyDescent="0.2">
      <c r="A184" s="18" t="s">
        <v>201</v>
      </c>
      <c r="B184" s="18">
        <f>IF(ISERROR(VLOOKUP(Prices!A184,Quantities!$A$1:$B$576,2,FALSE)),0,VLOOKUP(Prices!A184,Quantities!$A$1:$B$576,2,FALSE))</f>
        <v>14</v>
      </c>
      <c r="C184" s="19">
        <f t="shared" si="32"/>
        <v>1</v>
      </c>
      <c r="D184" s="20">
        <v>2</v>
      </c>
      <c r="E184" s="21">
        <v>990</v>
      </c>
      <c r="F184" s="22">
        <v>0</v>
      </c>
      <c r="G184" s="23">
        <v>0</v>
      </c>
      <c r="H184" s="23">
        <v>0</v>
      </c>
      <c r="I184" s="23">
        <f>VLOOKUP(A184,'[1]Public Lighting Charges'!$A$8:$L$689,12,FALSE)</f>
        <v>43.156870153948283</v>
      </c>
      <c r="J184" s="24">
        <f t="shared" si="33"/>
        <v>43.156870153948283</v>
      </c>
      <c r="K184" s="25">
        <f t="shared" si="42"/>
        <v>61.639213719862887</v>
      </c>
      <c r="L184" s="25">
        <f t="shared" si="42"/>
        <v>60.647630661334532</v>
      </c>
      <c r="M184" s="25">
        <f t="shared" si="42"/>
        <v>60.805366193141019</v>
      </c>
      <c r="N184" s="25">
        <f t="shared" si="42"/>
        <v>60.663096729304655</v>
      </c>
      <c r="O184" s="25">
        <f t="shared" si="42"/>
        <v>61.229968897118823</v>
      </c>
      <c r="P184" s="23">
        <f t="shared" si="43"/>
        <v>60.647630661334532</v>
      </c>
      <c r="Q184" s="23">
        <f t="shared" si="44"/>
        <v>0</v>
      </c>
      <c r="R184" s="32">
        <f t="shared" si="37"/>
        <v>60.647630661334532</v>
      </c>
      <c r="S184" s="26">
        <f t="shared" si="31"/>
        <v>0</v>
      </c>
      <c r="U184" s="26"/>
      <c r="V184" s="26">
        <f t="shared" si="34"/>
        <v>862.94899207808044</v>
      </c>
      <c r="W184" s="26">
        <f t="shared" si="38"/>
        <v>849.06682925868347</v>
      </c>
      <c r="X184" s="26">
        <f t="shared" si="39"/>
        <v>851.27512670397425</v>
      </c>
      <c r="Y184" s="26">
        <f t="shared" si="40"/>
        <v>849.2833542102652</v>
      </c>
      <c r="Z184" s="26">
        <f t="shared" si="41"/>
        <v>857.21956455966347</v>
      </c>
      <c r="AA184" s="26"/>
    </row>
    <row r="185" spans="1:27" x14ac:dyDescent="0.2">
      <c r="A185" s="18" t="s">
        <v>202</v>
      </c>
      <c r="B185" s="18">
        <f>IF(ISERROR(VLOOKUP(Prices!A185,Quantities!$A$1:$B$576,2,FALSE)),0,VLOOKUP(Prices!A185,Quantities!$A$1:$B$576,2,FALSE))</f>
        <v>2</v>
      </c>
      <c r="C185" s="19">
        <f t="shared" si="32"/>
        <v>1</v>
      </c>
      <c r="D185" s="20">
        <v>2</v>
      </c>
      <c r="E185" s="21">
        <v>1000</v>
      </c>
      <c r="F185" s="22">
        <v>0</v>
      </c>
      <c r="G185" s="23">
        <v>0</v>
      </c>
      <c r="H185" s="23">
        <v>0</v>
      </c>
      <c r="I185" s="23">
        <f>VLOOKUP(A185,'[1]Public Lighting Charges'!$A$8:$L$689,12,FALSE)</f>
        <v>38.219428278948278</v>
      </c>
      <c r="J185" s="24">
        <f t="shared" si="33"/>
        <v>38.219428278948278</v>
      </c>
      <c r="K185" s="25">
        <f t="shared" si="42"/>
        <v>54.587265006323413</v>
      </c>
      <c r="L185" s="25">
        <f t="shared" si="42"/>
        <v>53.70912584903845</v>
      </c>
      <c r="M185" s="25">
        <f t="shared" si="42"/>
        <v>53.848815354403762</v>
      </c>
      <c r="N185" s="25">
        <f t="shared" si="42"/>
        <v>53.722822492780985</v>
      </c>
      <c r="O185" s="25">
        <f t="shared" si="42"/>
        <v>54.224840597518906</v>
      </c>
      <c r="P185" s="23">
        <f t="shared" si="43"/>
        <v>53.70912584903845</v>
      </c>
      <c r="Q185" s="23">
        <f t="shared" si="44"/>
        <v>0</v>
      </c>
      <c r="R185" s="32">
        <f t="shared" si="37"/>
        <v>53.70912584903845</v>
      </c>
      <c r="S185" s="26">
        <f t="shared" si="31"/>
        <v>0</v>
      </c>
      <c r="U185" s="26"/>
      <c r="V185" s="26">
        <f t="shared" si="34"/>
        <v>109.17453001264683</v>
      </c>
      <c r="W185" s="26">
        <f t="shared" si="38"/>
        <v>107.4182516980769</v>
      </c>
      <c r="X185" s="26">
        <f t="shared" si="39"/>
        <v>107.69763070880752</v>
      </c>
      <c r="Y185" s="26">
        <f t="shared" si="40"/>
        <v>107.44564498556197</v>
      </c>
      <c r="Z185" s="26">
        <f t="shared" si="41"/>
        <v>108.44968119503781</v>
      </c>
      <c r="AA185" s="26"/>
    </row>
    <row r="186" spans="1:27" x14ac:dyDescent="0.2">
      <c r="A186" s="18" t="s">
        <v>203</v>
      </c>
      <c r="B186" s="18">
        <f>IF(ISERROR(VLOOKUP(Prices!A186,Quantities!$A$1:$B$576,2,FALSE)),0,VLOOKUP(Prices!A186,Quantities!$A$1:$B$576,2,FALSE))</f>
        <v>1</v>
      </c>
      <c r="C186" s="19">
        <f t="shared" si="32"/>
        <v>1</v>
      </c>
      <c r="D186" s="20">
        <v>2</v>
      </c>
      <c r="E186" s="21">
        <v>10</v>
      </c>
      <c r="F186" s="22">
        <v>0</v>
      </c>
      <c r="G186" s="23">
        <v>0</v>
      </c>
      <c r="H186" s="23">
        <v>0</v>
      </c>
      <c r="I186" s="23">
        <f>VLOOKUP(A186,'[1]Public Lighting Charges'!$A$8:$L$689,12,FALSE)</f>
        <v>35.196583085853746</v>
      </c>
      <c r="J186" s="24">
        <f t="shared" si="33"/>
        <v>35.196583085853746</v>
      </c>
      <c r="K186" s="25">
        <f t="shared" si="42"/>
        <v>50.269857366831566</v>
      </c>
      <c r="L186" s="25">
        <f t="shared" si="42"/>
        <v>49.461171857861089</v>
      </c>
      <c r="M186" s="25">
        <f t="shared" si="42"/>
        <v>49.589813062170258</v>
      </c>
      <c r="N186" s="25">
        <f t="shared" si="42"/>
        <v>49.47378520874544</v>
      </c>
      <c r="O186" s="25">
        <f t="shared" si="42"/>
        <v>49.936097774099622</v>
      </c>
      <c r="P186" s="23">
        <f t="shared" si="43"/>
        <v>49.461171857861089</v>
      </c>
      <c r="Q186" s="23">
        <f t="shared" si="44"/>
        <v>0</v>
      </c>
      <c r="R186" s="32">
        <f t="shared" si="37"/>
        <v>49.461171857861089</v>
      </c>
      <c r="S186" s="26">
        <f t="shared" si="31"/>
        <v>0</v>
      </c>
      <c r="U186" s="26"/>
      <c r="V186" s="26">
        <f t="shared" si="34"/>
        <v>50.269857366831566</v>
      </c>
      <c r="W186" s="26">
        <f t="shared" si="38"/>
        <v>49.461171857861089</v>
      </c>
      <c r="X186" s="26">
        <f t="shared" si="39"/>
        <v>49.589813062170258</v>
      </c>
      <c r="Y186" s="26">
        <f t="shared" si="40"/>
        <v>49.47378520874544</v>
      </c>
      <c r="Z186" s="26">
        <f t="shared" si="41"/>
        <v>49.936097774099622</v>
      </c>
      <c r="AA186" s="26"/>
    </row>
    <row r="187" spans="1:27" x14ac:dyDescent="0.2">
      <c r="A187" s="18" t="s">
        <v>204</v>
      </c>
      <c r="B187" s="18">
        <f>IF(ISERROR(VLOOKUP(Prices!A187,Quantities!$A$1:$B$576,2,FALSE)),0,VLOOKUP(Prices!A187,Quantities!$A$1:$B$576,2,FALSE))</f>
        <v>20</v>
      </c>
      <c r="C187" s="19">
        <f t="shared" si="32"/>
        <v>1</v>
      </c>
      <c r="D187" s="20">
        <v>2</v>
      </c>
      <c r="E187" s="21">
        <v>10</v>
      </c>
      <c r="F187" s="22">
        <v>0</v>
      </c>
      <c r="G187" s="23">
        <v>0</v>
      </c>
      <c r="H187" s="23">
        <v>0</v>
      </c>
      <c r="I187" s="23">
        <f>VLOOKUP(A187,'[1]Public Lighting Charges'!$A$8:$L$689,12,FALSE)</f>
        <v>37.139347240871501</v>
      </c>
      <c r="J187" s="24">
        <f t="shared" si="33"/>
        <v>37.139347240871501</v>
      </c>
      <c r="K187" s="25">
        <f t="shared" si="42"/>
        <v>53.044628904509274</v>
      </c>
      <c r="L187" s="25">
        <f t="shared" si="42"/>
        <v>52.191305959692315</v>
      </c>
      <c r="M187" s="25">
        <f t="shared" si="42"/>
        <v>52.327047839654597</v>
      </c>
      <c r="N187" s="25">
        <f t="shared" si="42"/>
        <v>52.204615536284514</v>
      </c>
      <c r="O187" s="25">
        <f t="shared" si="42"/>
        <v>52.692446609449341</v>
      </c>
      <c r="P187" s="23">
        <f t="shared" si="43"/>
        <v>52.191305959692315</v>
      </c>
      <c r="Q187" s="23">
        <f t="shared" si="44"/>
        <v>0</v>
      </c>
      <c r="R187" s="32">
        <f t="shared" si="37"/>
        <v>52.191305959692315</v>
      </c>
      <c r="S187" s="26">
        <f t="shared" si="31"/>
        <v>0</v>
      </c>
      <c r="U187" s="26"/>
      <c r="V187" s="26">
        <f t="shared" si="34"/>
        <v>1060.8925780901855</v>
      </c>
      <c r="W187" s="26">
        <f t="shared" si="38"/>
        <v>1043.8261191938464</v>
      </c>
      <c r="X187" s="26">
        <f t="shared" si="39"/>
        <v>1046.5409567930919</v>
      </c>
      <c r="Y187" s="26">
        <f t="shared" si="40"/>
        <v>1044.0923107256904</v>
      </c>
      <c r="Z187" s="26">
        <f t="shared" si="41"/>
        <v>1053.8489321889867</v>
      </c>
      <c r="AA187" s="26"/>
    </row>
    <row r="188" spans="1:27" x14ac:dyDescent="0.2">
      <c r="A188" s="18" t="s">
        <v>205</v>
      </c>
      <c r="B188" s="18">
        <f>IF(ISERROR(VLOOKUP(Prices!A188,Quantities!$A$1:$B$576,2,FALSE)),0,VLOOKUP(Prices!A188,Quantities!$A$1:$B$576,2,FALSE))</f>
        <v>3</v>
      </c>
      <c r="C188" s="19">
        <f t="shared" si="32"/>
        <v>1</v>
      </c>
      <c r="D188" s="20">
        <v>2</v>
      </c>
      <c r="E188" s="21">
        <v>990</v>
      </c>
      <c r="F188" s="22">
        <v>0</v>
      </c>
      <c r="G188" s="23">
        <v>0</v>
      </c>
      <c r="H188" s="23">
        <v>0</v>
      </c>
      <c r="I188" s="23">
        <f>VLOOKUP(A188,'[1]Public Lighting Charges'!$A$8:$L$689,12,FALSE)</f>
        <v>47.014230990871503</v>
      </c>
      <c r="J188" s="24">
        <f t="shared" si="33"/>
        <v>47.014230990871503</v>
      </c>
      <c r="K188" s="25">
        <f t="shared" si="42"/>
        <v>67.148526331588215</v>
      </c>
      <c r="L188" s="25">
        <f t="shared" si="42"/>
        <v>66.068315584284477</v>
      </c>
      <c r="M188" s="25">
        <f t="shared" si="42"/>
        <v>66.240149517129112</v>
      </c>
      <c r="N188" s="25">
        <f t="shared" si="42"/>
        <v>66.085164009331848</v>
      </c>
      <c r="O188" s="25">
        <f t="shared" si="42"/>
        <v>66.702703208649183</v>
      </c>
      <c r="P188" s="23">
        <f t="shared" si="43"/>
        <v>66.068315584284477</v>
      </c>
      <c r="Q188" s="23">
        <f t="shared" si="44"/>
        <v>0</v>
      </c>
      <c r="R188" s="32">
        <f t="shared" si="37"/>
        <v>66.068315584284477</v>
      </c>
      <c r="S188" s="26">
        <f t="shared" si="31"/>
        <v>0</v>
      </c>
      <c r="U188" s="26"/>
      <c r="V188" s="26">
        <f t="shared" si="34"/>
        <v>201.44557899476465</v>
      </c>
      <c r="W188" s="26">
        <f t="shared" si="38"/>
        <v>198.20494675285343</v>
      </c>
      <c r="X188" s="26">
        <f t="shared" si="39"/>
        <v>198.72044855138734</v>
      </c>
      <c r="Y188" s="26">
        <f t="shared" si="40"/>
        <v>198.25549202799556</v>
      </c>
      <c r="Z188" s="26">
        <f t="shared" si="41"/>
        <v>200.10810962594755</v>
      </c>
      <c r="AA188" s="26"/>
    </row>
    <row r="189" spans="1:27" x14ac:dyDescent="0.2">
      <c r="A189" s="18" t="s">
        <v>206</v>
      </c>
      <c r="B189" s="18">
        <f>IF(ISERROR(VLOOKUP(Prices!A189,Quantities!$A$1:$B$576,2,FALSE)),0,VLOOKUP(Prices!A189,Quantities!$A$1:$B$576,2,FALSE))</f>
        <v>62</v>
      </c>
      <c r="C189" s="19">
        <f t="shared" si="32"/>
        <v>1</v>
      </c>
      <c r="D189" s="20">
        <v>2</v>
      </c>
      <c r="E189" s="21">
        <v>10</v>
      </c>
      <c r="F189" s="22">
        <v>0</v>
      </c>
      <c r="G189" s="23">
        <v>0</v>
      </c>
      <c r="H189" s="23">
        <v>0</v>
      </c>
      <c r="I189" s="23">
        <f>VLOOKUP(A189,'[1]Public Lighting Charges'!$A$8:$L$689,12,FALSE)</f>
        <v>31.513814205853745</v>
      </c>
      <c r="J189" s="24">
        <f t="shared" si="33"/>
        <v>31.513814205853745</v>
      </c>
      <c r="K189" s="25">
        <f t="shared" si="42"/>
        <v>45.009907392113291</v>
      </c>
      <c r="L189" s="25">
        <f t="shared" si="42"/>
        <v>44.285838103384386</v>
      </c>
      <c r="M189" s="25">
        <f t="shared" si="42"/>
        <v>44.401019028814787</v>
      </c>
      <c r="N189" s="25">
        <f t="shared" si="42"/>
        <v>44.297131665470033</v>
      </c>
      <c r="O189" s="25">
        <f t="shared" si="42"/>
        <v>44.711070491692603</v>
      </c>
      <c r="P189" s="23">
        <f t="shared" si="43"/>
        <v>44.285838103384386</v>
      </c>
      <c r="Q189" s="23">
        <f t="shared" si="44"/>
        <v>0</v>
      </c>
      <c r="R189" s="32">
        <f t="shared" si="37"/>
        <v>44.285838103384386</v>
      </c>
      <c r="S189" s="26">
        <f t="shared" si="31"/>
        <v>0</v>
      </c>
      <c r="U189" s="26"/>
      <c r="V189" s="26">
        <f t="shared" si="34"/>
        <v>2790.6142583110241</v>
      </c>
      <c r="W189" s="26">
        <f t="shared" si="38"/>
        <v>2745.721962409832</v>
      </c>
      <c r="X189" s="26">
        <f t="shared" si="39"/>
        <v>2752.8631797865169</v>
      </c>
      <c r="Y189" s="26">
        <f t="shared" si="40"/>
        <v>2746.4221632591421</v>
      </c>
      <c r="Z189" s="26">
        <f t="shared" si="41"/>
        <v>2772.0863704849412</v>
      </c>
      <c r="AA189" s="26"/>
    </row>
    <row r="190" spans="1:27" x14ac:dyDescent="0.2">
      <c r="A190" s="18" t="s">
        <v>207</v>
      </c>
      <c r="B190" s="18">
        <f>IF(ISERROR(VLOOKUP(Prices!A190,Quantities!$A$1:$B$576,2,FALSE)),0,VLOOKUP(Prices!A190,Quantities!$A$1:$B$576,2,FALSE))</f>
        <v>4</v>
      </c>
      <c r="C190" s="19">
        <f t="shared" si="32"/>
        <v>1</v>
      </c>
      <c r="D190" s="20">
        <v>2</v>
      </c>
      <c r="E190" s="21">
        <v>990</v>
      </c>
      <c r="F190" s="22">
        <v>0</v>
      </c>
      <c r="G190" s="23">
        <v>0</v>
      </c>
      <c r="H190" s="23">
        <v>0</v>
      </c>
      <c r="I190" s="23">
        <f>VLOOKUP(A190,'[1]Public Lighting Charges'!$A$8:$L$689,12,FALSE)</f>
        <v>41.388697955853743</v>
      </c>
      <c r="J190" s="24">
        <f t="shared" si="33"/>
        <v>41.388697955853743</v>
      </c>
      <c r="K190" s="25">
        <f t="shared" si="42"/>
        <v>59.113804819192225</v>
      </c>
      <c r="L190" s="25">
        <f t="shared" si="42"/>
        <v>58.162847727976533</v>
      </c>
      <c r="M190" s="25">
        <f t="shared" si="42"/>
        <v>58.314120706289302</v>
      </c>
      <c r="N190" s="25">
        <f t="shared" si="42"/>
        <v>58.17768013851736</v>
      </c>
      <c r="O190" s="25">
        <f t="shared" si="42"/>
        <v>58.72132709089243</v>
      </c>
      <c r="P190" s="23">
        <f t="shared" si="43"/>
        <v>58.162847727976533</v>
      </c>
      <c r="Q190" s="23">
        <f t="shared" si="44"/>
        <v>0</v>
      </c>
      <c r="R190" s="32">
        <f t="shared" si="37"/>
        <v>58.162847727976533</v>
      </c>
      <c r="S190" s="26">
        <f t="shared" si="31"/>
        <v>0</v>
      </c>
      <c r="U190" s="26"/>
      <c r="V190" s="26">
        <f t="shared" si="34"/>
        <v>236.4552192767689</v>
      </c>
      <c r="W190" s="26">
        <f t="shared" si="38"/>
        <v>232.65139091190613</v>
      </c>
      <c r="X190" s="26">
        <f t="shared" si="39"/>
        <v>233.25648282515721</v>
      </c>
      <c r="Y190" s="26">
        <f t="shared" si="40"/>
        <v>232.71072055406944</v>
      </c>
      <c r="Z190" s="26">
        <f t="shared" si="41"/>
        <v>234.88530836356972</v>
      </c>
      <c r="AA190" s="26"/>
    </row>
    <row r="191" spans="1:27" x14ac:dyDescent="0.2">
      <c r="A191" s="18" t="s">
        <v>208</v>
      </c>
      <c r="B191" s="18">
        <f>IF(ISERROR(VLOOKUP(Prices!A191,Quantities!$A$1:$B$576,2,FALSE)),0,VLOOKUP(Prices!A191,Quantities!$A$1:$B$576,2,FALSE))</f>
        <v>9</v>
      </c>
      <c r="C191" s="19">
        <f t="shared" si="32"/>
        <v>1</v>
      </c>
      <c r="D191" s="20">
        <v>2</v>
      </c>
      <c r="E191" s="21">
        <v>1000</v>
      </c>
      <c r="F191" s="22">
        <v>0</v>
      </c>
      <c r="G191" s="23">
        <v>0</v>
      </c>
      <c r="H191" s="23">
        <v>0</v>
      </c>
      <c r="I191" s="23">
        <f>VLOOKUP(A191,'[1]Public Lighting Charges'!$A$8:$L$689,12,FALSE)</f>
        <v>36.451256080853746</v>
      </c>
      <c r="J191" s="24">
        <f t="shared" si="33"/>
        <v>36.451256080853746</v>
      </c>
      <c r="K191" s="25">
        <f t="shared" si="42"/>
        <v>52.061856105652765</v>
      </c>
      <c r="L191" s="25">
        <f t="shared" si="42"/>
        <v>51.224342915680467</v>
      </c>
      <c r="M191" s="25">
        <f t="shared" si="42"/>
        <v>51.357569867552044</v>
      </c>
      <c r="N191" s="25">
        <f t="shared" si="42"/>
        <v>51.237405901993696</v>
      </c>
      <c r="O191" s="25">
        <f t="shared" si="42"/>
        <v>51.71619879129252</v>
      </c>
      <c r="P191" s="23">
        <f t="shared" si="43"/>
        <v>51.224342915680467</v>
      </c>
      <c r="Q191" s="23">
        <f t="shared" si="44"/>
        <v>0</v>
      </c>
      <c r="R191" s="32">
        <f t="shared" si="37"/>
        <v>51.224342915680467</v>
      </c>
      <c r="S191" s="26">
        <f t="shared" si="31"/>
        <v>0</v>
      </c>
      <c r="U191" s="26"/>
      <c r="V191" s="26">
        <f t="shared" si="34"/>
        <v>468.55670495087486</v>
      </c>
      <c r="W191" s="26">
        <f t="shared" si="38"/>
        <v>461.01908624112423</v>
      </c>
      <c r="X191" s="26">
        <f t="shared" si="39"/>
        <v>462.21812880796841</v>
      </c>
      <c r="Y191" s="26">
        <f t="shared" si="40"/>
        <v>461.1366531179433</v>
      </c>
      <c r="Z191" s="26">
        <f t="shared" si="41"/>
        <v>465.44578912163269</v>
      </c>
      <c r="AA191" s="26"/>
    </row>
    <row r="192" spans="1:27" x14ac:dyDescent="0.2">
      <c r="A192" s="18" t="s">
        <v>209</v>
      </c>
      <c r="B192" s="18">
        <f>IF(ISERROR(VLOOKUP(Prices!A192,Quantities!$A$1:$B$576,2,FALSE)),0,VLOOKUP(Prices!A192,Quantities!$A$1:$B$576,2,FALSE))</f>
        <v>220</v>
      </c>
      <c r="C192" s="19">
        <f t="shared" si="32"/>
        <v>1</v>
      </c>
      <c r="D192" s="20">
        <v>2</v>
      </c>
      <c r="E192" s="21">
        <v>10</v>
      </c>
      <c r="F192" s="22">
        <v>0</v>
      </c>
      <c r="G192" s="23">
        <v>0</v>
      </c>
      <c r="H192" s="23">
        <v>0</v>
      </c>
      <c r="I192" s="23">
        <f>VLOOKUP(A192,'[1]Public Lighting Charges'!$A$8:$L$689,12,FALSE)</f>
        <v>30.541486949948279</v>
      </c>
      <c r="J192" s="24">
        <f t="shared" si="33"/>
        <v>30.541486949948279</v>
      </c>
      <c r="K192" s="25">
        <f t="shared" si="42"/>
        <v>43.621171663164198</v>
      </c>
      <c r="L192" s="25">
        <f t="shared" si="42"/>
        <v>42.919442809014114</v>
      </c>
      <c r="M192" s="25">
        <f t="shared" si="42"/>
        <v>43.031069942052881</v>
      </c>
      <c r="N192" s="25">
        <f t="shared" si="42"/>
        <v>42.930387919523561</v>
      </c>
      <c r="O192" s="25">
        <f t="shared" si="42"/>
        <v>43.331555076776311</v>
      </c>
      <c r="P192" s="23">
        <f t="shared" si="43"/>
        <v>42.919442809014114</v>
      </c>
      <c r="Q192" s="23">
        <f t="shared" si="44"/>
        <v>0</v>
      </c>
      <c r="R192" s="32">
        <f t="shared" si="37"/>
        <v>42.919442809014114</v>
      </c>
      <c r="S192" s="26">
        <f t="shared" si="31"/>
        <v>0</v>
      </c>
      <c r="U192" s="26"/>
      <c r="V192" s="26">
        <f t="shared" si="34"/>
        <v>9596.6577658961232</v>
      </c>
      <c r="W192" s="26">
        <f t="shared" si="38"/>
        <v>9442.2774179831049</v>
      </c>
      <c r="X192" s="26">
        <f t="shared" si="39"/>
        <v>9466.8353872516345</v>
      </c>
      <c r="Y192" s="26">
        <f t="shared" si="40"/>
        <v>9444.6853422951826</v>
      </c>
      <c r="Z192" s="26">
        <f t="shared" si="41"/>
        <v>9532.9421168907884</v>
      </c>
      <c r="AA192" s="26"/>
    </row>
    <row r="193" spans="1:27" x14ac:dyDescent="0.2">
      <c r="A193" s="18" t="s">
        <v>210</v>
      </c>
      <c r="B193" s="18">
        <f>IF(ISERROR(VLOOKUP(Prices!A193,Quantities!$A$1:$B$576,2,FALSE)),0,VLOOKUP(Prices!A193,Quantities!$A$1:$B$576,2,FALSE))</f>
        <v>3</v>
      </c>
      <c r="C193" s="19">
        <f t="shared" si="32"/>
        <v>1</v>
      </c>
      <c r="D193" s="20">
        <v>2</v>
      </c>
      <c r="E193" s="21">
        <v>740</v>
      </c>
      <c r="F193" s="22">
        <v>0</v>
      </c>
      <c r="G193" s="23">
        <v>0</v>
      </c>
      <c r="H193" s="23">
        <v>0</v>
      </c>
      <c r="I193" s="23">
        <f>VLOOKUP(A193,'[1]Public Lighting Charges'!$A$8:$L$689,12,FALSE)</f>
        <v>30.541486949948279</v>
      </c>
      <c r="J193" s="24">
        <f t="shared" si="33"/>
        <v>30.541486949948279</v>
      </c>
      <c r="K193" s="25">
        <f t="shared" si="42"/>
        <v>43.621171663164198</v>
      </c>
      <c r="L193" s="25">
        <f t="shared" si="42"/>
        <v>42.919442809014114</v>
      </c>
      <c r="M193" s="25">
        <f t="shared" si="42"/>
        <v>43.031069942052881</v>
      </c>
      <c r="N193" s="25">
        <f t="shared" si="42"/>
        <v>42.930387919523561</v>
      </c>
      <c r="O193" s="25">
        <f t="shared" si="42"/>
        <v>43.331555076776311</v>
      </c>
      <c r="P193" s="23">
        <f t="shared" si="43"/>
        <v>42.919442809014114</v>
      </c>
      <c r="Q193" s="23">
        <f t="shared" si="44"/>
        <v>0</v>
      </c>
      <c r="R193" s="32">
        <f t="shared" si="37"/>
        <v>42.919442809014114</v>
      </c>
      <c r="S193" s="26">
        <f t="shared" si="31"/>
        <v>0</v>
      </c>
      <c r="U193" s="26"/>
      <c r="V193" s="26">
        <f t="shared" si="34"/>
        <v>130.86351498949259</v>
      </c>
      <c r="W193" s="26">
        <f t="shared" si="38"/>
        <v>128.75832842704233</v>
      </c>
      <c r="X193" s="26">
        <f t="shared" si="39"/>
        <v>129.09320982615864</v>
      </c>
      <c r="Y193" s="26">
        <f t="shared" si="40"/>
        <v>128.79116375857069</v>
      </c>
      <c r="Z193" s="26">
        <f t="shared" si="41"/>
        <v>129.99466523032893</v>
      </c>
      <c r="AA193" s="26"/>
    </row>
    <row r="194" spans="1:27" x14ac:dyDescent="0.2">
      <c r="A194" s="18" t="s">
        <v>211</v>
      </c>
      <c r="B194" s="18">
        <f>IF(ISERROR(VLOOKUP(Prices!A194,Quantities!$A$1:$B$576,2,FALSE)),0,VLOOKUP(Prices!A194,Quantities!$A$1:$B$576,2,FALSE))</f>
        <v>12</v>
      </c>
      <c r="C194" s="19">
        <f t="shared" si="32"/>
        <v>1</v>
      </c>
      <c r="D194" s="20">
        <v>2</v>
      </c>
      <c r="E194" s="21">
        <v>810</v>
      </c>
      <c r="F194" s="22">
        <v>0</v>
      </c>
      <c r="G194" s="23">
        <v>0</v>
      </c>
      <c r="H194" s="23">
        <v>0</v>
      </c>
      <c r="I194" s="23">
        <f>VLOOKUP(A194,'[1]Public Lighting Charges'!$A$8:$L$689,12,FALSE)</f>
        <v>41.351400949948278</v>
      </c>
      <c r="J194" s="24">
        <f t="shared" si="33"/>
        <v>41.351400949948278</v>
      </c>
      <c r="K194" s="25">
        <f t="shared" si="42"/>
        <v>59.060535012787895</v>
      </c>
      <c r="L194" s="25">
        <f t="shared" si="42"/>
        <v>58.110434866921985</v>
      </c>
      <c r="M194" s="25">
        <f t="shared" si="42"/>
        <v>58.261571527122697</v>
      </c>
      <c r="N194" s="25">
        <f t="shared" si="42"/>
        <v>58.125253911386295</v>
      </c>
      <c r="O194" s="25">
        <f t="shared" si="42"/>
        <v>58.668410961817244</v>
      </c>
      <c r="P194" s="23">
        <f t="shared" si="43"/>
        <v>58.110434866921985</v>
      </c>
      <c r="Q194" s="23">
        <f t="shared" si="44"/>
        <v>0</v>
      </c>
      <c r="R194" s="32">
        <f t="shared" si="37"/>
        <v>58.110434866921985</v>
      </c>
      <c r="S194" s="26">
        <f t="shared" si="31"/>
        <v>0</v>
      </c>
      <c r="U194" s="26"/>
      <c r="V194" s="26">
        <f t="shared" si="34"/>
        <v>708.72642015345468</v>
      </c>
      <c r="W194" s="26">
        <f t="shared" si="38"/>
        <v>697.32521840306379</v>
      </c>
      <c r="X194" s="26">
        <f t="shared" si="39"/>
        <v>699.13885832547237</v>
      </c>
      <c r="Y194" s="26">
        <f t="shared" si="40"/>
        <v>697.50304693663554</v>
      </c>
      <c r="Z194" s="26">
        <f t="shared" si="41"/>
        <v>704.02093154180693</v>
      </c>
      <c r="AA194" s="26"/>
    </row>
    <row r="195" spans="1:27" x14ac:dyDescent="0.2">
      <c r="A195" s="18" t="s">
        <v>212</v>
      </c>
      <c r="B195" s="18">
        <f>IF(ISERROR(VLOOKUP(Prices!A195,Quantities!$A$1:$B$576,2,FALSE)),0,VLOOKUP(Prices!A195,Quantities!$A$1:$B$576,2,FALSE))</f>
        <v>90</v>
      </c>
      <c r="C195" s="19">
        <f t="shared" si="32"/>
        <v>1</v>
      </c>
      <c r="D195" s="20">
        <v>2</v>
      </c>
      <c r="E195" s="21">
        <v>990</v>
      </c>
      <c r="F195" s="22">
        <v>0</v>
      </c>
      <c r="G195" s="23">
        <v>0</v>
      </c>
      <c r="H195" s="23">
        <v>0</v>
      </c>
      <c r="I195" s="23">
        <f>VLOOKUP(A195,'[1]Public Lighting Charges'!$A$8:$L$689,12,FALSE)</f>
        <v>40.416370699948281</v>
      </c>
      <c r="J195" s="24">
        <f t="shared" si="33"/>
        <v>40.416370699948281</v>
      </c>
      <c r="K195" s="25">
        <f t="shared" si="42"/>
        <v>57.725069090243139</v>
      </c>
      <c r="L195" s="25">
        <f t="shared" si="42"/>
        <v>56.796452433606277</v>
      </c>
      <c r="M195" s="25">
        <f t="shared" si="42"/>
        <v>56.944171619527395</v>
      </c>
      <c r="N195" s="25">
        <f t="shared" si="42"/>
        <v>56.810936392570895</v>
      </c>
      <c r="O195" s="25">
        <f t="shared" si="42"/>
        <v>57.341811675976139</v>
      </c>
      <c r="P195" s="23">
        <f t="shared" si="43"/>
        <v>56.796452433606277</v>
      </c>
      <c r="Q195" s="23">
        <f t="shared" si="44"/>
        <v>0</v>
      </c>
      <c r="R195" s="32">
        <f t="shared" si="37"/>
        <v>56.796452433606277</v>
      </c>
      <c r="S195" s="26">
        <f t="shared" si="31"/>
        <v>0</v>
      </c>
      <c r="U195" s="26"/>
      <c r="V195" s="26">
        <f t="shared" si="34"/>
        <v>5195.2562181218827</v>
      </c>
      <c r="W195" s="26">
        <f t="shared" si="38"/>
        <v>5111.6807190245645</v>
      </c>
      <c r="X195" s="26">
        <f t="shared" si="39"/>
        <v>5124.9754457574654</v>
      </c>
      <c r="Y195" s="26">
        <f t="shared" si="40"/>
        <v>5112.9842753313806</v>
      </c>
      <c r="Z195" s="26">
        <f t="shared" si="41"/>
        <v>5160.7630508378525</v>
      </c>
      <c r="AA195" s="26"/>
    </row>
    <row r="196" spans="1:27" x14ac:dyDescent="0.2">
      <c r="A196" s="18" t="s">
        <v>213</v>
      </c>
      <c r="B196" s="18">
        <f>IF(ISERROR(VLOOKUP(Prices!A196,Quantities!$A$1:$B$576,2,FALSE)),0,VLOOKUP(Prices!A196,Quantities!$A$1:$B$576,2,FALSE))</f>
        <v>2</v>
      </c>
      <c r="C196" s="19">
        <f t="shared" si="32"/>
        <v>1</v>
      </c>
      <c r="D196" s="20">
        <v>2</v>
      </c>
      <c r="E196" s="21">
        <v>1000</v>
      </c>
      <c r="F196" s="22">
        <v>0</v>
      </c>
      <c r="G196" s="23">
        <v>0</v>
      </c>
      <c r="H196" s="23">
        <v>0</v>
      </c>
      <c r="I196" s="23">
        <f>VLOOKUP(A196,'[1]Public Lighting Charges'!$A$8:$L$689,12,FALSE)</f>
        <v>35.478928824948277</v>
      </c>
      <c r="J196" s="24">
        <f t="shared" si="33"/>
        <v>35.478928824948277</v>
      </c>
      <c r="K196" s="25">
        <f t="shared" si="42"/>
        <v>50.673120376703665</v>
      </c>
      <c r="L196" s="25">
        <f t="shared" si="42"/>
        <v>49.857947621310188</v>
      </c>
      <c r="M196" s="25">
        <f t="shared" si="42"/>
        <v>49.987620780790131</v>
      </c>
      <c r="N196" s="25">
        <f t="shared" si="42"/>
        <v>49.870662156047217</v>
      </c>
      <c r="O196" s="25">
        <f t="shared" si="42"/>
        <v>50.336683376376214</v>
      </c>
      <c r="P196" s="23">
        <f t="shared" si="43"/>
        <v>49.857947621310188</v>
      </c>
      <c r="Q196" s="23">
        <f t="shared" si="44"/>
        <v>0</v>
      </c>
      <c r="R196" s="32">
        <f t="shared" si="37"/>
        <v>49.857947621310188</v>
      </c>
      <c r="S196" s="26">
        <f t="shared" si="31"/>
        <v>0</v>
      </c>
      <c r="U196" s="26"/>
      <c r="V196" s="26">
        <f t="shared" si="34"/>
        <v>101.34624075340733</v>
      </c>
      <c r="W196" s="26">
        <f t="shared" si="38"/>
        <v>99.715895242620377</v>
      </c>
      <c r="X196" s="26">
        <f t="shared" si="39"/>
        <v>99.975241561580262</v>
      </c>
      <c r="Y196" s="26">
        <f t="shared" si="40"/>
        <v>99.741324312094434</v>
      </c>
      <c r="Z196" s="26">
        <f t="shared" si="41"/>
        <v>100.67336675275243</v>
      </c>
      <c r="AA196" s="26"/>
    </row>
    <row r="197" spans="1:27" x14ac:dyDescent="0.2">
      <c r="A197" s="18" t="s">
        <v>214</v>
      </c>
      <c r="B197" s="18">
        <f>IF(ISERROR(VLOOKUP(Prices!A197,Quantities!$A$1:$B$576,2,FALSE)),0,VLOOKUP(Prices!A197,Quantities!$A$1:$B$576,2,FALSE))</f>
        <v>20</v>
      </c>
      <c r="C197" s="19">
        <f t="shared" si="32"/>
        <v>1</v>
      </c>
      <c r="D197" s="20">
        <v>2</v>
      </c>
      <c r="E197" s="21">
        <v>10</v>
      </c>
      <c r="F197" s="22">
        <v>0</v>
      </c>
      <c r="G197" s="23">
        <v>0</v>
      </c>
      <c r="H197" s="23">
        <v>0</v>
      </c>
      <c r="I197" s="23">
        <f>VLOOKUP(A197,'[1]Public Lighting Charges'!$A$8:$L$689,12,FALSE)</f>
        <v>31.490405479948279</v>
      </c>
      <c r="J197" s="24">
        <f t="shared" si="33"/>
        <v>31.490405479948279</v>
      </c>
      <c r="K197" s="25">
        <f t="shared" si="42"/>
        <v>44.976473654823039</v>
      </c>
      <c r="L197" s="25">
        <f t="shared" si="42"/>
        <v>44.252942210843926</v>
      </c>
      <c r="M197" s="25">
        <f t="shared" si="42"/>
        <v>44.368037578915406</v>
      </c>
      <c r="N197" s="25">
        <f t="shared" si="42"/>
        <v>44.264227383976788</v>
      </c>
      <c r="O197" s="25">
        <f t="shared" si="42"/>
        <v>44.677858732962179</v>
      </c>
      <c r="P197" s="23">
        <f t="shared" si="43"/>
        <v>44.252942210843926</v>
      </c>
      <c r="Q197" s="23">
        <f t="shared" si="44"/>
        <v>0</v>
      </c>
      <c r="R197" s="32">
        <f t="shared" si="37"/>
        <v>44.252942210843926</v>
      </c>
      <c r="S197" s="26">
        <f t="shared" si="31"/>
        <v>0</v>
      </c>
      <c r="U197" s="26"/>
      <c r="V197" s="26">
        <f t="shared" si="34"/>
        <v>899.52947309646083</v>
      </c>
      <c r="W197" s="26">
        <f t="shared" si="38"/>
        <v>885.05884421687847</v>
      </c>
      <c r="X197" s="26">
        <f t="shared" si="39"/>
        <v>887.36075157830805</v>
      </c>
      <c r="Y197" s="26">
        <f t="shared" si="40"/>
        <v>885.28454767953576</v>
      </c>
      <c r="Z197" s="26">
        <f t="shared" si="41"/>
        <v>893.55717465924363</v>
      </c>
      <c r="AA197" s="26"/>
    </row>
    <row r="198" spans="1:27" x14ac:dyDescent="0.2">
      <c r="A198" s="18" t="s">
        <v>215</v>
      </c>
      <c r="B198" s="18">
        <f>IF(ISERROR(VLOOKUP(Prices!A198,Quantities!$A$1:$B$576,2,FALSE)),0,VLOOKUP(Prices!A198,Quantities!$A$1:$B$576,2,FALSE))</f>
        <v>2</v>
      </c>
      <c r="C198" s="19">
        <f t="shared" si="32"/>
        <v>1</v>
      </c>
      <c r="D198" s="20">
        <v>2</v>
      </c>
      <c r="E198" s="21">
        <v>740</v>
      </c>
      <c r="F198" s="22">
        <v>0</v>
      </c>
      <c r="G198" s="23">
        <v>0</v>
      </c>
      <c r="H198" s="23">
        <v>0</v>
      </c>
      <c r="I198" s="23">
        <f>VLOOKUP(A198,'[1]Public Lighting Charges'!$A$8:$L$689,12,FALSE)</f>
        <v>31.490405479948279</v>
      </c>
      <c r="J198" s="24">
        <f t="shared" si="33"/>
        <v>31.490405479948279</v>
      </c>
      <c r="K198" s="25">
        <f t="shared" si="42"/>
        <v>44.976473654823039</v>
      </c>
      <c r="L198" s="25">
        <f t="shared" si="42"/>
        <v>44.252942210843926</v>
      </c>
      <c r="M198" s="25">
        <f t="shared" si="42"/>
        <v>44.368037578915406</v>
      </c>
      <c r="N198" s="25">
        <f t="shared" si="42"/>
        <v>44.264227383976788</v>
      </c>
      <c r="O198" s="25">
        <f t="shared" si="42"/>
        <v>44.677858732962179</v>
      </c>
      <c r="P198" s="23">
        <f t="shared" si="43"/>
        <v>44.252942210843926</v>
      </c>
      <c r="Q198" s="23">
        <f t="shared" si="44"/>
        <v>0</v>
      </c>
      <c r="R198" s="32">
        <f t="shared" si="37"/>
        <v>44.252942210843926</v>
      </c>
      <c r="S198" s="26">
        <f t="shared" si="31"/>
        <v>0</v>
      </c>
      <c r="U198" s="26"/>
      <c r="V198" s="26">
        <f t="shared" si="34"/>
        <v>89.952947309646078</v>
      </c>
      <c r="W198" s="26">
        <f t="shared" si="38"/>
        <v>88.505884421687853</v>
      </c>
      <c r="X198" s="26">
        <f t="shared" si="39"/>
        <v>88.736075157830811</v>
      </c>
      <c r="Y198" s="26">
        <f t="shared" si="40"/>
        <v>88.528454767953576</v>
      </c>
      <c r="Z198" s="26">
        <f t="shared" si="41"/>
        <v>89.355717465924357</v>
      </c>
      <c r="AA198" s="26"/>
    </row>
    <row r="199" spans="1:27" x14ac:dyDescent="0.2">
      <c r="A199" s="18" t="s">
        <v>216</v>
      </c>
      <c r="B199" s="18">
        <f>IF(ISERROR(VLOOKUP(Prices!A199,Quantities!$A$1:$B$576,2,FALSE)),0,VLOOKUP(Prices!A199,Quantities!$A$1:$B$576,2,FALSE))</f>
        <v>1</v>
      </c>
      <c r="C199" s="19">
        <f t="shared" si="32"/>
        <v>1</v>
      </c>
      <c r="D199" s="20">
        <v>2</v>
      </c>
      <c r="E199" s="21">
        <v>830</v>
      </c>
      <c r="F199" s="22">
        <v>0</v>
      </c>
      <c r="G199" s="23">
        <v>0</v>
      </c>
      <c r="H199" s="23">
        <v>0</v>
      </c>
      <c r="I199" s="23">
        <f>VLOOKUP(A199,'[1]Public Lighting Charges'!$A$8:$L$689,12,FALSE)</f>
        <v>31.490405479948279</v>
      </c>
      <c r="J199" s="24">
        <f t="shared" si="33"/>
        <v>31.490405479948279</v>
      </c>
      <c r="K199" s="25">
        <f t="shared" si="42"/>
        <v>44.976473654823039</v>
      </c>
      <c r="L199" s="25">
        <f t="shared" si="42"/>
        <v>44.252942210843926</v>
      </c>
      <c r="M199" s="25">
        <f t="shared" si="42"/>
        <v>44.368037578915406</v>
      </c>
      <c r="N199" s="25">
        <f t="shared" si="42"/>
        <v>44.264227383976788</v>
      </c>
      <c r="O199" s="25">
        <f t="shared" si="42"/>
        <v>44.677858732962179</v>
      </c>
      <c r="P199" s="23">
        <f t="shared" si="43"/>
        <v>44.252942210843926</v>
      </c>
      <c r="Q199" s="23">
        <f t="shared" si="44"/>
        <v>0</v>
      </c>
      <c r="R199" s="32">
        <f t="shared" si="37"/>
        <v>44.252942210843926</v>
      </c>
      <c r="S199" s="26">
        <f t="shared" si="31"/>
        <v>0</v>
      </c>
      <c r="U199" s="26"/>
      <c r="V199" s="26">
        <f t="shared" si="34"/>
        <v>44.976473654823039</v>
      </c>
      <c r="W199" s="26">
        <f t="shared" si="38"/>
        <v>44.252942210843926</v>
      </c>
      <c r="X199" s="26">
        <f t="shared" si="39"/>
        <v>44.368037578915406</v>
      </c>
      <c r="Y199" s="26">
        <f t="shared" si="40"/>
        <v>44.264227383976788</v>
      </c>
      <c r="Z199" s="26">
        <f t="shared" si="41"/>
        <v>44.677858732962179</v>
      </c>
      <c r="AA199" s="26"/>
    </row>
    <row r="200" spans="1:27" x14ac:dyDescent="0.2">
      <c r="A200" s="18" t="s">
        <v>217</v>
      </c>
      <c r="B200" s="18">
        <f>IF(ISERROR(VLOOKUP(Prices!A200,Quantities!$A$1:$B$576,2,FALSE)),0,VLOOKUP(Prices!A200,Quantities!$A$1:$B$576,2,FALSE))</f>
        <v>1</v>
      </c>
      <c r="C200" s="19">
        <f t="shared" si="32"/>
        <v>1</v>
      </c>
      <c r="D200" s="20">
        <v>2</v>
      </c>
      <c r="E200" s="21">
        <v>990</v>
      </c>
      <c r="F200" s="22">
        <v>0</v>
      </c>
      <c r="G200" s="23">
        <v>0</v>
      </c>
      <c r="H200" s="23">
        <v>0</v>
      </c>
      <c r="I200" s="23">
        <f>VLOOKUP(A200,'[1]Public Lighting Charges'!$A$8:$L$689,12,FALSE)</f>
        <v>41.365289229948282</v>
      </c>
      <c r="J200" s="24">
        <f t="shared" si="33"/>
        <v>41.365289229948282</v>
      </c>
      <c r="K200" s="25">
        <f t="shared" si="42"/>
        <v>59.080371081901987</v>
      </c>
      <c r="L200" s="25">
        <f t="shared" si="42"/>
        <v>58.129951835436074</v>
      </c>
      <c r="M200" s="25">
        <f t="shared" si="42"/>
        <v>58.28113925638992</v>
      </c>
      <c r="N200" s="25">
        <f t="shared" si="42"/>
        <v>58.144775857024115</v>
      </c>
      <c r="O200" s="25">
        <f t="shared" si="42"/>
        <v>58.688115332162013</v>
      </c>
      <c r="P200" s="23">
        <f t="shared" si="43"/>
        <v>58.129951835436074</v>
      </c>
      <c r="Q200" s="23">
        <f t="shared" si="44"/>
        <v>0</v>
      </c>
      <c r="R200" s="32">
        <f t="shared" si="37"/>
        <v>58.129951835436074</v>
      </c>
      <c r="S200" s="26">
        <f t="shared" si="31"/>
        <v>0</v>
      </c>
      <c r="U200" s="26"/>
      <c r="V200" s="26">
        <f t="shared" si="34"/>
        <v>59.080371081901987</v>
      </c>
      <c r="W200" s="26">
        <f t="shared" si="38"/>
        <v>58.129951835436074</v>
      </c>
      <c r="X200" s="26">
        <f t="shared" si="39"/>
        <v>58.28113925638992</v>
      </c>
      <c r="Y200" s="26">
        <f t="shared" si="40"/>
        <v>58.144775857024115</v>
      </c>
      <c r="Z200" s="26">
        <f t="shared" si="41"/>
        <v>58.688115332162013</v>
      </c>
      <c r="AA200" s="26"/>
    </row>
    <row r="201" spans="1:27" x14ac:dyDescent="0.2">
      <c r="A201" s="18" t="s">
        <v>218</v>
      </c>
      <c r="B201" s="18">
        <f>IF(ISERROR(VLOOKUP(Prices!A201,Quantities!$A$1:$B$576,2,FALSE)),0,VLOOKUP(Prices!A201,Quantities!$A$1:$B$576,2,FALSE))</f>
        <v>1</v>
      </c>
      <c r="C201" s="19">
        <f t="shared" si="32"/>
        <v>1</v>
      </c>
      <c r="D201" s="20">
        <v>2</v>
      </c>
      <c r="E201" s="21">
        <v>1260</v>
      </c>
      <c r="F201" s="22">
        <v>0</v>
      </c>
      <c r="G201" s="23">
        <v>0</v>
      </c>
      <c r="H201" s="23">
        <v>0</v>
      </c>
      <c r="I201" s="23">
        <f>VLOOKUP(A201,'[1]Public Lighting Charges'!$A$8:$L$689,12,FALSE)</f>
        <v>36.895362479948282</v>
      </c>
      <c r="J201" s="24">
        <f t="shared" si="33"/>
        <v>36.895362479948282</v>
      </c>
      <c r="K201" s="25">
        <f t="shared" si="42"/>
        <v>52.696155329634891</v>
      </c>
      <c r="L201" s="25">
        <f t="shared" si="42"/>
        <v>51.848438239797858</v>
      </c>
      <c r="M201" s="25">
        <f t="shared" si="42"/>
        <v>51.983288371450321</v>
      </c>
      <c r="N201" s="25">
        <f t="shared" si="42"/>
        <v>51.861660379908152</v>
      </c>
      <c r="O201" s="25">
        <f t="shared" si="42"/>
        <v>52.346286675482659</v>
      </c>
      <c r="P201" s="23">
        <f t="shared" si="43"/>
        <v>51.848438239797858</v>
      </c>
      <c r="Q201" s="23">
        <f t="shared" si="44"/>
        <v>0</v>
      </c>
      <c r="R201" s="32">
        <f t="shared" si="37"/>
        <v>51.848438239797858</v>
      </c>
      <c r="S201" s="26">
        <f t="shared" ref="S201:S264" si="45">R201-L201</f>
        <v>0</v>
      </c>
      <c r="U201" s="26"/>
      <c r="V201" s="26">
        <f t="shared" si="34"/>
        <v>52.696155329634891</v>
      </c>
      <c r="W201" s="26">
        <f t="shared" si="38"/>
        <v>51.848438239797858</v>
      </c>
      <c r="X201" s="26">
        <f t="shared" si="39"/>
        <v>51.983288371450321</v>
      </c>
      <c r="Y201" s="26">
        <f t="shared" si="40"/>
        <v>51.861660379908152</v>
      </c>
      <c r="Z201" s="26">
        <f t="shared" si="41"/>
        <v>52.346286675482659</v>
      </c>
      <c r="AA201" s="26"/>
    </row>
    <row r="202" spans="1:27" x14ac:dyDescent="0.2">
      <c r="A202" s="18" t="s">
        <v>219</v>
      </c>
      <c r="B202" s="18">
        <f>IF(ISERROR(VLOOKUP(Prices!A202,Quantities!$A$1:$B$576,2,FALSE)),0,VLOOKUP(Prices!A202,Quantities!$A$1:$B$576,2,FALSE))</f>
        <v>1</v>
      </c>
      <c r="C202" s="19">
        <f t="shared" ref="C202:C265" si="46">I202/J202</f>
        <v>1</v>
      </c>
      <c r="D202" s="20">
        <v>2</v>
      </c>
      <c r="E202" s="21">
        <v>990</v>
      </c>
      <c r="F202" s="22">
        <v>0</v>
      </c>
      <c r="G202" s="23">
        <v>0</v>
      </c>
      <c r="H202" s="23">
        <v>0</v>
      </c>
      <c r="I202" s="23">
        <f>VLOOKUP(A202,'[1]Public Lighting Charges'!$A$8:$L$689,12,FALSE)</f>
        <v>43.93336073760041</v>
      </c>
      <c r="J202" s="24">
        <f t="shared" ref="J202:J265" si="47">SUM(F202:I202)</f>
        <v>43.93336073760041</v>
      </c>
      <c r="K202" s="25">
        <f t="shared" si="42"/>
        <v>62.748243843374198</v>
      </c>
      <c r="L202" s="25">
        <f t="shared" si="42"/>
        <v>61.738819942701589</v>
      </c>
      <c r="M202" s="25">
        <f t="shared" si="42"/>
        <v>61.899393496698252</v>
      </c>
      <c r="N202" s="25">
        <f t="shared" si="42"/>
        <v>61.754564280530076</v>
      </c>
      <c r="O202" s="25">
        <f t="shared" si="42"/>
        <v>62.331635772319125</v>
      </c>
      <c r="P202" s="23">
        <f t="shared" si="43"/>
        <v>61.738819942701589</v>
      </c>
      <c r="Q202" s="23">
        <f t="shared" si="44"/>
        <v>0</v>
      </c>
      <c r="R202" s="32">
        <f t="shared" si="37"/>
        <v>61.738819942701589</v>
      </c>
      <c r="S202" s="26">
        <f t="shared" si="45"/>
        <v>0</v>
      </c>
      <c r="U202" s="26"/>
      <c r="V202" s="26">
        <f t="shared" ref="V202:V265" si="48">K202*$B202</f>
        <v>62.748243843374198</v>
      </c>
      <c r="W202" s="26">
        <f t="shared" si="38"/>
        <v>61.738819942701589</v>
      </c>
      <c r="X202" s="26">
        <f t="shared" si="39"/>
        <v>61.899393496698252</v>
      </c>
      <c r="Y202" s="26">
        <f t="shared" si="40"/>
        <v>61.754564280530076</v>
      </c>
      <c r="Z202" s="26">
        <f t="shared" si="41"/>
        <v>62.331635772319125</v>
      </c>
      <c r="AA202" s="26"/>
    </row>
    <row r="203" spans="1:27" x14ac:dyDescent="0.2">
      <c r="A203" s="18" t="s">
        <v>220</v>
      </c>
      <c r="B203" s="18">
        <f>IF(ISERROR(VLOOKUP(Prices!A203,Quantities!$A$1:$B$576,2,FALSE)),0,VLOOKUP(Prices!A203,Quantities!$A$1:$B$576,2,FALSE))</f>
        <v>9</v>
      </c>
      <c r="C203" s="19">
        <f t="shared" si="46"/>
        <v>1</v>
      </c>
      <c r="D203" s="20">
        <v>2</v>
      </c>
      <c r="E203" s="21">
        <v>10</v>
      </c>
      <c r="F203" s="22">
        <v>0</v>
      </c>
      <c r="G203" s="23">
        <v>0</v>
      </c>
      <c r="H203" s="23">
        <v>0</v>
      </c>
      <c r="I203" s="23">
        <f>VLOOKUP(A203,'[1]Public Lighting Charges'!$A$8:$L$689,12,FALSE)</f>
        <v>34.058476987600407</v>
      </c>
      <c r="J203" s="24">
        <f t="shared" si="47"/>
        <v>34.058476987600407</v>
      </c>
      <c r="K203" s="25">
        <f t="shared" si="42"/>
        <v>48.644346416295249</v>
      </c>
      <c r="L203" s="25">
        <f t="shared" si="42"/>
        <v>47.861810318109434</v>
      </c>
      <c r="M203" s="25">
        <f t="shared" si="42"/>
        <v>47.986291819223737</v>
      </c>
      <c r="N203" s="25">
        <f t="shared" si="42"/>
        <v>47.874015807482735</v>
      </c>
      <c r="O203" s="25">
        <f t="shared" si="42"/>
        <v>48.321379173119297</v>
      </c>
      <c r="P203" s="23">
        <f t="shared" si="43"/>
        <v>47.861810318109434</v>
      </c>
      <c r="Q203" s="23">
        <f t="shared" si="44"/>
        <v>0</v>
      </c>
      <c r="R203" s="32">
        <f t="shared" ref="R203:R266" si="49">SUM(P203:Q203)</f>
        <v>47.861810318109434</v>
      </c>
      <c r="S203" s="26">
        <f t="shared" si="45"/>
        <v>0</v>
      </c>
      <c r="U203" s="26"/>
      <c r="V203" s="26">
        <f t="shared" si="48"/>
        <v>437.79911774665726</v>
      </c>
      <c r="W203" s="26">
        <f t="shared" si="38"/>
        <v>430.75629286298488</v>
      </c>
      <c r="X203" s="26">
        <f t="shared" si="39"/>
        <v>431.87662637301366</v>
      </c>
      <c r="Y203" s="26">
        <f t="shared" si="40"/>
        <v>430.86614226734463</v>
      </c>
      <c r="Z203" s="26">
        <f t="shared" si="41"/>
        <v>434.89241255807366</v>
      </c>
      <c r="AA203" s="26"/>
    </row>
    <row r="204" spans="1:27" x14ac:dyDescent="0.2">
      <c r="A204" s="18" t="s">
        <v>221</v>
      </c>
      <c r="B204" s="18">
        <f>IF(ISERROR(VLOOKUP(Prices!A204,Quantities!$A$1:$B$576,2,FALSE)),0,VLOOKUP(Prices!A204,Quantities!$A$1:$B$576,2,FALSE))</f>
        <v>1</v>
      </c>
      <c r="C204" s="19">
        <f t="shared" si="46"/>
        <v>1</v>
      </c>
      <c r="D204" s="20">
        <v>2</v>
      </c>
      <c r="E204" s="21">
        <v>810</v>
      </c>
      <c r="F204" s="22">
        <v>0</v>
      </c>
      <c r="G204" s="23">
        <v>0</v>
      </c>
      <c r="H204" s="23">
        <v>0</v>
      </c>
      <c r="I204" s="23">
        <f>VLOOKUP(A204,'[1]Public Lighting Charges'!$A$8:$L$689,12,FALSE)</f>
        <v>44.868390987600407</v>
      </c>
      <c r="J204" s="24">
        <f t="shared" si="47"/>
        <v>44.868390987600407</v>
      </c>
      <c r="K204" s="25">
        <f t="shared" si="42"/>
        <v>64.08370976591894</v>
      </c>
      <c r="L204" s="25">
        <f t="shared" si="42"/>
        <v>63.052802376017297</v>
      </c>
      <c r="M204" s="25">
        <f t="shared" si="42"/>
        <v>63.216793404293554</v>
      </c>
      <c r="N204" s="25">
        <f t="shared" si="42"/>
        <v>63.068881799345476</v>
      </c>
      <c r="O204" s="25">
        <f t="shared" si="42"/>
        <v>63.65823505816023</v>
      </c>
      <c r="P204" s="23">
        <f t="shared" si="43"/>
        <v>63.052802376017297</v>
      </c>
      <c r="Q204" s="23">
        <f t="shared" si="44"/>
        <v>0</v>
      </c>
      <c r="R204" s="32">
        <f t="shared" si="49"/>
        <v>63.052802376017297</v>
      </c>
      <c r="S204" s="26">
        <f t="shared" si="45"/>
        <v>0</v>
      </c>
      <c r="U204" s="26"/>
      <c r="V204" s="26">
        <f t="shared" si="48"/>
        <v>64.08370976591894</v>
      </c>
      <c r="W204" s="26">
        <f t="shared" si="38"/>
        <v>63.052802376017297</v>
      </c>
      <c r="X204" s="26">
        <f t="shared" si="39"/>
        <v>63.216793404293554</v>
      </c>
      <c r="Y204" s="26">
        <f t="shared" si="40"/>
        <v>63.068881799345476</v>
      </c>
      <c r="Z204" s="26">
        <f t="shared" si="41"/>
        <v>63.65823505816023</v>
      </c>
      <c r="AA204" s="26"/>
    </row>
    <row r="205" spans="1:27" x14ac:dyDescent="0.2">
      <c r="A205" s="18" t="s">
        <v>222</v>
      </c>
      <c r="B205" s="18">
        <f>IF(ISERROR(VLOOKUP(Prices!A205,Quantities!$A$1:$B$576,2,FALSE)),0,VLOOKUP(Prices!A205,Quantities!$A$1:$B$576,2,FALSE))</f>
        <v>1</v>
      </c>
      <c r="C205" s="19">
        <f t="shared" si="46"/>
        <v>1</v>
      </c>
      <c r="D205" s="20">
        <v>2</v>
      </c>
      <c r="E205" s="21">
        <v>990</v>
      </c>
      <c r="F205" s="22">
        <v>0</v>
      </c>
      <c r="G205" s="23">
        <v>0</v>
      </c>
      <c r="H205" s="23">
        <v>0</v>
      </c>
      <c r="I205" s="23">
        <f>VLOOKUP(A205,'[1]Public Lighting Charges'!$A$8:$L$689,12,FALSE)</f>
        <v>43.93336073760041</v>
      </c>
      <c r="J205" s="24">
        <f t="shared" si="47"/>
        <v>43.93336073760041</v>
      </c>
      <c r="K205" s="25">
        <f t="shared" si="42"/>
        <v>62.748243843374198</v>
      </c>
      <c r="L205" s="25">
        <f t="shared" si="42"/>
        <v>61.738819942701589</v>
      </c>
      <c r="M205" s="25">
        <f t="shared" si="42"/>
        <v>61.899393496698252</v>
      </c>
      <c r="N205" s="25">
        <f t="shared" si="42"/>
        <v>61.754564280530076</v>
      </c>
      <c r="O205" s="25">
        <f t="shared" si="42"/>
        <v>62.331635772319125</v>
      </c>
      <c r="P205" s="23">
        <f t="shared" si="43"/>
        <v>61.738819942701589</v>
      </c>
      <c r="Q205" s="23">
        <f t="shared" si="44"/>
        <v>0</v>
      </c>
      <c r="R205" s="32">
        <f t="shared" si="49"/>
        <v>61.738819942701589</v>
      </c>
      <c r="S205" s="26">
        <f t="shared" si="45"/>
        <v>0</v>
      </c>
      <c r="U205" s="26"/>
      <c r="V205" s="26">
        <f t="shared" si="48"/>
        <v>62.748243843374198</v>
      </c>
      <c r="W205" s="26">
        <f t="shared" si="38"/>
        <v>61.738819942701589</v>
      </c>
      <c r="X205" s="26">
        <f t="shared" si="39"/>
        <v>61.899393496698252</v>
      </c>
      <c r="Y205" s="26">
        <f t="shared" si="40"/>
        <v>61.754564280530076</v>
      </c>
      <c r="Z205" s="26">
        <f t="shared" si="41"/>
        <v>62.331635772319125</v>
      </c>
      <c r="AA205" s="26"/>
    </row>
    <row r="206" spans="1:27" x14ac:dyDescent="0.2">
      <c r="A206" s="18" t="s">
        <v>223</v>
      </c>
      <c r="B206" s="18">
        <f>IF(ISERROR(VLOOKUP(Prices!A206,Quantities!$A$1:$B$576,2,FALSE)),0,VLOOKUP(Prices!A206,Quantities!$A$1:$B$576,2,FALSE))</f>
        <v>1</v>
      </c>
      <c r="C206" s="19">
        <f t="shared" si="46"/>
        <v>1</v>
      </c>
      <c r="D206" s="20">
        <v>2</v>
      </c>
      <c r="E206" s="21">
        <v>10</v>
      </c>
      <c r="F206" s="22">
        <v>0</v>
      </c>
      <c r="G206" s="23">
        <v>0</v>
      </c>
      <c r="H206" s="23">
        <v>0</v>
      </c>
      <c r="I206" s="23">
        <f>VLOOKUP(A206,'[1]Public Lighting Charges'!$A$8:$L$689,12,FALSE)</f>
        <v>35.068368224550383</v>
      </c>
      <c r="J206" s="24">
        <f t="shared" si="47"/>
        <v>35.068368224550383</v>
      </c>
      <c r="K206" s="25">
        <f t="shared" si="42"/>
        <v>50.086733261451613</v>
      </c>
      <c r="L206" s="25">
        <f t="shared" si="42"/>
        <v>49.280993649249517</v>
      </c>
      <c r="M206" s="25">
        <f t="shared" si="42"/>
        <v>49.409166236644147</v>
      </c>
      <c r="N206" s="25">
        <f t="shared" si="42"/>
        <v>49.293561051951045</v>
      </c>
      <c r="O206" s="25">
        <f t="shared" si="42"/>
        <v>49.754189495261315</v>
      </c>
      <c r="P206" s="23">
        <f t="shared" si="43"/>
        <v>49.280993649249517</v>
      </c>
      <c r="Q206" s="23">
        <f t="shared" si="44"/>
        <v>0</v>
      </c>
      <c r="R206" s="32">
        <f t="shared" si="49"/>
        <v>49.280993649249517</v>
      </c>
      <c r="S206" s="26">
        <f t="shared" si="45"/>
        <v>0</v>
      </c>
      <c r="U206" s="26"/>
      <c r="V206" s="26">
        <f t="shared" si="48"/>
        <v>50.086733261451613</v>
      </c>
      <c r="W206" s="26">
        <f t="shared" si="38"/>
        <v>49.280993649249517</v>
      </c>
      <c r="X206" s="26">
        <f t="shared" si="39"/>
        <v>49.409166236644147</v>
      </c>
      <c r="Y206" s="26">
        <f t="shared" si="40"/>
        <v>49.293561051951045</v>
      </c>
      <c r="Z206" s="26">
        <f t="shared" si="41"/>
        <v>49.754189495261315</v>
      </c>
      <c r="AA206" s="26"/>
    </row>
    <row r="207" spans="1:27" x14ac:dyDescent="0.2">
      <c r="A207" s="18" t="s">
        <v>224</v>
      </c>
      <c r="B207" s="18">
        <f>IF(ISERROR(VLOOKUP(Prices!A207,Quantities!$A$1:$B$576,2,FALSE)),0,VLOOKUP(Prices!A207,Quantities!$A$1:$B$576,2,FALSE))</f>
        <v>21</v>
      </c>
      <c r="C207" s="19">
        <f t="shared" si="46"/>
        <v>1</v>
      </c>
      <c r="D207" s="20">
        <v>2</v>
      </c>
      <c r="E207" s="21">
        <v>1620</v>
      </c>
      <c r="F207" s="22">
        <v>0</v>
      </c>
      <c r="G207" s="23">
        <v>0</v>
      </c>
      <c r="H207" s="23">
        <v>0</v>
      </c>
      <c r="I207" s="23">
        <f>VLOOKUP(A207,'[1]Public Lighting Charges'!$A$8:$L$689,12,FALSE)</f>
        <v>43.639337217127348</v>
      </c>
      <c r="J207" s="24">
        <f t="shared" si="47"/>
        <v>43.639337217127348</v>
      </c>
      <c r="K207" s="25">
        <f t="shared" si="42"/>
        <v>62.328301930245274</v>
      </c>
      <c r="L207" s="25">
        <f t="shared" si="42"/>
        <v>61.325633587625646</v>
      </c>
      <c r="M207" s="25">
        <f t="shared" si="42"/>
        <v>61.485132504926</v>
      </c>
      <c r="N207" s="25">
        <f t="shared" si="42"/>
        <v>61.341272556651063</v>
      </c>
      <c r="O207" s="25">
        <f t="shared" si="42"/>
        <v>61.914482003999815</v>
      </c>
      <c r="P207" s="23">
        <f t="shared" si="43"/>
        <v>61.325633587625646</v>
      </c>
      <c r="Q207" s="23">
        <f t="shared" si="44"/>
        <v>0</v>
      </c>
      <c r="R207" s="32">
        <f t="shared" si="49"/>
        <v>61.325633587625646</v>
      </c>
      <c r="S207" s="26">
        <f t="shared" si="45"/>
        <v>0</v>
      </c>
      <c r="U207" s="26"/>
      <c r="V207" s="26">
        <f t="shared" si="48"/>
        <v>1308.8943405351508</v>
      </c>
      <c r="W207" s="26">
        <f t="shared" si="38"/>
        <v>1287.8383053401385</v>
      </c>
      <c r="X207" s="26">
        <f t="shared" si="39"/>
        <v>1291.1877826034461</v>
      </c>
      <c r="Y207" s="26">
        <f t="shared" si="40"/>
        <v>1288.1667236896724</v>
      </c>
      <c r="Z207" s="26">
        <f t="shared" si="41"/>
        <v>1300.204122083996</v>
      </c>
      <c r="AA207" s="26"/>
    </row>
    <row r="208" spans="1:27" x14ac:dyDescent="0.2">
      <c r="A208" s="27" t="s">
        <v>225</v>
      </c>
      <c r="B208" s="18">
        <f>IF(ISERROR(VLOOKUP(Prices!A208,Quantities!$A$1:$B$576,2,FALSE)),0,VLOOKUP(Prices!A208,Quantities!$A$1:$B$576,2,FALSE))</f>
        <v>2</v>
      </c>
      <c r="C208" s="19">
        <f t="shared" si="46"/>
        <v>1</v>
      </c>
      <c r="D208" s="20">
        <v>2</v>
      </c>
      <c r="E208" s="21">
        <v>1660</v>
      </c>
      <c r="F208" s="22">
        <v>0</v>
      </c>
      <c r="G208" s="23">
        <v>0</v>
      </c>
      <c r="H208" s="23">
        <v>0</v>
      </c>
      <c r="I208" s="23">
        <f>VLOOKUP(A208,'[1]Public Lighting Charges'!$A$8:$L$689,12,FALSE)</f>
        <v>54.449251217127348</v>
      </c>
      <c r="J208" s="24">
        <f t="shared" si="47"/>
        <v>54.449251217127348</v>
      </c>
      <c r="K208" s="25">
        <f t="shared" si="42"/>
        <v>77.767665279868964</v>
      </c>
      <c r="L208" s="25">
        <f t="shared" si="42"/>
        <v>76.516625645533523</v>
      </c>
      <c r="M208" s="25">
        <f t="shared" si="42"/>
        <v>76.715634089995817</v>
      </c>
      <c r="N208" s="25">
        <f t="shared" si="42"/>
        <v>76.53613854851379</v>
      </c>
      <c r="O208" s="25">
        <f t="shared" si="42"/>
        <v>77.251337889040755</v>
      </c>
      <c r="P208" s="23">
        <f t="shared" si="43"/>
        <v>76.516625645533523</v>
      </c>
      <c r="Q208" s="23">
        <f t="shared" si="44"/>
        <v>0</v>
      </c>
      <c r="R208" s="32">
        <f t="shared" si="49"/>
        <v>76.516625645533523</v>
      </c>
      <c r="S208" s="26">
        <f t="shared" si="45"/>
        <v>0</v>
      </c>
      <c r="U208" s="26"/>
      <c r="V208" s="26">
        <f t="shared" si="48"/>
        <v>155.53533055973793</v>
      </c>
      <c r="W208" s="26">
        <f t="shared" si="38"/>
        <v>153.03325129106705</v>
      </c>
      <c r="X208" s="26">
        <f t="shared" si="39"/>
        <v>153.43126817999163</v>
      </c>
      <c r="Y208" s="26">
        <f t="shared" si="40"/>
        <v>153.07227709702758</v>
      </c>
      <c r="Z208" s="26">
        <f t="shared" si="41"/>
        <v>154.50267577808151</v>
      </c>
      <c r="AA208" s="26"/>
    </row>
    <row r="209" spans="1:27" x14ac:dyDescent="0.2">
      <c r="A209" s="27" t="s">
        <v>226</v>
      </c>
      <c r="B209" s="18">
        <f>IF(ISERROR(VLOOKUP(Prices!A209,Quantities!$A$1:$B$576,2,FALSE)),0,VLOOKUP(Prices!A209,Quantities!$A$1:$B$576,2,FALSE))</f>
        <v>21</v>
      </c>
      <c r="C209" s="19">
        <f t="shared" si="46"/>
        <v>1</v>
      </c>
      <c r="D209" s="20">
        <v>2</v>
      </c>
      <c r="E209" s="21">
        <v>1700</v>
      </c>
      <c r="F209" s="22">
        <v>0</v>
      </c>
      <c r="G209" s="23">
        <v>0</v>
      </c>
      <c r="H209" s="23">
        <v>0</v>
      </c>
      <c r="I209" s="23">
        <f>VLOOKUP(A209,'[1]Public Lighting Charges'!$A$8:$L$689,12,FALSE)</f>
        <v>53.514220967127351</v>
      </c>
      <c r="J209" s="24">
        <f t="shared" si="47"/>
        <v>53.514220967127351</v>
      </c>
      <c r="K209" s="25">
        <f t="shared" si="42"/>
        <v>76.432199357324208</v>
      </c>
      <c r="L209" s="25">
        <f t="shared" si="42"/>
        <v>75.202643212217808</v>
      </c>
      <c r="M209" s="25">
        <f t="shared" si="42"/>
        <v>75.398234182400515</v>
      </c>
      <c r="N209" s="25">
        <f t="shared" si="42"/>
        <v>75.22182102969839</v>
      </c>
      <c r="O209" s="25">
        <f t="shared" si="42"/>
        <v>75.924738603199643</v>
      </c>
      <c r="P209" s="23">
        <f t="shared" si="43"/>
        <v>75.202643212217808</v>
      </c>
      <c r="Q209" s="23">
        <f t="shared" si="44"/>
        <v>0</v>
      </c>
      <c r="R209" s="32">
        <f t="shared" si="49"/>
        <v>75.202643212217808</v>
      </c>
      <c r="S209" s="26">
        <f t="shared" si="45"/>
        <v>0</v>
      </c>
      <c r="U209" s="26"/>
      <c r="V209" s="26">
        <f t="shared" si="48"/>
        <v>1605.0761865038085</v>
      </c>
      <c r="W209" s="26">
        <f t="shared" si="38"/>
        <v>1579.2555074565739</v>
      </c>
      <c r="X209" s="26">
        <f t="shared" si="39"/>
        <v>1583.3629178304109</v>
      </c>
      <c r="Y209" s="26">
        <f t="shared" si="40"/>
        <v>1579.6582416236661</v>
      </c>
      <c r="Z209" s="26">
        <f t="shared" si="41"/>
        <v>1594.4195106671925</v>
      </c>
      <c r="AA209" s="26"/>
    </row>
    <row r="210" spans="1:27" x14ac:dyDescent="0.2">
      <c r="A210" s="27" t="s">
        <v>227</v>
      </c>
      <c r="B210" s="18">
        <f>IF(ISERROR(VLOOKUP(Prices!A210,Quantities!$A$1:$B$576,2,FALSE)),0,VLOOKUP(Prices!A210,Quantities!$A$1:$B$576,2,FALSE))</f>
        <v>534</v>
      </c>
      <c r="C210" s="19">
        <f t="shared" si="46"/>
        <v>1</v>
      </c>
      <c r="D210" s="20">
        <v>2</v>
      </c>
      <c r="E210" s="21">
        <v>40</v>
      </c>
      <c r="F210" s="22">
        <v>0</v>
      </c>
      <c r="G210" s="23">
        <v>0</v>
      </c>
      <c r="H210" s="23">
        <v>0</v>
      </c>
      <c r="I210" s="23">
        <f>VLOOKUP(A210,'[1]Public Lighting Charges'!$A$8:$L$689,12,FALSE)</f>
        <v>49.975415853378351</v>
      </c>
      <c r="J210" s="24">
        <f t="shared" si="47"/>
        <v>49.975415853378351</v>
      </c>
      <c r="K210" s="25">
        <f t="shared" si="42"/>
        <v>71.37786701252692</v>
      </c>
      <c r="L210" s="25">
        <f t="shared" si="42"/>
        <v>70.229619340108854</v>
      </c>
      <c r="M210" s="25">
        <f t="shared" si="42"/>
        <v>70.412276209542696</v>
      </c>
      <c r="N210" s="25">
        <f t="shared" si="42"/>
        <v>70.247528960886882</v>
      </c>
      <c r="O210" s="25">
        <f t="shared" si="42"/>
        <v>70.903963781603991</v>
      </c>
      <c r="P210" s="23">
        <f t="shared" si="43"/>
        <v>70.229619340108854</v>
      </c>
      <c r="Q210" s="23">
        <f t="shared" si="44"/>
        <v>0</v>
      </c>
      <c r="R210" s="32">
        <f t="shared" si="49"/>
        <v>70.229619340108854</v>
      </c>
      <c r="S210" s="26">
        <f t="shared" si="45"/>
        <v>0</v>
      </c>
      <c r="U210" s="26"/>
      <c r="V210" s="26">
        <f t="shared" si="48"/>
        <v>38115.780984689372</v>
      </c>
      <c r="W210" s="26">
        <f t="shared" si="38"/>
        <v>37502.61672761813</v>
      </c>
      <c r="X210" s="26">
        <f t="shared" si="39"/>
        <v>37600.1554958958</v>
      </c>
      <c r="Y210" s="26">
        <f t="shared" si="40"/>
        <v>37512.180465113597</v>
      </c>
      <c r="Z210" s="26">
        <f t="shared" si="41"/>
        <v>37862.716659376529</v>
      </c>
      <c r="AA210" s="26"/>
    </row>
    <row r="211" spans="1:27" x14ac:dyDescent="0.2">
      <c r="A211" s="27" t="s">
        <v>228</v>
      </c>
      <c r="B211" s="18">
        <f>IF(ISERROR(VLOOKUP(Prices!A211,Quantities!$A$1:$B$576,2,FALSE)),0,VLOOKUP(Prices!A211,Quantities!$A$1:$B$576,2,FALSE))</f>
        <v>37</v>
      </c>
      <c r="C211" s="19">
        <f t="shared" si="46"/>
        <v>1</v>
      </c>
      <c r="D211" s="20">
        <v>2</v>
      </c>
      <c r="E211" s="21">
        <v>350</v>
      </c>
      <c r="F211" s="22">
        <v>0</v>
      </c>
      <c r="G211" s="23">
        <v>0</v>
      </c>
      <c r="H211" s="23">
        <v>0</v>
      </c>
      <c r="I211" s="23">
        <f>VLOOKUP(A211,'[1]Public Lighting Charges'!$A$8:$L$689,12,FALSE)</f>
        <v>60.78532985337835</v>
      </c>
      <c r="J211" s="24">
        <f t="shared" si="47"/>
        <v>60.78532985337835</v>
      </c>
      <c r="K211" s="25">
        <f t="shared" si="42"/>
        <v>86.81723036215061</v>
      </c>
      <c r="L211" s="25">
        <f t="shared" si="42"/>
        <v>85.420611398016717</v>
      </c>
      <c r="M211" s="25">
        <f t="shared" si="42"/>
        <v>85.642777794612527</v>
      </c>
      <c r="N211" s="25">
        <f t="shared" si="42"/>
        <v>85.442394952749609</v>
      </c>
      <c r="O211" s="25">
        <f t="shared" si="42"/>
        <v>86.240819666644938</v>
      </c>
      <c r="P211" s="23">
        <f t="shared" si="43"/>
        <v>85.420611398016717</v>
      </c>
      <c r="Q211" s="23">
        <f t="shared" si="44"/>
        <v>0</v>
      </c>
      <c r="R211" s="32">
        <f t="shared" si="49"/>
        <v>85.420611398016717</v>
      </c>
      <c r="S211" s="26">
        <f t="shared" si="45"/>
        <v>0</v>
      </c>
      <c r="U211" s="26"/>
      <c r="V211" s="26">
        <f t="shared" si="48"/>
        <v>3212.2375233995726</v>
      </c>
      <c r="W211" s="26">
        <f t="shared" si="38"/>
        <v>3160.5626217266185</v>
      </c>
      <c r="X211" s="26">
        <f t="shared" si="39"/>
        <v>3168.7827784006636</v>
      </c>
      <c r="Y211" s="26">
        <f t="shared" si="40"/>
        <v>3161.3686132517355</v>
      </c>
      <c r="Z211" s="26">
        <f t="shared" si="41"/>
        <v>3190.9103276658625</v>
      </c>
      <c r="AA211" s="26"/>
    </row>
    <row r="212" spans="1:27" x14ac:dyDescent="0.2">
      <c r="A212" s="27" t="s">
        <v>229</v>
      </c>
      <c r="B212" s="18">
        <f>IF(ISERROR(VLOOKUP(Prices!A212,Quantities!$A$1:$B$576,2,FALSE)),0,VLOOKUP(Prices!A212,Quantities!$A$1:$B$576,2,FALSE))</f>
        <v>210</v>
      </c>
      <c r="C212" s="19">
        <f t="shared" si="46"/>
        <v>1</v>
      </c>
      <c r="D212" s="20">
        <v>2</v>
      </c>
      <c r="E212" s="21">
        <v>360</v>
      </c>
      <c r="F212" s="22">
        <v>0</v>
      </c>
      <c r="G212" s="23">
        <v>0</v>
      </c>
      <c r="H212" s="23">
        <v>0</v>
      </c>
      <c r="I212" s="23">
        <f>VLOOKUP(A212,'[1]Public Lighting Charges'!$A$8:$L$689,12,FALSE)</f>
        <v>59.850299603378353</v>
      </c>
      <c r="J212" s="24">
        <f t="shared" si="47"/>
        <v>59.850299603378353</v>
      </c>
      <c r="K212" s="25">
        <f t="shared" si="42"/>
        <v>85.481764439605854</v>
      </c>
      <c r="L212" s="25">
        <f t="shared" si="42"/>
        <v>84.106628964701002</v>
      </c>
      <c r="M212" s="25">
        <f t="shared" si="42"/>
        <v>84.325377887017211</v>
      </c>
      <c r="N212" s="25">
        <f t="shared" si="42"/>
        <v>84.128077433934209</v>
      </c>
      <c r="O212" s="25">
        <f t="shared" si="42"/>
        <v>84.914220380803826</v>
      </c>
      <c r="P212" s="23">
        <f t="shared" si="43"/>
        <v>84.106628964701002</v>
      </c>
      <c r="Q212" s="23">
        <f t="shared" si="44"/>
        <v>0</v>
      </c>
      <c r="R212" s="32">
        <f t="shared" si="49"/>
        <v>84.106628964701002</v>
      </c>
      <c r="S212" s="26">
        <f t="shared" si="45"/>
        <v>0</v>
      </c>
      <c r="U212" s="26"/>
      <c r="V212" s="26">
        <f t="shared" si="48"/>
        <v>17951.170532317228</v>
      </c>
      <c r="W212" s="26">
        <f t="shared" si="38"/>
        <v>17662.392082587212</v>
      </c>
      <c r="X212" s="26">
        <f t="shared" si="39"/>
        <v>17708.329356273614</v>
      </c>
      <c r="Y212" s="26">
        <f t="shared" si="40"/>
        <v>17666.896261126185</v>
      </c>
      <c r="Z212" s="26">
        <f t="shared" si="41"/>
        <v>17831.986279968802</v>
      </c>
      <c r="AA212" s="26"/>
    </row>
    <row r="213" spans="1:27" x14ac:dyDescent="0.2">
      <c r="A213" s="27" t="s">
        <v>230</v>
      </c>
      <c r="B213" s="18">
        <f>IF(ISERROR(VLOOKUP(Prices!A213,Quantities!$A$1:$B$576,2,FALSE)),0,VLOOKUP(Prices!A213,Quantities!$A$1:$B$576,2,FALSE))</f>
        <v>3</v>
      </c>
      <c r="C213" s="19">
        <f t="shared" si="46"/>
        <v>1</v>
      </c>
      <c r="D213" s="20">
        <v>2</v>
      </c>
      <c r="E213" s="21">
        <v>890</v>
      </c>
      <c r="F213" s="22">
        <v>0</v>
      </c>
      <c r="G213" s="23">
        <v>0</v>
      </c>
      <c r="H213" s="23">
        <v>0</v>
      </c>
      <c r="I213" s="23">
        <f>VLOOKUP(A213,'[1]Public Lighting Charges'!$A$8:$L$689,12,FALSE)</f>
        <v>49.975415853378351</v>
      </c>
      <c r="J213" s="24">
        <f t="shared" si="47"/>
        <v>49.975415853378351</v>
      </c>
      <c r="K213" s="25">
        <f t="shared" si="42"/>
        <v>71.37786701252692</v>
      </c>
      <c r="L213" s="25">
        <f t="shared" si="42"/>
        <v>70.229619340108854</v>
      </c>
      <c r="M213" s="25">
        <f t="shared" si="42"/>
        <v>70.412276209542696</v>
      </c>
      <c r="N213" s="25">
        <f t="shared" si="42"/>
        <v>70.247528960886882</v>
      </c>
      <c r="O213" s="25">
        <f t="shared" si="42"/>
        <v>70.903963781603991</v>
      </c>
      <c r="P213" s="23">
        <f t="shared" si="43"/>
        <v>70.229619340108854</v>
      </c>
      <c r="Q213" s="23">
        <f t="shared" si="44"/>
        <v>0</v>
      </c>
      <c r="R213" s="32">
        <f t="shared" si="49"/>
        <v>70.229619340108854</v>
      </c>
      <c r="S213" s="26">
        <f t="shared" si="45"/>
        <v>0</v>
      </c>
      <c r="U213" s="26"/>
      <c r="V213" s="26">
        <f t="shared" si="48"/>
        <v>214.13360103758077</v>
      </c>
      <c r="W213" s="26">
        <f t="shared" si="38"/>
        <v>210.68885802032656</v>
      </c>
      <c r="X213" s="26">
        <f t="shared" si="39"/>
        <v>211.23682862862807</v>
      </c>
      <c r="Y213" s="26">
        <f t="shared" si="40"/>
        <v>210.74258688266065</v>
      </c>
      <c r="Z213" s="26">
        <f t="shared" si="41"/>
        <v>212.71189134481199</v>
      </c>
      <c r="AA213" s="26"/>
    </row>
    <row r="214" spans="1:27" x14ac:dyDescent="0.2">
      <c r="A214" s="27" t="s">
        <v>231</v>
      </c>
      <c r="B214" s="18">
        <f>IF(ISERROR(VLOOKUP(Prices!A214,Quantities!$A$1:$B$576,2,FALSE)),0,VLOOKUP(Prices!A214,Quantities!$A$1:$B$576,2,FALSE))</f>
        <v>4</v>
      </c>
      <c r="C214" s="19">
        <f t="shared" si="46"/>
        <v>1</v>
      </c>
      <c r="D214" s="20">
        <v>2</v>
      </c>
      <c r="E214" s="21">
        <v>910</v>
      </c>
      <c r="F214" s="22">
        <v>0</v>
      </c>
      <c r="G214" s="23">
        <v>0</v>
      </c>
      <c r="H214" s="23">
        <v>0</v>
      </c>
      <c r="I214" s="23">
        <f>VLOOKUP(A214,'[1]Public Lighting Charges'!$A$8:$L$689,12,FALSE)</f>
        <v>55.380372853378354</v>
      </c>
      <c r="J214" s="24">
        <f t="shared" si="47"/>
        <v>55.380372853378354</v>
      </c>
      <c r="K214" s="25">
        <f t="shared" ref="K214:O264" si="50">IF($D214=1,($I214*(1+K$6)*K$5)+$F214,$J214*(1+K$6)*K$5)</f>
        <v>79.097548687338772</v>
      </c>
      <c r="L214" s="25">
        <f t="shared" si="50"/>
        <v>77.825115369062786</v>
      </c>
      <c r="M214" s="25">
        <f t="shared" si="50"/>
        <v>78.027527002077619</v>
      </c>
      <c r="N214" s="25">
        <f t="shared" si="50"/>
        <v>77.844961956818238</v>
      </c>
      <c r="O214" s="25">
        <f t="shared" si="50"/>
        <v>78.572391724124458</v>
      </c>
      <c r="P214" s="23">
        <f t="shared" si="43"/>
        <v>77.825115369062786</v>
      </c>
      <c r="Q214" s="23">
        <f t="shared" si="44"/>
        <v>0</v>
      </c>
      <c r="R214" s="32">
        <f t="shared" si="49"/>
        <v>77.825115369062786</v>
      </c>
      <c r="S214" s="26">
        <f t="shared" si="45"/>
        <v>0</v>
      </c>
      <c r="U214" s="26"/>
      <c r="V214" s="26">
        <f t="shared" si="48"/>
        <v>316.39019474935509</v>
      </c>
      <c r="W214" s="26">
        <f t="shared" si="38"/>
        <v>311.30046147625114</v>
      </c>
      <c r="X214" s="26">
        <f t="shared" si="39"/>
        <v>312.11010800831048</v>
      </c>
      <c r="Y214" s="26">
        <f t="shared" si="40"/>
        <v>311.37984782727295</v>
      </c>
      <c r="Z214" s="26">
        <f t="shared" si="41"/>
        <v>314.28956689649783</v>
      </c>
      <c r="AA214" s="26"/>
    </row>
    <row r="215" spans="1:27" x14ac:dyDescent="0.2">
      <c r="A215" s="27" t="s">
        <v>232</v>
      </c>
      <c r="B215" s="18">
        <f>IF(ISERROR(VLOOKUP(Prices!A215,Quantities!$A$1:$B$576,2,FALSE)),0,VLOOKUP(Prices!A215,Quantities!$A$1:$B$576,2,FALSE))</f>
        <v>362</v>
      </c>
      <c r="C215" s="19">
        <f t="shared" si="46"/>
        <v>1</v>
      </c>
      <c r="D215" s="20">
        <v>2</v>
      </c>
      <c r="E215" s="21">
        <v>90</v>
      </c>
      <c r="F215" s="22">
        <v>0</v>
      </c>
      <c r="G215" s="23">
        <v>0</v>
      </c>
      <c r="H215" s="23">
        <v>0</v>
      </c>
      <c r="I215" s="23">
        <f>VLOOKUP(A215,'[1]Public Lighting Charges'!$A$8:$L$689,12,FALSE)</f>
        <v>49.488519223931391</v>
      </c>
      <c r="J215" s="24">
        <f t="shared" si="47"/>
        <v>49.488519223931391</v>
      </c>
      <c r="K215" s="25">
        <f t="shared" si="50"/>
        <v>70.682452231637924</v>
      </c>
      <c r="L215" s="25">
        <f t="shared" si="50"/>
        <v>69.545391618135227</v>
      </c>
      <c r="M215" s="25">
        <f t="shared" si="50"/>
        <v>69.726268912300824</v>
      </c>
      <c r="N215" s="25">
        <f t="shared" si="50"/>
        <v>69.563126750440404</v>
      </c>
      <c r="O215" s="25">
        <f t="shared" si="50"/>
        <v>70.213166108584559</v>
      </c>
      <c r="P215" s="23">
        <f t="shared" si="43"/>
        <v>69.545391618135227</v>
      </c>
      <c r="Q215" s="23">
        <f t="shared" si="44"/>
        <v>0</v>
      </c>
      <c r="R215" s="32">
        <f t="shared" si="49"/>
        <v>69.545391618135227</v>
      </c>
      <c r="S215" s="26">
        <f t="shared" si="45"/>
        <v>0</v>
      </c>
      <c r="U215" s="26"/>
      <c r="V215" s="26">
        <f t="shared" si="48"/>
        <v>25587.047707852929</v>
      </c>
      <c r="W215" s="26">
        <f t="shared" si="38"/>
        <v>25175.431765764952</v>
      </c>
      <c r="X215" s="26">
        <f t="shared" si="39"/>
        <v>25240.909346252898</v>
      </c>
      <c r="Y215" s="26">
        <f t="shared" si="40"/>
        <v>25181.851883659427</v>
      </c>
      <c r="Z215" s="26">
        <f t="shared" si="41"/>
        <v>25417.166131307611</v>
      </c>
      <c r="AA215" s="26"/>
    </row>
    <row r="216" spans="1:27" x14ac:dyDescent="0.2">
      <c r="A216" s="27" t="s">
        <v>233</v>
      </c>
      <c r="B216" s="18">
        <f>IF(ISERROR(VLOOKUP(Prices!A216,Quantities!$A$1:$B$576,2,FALSE)),0,VLOOKUP(Prices!A216,Quantities!$A$1:$B$576,2,FALSE))</f>
        <v>8</v>
      </c>
      <c r="C216" s="19">
        <f t="shared" si="46"/>
        <v>1</v>
      </c>
      <c r="D216" s="20">
        <v>2</v>
      </c>
      <c r="E216" s="21">
        <v>140</v>
      </c>
      <c r="F216" s="22">
        <v>0</v>
      </c>
      <c r="G216" s="23">
        <v>0</v>
      </c>
      <c r="H216" s="23">
        <v>0</v>
      </c>
      <c r="I216" s="23">
        <f>VLOOKUP(A216,'[1]Public Lighting Charges'!$A$8:$L$689,12,FALSE)</f>
        <v>60.29843322393139</v>
      </c>
      <c r="J216" s="24">
        <f t="shared" si="47"/>
        <v>60.29843322393139</v>
      </c>
      <c r="K216" s="25">
        <f t="shared" si="50"/>
        <v>86.121815581261629</v>
      </c>
      <c r="L216" s="25">
        <f t="shared" si="50"/>
        <v>84.736383676043076</v>
      </c>
      <c r="M216" s="25">
        <f t="shared" si="50"/>
        <v>84.956770497370641</v>
      </c>
      <c r="N216" s="25">
        <f t="shared" si="50"/>
        <v>84.757992742303145</v>
      </c>
      <c r="O216" s="25">
        <f t="shared" si="50"/>
        <v>85.550021993625506</v>
      </c>
      <c r="P216" s="23">
        <f t="shared" si="43"/>
        <v>84.736383676043076</v>
      </c>
      <c r="Q216" s="23">
        <f t="shared" si="44"/>
        <v>0</v>
      </c>
      <c r="R216" s="32">
        <f t="shared" si="49"/>
        <v>84.736383676043076</v>
      </c>
      <c r="S216" s="26">
        <f t="shared" si="45"/>
        <v>0</v>
      </c>
      <c r="U216" s="26"/>
      <c r="V216" s="26">
        <f t="shared" si="48"/>
        <v>688.97452465009303</v>
      </c>
      <c r="W216" s="26">
        <f t="shared" si="38"/>
        <v>677.89106940834461</v>
      </c>
      <c r="X216" s="26">
        <f t="shared" si="39"/>
        <v>679.65416397896513</v>
      </c>
      <c r="Y216" s="26">
        <f t="shared" si="40"/>
        <v>678.06394193842516</v>
      </c>
      <c r="Z216" s="26">
        <f t="shared" si="41"/>
        <v>684.40017594900405</v>
      </c>
      <c r="AA216" s="26"/>
    </row>
    <row r="217" spans="1:27" x14ac:dyDescent="0.2">
      <c r="A217" s="27" t="s">
        <v>234</v>
      </c>
      <c r="B217" s="18">
        <f>IF(ISERROR(VLOOKUP(Prices!A217,Quantities!$A$1:$B$576,2,FALSE)),0,VLOOKUP(Prices!A217,Quantities!$A$1:$B$576,2,FALSE))</f>
        <v>114</v>
      </c>
      <c r="C217" s="19">
        <f t="shared" si="46"/>
        <v>1</v>
      </c>
      <c r="D217" s="20">
        <v>2</v>
      </c>
      <c r="E217" s="21">
        <v>170</v>
      </c>
      <c r="F217" s="22">
        <v>0</v>
      </c>
      <c r="G217" s="23">
        <v>0</v>
      </c>
      <c r="H217" s="23">
        <v>0</v>
      </c>
      <c r="I217" s="23">
        <f>VLOOKUP(A217,'[1]Public Lighting Charges'!$A$8:$L$689,12,FALSE)</f>
        <v>59.363402973931393</v>
      </c>
      <c r="J217" s="24">
        <f t="shared" si="47"/>
        <v>59.363402973931393</v>
      </c>
      <c r="K217" s="25">
        <f t="shared" si="50"/>
        <v>84.786349658716887</v>
      </c>
      <c r="L217" s="25">
        <f t="shared" si="50"/>
        <v>83.422401242727375</v>
      </c>
      <c r="M217" s="25">
        <f t="shared" si="50"/>
        <v>83.639370589775339</v>
      </c>
      <c r="N217" s="25">
        <f t="shared" si="50"/>
        <v>83.443675223487745</v>
      </c>
      <c r="O217" s="25">
        <f t="shared" si="50"/>
        <v>84.223422707784394</v>
      </c>
      <c r="P217" s="23">
        <f t="shared" si="43"/>
        <v>83.422401242727375</v>
      </c>
      <c r="Q217" s="23">
        <f t="shared" si="44"/>
        <v>0</v>
      </c>
      <c r="R217" s="32">
        <f t="shared" si="49"/>
        <v>83.422401242727375</v>
      </c>
      <c r="S217" s="26">
        <f t="shared" si="45"/>
        <v>0</v>
      </c>
      <c r="U217" s="26"/>
      <c r="V217" s="26">
        <f t="shared" si="48"/>
        <v>9665.6438610937257</v>
      </c>
      <c r="W217" s="26">
        <f t="shared" ref="W217:W280" si="51">L217*$B217</f>
        <v>9510.1537416709216</v>
      </c>
      <c r="X217" s="26">
        <f t="shared" ref="X217:X280" si="52">M217*$B217</f>
        <v>9534.8882472343885</v>
      </c>
      <c r="Y217" s="26">
        <f t="shared" ref="Y217:Y280" si="53">N217*$B217</f>
        <v>9512.5789754776033</v>
      </c>
      <c r="Z217" s="26">
        <f t="shared" ref="Z217:Z280" si="54">O217*$B217</f>
        <v>9601.4701886874209</v>
      </c>
      <c r="AA217" s="26"/>
    </row>
    <row r="218" spans="1:27" x14ac:dyDescent="0.2">
      <c r="A218" s="27" t="s">
        <v>235</v>
      </c>
      <c r="B218" s="18">
        <f>IF(ISERROR(VLOOKUP(Prices!A218,Quantities!$A$1:$B$576,2,FALSE)),0,VLOOKUP(Prices!A218,Quantities!$A$1:$B$576,2,FALSE))</f>
        <v>7301</v>
      </c>
      <c r="C218" s="19">
        <f t="shared" si="46"/>
        <v>1</v>
      </c>
      <c r="D218" s="20">
        <v>2</v>
      </c>
      <c r="E218" s="21">
        <v>40</v>
      </c>
      <c r="F218" s="22">
        <v>0</v>
      </c>
      <c r="G218" s="23">
        <v>0</v>
      </c>
      <c r="H218" s="23">
        <v>0</v>
      </c>
      <c r="I218" s="23">
        <f>VLOOKUP(A218,'[1]Public Lighting Charges'!$A$8:$L$689,12,FALSE)</f>
        <v>52.259027617134578</v>
      </c>
      <c r="J218" s="24">
        <f t="shared" si="47"/>
        <v>52.259027617134578</v>
      </c>
      <c r="K218" s="25">
        <f t="shared" si="50"/>
        <v>74.639457416493812</v>
      </c>
      <c r="L218" s="25">
        <f t="shared" si="50"/>
        <v>73.438740908195868</v>
      </c>
      <c r="M218" s="25">
        <f t="shared" si="50"/>
        <v>73.629744228952774</v>
      </c>
      <c r="N218" s="25">
        <f t="shared" si="50"/>
        <v>73.457468903768671</v>
      </c>
      <c r="O218" s="25">
        <f t="shared" si="50"/>
        <v>74.143899318381941</v>
      </c>
      <c r="P218" s="23">
        <f t="shared" si="43"/>
        <v>73.438740908195868</v>
      </c>
      <c r="Q218" s="23">
        <f t="shared" si="44"/>
        <v>0</v>
      </c>
      <c r="R218" s="32">
        <f t="shared" si="49"/>
        <v>73.438740908195868</v>
      </c>
      <c r="S218" s="26">
        <f t="shared" si="45"/>
        <v>0</v>
      </c>
      <c r="U218" s="26"/>
      <c r="V218" s="26">
        <f t="shared" si="48"/>
        <v>544942.67859782127</v>
      </c>
      <c r="W218" s="26">
        <f t="shared" si="51"/>
        <v>536176.24737073807</v>
      </c>
      <c r="X218" s="26">
        <f t="shared" si="52"/>
        <v>537570.76261558419</v>
      </c>
      <c r="Y218" s="26">
        <f t="shared" si="53"/>
        <v>536312.98046641506</v>
      </c>
      <c r="Z218" s="26">
        <f t="shared" si="54"/>
        <v>541324.60892350657</v>
      </c>
      <c r="AA218" s="26"/>
    </row>
    <row r="219" spans="1:27" x14ac:dyDescent="0.2">
      <c r="A219" s="27" t="s">
        <v>236</v>
      </c>
      <c r="B219" s="18">
        <f>IF(ISERROR(VLOOKUP(Prices!A219,Quantities!$A$1:$B$576,2,FALSE)),0,VLOOKUP(Prices!A219,Quantities!$A$1:$B$576,2,FALSE))</f>
        <v>604</v>
      </c>
      <c r="C219" s="19">
        <f t="shared" si="46"/>
        <v>1</v>
      </c>
      <c r="D219" s="20">
        <v>2</v>
      </c>
      <c r="E219" s="21">
        <v>350</v>
      </c>
      <c r="F219" s="22">
        <v>0</v>
      </c>
      <c r="G219" s="23">
        <v>0</v>
      </c>
      <c r="H219" s="23">
        <v>0</v>
      </c>
      <c r="I219" s="23">
        <f>VLOOKUP(A219,'[1]Public Lighting Charges'!$A$8:$L$689,12,FALSE)</f>
        <v>63.068941617134577</v>
      </c>
      <c r="J219" s="24">
        <f t="shared" si="47"/>
        <v>63.068941617134577</v>
      </c>
      <c r="K219" s="25">
        <f t="shared" si="50"/>
        <v>90.078820766117502</v>
      </c>
      <c r="L219" s="25">
        <f t="shared" si="50"/>
        <v>88.629732966103731</v>
      </c>
      <c r="M219" s="25">
        <f t="shared" si="50"/>
        <v>88.860245814022605</v>
      </c>
      <c r="N219" s="25">
        <f t="shared" si="50"/>
        <v>88.652334895631412</v>
      </c>
      <c r="O219" s="25">
        <f t="shared" si="50"/>
        <v>89.480755203422873</v>
      </c>
      <c r="P219" s="23">
        <f t="shared" si="43"/>
        <v>88.629732966103731</v>
      </c>
      <c r="Q219" s="23">
        <f t="shared" si="44"/>
        <v>0</v>
      </c>
      <c r="R219" s="32">
        <f t="shared" si="49"/>
        <v>88.629732966103731</v>
      </c>
      <c r="S219" s="26">
        <f t="shared" si="45"/>
        <v>0</v>
      </c>
      <c r="U219" s="26"/>
      <c r="V219" s="26">
        <f t="shared" si="48"/>
        <v>54407.607742734974</v>
      </c>
      <c r="W219" s="26">
        <f t="shared" si="51"/>
        <v>53532.358711526656</v>
      </c>
      <c r="X219" s="26">
        <f t="shared" si="52"/>
        <v>53671.588471669653</v>
      </c>
      <c r="Y219" s="26">
        <f t="shared" si="53"/>
        <v>53546.010276961373</v>
      </c>
      <c r="Z219" s="26">
        <f t="shared" si="54"/>
        <v>54046.376142867419</v>
      </c>
      <c r="AA219" s="26"/>
    </row>
    <row r="220" spans="1:27" x14ac:dyDescent="0.2">
      <c r="A220" s="27" t="s">
        <v>237</v>
      </c>
      <c r="B220" s="18">
        <f>IF(ISERROR(VLOOKUP(Prices!A220,Quantities!$A$1:$B$576,2,FALSE)),0,VLOOKUP(Prices!A220,Quantities!$A$1:$B$576,2,FALSE))</f>
        <v>3808</v>
      </c>
      <c r="C220" s="19">
        <f t="shared" si="46"/>
        <v>1</v>
      </c>
      <c r="D220" s="20">
        <v>2</v>
      </c>
      <c r="E220" s="21">
        <v>360</v>
      </c>
      <c r="F220" s="22">
        <v>0</v>
      </c>
      <c r="G220" s="23">
        <v>0</v>
      </c>
      <c r="H220" s="23">
        <v>0</v>
      </c>
      <c r="I220" s="23">
        <f>VLOOKUP(A220,'[1]Public Lighting Charges'!$A$8:$L$689,12,FALSE)</f>
        <v>62.13391136713458</v>
      </c>
      <c r="J220" s="24">
        <f t="shared" si="47"/>
        <v>62.13391136713458</v>
      </c>
      <c r="K220" s="25">
        <f t="shared" si="50"/>
        <v>88.743354843572746</v>
      </c>
      <c r="L220" s="25">
        <f t="shared" si="50"/>
        <v>87.31575053278803</v>
      </c>
      <c r="M220" s="25">
        <f t="shared" si="50"/>
        <v>87.542845906427303</v>
      </c>
      <c r="N220" s="25">
        <f t="shared" si="50"/>
        <v>87.338017376816012</v>
      </c>
      <c r="O220" s="25">
        <f t="shared" si="50"/>
        <v>88.154155917581775</v>
      </c>
      <c r="P220" s="23">
        <f t="shared" si="43"/>
        <v>87.31575053278803</v>
      </c>
      <c r="Q220" s="23">
        <f t="shared" si="44"/>
        <v>0</v>
      </c>
      <c r="R220" s="32">
        <f t="shared" si="49"/>
        <v>87.31575053278803</v>
      </c>
      <c r="S220" s="26">
        <f t="shared" si="45"/>
        <v>0</v>
      </c>
      <c r="U220" s="26"/>
      <c r="V220" s="26">
        <f t="shared" si="48"/>
        <v>337934.69524432503</v>
      </c>
      <c r="W220" s="26">
        <f t="shared" si="51"/>
        <v>332498.37802885682</v>
      </c>
      <c r="X220" s="26">
        <f t="shared" si="52"/>
        <v>333363.15721167519</v>
      </c>
      <c r="Y220" s="26">
        <f t="shared" si="53"/>
        <v>332583.17017091537</v>
      </c>
      <c r="Z220" s="26">
        <f t="shared" si="54"/>
        <v>335691.02573415142</v>
      </c>
      <c r="AA220" s="26"/>
    </row>
    <row r="221" spans="1:27" x14ac:dyDescent="0.2">
      <c r="A221" s="27" t="s">
        <v>238</v>
      </c>
      <c r="B221" s="18">
        <f>IF(ISERROR(VLOOKUP(Prices!A221,Quantities!$A$1:$B$576,2,FALSE)),0,VLOOKUP(Prices!A221,Quantities!$A$1:$B$576,2,FALSE))</f>
        <v>74</v>
      </c>
      <c r="C221" s="19">
        <f t="shared" si="46"/>
        <v>1</v>
      </c>
      <c r="D221" s="20">
        <v>2</v>
      </c>
      <c r="E221" s="21">
        <v>730</v>
      </c>
      <c r="F221" s="22">
        <v>0</v>
      </c>
      <c r="G221" s="23">
        <v>0</v>
      </c>
      <c r="H221" s="23">
        <v>0</v>
      </c>
      <c r="I221" s="23">
        <f>VLOOKUP(A221,'[1]Public Lighting Charges'!$A$8:$L$689,12,FALSE)</f>
        <v>57.196469492134575</v>
      </c>
      <c r="J221" s="24">
        <f t="shared" si="47"/>
        <v>57.196469492134575</v>
      </c>
      <c r="K221" s="25">
        <f t="shared" si="50"/>
        <v>81.691406130033272</v>
      </c>
      <c r="L221" s="25">
        <f t="shared" si="50"/>
        <v>80.377245720491942</v>
      </c>
      <c r="M221" s="25">
        <f t="shared" si="50"/>
        <v>80.586295067690031</v>
      </c>
      <c r="N221" s="25">
        <f t="shared" si="50"/>
        <v>80.397743140292334</v>
      </c>
      <c r="O221" s="25">
        <f t="shared" si="50"/>
        <v>81.149027617981844</v>
      </c>
      <c r="P221" s="23">
        <f t="shared" si="43"/>
        <v>80.377245720491942</v>
      </c>
      <c r="Q221" s="23">
        <f t="shared" si="44"/>
        <v>0</v>
      </c>
      <c r="R221" s="32">
        <f t="shared" si="49"/>
        <v>80.377245720491942</v>
      </c>
      <c r="S221" s="26">
        <f t="shared" si="45"/>
        <v>0</v>
      </c>
      <c r="U221" s="26"/>
      <c r="V221" s="26">
        <f t="shared" si="48"/>
        <v>6045.1640536224622</v>
      </c>
      <c r="W221" s="26">
        <f t="shared" si="51"/>
        <v>5947.9161833164035</v>
      </c>
      <c r="X221" s="26">
        <f t="shared" si="52"/>
        <v>5963.3858350090622</v>
      </c>
      <c r="Y221" s="26">
        <f t="shared" si="53"/>
        <v>5949.4329923816331</v>
      </c>
      <c r="Z221" s="26">
        <f t="shared" si="54"/>
        <v>6005.0280437306565</v>
      </c>
      <c r="AA221" s="26"/>
    </row>
    <row r="222" spans="1:27" x14ac:dyDescent="0.2">
      <c r="A222" s="27" t="s">
        <v>239</v>
      </c>
      <c r="B222" s="18">
        <f>IF(ISERROR(VLOOKUP(Prices!A222,Quantities!$A$1:$B$576,2,FALSE)),0,VLOOKUP(Prices!A222,Quantities!$A$1:$B$576,2,FALSE))</f>
        <v>7</v>
      </c>
      <c r="C222" s="19">
        <f t="shared" si="46"/>
        <v>1</v>
      </c>
      <c r="D222" s="20">
        <v>2</v>
      </c>
      <c r="E222" s="21">
        <v>750</v>
      </c>
      <c r="F222" s="22">
        <v>0</v>
      </c>
      <c r="G222" s="23">
        <v>0</v>
      </c>
      <c r="H222" s="23">
        <v>0</v>
      </c>
      <c r="I222" s="23">
        <f>VLOOKUP(A222,'[1]Public Lighting Charges'!$A$8:$L$689,12,FALSE)</f>
        <v>52.259027617134578</v>
      </c>
      <c r="J222" s="24">
        <f t="shared" si="47"/>
        <v>52.259027617134578</v>
      </c>
      <c r="K222" s="25">
        <f t="shared" si="50"/>
        <v>74.639457416493812</v>
      </c>
      <c r="L222" s="25">
        <f t="shared" si="50"/>
        <v>73.438740908195868</v>
      </c>
      <c r="M222" s="25">
        <f t="shared" si="50"/>
        <v>73.629744228952774</v>
      </c>
      <c r="N222" s="25">
        <f t="shared" si="50"/>
        <v>73.457468903768671</v>
      </c>
      <c r="O222" s="25">
        <f t="shared" si="50"/>
        <v>74.143899318381941</v>
      </c>
      <c r="P222" s="23">
        <f t="shared" si="43"/>
        <v>73.438740908195868</v>
      </c>
      <c r="Q222" s="23">
        <f t="shared" si="44"/>
        <v>0</v>
      </c>
      <c r="R222" s="32">
        <f t="shared" si="49"/>
        <v>73.438740908195868</v>
      </c>
      <c r="S222" s="26">
        <f t="shared" si="45"/>
        <v>0</v>
      </c>
      <c r="U222" s="26"/>
      <c r="V222" s="26">
        <f t="shared" si="48"/>
        <v>522.47620191545673</v>
      </c>
      <c r="W222" s="26">
        <f t="shared" si="51"/>
        <v>514.07118635737106</v>
      </c>
      <c r="X222" s="26">
        <f t="shared" si="52"/>
        <v>515.40820960266944</v>
      </c>
      <c r="Y222" s="26">
        <f t="shared" si="53"/>
        <v>514.20228232638067</v>
      </c>
      <c r="Z222" s="26">
        <f t="shared" si="54"/>
        <v>519.00729522867357</v>
      </c>
      <c r="AA222" s="26"/>
    </row>
    <row r="223" spans="1:27" x14ac:dyDescent="0.2">
      <c r="A223" s="27" t="s">
        <v>240</v>
      </c>
      <c r="B223" s="18">
        <f>IF(ISERROR(VLOOKUP(Prices!A223,Quantities!$A$1:$B$576,2,FALSE)),0,VLOOKUP(Prices!A223,Quantities!$A$1:$B$576,2,FALSE))</f>
        <v>11</v>
      </c>
      <c r="C223" s="19">
        <f t="shared" si="46"/>
        <v>1</v>
      </c>
      <c r="D223" s="20">
        <v>2</v>
      </c>
      <c r="E223" s="21">
        <v>880</v>
      </c>
      <c r="F223" s="22">
        <v>0</v>
      </c>
      <c r="G223" s="23">
        <v>0</v>
      </c>
      <c r="H223" s="23">
        <v>0</v>
      </c>
      <c r="I223" s="23">
        <f>VLOOKUP(A223,'[1]Public Lighting Charges'!$A$8:$L$689,12,FALSE)</f>
        <v>54.72774855463458</v>
      </c>
      <c r="J223" s="24">
        <f t="shared" si="47"/>
        <v>54.72774855463458</v>
      </c>
      <c r="K223" s="25">
        <f t="shared" si="50"/>
        <v>78.165431773263549</v>
      </c>
      <c r="L223" s="25">
        <f t="shared" si="50"/>
        <v>76.907993314343912</v>
      </c>
      <c r="M223" s="25">
        <f t="shared" si="50"/>
        <v>77.108019648321417</v>
      </c>
      <c r="N223" s="25">
        <f t="shared" si="50"/>
        <v>76.927606022030517</v>
      </c>
      <c r="O223" s="25">
        <f t="shared" si="50"/>
        <v>77.646463468181892</v>
      </c>
      <c r="P223" s="23">
        <f t="shared" si="43"/>
        <v>76.907993314343912</v>
      </c>
      <c r="Q223" s="23">
        <f t="shared" si="44"/>
        <v>0</v>
      </c>
      <c r="R223" s="32">
        <f t="shared" si="49"/>
        <v>76.907993314343912</v>
      </c>
      <c r="S223" s="26">
        <f t="shared" si="45"/>
        <v>0</v>
      </c>
      <c r="U223" s="26"/>
      <c r="V223" s="26">
        <f t="shared" si="48"/>
        <v>859.81974950589904</v>
      </c>
      <c r="W223" s="26">
        <f t="shared" si="51"/>
        <v>845.98792645778303</v>
      </c>
      <c r="X223" s="26">
        <f t="shared" si="52"/>
        <v>848.18821613153557</v>
      </c>
      <c r="Y223" s="26">
        <f t="shared" si="53"/>
        <v>846.20366624233566</v>
      </c>
      <c r="Z223" s="26">
        <f t="shared" si="54"/>
        <v>854.11109815000077</v>
      </c>
      <c r="AA223" s="26"/>
    </row>
    <row r="224" spans="1:27" x14ac:dyDescent="0.2">
      <c r="A224" s="27" t="s">
        <v>241</v>
      </c>
      <c r="B224" s="18">
        <f>IF(ISERROR(VLOOKUP(Prices!A224,Quantities!$A$1:$B$576,2,FALSE)),0,VLOOKUP(Prices!A224,Quantities!$A$1:$B$576,2,FALSE))</f>
        <v>58</v>
      </c>
      <c r="C224" s="19">
        <f t="shared" si="46"/>
        <v>1</v>
      </c>
      <c r="D224" s="20">
        <v>2</v>
      </c>
      <c r="E224" s="21">
        <v>890</v>
      </c>
      <c r="F224" s="22">
        <v>0</v>
      </c>
      <c r="G224" s="23">
        <v>0</v>
      </c>
      <c r="H224" s="23">
        <v>0</v>
      </c>
      <c r="I224" s="23">
        <f>VLOOKUP(A224,'[1]Public Lighting Charges'!$A$8:$L$689,12,FALSE)</f>
        <v>52.259027617134578</v>
      </c>
      <c r="J224" s="24">
        <f t="shared" si="47"/>
        <v>52.259027617134578</v>
      </c>
      <c r="K224" s="25">
        <f t="shared" si="50"/>
        <v>74.639457416493812</v>
      </c>
      <c r="L224" s="25">
        <f t="shared" si="50"/>
        <v>73.438740908195868</v>
      </c>
      <c r="M224" s="25">
        <f t="shared" si="50"/>
        <v>73.629744228952774</v>
      </c>
      <c r="N224" s="25">
        <f t="shared" si="50"/>
        <v>73.457468903768671</v>
      </c>
      <c r="O224" s="25">
        <f t="shared" si="50"/>
        <v>74.143899318381941</v>
      </c>
      <c r="P224" s="23">
        <f t="shared" si="43"/>
        <v>73.438740908195868</v>
      </c>
      <c r="Q224" s="23">
        <f t="shared" si="44"/>
        <v>0</v>
      </c>
      <c r="R224" s="32">
        <f t="shared" si="49"/>
        <v>73.438740908195868</v>
      </c>
      <c r="S224" s="26">
        <f t="shared" si="45"/>
        <v>0</v>
      </c>
      <c r="U224" s="26"/>
      <c r="V224" s="26">
        <f t="shared" si="48"/>
        <v>4329.0885301566414</v>
      </c>
      <c r="W224" s="26">
        <f t="shared" si="51"/>
        <v>4259.4469726753605</v>
      </c>
      <c r="X224" s="26">
        <f t="shared" si="52"/>
        <v>4270.5251652792613</v>
      </c>
      <c r="Y224" s="26">
        <f t="shared" si="53"/>
        <v>4260.5331964185825</v>
      </c>
      <c r="Z224" s="26">
        <f t="shared" si="54"/>
        <v>4300.3461604661525</v>
      </c>
      <c r="AA224" s="26"/>
    </row>
    <row r="225" spans="1:27" x14ac:dyDescent="0.2">
      <c r="A225" s="27" t="s">
        <v>242</v>
      </c>
      <c r="B225" s="18">
        <f>IF(ISERROR(VLOOKUP(Prices!A225,Quantities!$A$1:$B$576,2,FALSE)),0,VLOOKUP(Prices!A225,Quantities!$A$1:$B$576,2,FALSE))</f>
        <v>5</v>
      </c>
      <c r="C225" s="19">
        <f t="shared" si="46"/>
        <v>1</v>
      </c>
      <c r="D225" s="20">
        <v>2</v>
      </c>
      <c r="E225" s="21">
        <v>910</v>
      </c>
      <c r="F225" s="22">
        <v>0</v>
      </c>
      <c r="G225" s="23">
        <v>0</v>
      </c>
      <c r="H225" s="23">
        <v>0</v>
      </c>
      <c r="I225" s="23">
        <f>VLOOKUP(A225,'[1]Public Lighting Charges'!$A$8:$L$689,12,FALSE)</f>
        <v>57.663984617134581</v>
      </c>
      <c r="J225" s="24">
        <f t="shared" si="47"/>
        <v>57.663984617134581</v>
      </c>
      <c r="K225" s="25">
        <f t="shared" si="50"/>
        <v>82.359139091305664</v>
      </c>
      <c r="L225" s="25">
        <f t="shared" si="50"/>
        <v>81.034236937149799</v>
      </c>
      <c r="M225" s="25">
        <f t="shared" si="50"/>
        <v>81.244995021487696</v>
      </c>
      <c r="N225" s="25">
        <f t="shared" si="50"/>
        <v>81.054901899700042</v>
      </c>
      <c r="O225" s="25">
        <f t="shared" si="50"/>
        <v>81.812327260902421</v>
      </c>
      <c r="P225" s="23">
        <f t="shared" si="43"/>
        <v>81.034236937149799</v>
      </c>
      <c r="Q225" s="23">
        <f t="shared" si="44"/>
        <v>0</v>
      </c>
      <c r="R225" s="32">
        <f t="shared" si="49"/>
        <v>81.034236937149799</v>
      </c>
      <c r="S225" s="26">
        <f t="shared" si="45"/>
        <v>0</v>
      </c>
      <c r="U225" s="26"/>
      <c r="V225" s="26">
        <f t="shared" si="48"/>
        <v>411.79569545652834</v>
      </c>
      <c r="W225" s="26">
        <f t="shared" si="51"/>
        <v>405.17118468574898</v>
      </c>
      <c r="X225" s="26">
        <f t="shared" si="52"/>
        <v>406.22497510743847</v>
      </c>
      <c r="Y225" s="26">
        <f t="shared" si="53"/>
        <v>405.27450949850021</v>
      </c>
      <c r="Z225" s="26">
        <f t="shared" si="54"/>
        <v>409.06163630451209</v>
      </c>
      <c r="AA225" s="26"/>
    </row>
    <row r="226" spans="1:27" x14ac:dyDescent="0.2">
      <c r="A226" s="27" t="s">
        <v>243</v>
      </c>
      <c r="B226" s="18">
        <f>IF(ISERROR(VLOOKUP(Prices!A226,Quantities!$A$1:$B$576,2,FALSE)),0,VLOOKUP(Prices!A226,Quantities!$A$1:$B$576,2,FALSE))</f>
        <v>12</v>
      </c>
      <c r="C226" s="19">
        <f t="shared" si="46"/>
        <v>1</v>
      </c>
      <c r="D226" s="20">
        <v>2</v>
      </c>
      <c r="E226" s="21">
        <v>90</v>
      </c>
      <c r="F226" s="22">
        <v>0</v>
      </c>
      <c r="G226" s="23">
        <v>0</v>
      </c>
      <c r="H226" s="23">
        <v>0</v>
      </c>
      <c r="I226" s="23">
        <f>VLOOKUP(A226,'[1]Public Lighting Charges'!$A$8:$L$689,12,FALSE)</f>
        <v>51.056042919322252</v>
      </c>
      <c r="J226" s="24">
        <f t="shared" si="47"/>
        <v>51.056042919322252</v>
      </c>
      <c r="K226" s="25">
        <f t="shared" si="50"/>
        <v>72.92128298387928</v>
      </c>
      <c r="L226" s="25">
        <f t="shared" si="50"/>
        <v>71.748206553320173</v>
      </c>
      <c r="M226" s="25">
        <f t="shared" si="50"/>
        <v>71.934813043853111</v>
      </c>
      <c r="N226" s="25">
        <f t="shared" si="50"/>
        <v>71.766503436927792</v>
      </c>
      <c r="O226" s="25">
        <f t="shared" si="50"/>
        <v>72.437132461378525</v>
      </c>
      <c r="P226" s="23">
        <f t="shared" si="43"/>
        <v>71.748206553320173</v>
      </c>
      <c r="Q226" s="23">
        <f t="shared" si="44"/>
        <v>0</v>
      </c>
      <c r="R226" s="32">
        <f t="shared" si="49"/>
        <v>71.748206553320173</v>
      </c>
      <c r="S226" s="26">
        <f t="shared" si="45"/>
        <v>0</v>
      </c>
      <c r="U226" s="26"/>
      <c r="V226" s="26">
        <f t="shared" si="48"/>
        <v>875.05539580655136</v>
      </c>
      <c r="W226" s="26">
        <f t="shared" si="51"/>
        <v>860.97847863984202</v>
      </c>
      <c r="X226" s="26">
        <f t="shared" si="52"/>
        <v>863.21775652623728</v>
      </c>
      <c r="Y226" s="26">
        <f t="shared" si="53"/>
        <v>861.1980412431335</v>
      </c>
      <c r="Z226" s="26">
        <f t="shared" si="54"/>
        <v>869.2455895365423</v>
      </c>
      <c r="AA226" s="26"/>
    </row>
    <row r="227" spans="1:27" x14ac:dyDescent="0.2">
      <c r="A227" s="27" t="s">
        <v>244</v>
      </c>
      <c r="B227" s="18">
        <f>IF(ISERROR(VLOOKUP(Prices!A227,Quantities!$A$1:$B$576,2,FALSE)),0,VLOOKUP(Prices!A227,Quantities!$A$1:$B$576,2,FALSE))</f>
        <v>7</v>
      </c>
      <c r="C227" s="19">
        <f t="shared" si="46"/>
        <v>1</v>
      </c>
      <c r="D227" s="20">
        <v>2</v>
      </c>
      <c r="E227" s="21">
        <v>140</v>
      </c>
      <c r="F227" s="22">
        <v>0</v>
      </c>
      <c r="G227" s="23">
        <v>0</v>
      </c>
      <c r="H227" s="23">
        <v>0</v>
      </c>
      <c r="I227" s="23">
        <f>VLOOKUP(A227,'[1]Public Lighting Charges'!$A$8:$L$689,12,FALSE)</f>
        <v>61.865956919322251</v>
      </c>
      <c r="J227" s="24">
        <f t="shared" si="47"/>
        <v>61.865956919322251</v>
      </c>
      <c r="K227" s="25">
        <f t="shared" si="50"/>
        <v>88.360646333502984</v>
      </c>
      <c r="L227" s="25">
        <f t="shared" si="50"/>
        <v>86.939198611228036</v>
      </c>
      <c r="M227" s="25">
        <f t="shared" si="50"/>
        <v>87.165314628922943</v>
      </c>
      <c r="N227" s="25">
        <f t="shared" si="50"/>
        <v>86.961369428790533</v>
      </c>
      <c r="O227" s="25">
        <f t="shared" si="50"/>
        <v>87.773988346419472</v>
      </c>
      <c r="P227" s="23">
        <f t="shared" si="43"/>
        <v>86.939198611228036</v>
      </c>
      <c r="Q227" s="23">
        <f t="shared" si="44"/>
        <v>0</v>
      </c>
      <c r="R227" s="32">
        <f t="shared" si="49"/>
        <v>86.939198611228036</v>
      </c>
      <c r="S227" s="26">
        <f t="shared" si="45"/>
        <v>0</v>
      </c>
      <c r="U227" s="26"/>
      <c r="V227" s="26">
        <f t="shared" si="48"/>
        <v>618.52452433452095</v>
      </c>
      <c r="W227" s="26">
        <f t="shared" si="51"/>
        <v>608.5743902785963</v>
      </c>
      <c r="X227" s="26">
        <f t="shared" si="52"/>
        <v>610.1572024024606</v>
      </c>
      <c r="Y227" s="26">
        <f t="shared" si="53"/>
        <v>608.72958600153379</v>
      </c>
      <c r="Z227" s="26">
        <f t="shared" si="54"/>
        <v>614.41791842493626</v>
      </c>
      <c r="AA227" s="26"/>
    </row>
    <row r="228" spans="1:27" x14ac:dyDescent="0.2">
      <c r="A228" s="27" t="s">
        <v>245</v>
      </c>
      <c r="B228" s="18">
        <f>IF(ISERROR(VLOOKUP(Prices!A228,Quantities!$A$1:$B$576,2,FALSE)),0,VLOOKUP(Prices!A228,Quantities!$A$1:$B$576,2,FALSE))</f>
        <v>260</v>
      </c>
      <c r="C228" s="19">
        <f t="shared" si="46"/>
        <v>1</v>
      </c>
      <c r="D228" s="20">
        <v>2</v>
      </c>
      <c r="E228" s="21">
        <v>170</v>
      </c>
      <c r="F228" s="22">
        <v>0</v>
      </c>
      <c r="G228" s="23">
        <v>0</v>
      </c>
      <c r="H228" s="23">
        <v>0</v>
      </c>
      <c r="I228" s="23">
        <f>VLOOKUP(A228,'[1]Public Lighting Charges'!$A$8:$L$689,12,FALSE)</f>
        <v>60.930926669322254</v>
      </c>
      <c r="J228" s="24">
        <f t="shared" si="47"/>
        <v>60.930926669322254</v>
      </c>
      <c r="K228" s="25">
        <f t="shared" si="50"/>
        <v>87.025180410958242</v>
      </c>
      <c r="L228" s="25">
        <f t="shared" si="50"/>
        <v>85.625216177912336</v>
      </c>
      <c r="M228" s="25">
        <f t="shared" si="50"/>
        <v>85.847914721327641</v>
      </c>
      <c r="N228" s="25">
        <f t="shared" si="50"/>
        <v>85.647051909975119</v>
      </c>
      <c r="O228" s="25">
        <f t="shared" si="50"/>
        <v>86.447389060578359</v>
      </c>
      <c r="P228" s="23">
        <f t="shared" si="43"/>
        <v>85.625216177912336</v>
      </c>
      <c r="Q228" s="23">
        <f t="shared" si="44"/>
        <v>0</v>
      </c>
      <c r="R228" s="32">
        <f t="shared" si="49"/>
        <v>85.625216177912336</v>
      </c>
      <c r="S228" s="26">
        <f t="shared" si="45"/>
        <v>0</v>
      </c>
      <c r="U228" s="26"/>
      <c r="V228" s="26">
        <f t="shared" si="48"/>
        <v>22626.546906849144</v>
      </c>
      <c r="W228" s="26">
        <f t="shared" si="51"/>
        <v>22262.556206257206</v>
      </c>
      <c r="X228" s="26">
        <f t="shared" si="52"/>
        <v>22320.457827545186</v>
      </c>
      <c r="Y228" s="26">
        <f t="shared" si="53"/>
        <v>22268.23349659353</v>
      </c>
      <c r="Z228" s="26">
        <f t="shared" si="54"/>
        <v>22476.321155750375</v>
      </c>
      <c r="AA228" s="26"/>
    </row>
    <row r="229" spans="1:27" x14ac:dyDescent="0.2">
      <c r="A229" s="27" t="s">
        <v>246</v>
      </c>
      <c r="B229" s="18">
        <f>IF(ISERROR(VLOOKUP(Prices!A229,Quantities!$A$1:$B$576,2,FALSE)),0,VLOOKUP(Prices!A229,Quantities!$A$1:$B$576,2,FALSE))</f>
        <v>75</v>
      </c>
      <c r="C229" s="19">
        <f t="shared" si="46"/>
        <v>1</v>
      </c>
      <c r="D229" s="20">
        <v>2</v>
      </c>
      <c r="E229" s="21">
        <v>40</v>
      </c>
      <c r="F229" s="22">
        <v>0</v>
      </c>
      <c r="G229" s="23">
        <v>0</v>
      </c>
      <c r="H229" s="23">
        <v>0</v>
      </c>
      <c r="I229" s="23">
        <f>VLOOKUP(A229,'[1]Public Lighting Charges'!$A$8:$L$689,12,FALSE)</f>
        <v>52.259027617134578</v>
      </c>
      <c r="J229" s="24">
        <f t="shared" si="47"/>
        <v>52.259027617134578</v>
      </c>
      <c r="K229" s="25">
        <f t="shared" si="50"/>
        <v>74.639457416493812</v>
      </c>
      <c r="L229" s="25">
        <f t="shared" si="50"/>
        <v>73.438740908195868</v>
      </c>
      <c r="M229" s="25">
        <f t="shared" si="50"/>
        <v>73.629744228952774</v>
      </c>
      <c r="N229" s="25">
        <f t="shared" si="50"/>
        <v>73.457468903768671</v>
      </c>
      <c r="O229" s="25">
        <f t="shared" si="50"/>
        <v>74.143899318381941</v>
      </c>
      <c r="P229" s="23">
        <f t="shared" si="43"/>
        <v>73.438740908195868</v>
      </c>
      <c r="Q229" s="23">
        <f t="shared" si="44"/>
        <v>0</v>
      </c>
      <c r="R229" s="32">
        <f t="shared" si="49"/>
        <v>73.438740908195868</v>
      </c>
      <c r="S229" s="26">
        <f t="shared" si="45"/>
        <v>0</v>
      </c>
      <c r="U229" s="26"/>
      <c r="V229" s="26">
        <f t="shared" si="48"/>
        <v>5597.9593062370359</v>
      </c>
      <c r="W229" s="26">
        <f t="shared" si="51"/>
        <v>5507.9055681146901</v>
      </c>
      <c r="X229" s="26">
        <f t="shared" si="52"/>
        <v>5522.2308171714576</v>
      </c>
      <c r="Y229" s="26">
        <f t="shared" si="53"/>
        <v>5509.3101677826508</v>
      </c>
      <c r="Z229" s="26">
        <f t="shared" si="54"/>
        <v>5560.7924488786457</v>
      </c>
      <c r="AA229" s="26"/>
    </row>
    <row r="230" spans="1:27" x14ac:dyDescent="0.2">
      <c r="A230" s="27" t="s">
        <v>247</v>
      </c>
      <c r="B230" s="18">
        <f>IF(ISERROR(VLOOKUP(Prices!A230,Quantities!$A$1:$B$576,2,FALSE)),0,VLOOKUP(Prices!A230,Quantities!$A$1:$B$576,2,FALSE))</f>
        <v>7</v>
      </c>
      <c r="C230" s="19">
        <f t="shared" si="46"/>
        <v>1</v>
      </c>
      <c r="D230" s="20">
        <v>2</v>
      </c>
      <c r="E230" s="21">
        <v>350</v>
      </c>
      <c r="F230" s="22">
        <v>0</v>
      </c>
      <c r="G230" s="23">
        <v>0</v>
      </c>
      <c r="H230" s="23">
        <v>0</v>
      </c>
      <c r="I230" s="23">
        <f>VLOOKUP(A230,'[1]Public Lighting Charges'!$A$8:$L$689,12,FALSE)</f>
        <v>63.068941617134577</v>
      </c>
      <c r="J230" s="24">
        <f t="shared" si="47"/>
        <v>63.068941617134577</v>
      </c>
      <c r="K230" s="25">
        <f t="shared" si="50"/>
        <v>90.078820766117502</v>
      </c>
      <c r="L230" s="25">
        <f t="shared" si="50"/>
        <v>88.629732966103731</v>
      </c>
      <c r="M230" s="25">
        <f t="shared" si="50"/>
        <v>88.860245814022605</v>
      </c>
      <c r="N230" s="25">
        <f t="shared" si="50"/>
        <v>88.652334895631412</v>
      </c>
      <c r="O230" s="25">
        <f t="shared" si="50"/>
        <v>89.480755203422873</v>
      </c>
      <c r="P230" s="23">
        <f t="shared" si="43"/>
        <v>88.629732966103731</v>
      </c>
      <c r="Q230" s="23">
        <f t="shared" si="44"/>
        <v>0</v>
      </c>
      <c r="R230" s="32">
        <f t="shared" si="49"/>
        <v>88.629732966103731</v>
      </c>
      <c r="S230" s="26">
        <f t="shared" si="45"/>
        <v>0</v>
      </c>
      <c r="U230" s="26"/>
      <c r="V230" s="26">
        <f t="shared" si="48"/>
        <v>630.55174536282254</v>
      </c>
      <c r="W230" s="26">
        <f t="shared" si="51"/>
        <v>620.40813076272616</v>
      </c>
      <c r="X230" s="26">
        <f t="shared" si="52"/>
        <v>622.02172069815822</v>
      </c>
      <c r="Y230" s="26">
        <f t="shared" si="53"/>
        <v>620.56634426941991</v>
      </c>
      <c r="Z230" s="26">
        <f t="shared" si="54"/>
        <v>626.36528642396013</v>
      </c>
      <c r="AA230" s="26"/>
    </row>
    <row r="231" spans="1:27" x14ac:dyDescent="0.2">
      <c r="A231" s="27" t="s">
        <v>248</v>
      </c>
      <c r="B231" s="18">
        <f>IF(ISERROR(VLOOKUP(Prices!A231,Quantities!$A$1:$B$576,2,FALSE)),0,VLOOKUP(Prices!A231,Quantities!$A$1:$B$576,2,FALSE))</f>
        <v>3</v>
      </c>
      <c r="C231" s="19">
        <f t="shared" si="46"/>
        <v>1</v>
      </c>
      <c r="D231" s="20">
        <v>2</v>
      </c>
      <c r="E231" s="21">
        <v>360</v>
      </c>
      <c r="F231" s="22">
        <v>0</v>
      </c>
      <c r="G231" s="23">
        <v>0</v>
      </c>
      <c r="H231" s="23">
        <v>0</v>
      </c>
      <c r="I231" s="23">
        <f>VLOOKUP(A231,'[1]Public Lighting Charges'!$A$8:$L$689,12,FALSE)</f>
        <v>62.13391136713458</v>
      </c>
      <c r="J231" s="24">
        <f t="shared" si="47"/>
        <v>62.13391136713458</v>
      </c>
      <c r="K231" s="25">
        <f t="shared" si="50"/>
        <v>88.743354843572746</v>
      </c>
      <c r="L231" s="25">
        <f t="shared" si="50"/>
        <v>87.31575053278803</v>
      </c>
      <c r="M231" s="25">
        <f t="shared" si="50"/>
        <v>87.542845906427303</v>
      </c>
      <c r="N231" s="25">
        <f t="shared" si="50"/>
        <v>87.338017376816012</v>
      </c>
      <c r="O231" s="25">
        <f t="shared" si="50"/>
        <v>88.154155917581775</v>
      </c>
      <c r="P231" s="23">
        <f t="shared" si="43"/>
        <v>87.31575053278803</v>
      </c>
      <c r="Q231" s="23">
        <f t="shared" si="44"/>
        <v>0</v>
      </c>
      <c r="R231" s="32">
        <f t="shared" si="49"/>
        <v>87.31575053278803</v>
      </c>
      <c r="S231" s="26">
        <f t="shared" si="45"/>
        <v>0</v>
      </c>
      <c r="U231" s="26"/>
      <c r="V231" s="26">
        <f t="shared" si="48"/>
        <v>266.23006453071821</v>
      </c>
      <c r="W231" s="26">
        <f t="shared" si="51"/>
        <v>261.94725159836412</v>
      </c>
      <c r="X231" s="26">
        <f t="shared" si="52"/>
        <v>262.62853771928189</v>
      </c>
      <c r="Y231" s="26">
        <f t="shared" si="53"/>
        <v>262.01405213044802</v>
      </c>
      <c r="Z231" s="26">
        <f t="shared" si="54"/>
        <v>264.46246775274534</v>
      </c>
      <c r="AA231" s="26"/>
    </row>
    <row r="232" spans="1:27" x14ac:dyDescent="0.2">
      <c r="A232" s="27" t="s">
        <v>249</v>
      </c>
      <c r="B232" s="18">
        <f>IF(ISERROR(VLOOKUP(Prices!A232,Quantities!$A$1:$B$576,2,FALSE)),0,VLOOKUP(Prices!A232,Quantities!$A$1:$B$576,2,FALSE))</f>
        <v>2</v>
      </c>
      <c r="C232" s="19">
        <f t="shared" si="46"/>
        <v>1</v>
      </c>
      <c r="D232" s="20">
        <v>2</v>
      </c>
      <c r="E232" s="21">
        <v>50</v>
      </c>
      <c r="F232" s="22">
        <v>0</v>
      </c>
      <c r="G232" s="23">
        <v>0</v>
      </c>
      <c r="H232" s="23">
        <v>0</v>
      </c>
      <c r="I232" s="23">
        <f>VLOOKUP(A232,'[1]Public Lighting Charges'!$A$8:$L$689,12,FALSE)</f>
        <v>52.38194117654173</v>
      </c>
      <c r="J232" s="24">
        <f t="shared" si="47"/>
        <v>52.38194117654173</v>
      </c>
      <c r="K232" s="25">
        <f t="shared" si="50"/>
        <v>74.815009886595107</v>
      </c>
      <c r="L232" s="25">
        <f t="shared" si="50"/>
        <v>73.611469285569015</v>
      </c>
      <c r="M232" s="25">
        <f t="shared" si="50"/>
        <v>73.8029218473295</v>
      </c>
      <c r="N232" s="25">
        <f t="shared" si="50"/>
        <v>73.6302413295044</v>
      </c>
      <c r="O232" s="25">
        <f t="shared" si="50"/>
        <v>74.318286232740832</v>
      </c>
      <c r="P232" s="23">
        <f t="shared" si="43"/>
        <v>73.611469285569015</v>
      </c>
      <c r="Q232" s="23">
        <f t="shared" si="44"/>
        <v>0</v>
      </c>
      <c r="R232" s="32">
        <f t="shared" si="49"/>
        <v>73.611469285569015</v>
      </c>
      <c r="S232" s="26">
        <f t="shared" si="45"/>
        <v>0</v>
      </c>
      <c r="U232" s="26"/>
      <c r="V232" s="26">
        <f t="shared" si="48"/>
        <v>149.63001977319021</v>
      </c>
      <c r="W232" s="26">
        <f t="shared" si="51"/>
        <v>147.22293857113803</v>
      </c>
      <c r="X232" s="26">
        <f t="shared" si="52"/>
        <v>147.605843694659</v>
      </c>
      <c r="Y232" s="26">
        <f t="shared" si="53"/>
        <v>147.2604826590088</v>
      </c>
      <c r="Z232" s="26">
        <f t="shared" si="54"/>
        <v>148.63657246548166</v>
      </c>
      <c r="AA232" s="26"/>
    </row>
    <row r="233" spans="1:27" x14ac:dyDescent="0.2">
      <c r="A233" s="27" t="s">
        <v>250</v>
      </c>
      <c r="B233" s="18">
        <f>IF(ISERROR(VLOOKUP(Prices!A233,Quantities!$A$1:$B$576,2,FALSE)),0,VLOOKUP(Prices!A233,Quantities!$A$1:$B$576,2,FALSE))</f>
        <v>11</v>
      </c>
      <c r="C233" s="19">
        <f t="shared" si="46"/>
        <v>1</v>
      </c>
      <c r="D233" s="20">
        <v>2</v>
      </c>
      <c r="E233" s="21">
        <v>310</v>
      </c>
      <c r="F233" s="22">
        <v>0</v>
      </c>
      <c r="G233" s="23">
        <v>0</v>
      </c>
      <c r="H233" s="23">
        <v>0</v>
      </c>
      <c r="I233" s="23">
        <f>VLOOKUP(A233,'[1]Public Lighting Charges'!$A$8:$L$689,12,FALSE)</f>
        <v>62.256824926541732</v>
      </c>
      <c r="J233" s="24">
        <f t="shared" si="47"/>
        <v>62.256824926541732</v>
      </c>
      <c r="K233" s="25">
        <f t="shared" si="50"/>
        <v>88.918907313674055</v>
      </c>
      <c r="L233" s="25">
        <f t="shared" si="50"/>
        <v>87.488478910161163</v>
      </c>
      <c r="M233" s="25">
        <f t="shared" si="50"/>
        <v>87.716023524804015</v>
      </c>
      <c r="N233" s="25">
        <f t="shared" si="50"/>
        <v>87.510789802551727</v>
      </c>
      <c r="O233" s="25">
        <f t="shared" si="50"/>
        <v>88.328542831940666</v>
      </c>
      <c r="P233" s="23">
        <f t="shared" si="43"/>
        <v>87.488478910161163</v>
      </c>
      <c r="Q233" s="23">
        <f t="shared" si="44"/>
        <v>0</v>
      </c>
      <c r="R233" s="32">
        <f t="shared" si="49"/>
        <v>87.488478910161163</v>
      </c>
      <c r="S233" s="26">
        <f t="shared" si="45"/>
        <v>0</v>
      </c>
      <c r="U233" s="26"/>
      <c r="V233" s="26">
        <f t="shared" si="48"/>
        <v>978.10798045041463</v>
      </c>
      <c r="W233" s="26">
        <f t="shared" si="51"/>
        <v>962.37326801177278</v>
      </c>
      <c r="X233" s="26">
        <f t="shared" si="52"/>
        <v>964.87625877284415</v>
      </c>
      <c r="Y233" s="26">
        <f t="shared" si="53"/>
        <v>962.61868782806903</v>
      </c>
      <c r="Z233" s="26">
        <f t="shared" si="54"/>
        <v>971.6139711513473</v>
      </c>
      <c r="AA233" s="26"/>
    </row>
    <row r="234" spans="1:27" x14ac:dyDescent="0.2">
      <c r="A234" s="27" t="s">
        <v>251</v>
      </c>
      <c r="B234" s="18">
        <f>IF(ISERROR(VLOOKUP(Prices!A234,Quantities!$A$1:$B$576,2,FALSE)),0,VLOOKUP(Prices!A234,Quantities!$A$1:$B$576,2,FALSE))</f>
        <v>1298</v>
      </c>
      <c r="C234" s="19">
        <f t="shared" si="46"/>
        <v>1</v>
      </c>
      <c r="D234" s="20">
        <v>2</v>
      </c>
      <c r="E234" s="21">
        <v>50</v>
      </c>
      <c r="F234" s="22">
        <v>0</v>
      </c>
      <c r="G234" s="23">
        <v>0</v>
      </c>
      <c r="H234" s="23">
        <v>0</v>
      </c>
      <c r="I234" s="23">
        <f>VLOOKUP(A234,'[1]Public Lighting Charges'!$A$8:$L$689,12,FALSE)</f>
        <v>76.765813632082711</v>
      </c>
      <c r="J234" s="24">
        <f t="shared" si="47"/>
        <v>76.765813632082711</v>
      </c>
      <c r="K234" s="25">
        <f t="shared" si="50"/>
        <v>109.64150958973596</v>
      </c>
      <c r="L234" s="25">
        <f t="shared" si="50"/>
        <v>107.87771902753379</v>
      </c>
      <c r="M234" s="25">
        <f t="shared" si="50"/>
        <v>108.158293044941</v>
      </c>
      <c r="N234" s="25">
        <f t="shared" si="50"/>
        <v>107.90522948617411</v>
      </c>
      <c r="O234" s="25">
        <f t="shared" si="50"/>
        <v>108.9135603274146</v>
      </c>
      <c r="P234" s="23">
        <f t="shared" si="43"/>
        <v>107.87771902753379</v>
      </c>
      <c r="Q234" s="23">
        <f t="shared" si="44"/>
        <v>0</v>
      </c>
      <c r="R234" s="32">
        <f t="shared" si="49"/>
        <v>107.87771902753379</v>
      </c>
      <c r="S234" s="26">
        <f t="shared" si="45"/>
        <v>0</v>
      </c>
      <c r="U234" s="26"/>
      <c r="V234" s="26">
        <f t="shared" si="48"/>
        <v>142314.67944747728</v>
      </c>
      <c r="W234" s="26">
        <f t="shared" si="51"/>
        <v>140025.27929773886</v>
      </c>
      <c r="X234" s="26">
        <f t="shared" si="52"/>
        <v>140389.46437233343</v>
      </c>
      <c r="Y234" s="26">
        <f t="shared" si="53"/>
        <v>140060.98787305399</v>
      </c>
      <c r="Z234" s="26">
        <f t="shared" si="54"/>
        <v>141369.80130498414</v>
      </c>
      <c r="AA234" s="26"/>
    </row>
    <row r="235" spans="1:27" x14ac:dyDescent="0.2">
      <c r="A235" s="27" t="s">
        <v>252</v>
      </c>
      <c r="B235" s="18">
        <f>IF(ISERROR(VLOOKUP(Prices!A235,Quantities!$A$1:$B$576,2,FALSE)),0,VLOOKUP(Prices!A235,Quantities!$A$1:$B$576,2,FALSE))</f>
        <v>371</v>
      </c>
      <c r="C235" s="19">
        <f t="shared" si="46"/>
        <v>1</v>
      </c>
      <c r="D235" s="20">
        <v>2</v>
      </c>
      <c r="E235" s="21">
        <v>220</v>
      </c>
      <c r="F235" s="22">
        <v>0</v>
      </c>
      <c r="G235" s="23">
        <v>0</v>
      </c>
      <c r="H235" s="23">
        <v>0</v>
      </c>
      <c r="I235" s="23">
        <f>VLOOKUP(A235,'[1]Public Lighting Charges'!$A$8:$L$689,12,FALSE)</f>
        <v>87.575727632082717</v>
      </c>
      <c r="J235" s="24">
        <f t="shared" si="47"/>
        <v>87.575727632082717</v>
      </c>
      <c r="K235" s="25">
        <f t="shared" si="50"/>
        <v>125.08087293935968</v>
      </c>
      <c r="L235" s="25">
        <f t="shared" si="50"/>
        <v>123.06871108544168</v>
      </c>
      <c r="M235" s="25">
        <f t="shared" si="50"/>
        <v>123.38879463001084</v>
      </c>
      <c r="N235" s="25">
        <f t="shared" si="50"/>
        <v>123.10009547803686</v>
      </c>
      <c r="O235" s="25">
        <f t="shared" si="50"/>
        <v>124.25041621245555</v>
      </c>
      <c r="P235" s="23">
        <f t="shared" si="43"/>
        <v>123.06871108544168</v>
      </c>
      <c r="Q235" s="23">
        <f t="shared" si="44"/>
        <v>0</v>
      </c>
      <c r="R235" s="32">
        <f t="shared" si="49"/>
        <v>123.06871108544168</v>
      </c>
      <c r="S235" s="26">
        <f t="shared" si="45"/>
        <v>0</v>
      </c>
      <c r="U235" s="26"/>
      <c r="V235" s="26">
        <f t="shared" si="48"/>
        <v>46405.003860502438</v>
      </c>
      <c r="W235" s="26">
        <f t="shared" si="51"/>
        <v>45658.491812698863</v>
      </c>
      <c r="X235" s="26">
        <f t="shared" si="52"/>
        <v>45777.242807734023</v>
      </c>
      <c r="Y235" s="26">
        <f t="shared" si="53"/>
        <v>45670.135422351676</v>
      </c>
      <c r="Z235" s="26">
        <f t="shared" si="54"/>
        <v>46096.904414821009</v>
      </c>
      <c r="AA235" s="26"/>
    </row>
    <row r="236" spans="1:27" x14ac:dyDescent="0.2">
      <c r="A236" s="27" t="s">
        <v>253</v>
      </c>
      <c r="B236" s="18">
        <f>IF(ISERROR(VLOOKUP(Prices!A236,Quantities!$A$1:$B$576,2,FALSE)),0,VLOOKUP(Prices!A236,Quantities!$A$1:$B$576,2,FALSE))</f>
        <v>856</v>
      </c>
      <c r="C236" s="19">
        <f t="shared" si="46"/>
        <v>1</v>
      </c>
      <c r="D236" s="20">
        <v>2</v>
      </c>
      <c r="E236" s="21">
        <v>310</v>
      </c>
      <c r="F236" s="22">
        <v>0</v>
      </c>
      <c r="G236" s="23">
        <v>0</v>
      </c>
      <c r="H236" s="23">
        <v>0</v>
      </c>
      <c r="I236" s="23">
        <f>VLOOKUP(A236,'[1]Public Lighting Charges'!$A$8:$L$689,12,FALSE)</f>
        <v>86.640697382082706</v>
      </c>
      <c r="J236" s="24">
        <f t="shared" si="47"/>
        <v>86.640697382082706</v>
      </c>
      <c r="K236" s="25">
        <f t="shared" si="50"/>
        <v>123.74540701681491</v>
      </c>
      <c r="L236" s="25">
        <f t="shared" si="50"/>
        <v>121.75472865212593</v>
      </c>
      <c r="M236" s="25">
        <f t="shared" si="50"/>
        <v>122.07139472241552</v>
      </c>
      <c r="N236" s="25">
        <f t="shared" si="50"/>
        <v>121.78577795922143</v>
      </c>
      <c r="O236" s="25">
        <f t="shared" si="50"/>
        <v>122.92381692661441</v>
      </c>
      <c r="P236" s="23">
        <f t="shared" si="43"/>
        <v>121.75472865212593</v>
      </c>
      <c r="Q236" s="23">
        <f t="shared" si="44"/>
        <v>0</v>
      </c>
      <c r="R236" s="32">
        <f t="shared" si="49"/>
        <v>121.75472865212593</v>
      </c>
      <c r="S236" s="26">
        <f t="shared" si="45"/>
        <v>0</v>
      </c>
      <c r="U236" s="26"/>
      <c r="V236" s="26">
        <f t="shared" si="48"/>
        <v>105926.06840639356</v>
      </c>
      <c r="W236" s="26">
        <f t="shared" si="51"/>
        <v>104222.0477262198</v>
      </c>
      <c r="X236" s="26">
        <f t="shared" si="52"/>
        <v>104493.11388238768</v>
      </c>
      <c r="Y236" s="26">
        <f t="shared" si="53"/>
        <v>104248.62593309354</v>
      </c>
      <c r="Z236" s="26">
        <f t="shared" si="54"/>
        <v>105222.78728918193</v>
      </c>
      <c r="AA236" s="26"/>
    </row>
    <row r="237" spans="1:27" x14ac:dyDescent="0.2">
      <c r="A237" s="27" t="s">
        <v>254</v>
      </c>
      <c r="B237" s="18">
        <f>IF(ISERROR(VLOOKUP(Prices!A237,Quantities!$A$1:$B$576,2,FALSE)),0,VLOOKUP(Prices!A237,Quantities!$A$1:$B$576,2,FALSE))</f>
        <v>275</v>
      </c>
      <c r="C237" s="19">
        <f t="shared" si="46"/>
        <v>1</v>
      </c>
      <c r="D237" s="20">
        <v>2</v>
      </c>
      <c r="E237" s="21">
        <v>690</v>
      </c>
      <c r="F237" s="22">
        <v>0</v>
      </c>
      <c r="G237" s="23">
        <v>0</v>
      </c>
      <c r="H237" s="23">
        <v>0</v>
      </c>
      <c r="I237" s="23">
        <f>VLOOKUP(A237,'[1]Public Lighting Charges'!$A$8:$L$689,12,FALSE)</f>
        <v>81.703255507082716</v>
      </c>
      <c r="J237" s="24">
        <f t="shared" si="47"/>
        <v>81.703255507082716</v>
      </c>
      <c r="K237" s="25">
        <f t="shared" si="50"/>
        <v>116.69345830327545</v>
      </c>
      <c r="L237" s="25">
        <f t="shared" si="50"/>
        <v>114.81622383982987</v>
      </c>
      <c r="M237" s="25">
        <f t="shared" si="50"/>
        <v>115.11484388367826</v>
      </c>
      <c r="N237" s="25">
        <f t="shared" si="50"/>
        <v>114.84550372269777</v>
      </c>
      <c r="O237" s="25">
        <f t="shared" si="50"/>
        <v>115.9186886270145</v>
      </c>
      <c r="P237" s="23">
        <f t="shared" si="43"/>
        <v>114.81622383982987</v>
      </c>
      <c r="Q237" s="23">
        <f t="shared" si="44"/>
        <v>0</v>
      </c>
      <c r="R237" s="32">
        <f t="shared" si="49"/>
        <v>114.81622383982987</v>
      </c>
      <c r="S237" s="26">
        <f t="shared" si="45"/>
        <v>0</v>
      </c>
      <c r="U237" s="26"/>
      <c r="V237" s="26">
        <f t="shared" si="48"/>
        <v>32090.70103340075</v>
      </c>
      <c r="W237" s="26">
        <f t="shared" si="51"/>
        <v>31574.461555953214</v>
      </c>
      <c r="X237" s="26">
        <f t="shared" si="52"/>
        <v>31656.582068011521</v>
      </c>
      <c r="Y237" s="26">
        <f t="shared" si="53"/>
        <v>31582.513523741887</v>
      </c>
      <c r="Z237" s="26">
        <f t="shared" si="54"/>
        <v>31877.639372428988</v>
      </c>
      <c r="AA237" s="26"/>
    </row>
    <row r="238" spans="1:27" x14ac:dyDescent="0.2">
      <c r="A238" s="27" t="s">
        <v>255</v>
      </c>
      <c r="B238" s="18">
        <f>IF(ISERROR(VLOOKUP(Prices!A238,Quantities!$A$1:$B$576,2,FALSE)),0,VLOOKUP(Prices!A238,Quantities!$A$1:$B$576,2,FALSE))</f>
        <v>3</v>
      </c>
      <c r="C238" s="19">
        <f t="shared" si="46"/>
        <v>1</v>
      </c>
      <c r="D238" s="20">
        <v>2</v>
      </c>
      <c r="E238" s="21">
        <v>710</v>
      </c>
      <c r="F238" s="22">
        <v>0</v>
      </c>
      <c r="G238" s="23">
        <v>0</v>
      </c>
      <c r="H238" s="23">
        <v>0</v>
      </c>
      <c r="I238" s="23">
        <f>VLOOKUP(A238,'[1]Public Lighting Charges'!$A$8:$L$689,12,FALSE)</f>
        <v>80.057441548749381</v>
      </c>
      <c r="J238" s="24">
        <f t="shared" si="47"/>
        <v>80.057441548749381</v>
      </c>
      <c r="K238" s="25">
        <f t="shared" si="50"/>
        <v>114.34280873209561</v>
      </c>
      <c r="L238" s="25">
        <f t="shared" si="50"/>
        <v>112.50338890239784</v>
      </c>
      <c r="M238" s="25">
        <f t="shared" si="50"/>
        <v>112.79599360409918</v>
      </c>
      <c r="N238" s="25">
        <f t="shared" si="50"/>
        <v>112.53207897718988</v>
      </c>
      <c r="O238" s="25">
        <f t="shared" si="50"/>
        <v>113.58364586048121</v>
      </c>
      <c r="P238" s="23">
        <f t="shared" si="43"/>
        <v>112.50338890239784</v>
      </c>
      <c r="Q238" s="23">
        <f t="shared" si="44"/>
        <v>0</v>
      </c>
      <c r="R238" s="32">
        <f t="shared" si="49"/>
        <v>112.50338890239784</v>
      </c>
      <c r="S238" s="26">
        <f t="shared" si="45"/>
        <v>0</v>
      </c>
      <c r="U238" s="26"/>
      <c r="V238" s="26">
        <f t="shared" si="48"/>
        <v>343.02842619628683</v>
      </c>
      <c r="W238" s="26">
        <f t="shared" si="51"/>
        <v>337.51016670719355</v>
      </c>
      <c r="X238" s="26">
        <f t="shared" si="52"/>
        <v>338.38798081229754</v>
      </c>
      <c r="Y238" s="26">
        <f t="shared" si="53"/>
        <v>337.59623693156965</v>
      </c>
      <c r="Z238" s="26">
        <f t="shared" si="54"/>
        <v>340.75093758144362</v>
      </c>
      <c r="AA238" s="26"/>
    </row>
    <row r="239" spans="1:27" x14ac:dyDescent="0.2">
      <c r="A239" s="27" t="s">
        <v>256</v>
      </c>
      <c r="B239" s="18">
        <f>IF(ISERROR(VLOOKUP(Prices!A239,Quantities!$A$1:$B$576,2,FALSE)),0,VLOOKUP(Prices!A239,Quantities!$A$1:$B$576,2,FALSE))</f>
        <v>8</v>
      </c>
      <c r="C239" s="19">
        <f t="shared" si="46"/>
        <v>1</v>
      </c>
      <c r="D239" s="20">
        <v>2</v>
      </c>
      <c r="E239" s="21">
        <v>720</v>
      </c>
      <c r="F239" s="22">
        <v>0</v>
      </c>
      <c r="G239" s="23">
        <v>0</v>
      </c>
      <c r="H239" s="23">
        <v>0</v>
      </c>
      <c r="I239" s="23">
        <f>VLOOKUP(A239,'[1]Public Lighting Charges'!$A$8:$L$689,12,FALSE)</f>
        <v>79.234534569582706</v>
      </c>
      <c r="J239" s="24">
        <f t="shared" si="47"/>
        <v>79.234534569582706</v>
      </c>
      <c r="K239" s="25">
        <f t="shared" si="50"/>
        <v>113.1674839465057</v>
      </c>
      <c r="L239" s="25">
        <f t="shared" si="50"/>
        <v>111.34697143368183</v>
      </c>
      <c r="M239" s="25">
        <f t="shared" si="50"/>
        <v>111.63656846430962</v>
      </c>
      <c r="N239" s="25">
        <f t="shared" si="50"/>
        <v>111.37536660443594</v>
      </c>
      <c r="O239" s="25">
        <f t="shared" si="50"/>
        <v>112.41612447721454</v>
      </c>
      <c r="P239" s="23">
        <f t="shared" si="43"/>
        <v>111.34697143368183</v>
      </c>
      <c r="Q239" s="23">
        <f t="shared" si="44"/>
        <v>0</v>
      </c>
      <c r="R239" s="32">
        <f t="shared" si="49"/>
        <v>111.34697143368183</v>
      </c>
      <c r="S239" s="26">
        <f t="shared" si="45"/>
        <v>0</v>
      </c>
      <c r="U239" s="26"/>
      <c r="V239" s="26">
        <f t="shared" si="48"/>
        <v>905.33987157204558</v>
      </c>
      <c r="W239" s="26">
        <f t="shared" si="51"/>
        <v>890.77577146945464</v>
      </c>
      <c r="X239" s="26">
        <f t="shared" si="52"/>
        <v>893.09254771447695</v>
      </c>
      <c r="Y239" s="26">
        <f t="shared" si="53"/>
        <v>891.00293283548751</v>
      </c>
      <c r="Z239" s="26">
        <f t="shared" si="54"/>
        <v>899.3289958177163</v>
      </c>
      <c r="AA239" s="26"/>
    </row>
    <row r="240" spans="1:27" x14ac:dyDescent="0.2">
      <c r="A240" s="27" t="s">
        <v>257</v>
      </c>
      <c r="B240" s="18">
        <f>IF(ISERROR(VLOOKUP(Prices!A240,Quantities!$A$1:$B$576,2,FALSE)),0,VLOOKUP(Prices!A240,Quantities!$A$1:$B$576,2,FALSE))</f>
        <v>22</v>
      </c>
      <c r="C240" s="19">
        <f t="shared" si="46"/>
        <v>1</v>
      </c>
      <c r="D240" s="20">
        <v>2</v>
      </c>
      <c r="E240" s="21">
        <v>980</v>
      </c>
      <c r="F240" s="22">
        <v>0</v>
      </c>
      <c r="G240" s="23">
        <v>0</v>
      </c>
      <c r="H240" s="23">
        <v>0</v>
      </c>
      <c r="I240" s="23">
        <f>VLOOKUP(A240,'[1]Public Lighting Charges'!$A$8:$L$689,12,FALSE)</f>
        <v>82.170770632082707</v>
      </c>
      <c r="J240" s="24">
        <f t="shared" si="47"/>
        <v>82.170770632082707</v>
      </c>
      <c r="K240" s="25">
        <f t="shared" si="50"/>
        <v>117.36119126454781</v>
      </c>
      <c r="L240" s="25">
        <f t="shared" si="50"/>
        <v>115.47321505648772</v>
      </c>
      <c r="M240" s="25">
        <f t="shared" si="50"/>
        <v>115.77354383747591</v>
      </c>
      <c r="N240" s="25">
        <f t="shared" si="50"/>
        <v>115.50266248210548</v>
      </c>
      <c r="O240" s="25">
        <f t="shared" si="50"/>
        <v>116.58198826993505</v>
      </c>
      <c r="P240" s="23">
        <f t="shared" ref="P240:P303" si="55">IF($D240=2,($I240*(1+L$6)*L$5))</f>
        <v>115.47321505648772</v>
      </c>
      <c r="Q240" s="23">
        <f t="shared" ref="Q240:Q303" si="56">IF($D240=2,0)</f>
        <v>0</v>
      </c>
      <c r="R240" s="32">
        <f t="shared" si="49"/>
        <v>115.47321505648772</v>
      </c>
      <c r="S240" s="26">
        <f t="shared" si="45"/>
        <v>0</v>
      </c>
      <c r="U240" s="26"/>
      <c r="V240" s="26">
        <f t="shared" si="48"/>
        <v>2581.9462078200518</v>
      </c>
      <c r="W240" s="26">
        <f t="shared" si="51"/>
        <v>2540.41073124273</v>
      </c>
      <c r="X240" s="26">
        <f t="shared" si="52"/>
        <v>2547.0179644244699</v>
      </c>
      <c r="Y240" s="26">
        <f t="shared" si="53"/>
        <v>2541.0585746063207</v>
      </c>
      <c r="Z240" s="26">
        <f t="shared" si="54"/>
        <v>2564.803741938571</v>
      </c>
      <c r="AA240" s="26"/>
    </row>
    <row r="241" spans="1:27" x14ac:dyDescent="0.2">
      <c r="A241" s="27" t="s">
        <v>258</v>
      </c>
      <c r="B241" s="18">
        <f>IF(ISERROR(VLOOKUP(Prices!A241,Quantities!$A$1:$B$576,2,FALSE)),0,VLOOKUP(Prices!A241,Quantities!$A$1:$B$576,2,FALSE))</f>
        <v>16</v>
      </c>
      <c r="C241" s="19">
        <f t="shared" si="46"/>
        <v>1</v>
      </c>
      <c r="D241" s="20">
        <v>2</v>
      </c>
      <c r="E241" s="21">
        <v>1010</v>
      </c>
      <c r="F241" s="22">
        <v>0</v>
      </c>
      <c r="G241" s="23">
        <v>0</v>
      </c>
      <c r="H241" s="23">
        <v>0</v>
      </c>
      <c r="I241" s="23">
        <f>VLOOKUP(A241,'[1]Public Lighting Charges'!$A$8:$L$689,12,FALSE)</f>
        <v>76.765813632082711</v>
      </c>
      <c r="J241" s="24">
        <f t="shared" si="47"/>
        <v>76.765813632082711</v>
      </c>
      <c r="K241" s="25">
        <f t="shared" si="50"/>
        <v>109.64150958973596</v>
      </c>
      <c r="L241" s="25">
        <f t="shared" si="50"/>
        <v>107.87771902753379</v>
      </c>
      <c r="M241" s="25">
        <f t="shared" si="50"/>
        <v>108.158293044941</v>
      </c>
      <c r="N241" s="25">
        <f t="shared" si="50"/>
        <v>107.90522948617411</v>
      </c>
      <c r="O241" s="25">
        <f t="shared" si="50"/>
        <v>108.9135603274146</v>
      </c>
      <c r="P241" s="23">
        <f t="shared" si="55"/>
        <v>107.87771902753379</v>
      </c>
      <c r="Q241" s="23">
        <f t="shared" si="56"/>
        <v>0</v>
      </c>
      <c r="R241" s="32">
        <f t="shared" si="49"/>
        <v>107.87771902753379</v>
      </c>
      <c r="S241" s="26">
        <f t="shared" si="45"/>
        <v>0</v>
      </c>
      <c r="U241" s="26"/>
      <c r="V241" s="26">
        <f t="shared" si="48"/>
        <v>1754.2641534357754</v>
      </c>
      <c r="W241" s="26">
        <f t="shared" si="51"/>
        <v>1726.0435044405406</v>
      </c>
      <c r="X241" s="26">
        <f t="shared" si="52"/>
        <v>1730.5326887190561</v>
      </c>
      <c r="Y241" s="26">
        <f t="shared" si="53"/>
        <v>1726.4836717787857</v>
      </c>
      <c r="Z241" s="26">
        <f t="shared" si="54"/>
        <v>1742.6169652386336</v>
      </c>
      <c r="AA241" s="26"/>
    </row>
    <row r="242" spans="1:27" x14ac:dyDescent="0.2">
      <c r="A242" s="27" t="s">
        <v>259</v>
      </c>
      <c r="B242" s="18">
        <f>IF(ISERROR(VLOOKUP(Prices!A242,Quantities!$A$1:$B$576,2,FALSE)),0,VLOOKUP(Prices!A242,Quantities!$A$1:$B$576,2,FALSE))</f>
        <v>10</v>
      </c>
      <c r="C242" s="19">
        <f t="shared" si="46"/>
        <v>1</v>
      </c>
      <c r="D242" s="20">
        <v>2</v>
      </c>
      <c r="E242" s="21">
        <v>1360</v>
      </c>
      <c r="F242" s="22">
        <v>0</v>
      </c>
      <c r="G242" s="23">
        <v>0</v>
      </c>
      <c r="H242" s="23">
        <v>0</v>
      </c>
      <c r="I242" s="23">
        <f>VLOOKUP(A242,'[1]Public Lighting Charges'!$A$8:$L$689,12,FALSE)</f>
        <v>80.057441548749381</v>
      </c>
      <c r="J242" s="24">
        <f t="shared" si="47"/>
        <v>80.057441548749381</v>
      </c>
      <c r="K242" s="25">
        <f t="shared" si="50"/>
        <v>114.34280873209561</v>
      </c>
      <c r="L242" s="25">
        <f t="shared" si="50"/>
        <v>112.50338890239784</v>
      </c>
      <c r="M242" s="25">
        <f t="shared" si="50"/>
        <v>112.79599360409918</v>
      </c>
      <c r="N242" s="25">
        <f t="shared" si="50"/>
        <v>112.53207897718988</v>
      </c>
      <c r="O242" s="25">
        <f t="shared" si="50"/>
        <v>113.58364586048121</v>
      </c>
      <c r="P242" s="23">
        <f t="shared" si="55"/>
        <v>112.50338890239784</v>
      </c>
      <c r="Q242" s="23">
        <f t="shared" si="56"/>
        <v>0</v>
      </c>
      <c r="R242" s="32">
        <f t="shared" si="49"/>
        <v>112.50338890239784</v>
      </c>
      <c r="S242" s="26">
        <f t="shared" si="45"/>
        <v>0</v>
      </c>
      <c r="U242" s="26"/>
      <c r="V242" s="26">
        <f t="shared" si="48"/>
        <v>1143.4280873209561</v>
      </c>
      <c r="W242" s="26">
        <f t="shared" si="51"/>
        <v>1125.0338890239784</v>
      </c>
      <c r="X242" s="26">
        <f t="shared" si="52"/>
        <v>1127.9599360409918</v>
      </c>
      <c r="Y242" s="26">
        <f t="shared" si="53"/>
        <v>1125.3207897718989</v>
      </c>
      <c r="Z242" s="26">
        <f t="shared" si="54"/>
        <v>1135.8364586048122</v>
      </c>
      <c r="AA242" s="26"/>
    </row>
    <row r="243" spans="1:27" x14ac:dyDescent="0.2">
      <c r="A243" s="27" t="s">
        <v>260</v>
      </c>
      <c r="B243" s="18">
        <f>IF(ISERROR(VLOOKUP(Prices!A243,Quantities!$A$1:$B$576,2,FALSE)),0,VLOOKUP(Prices!A243,Quantities!$A$1:$B$576,2,FALSE))</f>
        <v>56</v>
      </c>
      <c r="C243" s="19">
        <f t="shared" si="46"/>
        <v>1</v>
      </c>
      <c r="D243" s="20">
        <v>2</v>
      </c>
      <c r="E243" s="21">
        <v>1370</v>
      </c>
      <c r="F243" s="22">
        <v>0</v>
      </c>
      <c r="G243" s="23">
        <v>0</v>
      </c>
      <c r="H243" s="23">
        <v>0</v>
      </c>
      <c r="I243" s="23">
        <f>VLOOKUP(A243,'[1]Public Lighting Charges'!$A$8:$L$689,12,FALSE)</f>
        <v>79.234534569582706</v>
      </c>
      <c r="J243" s="24">
        <f t="shared" si="47"/>
        <v>79.234534569582706</v>
      </c>
      <c r="K243" s="25">
        <f t="shared" si="50"/>
        <v>113.1674839465057</v>
      </c>
      <c r="L243" s="25">
        <f t="shared" si="50"/>
        <v>111.34697143368183</v>
      </c>
      <c r="M243" s="25">
        <f t="shared" si="50"/>
        <v>111.63656846430962</v>
      </c>
      <c r="N243" s="25">
        <f t="shared" si="50"/>
        <v>111.37536660443594</v>
      </c>
      <c r="O243" s="25">
        <f t="shared" si="50"/>
        <v>112.41612447721454</v>
      </c>
      <c r="P243" s="23">
        <f t="shared" si="55"/>
        <v>111.34697143368183</v>
      </c>
      <c r="Q243" s="23">
        <f t="shared" si="56"/>
        <v>0</v>
      </c>
      <c r="R243" s="32">
        <f t="shared" si="49"/>
        <v>111.34697143368183</v>
      </c>
      <c r="S243" s="26">
        <f t="shared" si="45"/>
        <v>0</v>
      </c>
      <c r="U243" s="26"/>
      <c r="V243" s="26">
        <f t="shared" si="48"/>
        <v>6337.3791010043187</v>
      </c>
      <c r="W243" s="26">
        <f t="shared" si="51"/>
        <v>6235.4304002861827</v>
      </c>
      <c r="X243" s="26">
        <f t="shared" si="52"/>
        <v>6251.6478340013382</v>
      </c>
      <c r="Y243" s="26">
        <f t="shared" si="53"/>
        <v>6237.0205298484125</v>
      </c>
      <c r="Z243" s="26">
        <f t="shared" si="54"/>
        <v>6295.3029707240139</v>
      </c>
      <c r="AA243" s="26"/>
    </row>
    <row r="244" spans="1:27" x14ac:dyDescent="0.2">
      <c r="A244" s="27" t="s">
        <v>261</v>
      </c>
      <c r="B244" s="18">
        <f>IF(ISERROR(VLOOKUP(Prices!A244,Quantities!$A$1:$B$576,2,FALSE)),0,VLOOKUP(Prices!A244,Quantities!$A$1:$B$576,2,FALSE))</f>
        <v>10</v>
      </c>
      <c r="C244" s="19">
        <f t="shared" si="46"/>
        <v>1</v>
      </c>
      <c r="D244" s="20">
        <v>2</v>
      </c>
      <c r="E244" s="21">
        <v>50</v>
      </c>
      <c r="F244" s="22">
        <v>0</v>
      </c>
      <c r="G244" s="23">
        <v>0</v>
      </c>
      <c r="H244" s="23">
        <v>0</v>
      </c>
      <c r="I244" s="23">
        <f>VLOOKUP(A244,'[1]Public Lighting Charges'!$A$8:$L$689,12,FALSE)</f>
        <v>70.297824922255131</v>
      </c>
      <c r="J244" s="24">
        <f t="shared" si="47"/>
        <v>70.297824922255131</v>
      </c>
      <c r="K244" s="25">
        <f t="shared" si="50"/>
        <v>100.40354267970396</v>
      </c>
      <c r="L244" s="25">
        <f t="shared" si="50"/>
        <v>98.788362246191355</v>
      </c>
      <c r="M244" s="25">
        <f t="shared" si="50"/>
        <v>99.045296188791852</v>
      </c>
      <c r="N244" s="25">
        <f t="shared" si="50"/>
        <v>98.813554780648118</v>
      </c>
      <c r="O244" s="25">
        <f t="shared" si="50"/>
        <v>99.736927589291284</v>
      </c>
      <c r="P244" s="23">
        <f t="shared" si="55"/>
        <v>98.788362246191355</v>
      </c>
      <c r="Q244" s="23">
        <f t="shared" si="56"/>
        <v>0</v>
      </c>
      <c r="R244" s="32">
        <f t="shared" si="49"/>
        <v>98.788362246191355</v>
      </c>
      <c r="S244" s="26">
        <f t="shared" si="45"/>
        <v>0</v>
      </c>
      <c r="U244" s="26"/>
      <c r="V244" s="26">
        <f t="shared" si="48"/>
        <v>1004.0354267970396</v>
      </c>
      <c r="W244" s="26">
        <f t="shared" si="51"/>
        <v>987.88362246191355</v>
      </c>
      <c r="X244" s="26">
        <f t="shared" si="52"/>
        <v>990.45296188791849</v>
      </c>
      <c r="Y244" s="26">
        <f t="shared" si="53"/>
        <v>988.13554780648121</v>
      </c>
      <c r="Z244" s="26">
        <f t="shared" si="54"/>
        <v>997.36927589291281</v>
      </c>
      <c r="AA244" s="26"/>
    </row>
    <row r="245" spans="1:27" x14ac:dyDescent="0.2">
      <c r="A245" s="27" t="s">
        <v>262</v>
      </c>
      <c r="B245" s="18">
        <f>IF(ISERROR(VLOOKUP(Prices!A245,Quantities!$A$1:$B$576,2,FALSE)),0,VLOOKUP(Prices!A245,Quantities!$A$1:$B$576,2,FALSE))</f>
        <v>3</v>
      </c>
      <c r="C245" s="19">
        <f t="shared" si="46"/>
        <v>1</v>
      </c>
      <c r="D245" s="20">
        <v>2</v>
      </c>
      <c r="E245" s="21">
        <v>220</v>
      </c>
      <c r="F245" s="22">
        <v>0</v>
      </c>
      <c r="G245" s="23">
        <v>0</v>
      </c>
      <c r="H245" s="23">
        <v>0</v>
      </c>
      <c r="I245" s="23">
        <f>VLOOKUP(A245,'[1]Public Lighting Charges'!$A$8:$L$689,12,FALSE)</f>
        <v>81.107738922255137</v>
      </c>
      <c r="J245" s="24">
        <f t="shared" si="47"/>
        <v>81.107738922255137</v>
      </c>
      <c r="K245" s="25">
        <f t="shared" si="50"/>
        <v>115.84290602932766</v>
      </c>
      <c r="L245" s="25">
        <f t="shared" si="50"/>
        <v>113.97935430409923</v>
      </c>
      <c r="M245" s="25">
        <f t="shared" si="50"/>
        <v>114.2757977738617</v>
      </c>
      <c r="N245" s="25">
        <f t="shared" si="50"/>
        <v>114.00842077251087</v>
      </c>
      <c r="O245" s="25">
        <f t="shared" si="50"/>
        <v>115.07378347433225</v>
      </c>
      <c r="P245" s="23">
        <f t="shared" si="55"/>
        <v>113.97935430409923</v>
      </c>
      <c r="Q245" s="23">
        <f t="shared" si="56"/>
        <v>0</v>
      </c>
      <c r="R245" s="32">
        <f t="shared" si="49"/>
        <v>113.97935430409923</v>
      </c>
      <c r="S245" s="26">
        <f t="shared" si="45"/>
        <v>0</v>
      </c>
      <c r="U245" s="26"/>
      <c r="V245" s="26">
        <f t="shared" si="48"/>
        <v>347.52871808798301</v>
      </c>
      <c r="W245" s="26">
        <f t="shared" si="51"/>
        <v>341.93806291229771</v>
      </c>
      <c r="X245" s="26">
        <f t="shared" si="52"/>
        <v>342.82739332158508</v>
      </c>
      <c r="Y245" s="26">
        <f t="shared" si="53"/>
        <v>342.02526231753262</v>
      </c>
      <c r="Z245" s="26">
        <f t="shared" si="54"/>
        <v>345.22135042299675</v>
      </c>
      <c r="AA245" s="26"/>
    </row>
    <row r="246" spans="1:27" x14ac:dyDescent="0.2">
      <c r="A246" s="27" t="s">
        <v>263</v>
      </c>
      <c r="B246" s="18">
        <f>IF(ISERROR(VLOOKUP(Prices!A246,Quantities!$A$1:$B$576,2,FALSE)),0,VLOOKUP(Prices!A246,Quantities!$A$1:$B$576,2,FALSE))</f>
        <v>15</v>
      </c>
      <c r="C246" s="19">
        <f t="shared" si="46"/>
        <v>1</v>
      </c>
      <c r="D246" s="20">
        <v>2</v>
      </c>
      <c r="E246" s="21">
        <v>310</v>
      </c>
      <c r="F246" s="22">
        <v>0</v>
      </c>
      <c r="G246" s="23">
        <v>0</v>
      </c>
      <c r="H246" s="23">
        <v>0</v>
      </c>
      <c r="I246" s="23">
        <f>VLOOKUP(A246,'[1]Public Lighting Charges'!$A$8:$L$689,12,FALSE)</f>
        <v>80.172708672255126</v>
      </c>
      <c r="J246" s="24">
        <f t="shared" si="47"/>
        <v>80.172708672255126</v>
      </c>
      <c r="K246" s="25">
        <f t="shared" si="50"/>
        <v>114.50744010678289</v>
      </c>
      <c r="L246" s="25">
        <f t="shared" si="50"/>
        <v>112.66537187078349</v>
      </c>
      <c r="M246" s="25">
        <f t="shared" si="50"/>
        <v>112.95839786626635</v>
      </c>
      <c r="N246" s="25">
        <f t="shared" si="50"/>
        <v>112.69410325369545</v>
      </c>
      <c r="O246" s="25">
        <f t="shared" si="50"/>
        <v>113.7471841884911</v>
      </c>
      <c r="P246" s="23">
        <f t="shared" si="55"/>
        <v>112.66537187078349</v>
      </c>
      <c r="Q246" s="23">
        <f t="shared" si="56"/>
        <v>0</v>
      </c>
      <c r="R246" s="32">
        <f t="shared" si="49"/>
        <v>112.66537187078349</v>
      </c>
      <c r="S246" s="26">
        <f t="shared" si="45"/>
        <v>0</v>
      </c>
      <c r="U246" s="26"/>
      <c r="V246" s="26">
        <f t="shared" si="48"/>
        <v>1717.6116016017434</v>
      </c>
      <c r="W246" s="26">
        <f t="shared" si="51"/>
        <v>1689.9805780617523</v>
      </c>
      <c r="X246" s="26">
        <f t="shared" si="52"/>
        <v>1694.3759679939953</v>
      </c>
      <c r="Y246" s="26">
        <f t="shared" si="53"/>
        <v>1690.4115488054317</v>
      </c>
      <c r="Z246" s="26">
        <f t="shared" si="54"/>
        <v>1706.2077628273667</v>
      </c>
      <c r="AA246" s="26"/>
    </row>
    <row r="247" spans="1:27" x14ac:dyDescent="0.2">
      <c r="A247" s="27" t="s">
        <v>264</v>
      </c>
      <c r="B247" s="18">
        <f>IF(ISERROR(VLOOKUP(Prices!A247,Quantities!$A$1:$B$576,2,FALSE)),0,VLOOKUP(Prices!A247,Quantities!$A$1:$B$576,2,FALSE))</f>
        <v>23</v>
      </c>
      <c r="C247" s="19">
        <f t="shared" si="46"/>
        <v>1</v>
      </c>
      <c r="D247" s="20">
        <v>2</v>
      </c>
      <c r="E247" s="21">
        <v>60</v>
      </c>
      <c r="F247" s="22">
        <v>0</v>
      </c>
      <c r="G247" s="23">
        <v>0</v>
      </c>
      <c r="H247" s="23">
        <v>0</v>
      </c>
      <c r="I247" s="23">
        <f>VLOOKUP(A247,'[1]Public Lighting Charges'!$A$8:$L$689,12,FALSE)</f>
        <v>74.537067268375267</v>
      </c>
      <c r="J247" s="24">
        <f t="shared" si="47"/>
        <v>74.537067268375267</v>
      </c>
      <c r="K247" s="25">
        <f t="shared" si="50"/>
        <v>106.45828121960908</v>
      </c>
      <c r="L247" s="25">
        <f t="shared" si="50"/>
        <v>104.74569889211266</v>
      </c>
      <c r="M247" s="25">
        <f t="shared" si="50"/>
        <v>105.01812698763797</v>
      </c>
      <c r="N247" s="25">
        <f t="shared" si="50"/>
        <v>104.77241063799585</v>
      </c>
      <c r="O247" s="25">
        <f t="shared" si="50"/>
        <v>105.75146655086003</v>
      </c>
      <c r="P247" s="23">
        <f t="shared" si="55"/>
        <v>104.74569889211266</v>
      </c>
      <c r="Q247" s="23">
        <f t="shared" si="56"/>
        <v>0</v>
      </c>
      <c r="R247" s="32">
        <f t="shared" si="49"/>
        <v>104.74569889211266</v>
      </c>
      <c r="S247" s="26">
        <f t="shared" si="45"/>
        <v>0</v>
      </c>
      <c r="U247" s="26"/>
      <c r="V247" s="26">
        <f t="shared" si="48"/>
        <v>2448.5404680510087</v>
      </c>
      <c r="W247" s="26">
        <f t="shared" si="51"/>
        <v>2409.151074518591</v>
      </c>
      <c r="X247" s="26">
        <f t="shared" si="52"/>
        <v>2415.4169207156733</v>
      </c>
      <c r="Y247" s="26">
        <f t="shared" si="53"/>
        <v>2409.7654446739043</v>
      </c>
      <c r="Z247" s="26">
        <f t="shared" si="54"/>
        <v>2432.2837306697807</v>
      </c>
      <c r="AA247" s="26"/>
    </row>
    <row r="248" spans="1:27" x14ac:dyDescent="0.2">
      <c r="A248" s="27" t="s">
        <v>265</v>
      </c>
      <c r="B248" s="18">
        <f>IF(ISERROR(VLOOKUP(Prices!A248,Quantities!$A$1:$B$576,2,FALSE)),0,VLOOKUP(Prices!A248,Quantities!$A$1:$B$576,2,FALSE))</f>
        <v>9</v>
      </c>
      <c r="C248" s="19">
        <f t="shared" si="46"/>
        <v>1</v>
      </c>
      <c r="D248" s="20">
        <v>2</v>
      </c>
      <c r="E248" s="21">
        <v>230</v>
      </c>
      <c r="F248" s="22">
        <v>0</v>
      </c>
      <c r="G248" s="23">
        <v>0</v>
      </c>
      <c r="H248" s="23">
        <v>0</v>
      </c>
      <c r="I248" s="23">
        <f>VLOOKUP(A248,'[1]Public Lighting Charges'!$A$8:$L$689,12,FALSE)</f>
        <v>85.346981268375274</v>
      </c>
      <c r="J248" s="24">
        <f t="shared" si="47"/>
        <v>85.346981268375274</v>
      </c>
      <c r="K248" s="25">
        <f t="shared" si="50"/>
        <v>121.89764456923278</v>
      </c>
      <c r="L248" s="25">
        <f t="shared" si="50"/>
        <v>119.93669095002053</v>
      </c>
      <c r="M248" s="25">
        <f t="shared" si="50"/>
        <v>120.2486285727078</v>
      </c>
      <c r="N248" s="25">
        <f t="shared" si="50"/>
        <v>119.9672766298586</v>
      </c>
      <c r="O248" s="25">
        <f t="shared" si="50"/>
        <v>121.08832243590098</v>
      </c>
      <c r="P248" s="23">
        <f t="shared" si="55"/>
        <v>119.93669095002053</v>
      </c>
      <c r="Q248" s="23">
        <f t="shared" si="56"/>
        <v>0</v>
      </c>
      <c r="R248" s="32">
        <f t="shared" si="49"/>
        <v>119.93669095002053</v>
      </c>
      <c r="S248" s="26">
        <f t="shared" si="45"/>
        <v>0</v>
      </c>
      <c r="U248" s="26"/>
      <c r="V248" s="26">
        <f t="shared" si="48"/>
        <v>1097.078801123095</v>
      </c>
      <c r="W248" s="26">
        <f t="shared" si="51"/>
        <v>1079.4302185501847</v>
      </c>
      <c r="X248" s="26">
        <f t="shared" si="52"/>
        <v>1082.2376571543703</v>
      </c>
      <c r="Y248" s="26">
        <f t="shared" si="53"/>
        <v>1079.7054896687275</v>
      </c>
      <c r="Z248" s="26">
        <f t="shared" si="54"/>
        <v>1089.7949019231087</v>
      </c>
      <c r="AA248" s="26"/>
    </row>
    <row r="249" spans="1:27" x14ac:dyDescent="0.2">
      <c r="A249" s="27" t="s">
        <v>266</v>
      </c>
      <c r="B249" s="18">
        <f>IF(ISERROR(VLOOKUP(Prices!A249,Quantities!$A$1:$B$576,2,FALSE)),0,VLOOKUP(Prices!A249,Quantities!$A$1:$B$576,2,FALSE))</f>
        <v>21</v>
      </c>
      <c r="C249" s="19">
        <f t="shared" si="46"/>
        <v>1</v>
      </c>
      <c r="D249" s="20">
        <v>2</v>
      </c>
      <c r="E249" s="21">
        <v>320</v>
      </c>
      <c r="F249" s="22">
        <v>0</v>
      </c>
      <c r="G249" s="23">
        <v>0</v>
      </c>
      <c r="H249" s="23">
        <v>0</v>
      </c>
      <c r="I249" s="23">
        <f>VLOOKUP(A249,'[1]Public Lighting Charges'!$A$8:$L$689,12,FALSE)</f>
        <v>84.411951018375262</v>
      </c>
      <c r="J249" s="24">
        <f t="shared" si="47"/>
        <v>84.411951018375262</v>
      </c>
      <c r="K249" s="25">
        <f t="shared" si="50"/>
        <v>120.56217864668801</v>
      </c>
      <c r="L249" s="25">
        <f t="shared" si="50"/>
        <v>118.6227085167048</v>
      </c>
      <c r="M249" s="25">
        <f t="shared" si="50"/>
        <v>118.93122866511249</v>
      </c>
      <c r="N249" s="25">
        <f t="shared" si="50"/>
        <v>118.65295911104319</v>
      </c>
      <c r="O249" s="25">
        <f t="shared" si="50"/>
        <v>119.76172315005985</v>
      </c>
      <c r="P249" s="23">
        <f t="shared" si="55"/>
        <v>118.6227085167048</v>
      </c>
      <c r="Q249" s="23">
        <f t="shared" si="56"/>
        <v>0</v>
      </c>
      <c r="R249" s="32">
        <f t="shared" si="49"/>
        <v>118.6227085167048</v>
      </c>
      <c r="S249" s="26">
        <f t="shared" si="45"/>
        <v>0</v>
      </c>
      <c r="U249" s="26"/>
      <c r="V249" s="26">
        <f t="shared" si="48"/>
        <v>2531.805751580448</v>
      </c>
      <c r="W249" s="26">
        <f t="shared" si="51"/>
        <v>2491.0768788508008</v>
      </c>
      <c r="X249" s="26">
        <f t="shared" si="52"/>
        <v>2497.5558019673622</v>
      </c>
      <c r="Y249" s="26">
        <f t="shared" si="53"/>
        <v>2491.7121413319069</v>
      </c>
      <c r="Z249" s="26">
        <f t="shared" si="54"/>
        <v>2514.996186151257</v>
      </c>
      <c r="AA249" s="26"/>
    </row>
    <row r="250" spans="1:27" x14ac:dyDescent="0.2">
      <c r="A250" s="27" t="s">
        <v>267</v>
      </c>
      <c r="B250" s="18">
        <f>IF(ISERROR(VLOOKUP(Prices!A250,Quantities!$A$1:$B$576,2,FALSE)),0,VLOOKUP(Prices!A250,Quantities!$A$1:$B$576,2,FALSE))</f>
        <v>2</v>
      </c>
      <c r="C250" s="19">
        <f t="shared" si="46"/>
        <v>1</v>
      </c>
      <c r="D250" s="20">
        <v>2</v>
      </c>
      <c r="E250" s="21">
        <v>390</v>
      </c>
      <c r="F250" s="22">
        <v>0</v>
      </c>
      <c r="G250" s="23">
        <v>0</v>
      </c>
      <c r="H250" s="23">
        <v>0</v>
      </c>
      <c r="I250" s="23">
        <f>VLOOKUP(A250,'[1]Public Lighting Charges'!$A$8:$L$689,12,FALSE)</f>
        <v>79.474509143375272</v>
      </c>
      <c r="J250" s="24">
        <f t="shared" si="47"/>
        <v>79.474509143375272</v>
      </c>
      <c r="K250" s="25">
        <f t="shared" si="50"/>
        <v>113.51022993314857</v>
      </c>
      <c r="L250" s="25">
        <f t="shared" si="50"/>
        <v>111.68420370440874</v>
      </c>
      <c r="M250" s="25">
        <f t="shared" si="50"/>
        <v>111.97467782637523</v>
      </c>
      <c r="N250" s="25">
        <f t="shared" si="50"/>
        <v>111.71268487451952</v>
      </c>
      <c r="O250" s="25">
        <f t="shared" si="50"/>
        <v>112.75659485045995</v>
      </c>
      <c r="P250" s="23">
        <f t="shared" si="55"/>
        <v>111.68420370440874</v>
      </c>
      <c r="Q250" s="23">
        <f t="shared" si="56"/>
        <v>0</v>
      </c>
      <c r="R250" s="32">
        <f t="shared" si="49"/>
        <v>111.68420370440874</v>
      </c>
      <c r="S250" s="26">
        <f t="shared" si="45"/>
        <v>0</v>
      </c>
      <c r="U250" s="26"/>
      <c r="V250" s="26">
        <f t="shared" si="48"/>
        <v>227.02045986629713</v>
      </c>
      <c r="W250" s="26">
        <f t="shared" si="51"/>
        <v>223.36840740881749</v>
      </c>
      <c r="X250" s="26">
        <f t="shared" si="52"/>
        <v>223.94935565275046</v>
      </c>
      <c r="Y250" s="26">
        <f t="shared" si="53"/>
        <v>223.42536974903905</v>
      </c>
      <c r="Z250" s="26">
        <f t="shared" si="54"/>
        <v>225.5131897009199</v>
      </c>
      <c r="AA250" s="26"/>
    </row>
    <row r="251" spans="1:27" x14ac:dyDescent="0.2">
      <c r="A251" s="27" t="s">
        <v>268</v>
      </c>
      <c r="B251" s="18">
        <f>IF(ISERROR(VLOOKUP(Prices!A251,Quantities!$A$1:$B$576,2,FALSE)),0,VLOOKUP(Prices!A251,Quantities!$A$1:$B$576,2,FALSE))</f>
        <v>8</v>
      </c>
      <c r="C251" s="19">
        <f t="shared" si="46"/>
        <v>1</v>
      </c>
      <c r="D251" s="20">
        <v>2</v>
      </c>
      <c r="E251" s="21">
        <v>610</v>
      </c>
      <c r="F251" s="22">
        <v>0</v>
      </c>
      <c r="G251" s="23">
        <v>0</v>
      </c>
      <c r="H251" s="23">
        <v>0</v>
      </c>
      <c r="I251" s="23">
        <f>VLOOKUP(A251,'[1]Public Lighting Charges'!$A$8:$L$689,12,FALSE)</f>
        <v>74.537067268375267</v>
      </c>
      <c r="J251" s="24">
        <f t="shared" si="47"/>
        <v>74.537067268375267</v>
      </c>
      <c r="K251" s="25">
        <f t="shared" si="50"/>
        <v>106.45828121960908</v>
      </c>
      <c r="L251" s="25">
        <f t="shared" si="50"/>
        <v>104.74569889211266</v>
      </c>
      <c r="M251" s="25">
        <f t="shared" si="50"/>
        <v>105.01812698763797</v>
      </c>
      <c r="N251" s="25">
        <f t="shared" si="50"/>
        <v>104.77241063799585</v>
      </c>
      <c r="O251" s="25">
        <f t="shared" si="50"/>
        <v>105.75146655086003</v>
      </c>
      <c r="P251" s="23">
        <f t="shared" si="55"/>
        <v>104.74569889211266</v>
      </c>
      <c r="Q251" s="23">
        <f t="shared" si="56"/>
        <v>0</v>
      </c>
      <c r="R251" s="32">
        <f t="shared" si="49"/>
        <v>104.74569889211266</v>
      </c>
      <c r="S251" s="26">
        <f t="shared" si="45"/>
        <v>0</v>
      </c>
      <c r="U251" s="26"/>
      <c r="V251" s="26">
        <f t="shared" si="48"/>
        <v>851.66624975687262</v>
      </c>
      <c r="W251" s="26">
        <f t="shared" si="51"/>
        <v>837.96559113690125</v>
      </c>
      <c r="X251" s="26">
        <f t="shared" si="52"/>
        <v>840.14501590110376</v>
      </c>
      <c r="Y251" s="26">
        <f t="shared" si="53"/>
        <v>838.17928510396678</v>
      </c>
      <c r="Z251" s="26">
        <f t="shared" si="54"/>
        <v>846.01173240688024</v>
      </c>
      <c r="AA251" s="26"/>
    </row>
    <row r="252" spans="1:27" x14ac:dyDescent="0.2">
      <c r="A252" s="27" t="s">
        <v>269</v>
      </c>
      <c r="B252" s="18">
        <f>IF(ISERROR(VLOOKUP(Prices!A252,Quantities!$A$1:$B$576,2,FALSE)),0,VLOOKUP(Prices!A252,Quantities!$A$1:$B$576,2,FALSE))</f>
        <v>6</v>
      </c>
      <c r="C252" s="19">
        <f t="shared" si="46"/>
        <v>1</v>
      </c>
      <c r="D252" s="20">
        <v>2</v>
      </c>
      <c r="E252" s="21">
        <v>1070</v>
      </c>
      <c r="F252" s="22">
        <v>0</v>
      </c>
      <c r="G252" s="23">
        <v>0</v>
      </c>
      <c r="H252" s="23">
        <v>0</v>
      </c>
      <c r="I252" s="23">
        <f>VLOOKUP(A252,'[1]Public Lighting Charges'!$A$8:$L$689,12,FALSE)</f>
        <v>85.346981268375274</v>
      </c>
      <c r="J252" s="24">
        <f t="shared" si="47"/>
        <v>85.346981268375274</v>
      </c>
      <c r="K252" s="25">
        <f t="shared" si="50"/>
        <v>121.89764456923278</v>
      </c>
      <c r="L252" s="25">
        <f t="shared" si="50"/>
        <v>119.93669095002053</v>
      </c>
      <c r="M252" s="25">
        <f t="shared" si="50"/>
        <v>120.2486285727078</v>
      </c>
      <c r="N252" s="25">
        <f t="shared" si="50"/>
        <v>119.9672766298586</v>
      </c>
      <c r="O252" s="25">
        <f t="shared" si="50"/>
        <v>121.08832243590098</v>
      </c>
      <c r="P252" s="23">
        <f t="shared" si="55"/>
        <v>119.93669095002053</v>
      </c>
      <c r="Q252" s="23">
        <f t="shared" si="56"/>
        <v>0</v>
      </c>
      <c r="R252" s="32">
        <f t="shared" si="49"/>
        <v>119.93669095002053</v>
      </c>
      <c r="S252" s="26">
        <f t="shared" si="45"/>
        <v>0</v>
      </c>
      <c r="U252" s="26"/>
      <c r="V252" s="26">
        <f t="shared" si="48"/>
        <v>731.38586741539666</v>
      </c>
      <c r="W252" s="26">
        <f t="shared" si="51"/>
        <v>719.6201457001232</v>
      </c>
      <c r="X252" s="26">
        <f t="shared" si="52"/>
        <v>721.49177143624684</v>
      </c>
      <c r="Y252" s="26">
        <f t="shared" si="53"/>
        <v>719.80365977915164</v>
      </c>
      <c r="Z252" s="26">
        <f t="shared" si="54"/>
        <v>726.52993461540586</v>
      </c>
      <c r="AA252" s="26"/>
    </row>
    <row r="253" spans="1:27" x14ac:dyDescent="0.2">
      <c r="A253" s="27" t="s">
        <v>270</v>
      </c>
      <c r="B253" s="18">
        <f>IF(ISERROR(VLOOKUP(Prices!A253,Quantities!$A$1:$B$576,2,FALSE)),0,VLOOKUP(Prices!A253,Quantities!$A$1:$B$576,2,FALSE))</f>
        <v>2</v>
      </c>
      <c r="C253" s="19">
        <f t="shared" si="46"/>
        <v>1</v>
      </c>
      <c r="D253" s="20">
        <v>2</v>
      </c>
      <c r="E253" s="21">
        <v>1120</v>
      </c>
      <c r="F253" s="22">
        <v>0</v>
      </c>
      <c r="G253" s="23">
        <v>0</v>
      </c>
      <c r="H253" s="23">
        <v>0</v>
      </c>
      <c r="I253" s="23">
        <f>VLOOKUP(A253,'[1]Public Lighting Charges'!$A$8:$L$689,12,FALSE)</f>
        <v>84.411951018375262</v>
      </c>
      <c r="J253" s="24">
        <f t="shared" si="47"/>
        <v>84.411951018375262</v>
      </c>
      <c r="K253" s="25">
        <f t="shared" si="50"/>
        <v>120.56217864668801</v>
      </c>
      <c r="L253" s="25">
        <f t="shared" si="50"/>
        <v>118.6227085167048</v>
      </c>
      <c r="M253" s="25">
        <f t="shared" si="50"/>
        <v>118.93122866511249</v>
      </c>
      <c r="N253" s="25">
        <f t="shared" si="50"/>
        <v>118.65295911104319</v>
      </c>
      <c r="O253" s="25">
        <f t="shared" si="50"/>
        <v>119.76172315005985</v>
      </c>
      <c r="P253" s="23">
        <f t="shared" si="55"/>
        <v>118.6227085167048</v>
      </c>
      <c r="Q253" s="23">
        <f t="shared" si="56"/>
        <v>0</v>
      </c>
      <c r="R253" s="32">
        <f t="shared" si="49"/>
        <v>118.6227085167048</v>
      </c>
      <c r="S253" s="26">
        <f t="shared" si="45"/>
        <v>0</v>
      </c>
      <c r="U253" s="26"/>
      <c r="V253" s="26">
        <f t="shared" si="48"/>
        <v>241.12435729337602</v>
      </c>
      <c r="W253" s="26">
        <f t="shared" si="51"/>
        <v>237.24541703340961</v>
      </c>
      <c r="X253" s="26">
        <f t="shared" si="52"/>
        <v>237.86245733022497</v>
      </c>
      <c r="Y253" s="26">
        <f t="shared" si="53"/>
        <v>237.30591822208638</v>
      </c>
      <c r="Z253" s="26">
        <f t="shared" si="54"/>
        <v>239.5234463001197</v>
      </c>
      <c r="AA253" s="26"/>
    </row>
    <row r="254" spans="1:27" x14ac:dyDescent="0.2">
      <c r="A254" s="27" t="s">
        <v>271</v>
      </c>
      <c r="B254" s="18">
        <f>IF(ISERROR(VLOOKUP(Prices!A254,Quantities!$A$1:$B$576,2,FALSE)),0,VLOOKUP(Prices!A254,Quantities!$A$1:$B$576,2,FALSE))</f>
        <v>1</v>
      </c>
      <c r="C254" s="19">
        <f t="shared" si="46"/>
        <v>1</v>
      </c>
      <c r="D254" s="20">
        <v>2</v>
      </c>
      <c r="E254" s="21">
        <v>1160</v>
      </c>
      <c r="F254" s="22">
        <v>0</v>
      </c>
      <c r="G254" s="23">
        <v>0</v>
      </c>
      <c r="H254" s="23">
        <v>0</v>
      </c>
      <c r="I254" s="23">
        <f>VLOOKUP(A254,'[1]Public Lighting Charges'!$A$8:$L$689,12,FALSE)</f>
        <v>79.942024268375263</v>
      </c>
      <c r="J254" s="24">
        <f t="shared" si="47"/>
        <v>79.942024268375263</v>
      </c>
      <c r="K254" s="25">
        <f t="shared" si="50"/>
        <v>114.17796289442093</v>
      </c>
      <c r="L254" s="25">
        <f t="shared" si="50"/>
        <v>112.34119492106657</v>
      </c>
      <c r="M254" s="25">
        <f t="shared" si="50"/>
        <v>112.63337778017288</v>
      </c>
      <c r="N254" s="25">
        <f t="shared" si="50"/>
        <v>112.36984363392722</v>
      </c>
      <c r="O254" s="25">
        <f t="shared" si="50"/>
        <v>113.41989449338048</v>
      </c>
      <c r="P254" s="23">
        <f t="shared" si="55"/>
        <v>112.34119492106657</v>
      </c>
      <c r="Q254" s="23">
        <f t="shared" si="56"/>
        <v>0</v>
      </c>
      <c r="R254" s="32">
        <f t="shared" si="49"/>
        <v>112.34119492106657</v>
      </c>
      <c r="S254" s="26">
        <f t="shared" si="45"/>
        <v>0</v>
      </c>
      <c r="U254" s="26"/>
      <c r="V254" s="26">
        <f t="shared" si="48"/>
        <v>114.17796289442093</v>
      </c>
      <c r="W254" s="26">
        <f t="shared" si="51"/>
        <v>112.34119492106657</v>
      </c>
      <c r="X254" s="26">
        <f t="shared" si="52"/>
        <v>112.63337778017288</v>
      </c>
      <c r="Y254" s="26">
        <f t="shared" si="53"/>
        <v>112.36984363392722</v>
      </c>
      <c r="Z254" s="26">
        <f t="shared" si="54"/>
        <v>113.41989449338048</v>
      </c>
      <c r="AA254" s="26"/>
    </row>
    <row r="255" spans="1:27" x14ac:dyDescent="0.2">
      <c r="A255" s="27" t="s">
        <v>272</v>
      </c>
      <c r="B255" s="18">
        <f>IF(ISERROR(VLOOKUP(Prices!A255,Quantities!$A$1:$B$576,2,FALSE)),0,VLOOKUP(Prices!A255,Quantities!$A$1:$B$576,2,FALSE))</f>
        <v>2822</v>
      </c>
      <c r="C255" s="19">
        <f t="shared" si="46"/>
        <v>1</v>
      </c>
      <c r="D255" s="20">
        <v>2</v>
      </c>
      <c r="E255" s="21">
        <v>60</v>
      </c>
      <c r="F255" s="22">
        <v>0</v>
      </c>
      <c r="G255" s="23">
        <v>0</v>
      </c>
      <c r="H255" s="23">
        <v>0</v>
      </c>
      <c r="I255" s="23">
        <f>VLOOKUP(A255,'[1]Public Lighting Charges'!$A$8:$L$689,12,FALSE)</f>
        <v>77.879465349104166</v>
      </c>
      <c r="J255" s="24">
        <f t="shared" si="47"/>
        <v>77.879465349104166</v>
      </c>
      <c r="K255" s="25">
        <f t="shared" si="50"/>
        <v>111.23209333573307</v>
      </c>
      <c r="L255" s="25">
        <f t="shared" si="50"/>
        <v>109.44271523273473</v>
      </c>
      <c r="M255" s="25">
        <f t="shared" si="50"/>
        <v>109.72735957417621</v>
      </c>
      <c r="N255" s="25">
        <f t="shared" si="50"/>
        <v>109.47062478920324</v>
      </c>
      <c r="O255" s="25">
        <f t="shared" si="50"/>
        <v>110.49358361807967</v>
      </c>
      <c r="P255" s="23">
        <f t="shared" si="55"/>
        <v>109.44271523273473</v>
      </c>
      <c r="Q255" s="23">
        <f t="shared" si="56"/>
        <v>0</v>
      </c>
      <c r="R255" s="32">
        <f t="shared" si="49"/>
        <v>109.44271523273473</v>
      </c>
      <c r="S255" s="26">
        <f t="shared" si="45"/>
        <v>0</v>
      </c>
      <c r="U255" s="26"/>
      <c r="V255" s="26">
        <f t="shared" si="48"/>
        <v>313896.96739343874</v>
      </c>
      <c r="W255" s="26">
        <f t="shared" si="51"/>
        <v>308847.3423867774</v>
      </c>
      <c r="X255" s="26">
        <f t="shared" si="52"/>
        <v>309650.60871832527</v>
      </c>
      <c r="Y255" s="26">
        <f t="shared" si="53"/>
        <v>308926.10315513157</v>
      </c>
      <c r="Z255" s="26">
        <f t="shared" si="54"/>
        <v>311812.89297022083</v>
      </c>
      <c r="AA255" s="26"/>
    </row>
    <row r="256" spans="1:27" x14ac:dyDescent="0.2">
      <c r="A256" s="27" t="s">
        <v>273</v>
      </c>
      <c r="B256" s="18">
        <f>IF(ISERROR(VLOOKUP(Prices!A256,Quantities!$A$1:$B$576,2,FALSE)),0,VLOOKUP(Prices!A256,Quantities!$A$1:$B$576,2,FALSE))</f>
        <v>1155</v>
      </c>
      <c r="C256" s="19">
        <f t="shared" si="46"/>
        <v>1</v>
      </c>
      <c r="D256" s="20">
        <v>2</v>
      </c>
      <c r="E256" s="21">
        <v>230</v>
      </c>
      <c r="F256" s="22">
        <v>0</v>
      </c>
      <c r="G256" s="23">
        <v>0</v>
      </c>
      <c r="H256" s="23">
        <v>0</v>
      </c>
      <c r="I256" s="23">
        <f>VLOOKUP(A256,'[1]Public Lighting Charges'!$A$8:$L$689,12,FALSE)</f>
        <v>88.689379349104172</v>
      </c>
      <c r="J256" s="24">
        <f t="shared" si="47"/>
        <v>88.689379349104172</v>
      </c>
      <c r="K256" s="25">
        <f t="shared" si="50"/>
        <v>126.67145668535677</v>
      </c>
      <c r="L256" s="25">
        <f t="shared" si="50"/>
        <v>124.63370729064259</v>
      </c>
      <c r="M256" s="25">
        <f t="shared" si="50"/>
        <v>124.95786115924604</v>
      </c>
      <c r="N256" s="25">
        <f t="shared" si="50"/>
        <v>124.66549078106598</v>
      </c>
      <c r="O256" s="25">
        <f t="shared" si="50"/>
        <v>125.83043950312062</v>
      </c>
      <c r="P256" s="23">
        <f t="shared" si="55"/>
        <v>124.63370729064259</v>
      </c>
      <c r="Q256" s="23">
        <f t="shared" si="56"/>
        <v>0</v>
      </c>
      <c r="R256" s="32">
        <f t="shared" si="49"/>
        <v>124.63370729064259</v>
      </c>
      <c r="S256" s="26">
        <f t="shared" si="45"/>
        <v>0</v>
      </c>
      <c r="U256" s="26"/>
      <c r="V256" s="26">
        <f t="shared" si="48"/>
        <v>146305.53247158707</v>
      </c>
      <c r="W256" s="26">
        <f t="shared" si="51"/>
        <v>143951.93192069218</v>
      </c>
      <c r="X256" s="26">
        <f t="shared" si="52"/>
        <v>144326.32963892916</v>
      </c>
      <c r="Y256" s="26">
        <f t="shared" si="53"/>
        <v>143988.6418521312</v>
      </c>
      <c r="Z256" s="26">
        <f t="shared" si="54"/>
        <v>145334.15762610431</v>
      </c>
      <c r="AA256" s="26"/>
    </row>
    <row r="257" spans="1:27" x14ac:dyDescent="0.2">
      <c r="A257" s="27" t="s">
        <v>274</v>
      </c>
      <c r="B257" s="18">
        <f>IF(ISERROR(VLOOKUP(Prices!A257,Quantities!$A$1:$B$576,2,FALSE)),0,VLOOKUP(Prices!A257,Quantities!$A$1:$B$576,2,FALSE))</f>
        <v>3608</v>
      </c>
      <c r="C257" s="19">
        <f t="shared" si="46"/>
        <v>1</v>
      </c>
      <c r="D257" s="20">
        <v>2</v>
      </c>
      <c r="E257" s="21">
        <v>320</v>
      </c>
      <c r="F257" s="22">
        <v>0</v>
      </c>
      <c r="G257" s="23">
        <v>0</v>
      </c>
      <c r="H257" s="23">
        <v>0</v>
      </c>
      <c r="I257" s="23">
        <f>VLOOKUP(A257,'[1]Public Lighting Charges'!$A$8:$L$689,12,FALSE)</f>
        <v>87.754349099104161</v>
      </c>
      <c r="J257" s="24">
        <f t="shared" si="47"/>
        <v>87.754349099104161</v>
      </c>
      <c r="K257" s="25">
        <f t="shared" si="50"/>
        <v>125.335990762812</v>
      </c>
      <c r="L257" s="25">
        <f t="shared" si="50"/>
        <v>123.31972485732686</v>
      </c>
      <c r="M257" s="25">
        <f t="shared" si="50"/>
        <v>123.64046125165071</v>
      </c>
      <c r="N257" s="25">
        <f t="shared" si="50"/>
        <v>123.35117326225057</v>
      </c>
      <c r="O257" s="25">
        <f t="shared" si="50"/>
        <v>124.50384021727949</v>
      </c>
      <c r="P257" s="23">
        <f t="shared" si="55"/>
        <v>123.31972485732686</v>
      </c>
      <c r="Q257" s="23">
        <f t="shared" si="56"/>
        <v>0</v>
      </c>
      <c r="R257" s="32">
        <f t="shared" si="49"/>
        <v>123.31972485732686</v>
      </c>
      <c r="S257" s="26">
        <f t="shared" si="45"/>
        <v>0</v>
      </c>
      <c r="U257" s="26"/>
      <c r="V257" s="26">
        <f t="shared" si="48"/>
        <v>452212.25467222568</v>
      </c>
      <c r="W257" s="26">
        <f t="shared" si="51"/>
        <v>444937.56728523533</v>
      </c>
      <c r="X257" s="26">
        <f t="shared" si="52"/>
        <v>446094.78419595573</v>
      </c>
      <c r="Y257" s="26">
        <f t="shared" si="53"/>
        <v>445051.03313020006</v>
      </c>
      <c r="Z257" s="26">
        <f t="shared" si="54"/>
        <v>449209.85550394439</v>
      </c>
      <c r="AA257" s="26"/>
    </row>
    <row r="258" spans="1:27" x14ac:dyDescent="0.2">
      <c r="A258" s="27" t="s">
        <v>275</v>
      </c>
      <c r="B258" s="18">
        <f>IF(ISERROR(VLOOKUP(Prices!A258,Quantities!$A$1:$B$576,2,FALSE)),0,VLOOKUP(Prices!A258,Quantities!$A$1:$B$576,2,FALSE))</f>
        <v>241</v>
      </c>
      <c r="C258" s="19">
        <f t="shared" si="46"/>
        <v>1</v>
      </c>
      <c r="D258" s="20">
        <v>2</v>
      </c>
      <c r="E258" s="21">
        <v>390</v>
      </c>
      <c r="F258" s="22">
        <v>0</v>
      </c>
      <c r="G258" s="23">
        <v>0</v>
      </c>
      <c r="H258" s="23">
        <v>0</v>
      </c>
      <c r="I258" s="23">
        <f>VLOOKUP(A258,'[1]Public Lighting Charges'!$A$8:$L$689,12,FALSE)</f>
        <v>82.81690722410417</v>
      </c>
      <c r="J258" s="24">
        <f t="shared" si="47"/>
        <v>82.81690722410417</v>
      </c>
      <c r="K258" s="25">
        <f t="shared" si="50"/>
        <v>118.28404204927254</v>
      </c>
      <c r="L258" s="25">
        <f t="shared" si="50"/>
        <v>116.3812200450308</v>
      </c>
      <c r="M258" s="25">
        <f t="shared" si="50"/>
        <v>116.68391041291346</v>
      </c>
      <c r="N258" s="25">
        <f t="shared" si="50"/>
        <v>116.41089902572691</v>
      </c>
      <c r="O258" s="25">
        <f t="shared" si="50"/>
        <v>117.49871191767959</v>
      </c>
      <c r="P258" s="23">
        <f t="shared" si="55"/>
        <v>116.3812200450308</v>
      </c>
      <c r="Q258" s="23">
        <f t="shared" si="56"/>
        <v>0</v>
      </c>
      <c r="R258" s="32">
        <f t="shared" si="49"/>
        <v>116.3812200450308</v>
      </c>
      <c r="S258" s="26">
        <f t="shared" si="45"/>
        <v>0</v>
      </c>
      <c r="U258" s="26"/>
      <c r="V258" s="26">
        <f t="shared" si="48"/>
        <v>28506.454133874682</v>
      </c>
      <c r="W258" s="26">
        <f t="shared" si="51"/>
        <v>28047.874030852425</v>
      </c>
      <c r="X258" s="26">
        <f t="shared" si="52"/>
        <v>28120.822409512144</v>
      </c>
      <c r="Y258" s="26">
        <f t="shared" si="53"/>
        <v>28055.026665200185</v>
      </c>
      <c r="Z258" s="26">
        <f t="shared" si="54"/>
        <v>28317.18957216078</v>
      </c>
      <c r="AA258" s="26"/>
    </row>
    <row r="259" spans="1:27" x14ac:dyDescent="0.2">
      <c r="A259" s="27" t="s">
        <v>276</v>
      </c>
      <c r="B259" s="18">
        <f>IF(ISERROR(VLOOKUP(Prices!A259,Quantities!$A$1:$B$576,2,FALSE)),0,VLOOKUP(Prices!A259,Quantities!$A$1:$B$576,2,FALSE))</f>
        <v>5</v>
      </c>
      <c r="C259" s="19">
        <f t="shared" si="46"/>
        <v>1</v>
      </c>
      <c r="D259" s="20">
        <v>2</v>
      </c>
      <c r="E259" s="21">
        <v>430</v>
      </c>
      <c r="F259" s="22">
        <v>0</v>
      </c>
      <c r="G259" s="23">
        <v>0</v>
      </c>
      <c r="H259" s="23">
        <v>0</v>
      </c>
      <c r="I259" s="23">
        <f>VLOOKUP(A259,'[1]Public Lighting Charges'!$A$8:$L$689,12,FALSE)</f>
        <v>81.171093265770836</v>
      </c>
      <c r="J259" s="24">
        <f t="shared" si="47"/>
        <v>81.171093265770836</v>
      </c>
      <c r="K259" s="25">
        <f t="shared" si="50"/>
        <v>115.93339247809273</v>
      </c>
      <c r="L259" s="25">
        <f t="shared" si="50"/>
        <v>114.06838510759877</v>
      </c>
      <c r="M259" s="25">
        <f t="shared" si="50"/>
        <v>114.36506013333438</v>
      </c>
      <c r="N259" s="25">
        <f t="shared" si="50"/>
        <v>114.09747428021902</v>
      </c>
      <c r="O259" s="25">
        <f t="shared" si="50"/>
        <v>115.16366915114629</v>
      </c>
      <c r="P259" s="23">
        <f t="shared" si="55"/>
        <v>114.06838510759877</v>
      </c>
      <c r="Q259" s="23">
        <f t="shared" si="56"/>
        <v>0</v>
      </c>
      <c r="R259" s="32">
        <f t="shared" si="49"/>
        <v>114.06838510759877</v>
      </c>
      <c r="S259" s="26">
        <f t="shared" si="45"/>
        <v>0</v>
      </c>
      <c r="U259" s="26"/>
      <c r="V259" s="26">
        <f t="shared" si="48"/>
        <v>579.6669623904636</v>
      </c>
      <c r="W259" s="26">
        <f t="shared" si="51"/>
        <v>570.3419255379938</v>
      </c>
      <c r="X259" s="26">
        <f t="shared" si="52"/>
        <v>571.82530066667186</v>
      </c>
      <c r="Y259" s="26">
        <f t="shared" si="53"/>
        <v>570.48737140109506</v>
      </c>
      <c r="Z259" s="26">
        <f t="shared" si="54"/>
        <v>575.81834575573146</v>
      </c>
      <c r="AA259" s="26"/>
    </row>
    <row r="260" spans="1:27" x14ac:dyDescent="0.2">
      <c r="A260" s="27" t="s">
        <v>277</v>
      </c>
      <c r="B260" s="18">
        <f>IF(ISERROR(VLOOKUP(Prices!A260,Quantities!$A$1:$B$576,2,FALSE)),0,VLOOKUP(Prices!A260,Quantities!$A$1:$B$576,2,FALSE))</f>
        <v>31</v>
      </c>
      <c r="C260" s="19">
        <f t="shared" si="46"/>
        <v>1</v>
      </c>
      <c r="D260" s="20">
        <v>2</v>
      </c>
      <c r="E260" s="21">
        <v>470</v>
      </c>
      <c r="F260" s="22">
        <v>0</v>
      </c>
      <c r="G260" s="23">
        <v>0</v>
      </c>
      <c r="H260" s="23">
        <v>0</v>
      </c>
      <c r="I260" s="23">
        <f>VLOOKUP(A260,'[1]Public Lighting Charges'!$A$8:$L$689,12,FALSE)</f>
        <v>80.348186286604161</v>
      </c>
      <c r="J260" s="24">
        <f t="shared" si="47"/>
        <v>80.348186286604161</v>
      </c>
      <c r="K260" s="25">
        <f t="shared" si="50"/>
        <v>114.75806769250279</v>
      </c>
      <c r="L260" s="25">
        <f t="shared" si="50"/>
        <v>112.91196763888274</v>
      </c>
      <c r="M260" s="25">
        <f t="shared" si="50"/>
        <v>113.20563499354483</v>
      </c>
      <c r="N260" s="25">
        <f t="shared" si="50"/>
        <v>112.94076190746507</v>
      </c>
      <c r="O260" s="25">
        <f t="shared" si="50"/>
        <v>113.99614776787962</v>
      </c>
      <c r="P260" s="23">
        <f t="shared" si="55"/>
        <v>112.91196763888274</v>
      </c>
      <c r="Q260" s="23">
        <f t="shared" si="56"/>
        <v>0</v>
      </c>
      <c r="R260" s="32">
        <f t="shared" si="49"/>
        <v>112.91196763888274</v>
      </c>
      <c r="S260" s="26">
        <f t="shared" si="45"/>
        <v>0</v>
      </c>
      <c r="U260" s="26"/>
      <c r="V260" s="26">
        <f t="shared" si="48"/>
        <v>3557.5000984675867</v>
      </c>
      <c r="W260" s="26">
        <f t="shared" si="51"/>
        <v>3500.270996805365</v>
      </c>
      <c r="X260" s="26">
        <f t="shared" si="52"/>
        <v>3509.37468479989</v>
      </c>
      <c r="Y260" s="26">
        <f t="shared" si="53"/>
        <v>3501.1636191314174</v>
      </c>
      <c r="Z260" s="26">
        <f t="shared" si="54"/>
        <v>3533.880580804268</v>
      </c>
      <c r="AA260" s="26"/>
    </row>
    <row r="261" spans="1:27" x14ac:dyDescent="0.2">
      <c r="A261" s="27" t="s">
        <v>278</v>
      </c>
      <c r="B261" s="18">
        <f>IF(ISERROR(VLOOKUP(Prices!A261,Quantities!$A$1:$B$576,2,FALSE)),0,VLOOKUP(Prices!A261,Quantities!$A$1:$B$576,2,FALSE))</f>
        <v>6</v>
      </c>
      <c r="C261" s="19">
        <f t="shared" si="46"/>
        <v>1</v>
      </c>
      <c r="D261" s="20">
        <v>2</v>
      </c>
      <c r="E261" s="21">
        <v>510</v>
      </c>
      <c r="F261" s="22">
        <v>0</v>
      </c>
      <c r="G261" s="23">
        <v>0</v>
      </c>
      <c r="H261" s="23">
        <v>0</v>
      </c>
      <c r="I261" s="23">
        <f>VLOOKUP(A261,'[1]Public Lighting Charges'!$A$8:$L$689,12,FALSE)</f>
        <v>82.81690722410417</v>
      </c>
      <c r="J261" s="24">
        <f t="shared" si="47"/>
        <v>82.81690722410417</v>
      </c>
      <c r="K261" s="25">
        <f t="shared" si="50"/>
        <v>118.28404204927254</v>
      </c>
      <c r="L261" s="25">
        <f t="shared" si="50"/>
        <v>116.3812200450308</v>
      </c>
      <c r="M261" s="25">
        <f t="shared" si="50"/>
        <v>116.68391041291346</v>
      </c>
      <c r="N261" s="25">
        <f t="shared" si="50"/>
        <v>116.41089902572691</v>
      </c>
      <c r="O261" s="25">
        <f t="shared" si="50"/>
        <v>117.49871191767959</v>
      </c>
      <c r="P261" s="23">
        <f t="shared" si="55"/>
        <v>116.3812200450308</v>
      </c>
      <c r="Q261" s="23">
        <f t="shared" si="56"/>
        <v>0</v>
      </c>
      <c r="R261" s="32">
        <f t="shared" si="49"/>
        <v>116.3812200450308</v>
      </c>
      <c r="S261" s="26">
        <f t="shared" si="45"/>
        <v>0</v>
      </c>
      <c r="U261" s="26"/>
      <c r="V261" s="26">
        <f t="shared" si="48"/>
        <v>709.70425229563523</v>
      </c>
      <c r="W261" s="26">
        <f t="shared" si="51"/>
        <v>698.28732027018486</v>
      </c>
      <c r="X261" s="26">
        <f t="shared" si="52"/>
        <v>700.10346247748078</v>
      </c>
      <c r="Y261" s="26">
        <f t="shared" si="53"/>
        <v>698.46539415436143</v>
      </c>
      <c r="Z261" s="26">
        <f t="shared" si="54"/>
        <v>704.99227150607749</v>
      </c>
      <c r="AA261" s="26"/>
    </row>
    <row r="262" spans="1:27" x14ac:dyDescent="0.2">
      <c r="A262" s="27" t="s">
        <v>279</v>
      </c>
      <c r="B262" s="18">
        <f>IF(ISERROR(VLOOKUP(Prices!A262,Quantities!$A$1:$B$576,2,FALSE)),0,VLOOKUP(Prices!A262,Quantities!$A$1:$B$576,2,FALSE))</f>
        <v>85</v>
      </c>
      <c r="C262" s="19">
        <f t="shared" si="46"/>
        <v>1</v>
      </c>
      <c r="D262" s="20">
        <v>2</v>
      </c>
      <c r="E262" s="21">
        <v>550</v>
      </c>
      <c r="F262" s="22">
        <v>0</v>
      </c>
      <c r="G262" s="23">
        <v>0</v>
      </c>
      <c r="H262" s="23">
        <v>0</v>
      </c>
      <c r="I262" s="23">
        <f>VLOOKUP(A262,'[1]Public Lighting Charges'!$A$8:$L$689,12,FALSE)</f>
        <v>81.171093265770836</v>
      </c>
      <c r="J262" s="24">
        <f t="shared" si="47"/>
        <v>81.171093265770836</v>
      </c>
      <c r="K262" s="25">
        <f t="shared" si="50"/>
        <v>115.93339247809273</v>
      </c>
      <c r="L262" s="25">
        <f t="shared" si="50"/>
        <v>114.06838510759877</v>
      </c>
      <c r="M262" s="25">
        <f t="shared" si="50"/>
        <v>114.36506013333438</v>
      </c>
      <c r="N262" s="25">
        <f t="shared" si="50"/>
        <v>114.09747428021902</v>
      </c>
      <c r="O262" s="25">
        <f t="shared" si="50"/>
        <v>115.16366915114629</v>
      </c>
      <c r="P262" s="23">
        <f t="shared" si="55"/>
        <v>114.06838510759877</v>
      </c>
      <c r="Q262" s="23">
        <f t="shared" si="56"/>
        <v>0</v>
      </c>
      <c r="R262" s="32">
        <f t="shared" si="49"/>
        <v>114.06838510759877</v>
      </c>
      <c r="S262" s="26">
        <f t="shared" si="45"/>
        <v>0</v>
      </c>
      <c r="U262" s="26"/>
      <c r="V262" s="26">
        <f t="shared" si="48"/>
        <v>9854.3383606378811</v>
      </c>
      <c r="W262" s="26">
        <f t="shared" si="51"/>
        <v>9695.8127341458949</v>
      </c>
      <c r="X262" s="26">
        <f t="shared" si="52"/>
        <v>9721.0301113334226</v>
      </c>
      <c r="Y262" s="26">
        <f t="shared" si="53"/>
        <v>9698.2853138186165</v>
      </c>
      <c r="Z262" s="26">
        <f t="shared" si="54"/>
        <v>9788.9118778474349</v>
      </c>
      <c r="AA262" s="26"/>
    </row>
    <row r="263" spans="1:27" x14ac:dyDescent="0.2">
      <c r="A263" s="27" t="s">
        <v>280</v>
      </c>
      <c r="B263" s="18">
        <f>IF(ISERROR(VLOOKUP(Prices!A263,Quantities!$A$1:$B$576,2,FALSE)),0,VLOOKUP(Prices!A263,Quantities!$A$1:$B$576,2,FALSE))</f>
        <v>246</v>
      </c>
      <c r="C263" s="19">
        <f t="shared" si="46"/>
        <v>1</v>
      </c>
      <c r="D263" s="20">
        <v>2</v>
      </c>
      <c r="E263" s="21">
        <v>590</v>
      </c>
      <c r="F263" s="22">
        <v>0</v>
      </c>
      <c r="G263" s="23">
        <v>0</v>
      </c>
      <c r="H263" s="23">
        <v>0</v>
      </c>
      <c r="I263" s="23">
        <f>VLOOKUP(A263,'[1]Public Lighting Charges'!$A$8:$L$689,12,FALSE)</f>
        <v>80.348186286604161</v>
      </c>
      <c r="J263" s="24">
        <f t="shared" si="47"/>
        <v>80.348186286604161</v>
      </c>
      <c r="K263" s="25">
        <f t="shared" si="50"/>
        <v>114.75806769250279</v>
      </c>
      <c r="L263" s="25">
        <f t="shared" si="50"/>
        <v>112.91196763888274</v>
      </c>
      <c r="M263" s="25">
        <f t="shared" si="50"/>
        <v>113.20563499354483</v>
      </c>
      <c r="N263" s="25">
        <f t="shared" si="50"/>
        <v>112.94076190746507</v>
      </c>
      <c r="O263" s="25">
        <f t="shared" si="50"/>
        <v>113.99614776787962</v>
      </c>
      <c r="P263" s="23">
        <f t="shared" si="55"/>
        <v>112.91196763888274</v>
      </c>
      <c r="Q263" s="23">
        <f t="shared" si="56"/>
        <v>0</v>
      </c>
      <c r="R263" s="32">
        <f t="shared" si="49"/>
        <v>112.91196763888274</v>
      </c>
      <c r="S263" s="26">
        <f t="shared" si="45"/>
        <v>0</v>
      </c>
      <c r="U263" s="26"/>
      <c r="V263" s="26">
        <f t="shared" si="48"/>
        <v>28230.484652355688</v>
      </c>
      <c r="W263" s="26">
        <f t="shared" si="51"/>
        <v>27776.344039165153</v>
      </c>
      <c r="X263" s="26">
        <f t="shared" si="52"/>
        <v>27848.586208412031</v>
      </c>
      <c r="Y263" s="26">
        <f t="shared" si="53"/>
        <v>27783.42742923641</v>
      </c>
      <c r="Z263" s="26">
        <f t="shared" si="54"/>
        <v>28043.052350898386</v>
      </c>
      <c r="AA263" s="26"/>
    </row>
    <row r="264" spans="1:27" x14ac:dyDescent="0.2">
      <c r="A264" s="27" t="s">
        <v>281</v>
      </c>
      <c r="B264" s="18">
        <f>IF(ISERROR(VLOOKUP(Prices!A264,Quantities!$A$1:$B$576,2,FALSE)),0,VLOOKUP(Prices!A264,Quantities!$A$1:$B$576,2,FALSE))</f>
        <v>49</v>
      </c>
      <c r="C264" s="19">
        <f t="shared" si="46"/>
        <v>1</v>
      </c>
      <c r="D264" s="20">
        <v>2</v>
      </c>
      <c r="E264" s="21">
        <v>610</v>
      </c>
      <c r="F264" s="22">
        <v>0</v>
      </c>
      <c r="G264" s="23">
        <v>0</v>
      </c>
      <c r="H264" s="23">
        <v>0</v>
      </c>
      <c r="I264" s="23">
        <f>VLOOKUP(A264,'[1]Public Lighting Charges'!$A$8:$L$689,12,FALSE)</f>
        <v>77.879465349104166</v>
      </c>
      <c r="J264" s="24">
        <f t="shared" si="47"/>
        <v>77.879465349104166</v>
      </c>
      <c r="K264" s="25">
        <f t="shared" si="50"/>
        <v>111.23209333573307</v>
      </c>
      <c r="L264" s="25">
        <f t="shared" si="50"/>
        <v>109.44271523273473</v>
      </c>
      <c r="M264" s="25">
        <f t="shared" si="50"/>
        <v>109.72735957417621</v>
      </c>
      <c r="N264" s="25">
        <f t="shared" si="50"/>
        <v>109.47062478920324</v>
      </c>
      <c r="O264" s="25">
        <f t="shared" si="50"/>
        <v>110.49358361807967</v>
      </c>
      <c r="P264" s="23">
        <f t="shared" si="55"/>
        <v>109.44271523273473</v>
      </c>
      <c r="Q264" s="23">
        <f t="shared" si="56"/>
        <v>0</v>
      </c>
      <c r="R264" s="32">
        <f t="shared" si="49"/>
        <v>109.44271523273473</v>
      </c>
      <c r="S264" s="26">
        <f t="shared" si="45"/>
        <v>0</v>
      </c>
      <c r="U264" s="26"/>
      <c r="V264" s="26">
        <f t="shared" si="48"/>
        <v>5450.3725734509208</v>
      </c>
      <c r="W264" s="26">
        <f t="shared" si="51"/>
        <v>5362.6930464040015</v>
      </c>
      <c r="X264" s="26">
        <f t="shared" si="52"/>
        <v>5376.6406191346341</v>
      </c>
      <c r="Y264" s="26">
        <f t="shared" si="53"/>
        <v>5364.0606146709588</v>
      </c>
      <c r="Z264" s="26">
        <f t="shared" si="54"/>
        <v>5414.1855972859039</v>
      </c>
      <c r="AA264" s="26"/>
    </row>
    <row r="265" spans="1:27" x14ac:dyDescent="0.2">
      <c r="A265" s="27" t="s">
        <v>282</v>
      </c>
      <c r="B265" s="18">
        <f>IF(ISERROR(VLOOKUP(Prices!A265,Quantities!$A$1:$B$576,2,FALSE)),0,VLOOKUP(Prices!A265,Quantities!$A$1:$B$576,2,FALSE))</f>
        <v>11</v>
      </c>
      <c r="C265" s="19">
        <f t="shared" si="46"/>
        <v>1</v>
      </c>
      <c r="D265" s="20">
        <v>2</v>
      </c>
      <c r="E265" s="21">
        <v>650</v>
      </c>
      <c r="F265" s="22">
        <v>0</v>
      </c>
      <c r="G265" s="23">
        <v>0</v>
      </c>
      <c r="H265" s="23">
        <v>0</v>
      </c>
      <c r="I265" s="23">
        <f>VLOOKUP(A265,'[1]Public Lighting Charges'!$A$8:$L$689,12,FALSE)</f>
        <v>77.879465349104166</v>
      </c>
      <c r="J265" s="24">
        <f t="shared" si="47"/>
        <v>77.879465349104166</v>
      </c>
      <c r="K265" s="25">
        <f t="shared" ref="K265:O315" si="57">IF($D265=1,($I265*(1+K$6)*K$5)+$F265,$J265*(1+K$6)*K$5)</f>
        <v>111.23209333573307</v>
      </c>
      <c r="L265" s="25">
        <f t="shared" si="57"/>
        <v>109.44271523273473</v>
      </c>
      <c r="M265" s="25">
        <f t="shared" si="57"/>
        <v>109.72735957417621</v>
      </c>
      <c r="N265" s="25">
        <f t="shared" si="57"/>
        <v>109.47062478920324</v>
      </c>
      <c r="O265" s="25">
        <f t="shared" si="57"/>
        <v>110.49358361807967</v>
      </c>
      <c r="P265" s="23">
        <f t="shared" si="55"/>
        <v>109.44271523273473</v>
      </c>
      <c r="Q265" s="23">
        <f t="shared" si="56"/>
        <v>0</v>
      </c>
      <c r="R265" s="32">
        <f t="shared" si="49"/>
        <v>109.44271523273473</v>
      </c>
      <c r="S265" s="26">
        <f t="shared" ref="S265:S328" si="58">R265-L265</f>
        <v>0</v>
      </c>
      <c r="U265" s="26"/>
      <c r="V265" s="26">
        <f t="shared" si="48"/>
        <v>1223.5530266930637</v>
      </c>
      <c r="W265" s="26">
        <f t="shared" si="51"/>
        <v>1203.869867560082</v>
      </c>
      <c r="X265" s="26">
        <f t="shared" si="52"/>
        <v>1207.0009553159382</v>
      </c>
      <c r="Y265" s="26">
        <f t="shared" si="53"/>
        <v>1204.1768726812356</v>
      </c>
      <c r="Z265" s="26">
        <f t="shared" si="54"/>
        <v>1215.4294197988763</v>
      </c>
      <c r="AA265" s="26"/>
    </row>
    <row r="266" spans="1:27" x14ac:dyDescent="0.2">
      <c r="A266" s="27" t="s">
        <v>283</v>
      </c>
      <c r="B266" s="18">
        <f>IF(ISERROR(VLOOKUP(Prices!A266,Quantities!$A$1:$B$576,2,FALSE)),0,VLOOKUP(Prices!A266,Quantities!$A$1:$B$576,2,FALSE))</f>
        <v>55</v>
      </c>
      <c r="C266" s="19">
        <f t="shared" ref="C266:C329" si="59">I266/J266</f>
        <v>1</v>
      </c>
      <c r="D266" s="20">
        <v>2</v>
      </c>
      <c r="E266" s="21">
        <v>760</v>
      </c>
      <c r="F266" s="22">
        <v>0</v>
      </c>
      <c r="G266" s="23">
        <v>0</v>
      </c>
      <c r="H266" s="23">
        <v>0</v>
      </c>
      <c r="I266" s="23">
        <f>VLOOKUP(A266,'[1]Public Lighting Charges'!$A$8:$L$689,12,FALSE)</f>
        <v>83.284422349104162</v>
      </c>
      <c r="J266" s="24">
        <f t="shared" ref="J266:J329" si="60">SUM(F266:I266)</f>
        <v>83.284422349104162</v>
      </c>
      <c r="K266" s="25">
        <f t="shared" si="57"/>
        <v>118.95177501054492</v>
      </c>
      <c r="L266" s="25">
        <f t="shared" si="57"/>
        <v>117.03821126168864</v>
      </c>
      <c r="M266" s="25">
        <f t="shared" si="57"/>
        <v>117.34261036671111</v>
      </c>
      <c r="N266" s="25">
        <f t="shared" si="57"/>
        <v>117.06805778513461</v>
      </c>
      <c r="O266" s="25">
        <f t="shared" si="57"/>
        <v>118.16201156060012</v>
      </c>
      <c r="P266" s="23">
        <f t="shared" si="55"/>
        <v>117.03821126168864</v>
      </c>
      <c r="Q266" s="23">
        <f t="shared" si="56"/>
        <v>0</v>
      </c>
      <c r="R266" s="32">
        <f t="shared" si="49"/>
        <v>117.03821126168864</v>
      </c>
      <c r="S266" s="26">
        <f t="shared" si="58"/>
        <v>0</v>
      </c>
      <c r="U266" s="26"/>
      <c r="V266" s="26">
        <f t="shared" ref="V266:V329" si="61">K266*$B266</f>
        <v>6542.3476255799706</v>
      </c>
      <c r="W266" s="26">
        <f t="shared" si="51"/>
        <v>6437.1016193928754</v>
      </c>
      <c r="X266" s="26">
        <f t="shared" si="52"/>
        <v>6453.8435701691114</v>
      </c>
      <c r="Y266" s="26">
        <f t="shared" si="53"/>
        <v>6438.7431781824034</v>
      </c>
      <c r="Z266" s="26">
        <f t="shared" si="54"/>
        <v>6498.9106358330064</v>
      </c>
      <c r="AA266" s="26"/>
    </row>
    <row r="267" spans="1:27" x14ac:dyDescent="0.2">
      <c r="A267" s="27" t="s">
        <v>284</v>
      </c>
      <c r="B267" s="18">
        <f>IF(ISERROR(VLOOKUP(Prices!A267,Quantities!$A$1:$B$576,2,FALSE)),0,VLOOKUP(Prices!A267,Quantities!$A$1:$B$576,2,FALSE))</f>
        <v>26</v>
      </c>
      <c r="C267" s="19">
        <f t="shared" si="59"/>
        <v>1</v>
      </c>
      <c r="D267" s="20">
        <v>2</v>
      </c>
      <c r="E267" s="21">
        <v>960</v>
      </c>
      <c r="F267" s="22">
        <v>0</v>
      </c>
      <c r="G267" s="23">
        <v>0</v>
      </c>
      <c r="H267" s="23">
        <v>0</v>
      </c>
      <c r="I267" s="23">
        <f>VLOOKUP(A267,'[1]Public Lighting Charges'!$A$8:$L$689,12,FALSE)</f>
        <v>77.879465349104166</v>
      </c>
      <c r="J267" s="24">
        <f t="shared" si="60"/>
        <v>77.879465349104166</v>
      </c>
      <c r="K267" s="25">
        <f t="shared" si="57"/>
        <v>111.23209333573307</v>
      </c>
      <c r="L267" s="25">
        <f t="shared" si="57"/>
        <v>109.44271523273473</v>
      </c>
      <c r="M267" s="25">
        <f t="shared" si="57"/>
        <v>109.72735957417621</v>
      </c>
      <c r="N267" s="25">
        <f t="shared" si="57"/>
        <v>109.47062478920324</v>
      </c>
      <c r="O267" s="25">
        <f t="shared" si="57"/>
        <v>110.49358361807967</v>
      </c>
      <c r="P267" s="23">
        <f t="shared" si="55"/>
        <v>109.44271523273473</v>
      </c>
      <c r="Q267" s="23">
        <f t="shared" si="56"/>
        <v>0</v>
      </c>
      <c r="R267" s="32">
        <f t="shared" ref="R267:R330" si="62">SUM(P267:Q267)</f>
        <v>109.44271523273473</v>
      </c>
      <c r="S267" s="26">
        <f t="shared" si="58"/>
        <v>0</v>
      </c>
      <c r="U267" s="26"/>
      <c r="V267" s="26">
        <f t="shared" si="61"/>
        <v>2892.0344267290598</v>
      </c>
      <c r="W267" s="26">
        <f t="shared" si="51"/>
        <v>2845.5105960511028</v>
      </c>
      <c r="X267" s="26">
        <f t="shared" si="52"/>
        <v>2852.9113489285814</v>
      </c>
      <c r="Y267" s="26">
        <f t="shared" si="53"/>
        <v>2846.2362445192844</v>
      </c>
      <c r="Z267" s="26">
        <f t="shared" si="54"/>
        <v>2872.8331740700714</v>
      </c>
      <c r="AA267" s="26"/>
    </row>
    <row r="268" spans="1:27" x14ac:dyDescent="0.2">
      <c r="A268" s="27" t="s">
        <v>285</v>
      </c>
      <c r="B268" s="18">
        <f>IF(ISERROR(VLOOKUP(Prices!A268,Quantities!$A$1:$B$576,2,FALSE)),0,VLOOKUP(Prices!A268,Quantities!$A$1:$B$576,2,FALSE))</f>
        <v>1</v>
      </c>
      <c r="C268" s="19">
        <f t="shared" si="59"/>
        <v>1</v>
      </c>
      <c r="D268" s="20">
        <v>2</v>
      </c>
      <c r="E268" s="21">
        <v>970</v>
      </c>
      <c r="F268" s="22">
        <v>0</v>
      </c>
      <c r="G268" s="23">
        <v>0</v>
      </c>
      <c r="H268" s="23">
        <v>0</v>
      </c>
      <c r="I268" s="23">
        <f>VLOOKUP(A268,'[1]Public Lighting Charges'!$A$8:$L$689,12,FALSE)</f>
        <v>77.879465349104166</v>
      </c>
      <c r="J268" s="24">
        <f t="shared" si="60"/>
        <v>77.879465349104166</v>
      </c>
      <c r="K268" s="25">
        <f t="shared" si="57"/>
        <v>111.23209333573307</v>
      </c>
      <c r="L268" s="25">
        <f t="shared" si="57"/>
        <v>109.44271523273473</v>
      </c>
      <c r="M268" s="25">
        <f t="shared" si="57"/>
        <v>109.72735957417621</v>
      </c>
      <c r="N268" s="25">
        <f t="shared" si="57"/>
        <v>109.47062478920324</v>
      </c>
      <c r="O268" s="25">
        <f t="shared" si="57"/>
        <v>110.49358361807967</v>
      </c>
      <c r="P268" s="23">
        <f t="shared" si="55"/>
        <v>109.44271523273473</v>
      </c>
      <c r="Q268" s="23">
        <f t="shared" si="56"/>
        <v>0</v>
      </c>
      <c r="R268" s="32">
        <f t="shared" si="62"/>
        <v>109.44271523273473</v>
      </c>
      <c r="S268" s="26">
        <f t="shared" si="58"/>
        <v>0</v>
      </c>
      <c r="U268" s="26"/>
      <c r="V268" s="26">
        <f t="shared" si="61"/>
        <v>111.23209333573307</v>
      </c>
      <c r="W268" s="26">
        <f t="shared" si="51"/>
        <v>109.44271523273473</v>
      </c>
      <c r="X268" s="26">
        <f t="shared" si="52"/>
        <v>109.72735957417621</v>
      </c>
      <c r="Y268" s="26">
        <f t="shared" si="53"/>
        <v>109.47062478920324</v>
      </c>
      <c r="Z268" s="26">
        <f t="shared" si="54"/>
        <v>110.49358361807967</v>
      </c>
      <c r="AA268" s="26"/>
    </row>
    <row r="269" spans="1:27" x14ac:dyDescent="0.2">
      <c r="A269" s="27" t="s">
        <v>286</v>
      </c>
      <c r="B269" s="18">
        <f>IF(ISERROR(VLOOKUP(Prices!A269,Quantities!$A$1:$B$576,2,FALSE)),0,VLOOKUP(Prices!A269,Quantities!$A$1:$B$576,2,FALSE))</f>
        <v>35</v>
      </c>
      <c r="C269" s="19">
        <f t="shared" si="59"/>
        <v>1</v>
      </c>
      <c r="D269" s="20">
        <v>2</v>
      </c>
      <c r="E269" s="21">
        <v>1070</v>
      </c>
      <c r="F269" s="22">
        <v>0</v>
      </c>
      <c r="G269" s="23">
        <v>0</v>
      </c>
      <c r="H269" s="23">
        <v>0</v>
      </c>
      <c r="I269" s="23">
        <f>VLOOKUP(A269,'[1]Public Lighting Charges'!$A$8:$L$689,12,FALSE)</f>
        <v>88.689379349104172</v>
      </c>
      <c r="J269" s="24">
        <f t="shared" si="60"/>
        <v>88.689379349104172</v>
      </c>
      <c r="K269" s="25">
        <f t="shared" si="57"/>
        <v>126.67145668535677</v>
      </c>
      <c r="L269" s="25">
        <f t="shared" si="57"/>
        <v>124.63370729064259</v>
      </c>
      <c r="M269" s="25">
        <f t="shared" si="57"/>
        <v>124.95786115924604</v>
      </c>
      <c r="N269" s="25">
        <f t="shared" si="57"/>
        <v>124.66549078106598</v>
      </c>
      <c r="O269" s="25">
        <f t="shared" si="57"/>
        <v>125.83043950312062</v>
      </c>
      <c r="P269" s="23">
        <f t="shared" si="55"/>
        <v>124.63370729064259</v>
      </c>
      <c r="Q269" s="23">
        <f t="shared" si="56"/>
        <v>0</v>
      </c>
      <c r="R269" s="32">
        <f t="shared" si="62"/>
        <v>124.63370729064259</v>
      </c>
      <c r="S269" s="26">
        <f t="shared" si="58"/>
        <v>0</v>
      </c>
      <c r="U269" s="26"/>
      <c r="V269" s="26">
        <f t="shared" si="61"/>
        <v>4433.5009839874874</v>
      </c>
      <c r="W269" s="26">
        <f t="shared" si="51"/>
        <v>4362.1797551724903</v>
      </c>
      <c r="X269" s="26">
        <f t="shared" si="52"/>
        <v>4373.5251405736117</v>
      </c>
      <c r="Y269" s="26">
        <f t="shared" si="53"/>
        <v>4363.2921773373091</v>
      </c>
      <c r="Z269" s="26">
        <f t="shared" si="54"/>
        <v>4404.0653826092212</v>
      </c>
      <c r="AA269" s="26"/>
    </row>
    <row r="270" spans="1:27" x14ac:dyDescent="0.2">
      <c r="A270" s="27" t="s">
        <v>287</v>
      </c>
      <c r="B270" s="18">
        <f>IF(ISERROR(VLOOKUP(Prices!A270,Quantities!$A$1:$B$576,2,FALSE)),0,VLOOKUP(Prices!A270,Quantities!$A$1:$B$576,2,FALSE))</f>
        <v>53</v>
      </c>
      <c r="C270" s="19">
        <f t="shared" si="59"/>
        <v>1</v>
      </c>
      <c r="D270" s="20">
        <v>2</v>
      </c>
      <c r="E270" s="21">
        <v>1120</v>
      </c>
      <c r="F270" s="22">
        <v>0</v>
      </c>
      <c r="G270" s="23">
        <v>0</v>
      </c>
      <c r="H270" s="23">
        <v>0</v>
      </c>
      <c r="I270" s="23">
        <f>VLOOKUP(A270,'[1]Public Lighting Charges'!$A$8:$L$689,12,FALSE)</f>
        <v>87.754349099104161</v>
      </c>
      <c r="J270" s="24">
        <f t="shared" si="60"/>
        <v>87.754349099104161</v>
      </c>
      <c r="K270" s="25">
        <f t="shared" si="57"/>
        <v>125.335990762812</v>
      </c>
      <c r="L270" s="25">
        <f t="shared" si="57"/>
        <v>123.31972485732686</v>
      </c>
      <c r="M270" s="25">
        <f t="shared" si="57"/>
        <v>123.64046125165071</v>
      </c>
      <c r="N270" s="25">
        <f t="shared" si="57"/>
        <v>123.35117326225057</v>
      </c>
      <c r="O270" s="25">
        <f t="shared" si="57"/>
        <v>124.50384021727949</v>
      </c>
      <c r="P270" s="23">
        <f t="shared" si="55"/>
        <v>123.31972485732686</v>
      </c>
      <c r="Q270" s="23">
        <f t="shared" si="56"/>
        <v>0</v>
      </c>
      <c r="R270" s="32">
        <f t="shared" si="62"/>
        <v>123.31972485732686</v>
      </c>
      <c r="S270" s="26">
        <f t="shared" si="58"/>
        <v>0</v>
      </c>
      <c r="U270" s="26"/>
      <c r="V270" s="26">
        <f t="shared" si="61"/>
        <v>6642.8075104290365</v>
      </c>
      <c r="W270" s="26">
        <f t="shared" si="51"/>
        <v>6535.9454174383236</v>
      </c>
      <c r="X270" s="26">
        <f t="shared" si="52"/>
        <v>6552.9444463374875</v>
      </c>
      <c r="Y270" s="26">
        <f t="shared" si="53"/>
        <v>6537.61218289928</v>
      </c>
      <c r="Z270" s="26">
        <f t="shared" si="54"/>
        <v>6598.7035315158128</v>
      </c>
      <c r="AA270" s="26"/>
    </row>
    <row r="271" spans="1:27" x14ac:dyDescent="0.2">
      <c r="A271" s="27" t="s">
        <v>288</v>
      </c>
      <c r="B271" s="18">
        <f>IF(ISERROR(VLOOKUP(Prices!A271,Quantities!$A$1:$B$576,2,FALSE)),0,VLOOKUP(Prices!A271,Quantities!$A$1:$B$576,2,FALSE))</f>
        <v>10</v>
      </c>
      <c r="C271" s="19">
        <f t="shared" si="59"/>
        <v>1</v>
      </c>
      <c r="D271" s="20">
        <v>2</v>
      </c>
      <c r="E271" s="21">
        <v>1140</v>
      </c>
      <c r="F271" s="22">
        <v>0</v>
      </c>
      <c r="G271" s="23">
        <v>0</v>
      </c>
      <c r="H271" s="23">
        <v>0</v>
      </c>
      <c r="I271" s="23">
        <f>VLOOKUP(A271,'[1]Public Lighting Charges'!$A$8:$L$689,12,FALSE)</f>
        <v>82.81690722410417</v>
      </c>
      <c r="J271" s="24">
        <f t="shared" si="60"/>
        <v>82.81690722410417</v>
      </c>
      <c r="K271" s="25">
        <f t="shared" si="57"/>
        <v>118.28404204927254</v>
      </c>
      <c r="L271" s="25">
        <f t="shared" si="57"/>
        <v>116.3812200450308</v>
      </c>
      <c r="M271" s="25">
        <f t="shared" si="57"/>
        <v>116.68391041291346</v>
      </c>
      <c r="N271" s="25">
        <f t="shared" si="57"/>
        <v>116.41089902572691</v>
      </c>
      <c r="O271" s="25">
        <f t="shared" si="57"/>
        <v>117.49871191767959</v>
      </c>
      <c r="P271" s="23">
        <f t="shared" si="55"/>
        <v>116.3812200450308</v>
      </c>
      <c r="Q271" s="23">
        <f t="shared" si="56"/>
        <v>0</v>
      </c>
      <c r="R271" s="32">
        <f t="shared" si="62"/>
        <v>116.3812200450308</v>
      </c>
      <c r="S271" s="26">
        <f t="shared" si="58"/>
        <v>0</v>
      </c>
      <c r="U271" s="26"/>
      <c r="V271" s="26">
        <f t="shared" si="61"/>
        <v>1182.8404204927253</v>
      </c>
      <c r="W271" s="26">
        <f t="shared" si="51"/>
        <v>1163.812200450308</v>
      </c>
      <c r="X271" s="26">
        <f t="shared" si="52"/>
        <v>1166.8391041291347</v>
      </c>
      <c r="Y271" s="26">
        <f t="shared" si="53"/>
        <v>1164.1089902572689</v>
      </c>
      <c r="Z271" s="26">
        <f t="shared" si="54"/>
        <v>1174.9871191767959</v>
      </c>
      <c r="AA271" s="26"/>
    </row>
    <row r="272" spans="1:27" x14ac:dyDescent="0.2">
      <c r="A272" s="27" t="s">
        <v>289</v>
      </c>
      <c r="B272" s="18">
        <f>IF(ISERROR(VLOOKUP(Prices!A272,Quantities!$A$1:$B$576,2,FALSE)),0,VLOOKUP(Prices!A272,Quantities!$A$1:$B$576,2,FALSE))</f>
        <v>12</v>
      </c>
      <c r="C272" s="19">
        <f t="shared" si="59"/>
        <v>1</v>
      </c>
      <c r="D272" s="20">
        <v>2</v>
      </c>
      <c r="E272" s="21">
        <v>1160</v>
      </c>
      <c r="F272" s="22">
        <v>0</v>
      </c>
      <c r="G272" s="23">
        <v>0</v>
      </c>
      <c r="H272" s="23">
        <v>0</v>
      </c>
      <c r="I272" s="23">
        <f>VLOOKUP(A272,'[1]Public Lighting Charges'!$A$8:$L$689,12,FALSE)</f>
        <v>83.284422349104162</v>
      </c>
      <c r="J272" s="24">
        <f t="shared" si="60"/>
        <v>83.284422349104162</v>
      </c>
      <c r="K272" s="25">
        <f t="shared" si="57"/>
        <v>118.95177501054492</v>
      </c>
      <c r="L272" s="25">
        <f t="shared" si="57"/>
        <v>117.03821126168864</v>
      </c>
      <c r="M272" s="25">
        <f t="shared" si="57"/>
        <v>117.34261036671111</v>
      </c>
      <c r="N272" s="25">
        <f t="shared" si="57"/>
        <v>117.06805778513461</v>
      </c>
      <c r="O272" s="25">
        <f t="shared" si="57"/>
        <v>118.16201156060012</v>
      </c>
      <c r="P272" s="23">
        <f t="shared" si="55"/>
        <v>117.03821126168864</v>
      </c>
      <c r="Q272" s="23">
        <f t="shared" si="56"/>
        <v>0</v>
      </c>
      <c r="R272" s="32">
        <f t="shared" si="62"/>
        <v>117.03821126168864</v>
      </c>
      <c r="S272" s="26">
        <f t="shared" si="58"/>
        <v>0</v>
      </c>
      <c r="U272" s="26"/>
      <c r="V272" s="26">
        <f t="shared" si="61"/>
        <v>1427.4213001265391</v>
      </c>
      <c r="W272" s="26">
        <f t="shared" si="51"/>
        <v>1404.4585351402638</v>
      </c>
      <c r="X272" s="26">
        <f t="shared" si="52"/>
        <v>1408.1113244005332</v>
      </c>
      <c r="Y272" s="26">
        <f t="shared" si="53"/>
        <v>1404.8166934216154</v>
      </c>
      <c r="Z272" s="26">
        <f t="shared" si="54"/>
        <v>1417.9441387272013</v>
      </c>
      <c r="AA272" s="26"/>
    </row>
    <row r="273" spans="1:27" x14ac:dyDescent="0.2">
      <c r="A273" s="27" t="s">
        <v>290</v>
      </c>
      <c r="B273" s="18">
        <f>IF(ISERROR(VLOOKUP(Prices!A273,Quantities!$A$1:$B$576,2,FALSE)),0,VLOOKUP(Prices!A273,Quantities!$A$1:$B$576,2,FALSE))</f>
        <v>6</v>
      </c>
      <c r="C273" s="19">
        <f t="shared" si="59"/>
        <v>1</v>
      </c>
      <c r="D273" s="20">
        <v>2</v>
      </c>
      <c r="E273" s="21">
        <v>1380</v>
      </c>
      <c r="F273" s="22">
        <v>0</v>
      </c>
      <c r="G273" s="23">
        <v>0</v>
      </c>
      <c r="H273" s="23">
        <v>0</v>
      </c>
      <c r="I273" s="23">
        <f>VLOOKUP(A273,'[1]Public Lighting Charges'!$A$8:$L$689,12,FALSE)</f>
        <v>81.171093265770836</v>
      </c>
      <c r="J273" s="24">
        <f t="shared" si="60"/>
        <v>81.171093265770836</v>
      </c>
      <c r="K273" s="25">
        <f t="shared" si="57"/>
        <v>115.93339247809273</v>
      </c>
      <c r="L273" s="25">
        <f t="shared" si="57"/>
        <v>114.06838510759877</v>
      </c>
      <c r="M273" s="25">
        <f t="shared" si="57"/>
        <v>114.36506013333438</v>
      </c>
      <c r="N273" s="25">
        <f t="shared" si="57"/>
        <v>114.09747428021902</v>
      </c>
      <c r="O273" s="25">
        <f t="shared" si="57"/>
        <v>115.16366915114629</v>
      </c>
      <c r="P273" s="23">
        <f t="shared" si="55"/>
        <v>114.06838510759877</v>
      </c>
      <c r="Q273" s="23">
        <f t="shared" si="56"/>
        <v>0</v>
      </c>
      <c r="R273" s="32">
        <f t="shared" si="62"/>
        <v>114.06838510759877</v>
      </c>
      <c r="S273" s="26">
        <f t="shared" si="58"/>
        <v>0</v>
      </c>
      <c r="U273" s="26"/>
      <c r="V273" s="26">
        <f t="shared" si="61"/>
        <v>695.60035486855634</v>
      </c>
      <c r="W273" s="26">
        <f t="shared" si="51"/>
        <v>684.41031064559263</v>
      </c>
      <c r="X273" s="26">
        <f t="shared" si="52"/>
        <v>686.19036080000626</v>
      </c>
      <c r="Y273" s="26">
        <f t="shared" si="53"/>
        <v>684.58484568131416</v>
      </c>
      <c r="Z273" s="26">
        <f t="shared" si="54"/>
        <v>690.98201490687779</v>
      </c>
      <c r="AA273" s="26"/>
    </row>
    <row r="274" spans="1:27" x14ac:dyDescent="0.2">
      <c r="A274" s="27" t="s">
        <v>291</v>
      </c>
      <c r="B274" s="18">
        <f>IF(ISERROR(VLOOKUP(Prices!A274,Quantities!$A$1:$B$576,2,FALSE)),0,VLOOKUP(Prices!A274,Quantities!$A$1:$B$576,2,FALSE))</f>
        <v>8</v>
      </c>
      <c r="C274" s="19">
        <f t="shared" si="59"/>
        <v>1</v>
      </c>
      <c r="D274" s="20">
        <v>2</v>
      </c>
      <c r="E274" s="21">
        <v>1450</v>
      </c>
      <c r="F274" s="22">
        <v>0</v>
      </c>
      <c r="G274" s="23">
        <v>0</v>
      </c>
      <c r="H274" s="23">
        <v>0</v>
      </c>
      <c r="I274" s="23">
        <f>VLOOKUP(A274,'[1]Public Lighting Charges'!$A$8:$L$689,12,FALSE)</f>
        <v>80.348186286604161</v>
      </c>
      <c r="J274" s="24">
        <f t="shared" si="60"/>
        <v>80.348186286604161</v>
      </c>
      <c r="K274" s="25">
        <f t="shared" si="57"/>
        <v>114.75806769250279</v>
      </c>
      <c r="L274" s="25">
        <f t="shared" si="57"/>
        <v>112.91196763888274</v>
      </c>
      <c r="M274" s="25">
        <f t="shared" si="57"/>
        <v>113.20563499354483</v>
      </c>
      <c r="N274" s="25">
        <f t="shared" si="57"/>
        <v>112.94076190746507</v>
      </c>
      <c r="O274" s="25">
        <f t="shared" si="57"/>
        <v>113.99614776787962</v>
      </c>
      <c r="P274" s="23">
        <f t="shared" si="55"/>
        <v>112.91196763888274</v>
      </c>
      <c r="Q274" s="23">
        <f t="shared" si="56"/>
        <v>0</v>
      </c>
      <c r="R274" s="32">
        <f t="shared" si="62"/>
        <v>112.91196763888274</v>
      </c>
      <c r="S274" s="26">
        <f t="shared" si="58"/>
        <v>0</v>
      </c>
      <c r="U274" s="26"/>
      <c r="V274" s="26">
        <f t="shared" si="61"/>
        <v>918.06454154002233</v>
      </c>
      <c r="W274" s="26">
        <f t="shared" si="51"/>
        <v>903.29574111106194</v>
      </c>
      <c r="X274" s="26">
        <f t="shared" si="52"/>
        <v>905.64507994835867</v>
      </c>
      <c r="Y274" s="26">
        <f t="shared" si="53"/>
        <v>903.52609525972059</v>
      </c>
      <c r="Z274" s="26">
        <f t="shared" si="54"/>
        <v>911.96918214303696</v>
      </c>
      <c r="AA274" s="26"/>
    </row>
    <row r="275" spans="1:27" x14ac:dyDescent="0.2">
      <c r="A275" s="27" t="s">
        <v>292</v>
      </c>
      <c r="B275" s="18">
        <f>IF(ISERROR(VLOOKUP(Prices!A275,Quantities!$A$1:$B$576,2,FALSE)),0,VLOOKUP(Prices!A275,Quantities!$A$1:$B$576,2,FALSE))</f>
        <v>4</v>
      </c>
      <c r="C275" s="19">
        <f t="shared" si="59"/>
        <v>1</v>
      </c>
      <c r="D275" s="20">
        <v>2</v>
      </c>
      <c r="E275" s="21">
        <v>60</v>
      </c>
      <c r="F275" s="22">
        <v>0</v>
      </c>
      <c r="G275" s="23">
        <v>0</v>
      </c>
      <c r="H275" s="23">
        <v>0</v>
      </c>
      <c r="I275" s="23">
        <f>VLOOKUP(A275,'[1]Public Lighting Charges'!$A$8:$L$689,12,FALSE)</f>
        <v>70.571860082458173</v>
      </c>
      <c r="J275" s="24">
        <f t="shared" si="60"/>
        <v>70.571860082458173</v>
      </c>
      <c r="K275" s="25">
        <f t="shared" si="57"/>
        <v>100.79493602556656</v>
      </c>
      <c r="L275" s="25">
        <f t="shared" si="57"/>
        <v>99.173459291573209</v>
      </c>
      <c r="M275" s="25">
        <f t="shared" si="57"/>
        <v>99.431394814723319</v>
      </c>
      <c r="N275" s="25">
        <f t="shared" si="57"/>
        <v>99.198750031631974</v>
      </c>
      <c r="O275" s="25">
        <f t="shared" si="57"/>
        <v>100.12572233451019</v>
      </c>
      <c r="P275" s="23">
        <f t="shared" si="55"/>
        <v>99.173459291573209</v>
      </c>
      <c r="Q275" s="23">
        <f t="shared" si="56"/>
        <v>0</v>
      </c>
      <c r="R275" s="32">
        <f t="shared" si="62"/>
        <v>99.173459291573209</v>
      </c>
      <c r="S275" s="26">
        <f t="shared" si="58"/>
        <v>0</v>
      </c>
      <c r="U275" s="26"/>
      <c r="V275" s="26">
        <f t="shared" si="61"/>
        <v>403.17974410226623</v>
      </c>
      <c r="W275" s="26">
        <f t="shared" si="51"/>
        <v>396.69383716629284</v>
      </c>
      <c r="X275" s="26">
        <f t="shared" si="52"/>
        <v>397.72557925889328</v>
      </c>
      <c r="Y275" s="26">
        <f t="shared" si="53"/>
        <v>396.7950001265279</v>
      </c>
      <c r="Z275" s="26">
        <f t="shared" si="54"/>
        <v>400.50288933804075</v>
      </c>
      <c r="AA275" s="26"/>
    </row>
    <row r="276" spans="1:27" x14ac:dyDescent="0.2">
      <c r="A276" s="27" t="s">
        <v>293</v>
      </c>
      <c r="B276" s="18">
        <f>IF(ISERROR(VLOOKUP(Prices!A276,Quantities!$A$1:$B$576,2,FALSE)),0,VLOOKUP(Prices!A276,Quantities!$A$1:$B$576,2,FALSE))</f>
        <v>2</v>
      </c>
      <c r="C276" s="19">
        <f t="shared" si="59"/>
        <v>1</v>
      </c>
      <c r="D276" s="20">
        <v>2</v>
      </c>
      <c r="E276" s="21">
        <v>230</v>
      </c>
      <c r="F276" s="22">
        <v>0</v>
      </c>
      <c r="G276" s="23">
        <v>0</v>
      </c>
      <c r="H276" s="23">
        <v>0</v>
      </c>
      <c r="I276" s="23">
        <f>VLOOKUP(A276,'[1]Public Lighting Charges'!$A$8:$L$689,12,FALSE)</f>
        <v>81.381774082458179</v>
      </c>
      <c r="J276" s="24">
        <f t="shared" si="60"/>
        <v>81.381774082458179</v>
      </c>
      <c r="K276" s="25">
        <f t="shared" si="57"/>
        <v>116.23429937519028</v>
      </c>
      <c r="L276" s="25">
        <f t="shared" si="57"/>
        <v>114.36445134948109</v>
      </c>
      <c r="M276" s="25">
        <f t="shared" si="57"/>
        <v>114.66189639979315</v>
      </c>
      <c r="N276" s="25">
        <f t="shared" si="57"/>
        <v>114.39361602349473</v>
      </c>
      <c r="O276" s="25">
        <f t="shared" si="57"/>
        <v>115.46257821955113</v>
      </c>
      <c r="P276" s="23">
        <f t="shared" si="55"/>
        <v>114.36445134948109</v>
      </c>
      <c r="Q276" s="23">
        <f t="shared" si="56"/>
        <v>0</v>
      </c>
      <c r="R276" s="32">
        <f t="shared" si="62"/>
        <v>114.36445134948109</v>
      </c>
      <c r="S276" s="26">
        <f t="shared" si="58"/>
        <v>0</v>
      </c>
      <c r="U276" s="26"/>
      <c r="V276" s="26">
        <f t="shared" si="61"/>
        <v>232.46859875038055</v>
      </c>
      <c r="W276" s="26">
        <f t="shared" si="51"/>
        <v>228.72890269896217</v>
      </c>
      <c r="X276" s="26">
        <f t="shared" si="52"/>
        <v>229.3237927995863</v>
      </c>
      <c r="Y276" s="26">
        <f t="shared" si="53"/>
        <v>228.78723204698946</v>
      </c>
      <c r="Z276" s="26">
        <f t="shared" si="54"/>
        <v>230.92515643910227</v>
      </c>
      <c r="AA276" s="26"/>
    </row>
    <row r="277" spans="1:27" x14ac:dyDescent="0.2">
      <c r="A277" s="27" t="s">
        <v>294</v>
      </c>
      <c r="B277" s="18">
        <f>IF(ISERROR(VLOOKUP(Prices!A277,Quantities!$A$1:$B$576,2,FALSE)),0,VLOOKUP(Prices!A277,Quantities!$A$1:$B$576,2,FALSE))</f>
        <v>25</v>
      </c>
      <c r="C277" s="19">
        <f t="shared" si="59"/>
        <v>1</v>
      </c>
      <c r="D277" s="20">
        <v>2</v>
      </c>
      <c r="E277" s="21">
        <v>320</v>
      </c>
      <c r="F277" s="22">
        <v>0</v>
      </c>
      <c r="G277" s="23">
        <v>0</v>
      </c>
      <c r="H277" s="23">
        <v>0</v>
      </c>
      <c r="I277" s="23">
        <f>VLOOKUP(A277,'[1]Public Lighting Charges'!$A$8:$L$689,12,FALSE)</f>
        <v>80.446743832458168</v>
      </c>
      <c r="J277" s="24">
        <f t="shared" si="60"/>
        <v>80.446743832458168</v>
      </c>
      <c r="K277" s="25">
        <f t="shared" si="57"/>
        <v>114.8988334526455</v>
      </c>
      <c r="L277" s="25">
        <f t="shared" si="57"/>
        <v>113.05046891616536</v>
      </c>
      <c r="M277" s="25">
        <f t="shared" si="57"/>
        <v>113.34449649219782</v>
      </c>
      <c r="N277" s="25">
        <f t="shared" si="57"/>
        <v>113.0792985046793</v>
      </c>
      <c r="O277" s="25">
        <f t="shared" si="57"/>
        <v>114.13597893371001</v>
      </c>
      <c r="P277" s="23">
        <f t="shared" si="55"/>
        <v>113.05046891616536</v>
      </c>
      <c r="Q277" s="23">
        <f t="shared" si="56"/>
        <v>0</v>
      </c>
      <c r="R277" s="32">
        <f t="shared" si="62"/>
        <v>113.05046891616536</v>
      </c>
      <c r="S277" s="26">
        <f t="shared" si="58"/>
        <v>0</v>
      </c>
      <c r="U277" s="26"/>
      <c r="V277" s="26">
        <f t="shared" si="61"/>
        <v>2872.4708363161376</v>
      </c>
      <c r="W277" s="26">
        <f t="shared" si="51"/>
        <v>2826.2617229041339</v>
      </c>
      <c r="X277" s="26">
        <f t="shared" si="52"/>
        <v>2833.6124123049453</v>
      </c>
      <c r="Y277" s="26">
        <f t="shared" si="53"/>
        <v>2826.9824626169825</v>
      </c>
      <c r="Z277" s="26">
        <f t="shared" si="54"/>
        <v>2853.3994733427503</v>
      </c>
      <c r="AA277" s="26"/>
    </row>
    <row r="278" spans="1:27" x14ac:dyDescent="0.2">
      <c r="A278" s="27" t="s">
        <v>295</v>
      </c>
      <c r="B278" s="18">
        <f>IF(ISERROR(VLOOKUP(Prices!A278,Quantities!$A$1:$B$576,2,FALSE)),0,VLOOKUP(Prices!A278,Quantities!$A$1:$B$576,2,FALSE))</f>
        <v>4</v>
      </c>
      <c r="C278" s="19">
        <f t="shared" si="59"/>
        <v>1</v>
      </c>
      <c r="D278" s="20">
        <v>2</v>
      </c>
      <c r="E278" s="21">
        <v>590</v>
      </c>
      <c r="F278" s="22">
        <v>0</v>
      </c>
      <c r="G278" s="23">
        <v>0</v>
      </c>
      <c r="H278" s="23">
        <v>0</v>
      </c>
      <c r="I278" s="23">
        <f>VLOOKUP(A278,'[1]Public Lighting Charges'!$A$8:$L$689,12,FALSE)</f>
        <v>73.040581019958168</v>
      </c>
      <c r="J278" s="24">
        <f t="shared" si="60"/>
        <v>73.040581019958168</v>
      </c>
      <c r="K278" s="25">
        <f t="shared" si="57"/>
        <v>104.32091038233629</v>
      </c>
      <c r="L278" s="25">
        <f t="shared" si="57"/>
        <v>102.64271169772124</v>
      </c>
      <c r="M278" s="25">
        <f t="shared" si="57"/>
        <v>102.90967023409195</v>
      </c>
      <c r="N278" s="25">
        <f t="shared" si="57"/>
        <v>102.66888714989381</v>
      </c>
      <c r="O278" s="25">
        <f t="shared" si="57"/>
        <v>103.62828648431014</v>
      </c>
      <c r="P278" s="23">
        <f t="shared" si="55"/>
        <v>102.64271169772124</v>
      </c>
      <c r="Q278" s="23">
        <f t="shared" si="56"/>
        <v>0</v>
      </c>
      <c r="R278" s="32">
        <f t="shared" si="62"/>
        <v>102.64271169772124</v>
      </c>
      <c r="S278" s="26">
        <f t="shared" si="58"/>
        <v>0</v>
      </c>
      <c r="U278" s="26"/>
      <c r="V278" s="26">
        <f t="shared" si="61"/>
        <v>417.28364152934518</v>
      </c>
      <c r="W278" s="26">
        <f t="shared" si="51"/>
        <v>410.57084679088496</v>
      </c>
      <c r="X278" s="26">
        <f t="shared" si="52"/>
        <v>411.63868093636779</v>
      </c>
      <c r="Y278" s="26">
        <f t="shared" si="53"/>
        <v>410.67554859957522</v>
      </c>
      <c r="Z278" s="26">
        <f t="shared" si="54"/>
        <v>414.51314593724055</v>
      </c>
      <c r="AA278" s="26"/>
    </row>
    <row r="279" spans="1:27" x14ac:dyDescent="0.2">
      <c r="A279" s="27" t="s">
        <v>296</v>
      </c>
      <c r="B279" s="18">
        <f>IF(ISERROR(VLOOKUP(Prices!A279,Quantities!$A$1:$B$576,2,FALSE)),0,VLOOKUP(Prices!A279,Quantities!$A$1:$B$576,2,FALSE))</f>
        <v>1</v>
      </c>
      <c r="C279" s="19">
        <f t="shared" si="59"/>
        <v>1</v>
      </c>
      <c r="D279" s="20">
        <v>2</v>
      </c>
      <c r="E279" s="21">
        <v>1070</v>
      </c>
      <c r="F279" s="22">
        <v>0</v>
      </c>
      <c r="G279" s="23">
        <v>0</v>
      </c>
      <c r="H279" s="23">
        <v>0</v>
      </c>
      <c r="I279" s="23">
        <f>VLOOKUP(A279,'[1]Public Lighting Charges'!$A$8:$L$689,12,FALSE)</f>
        <v>81.381774082458179</v>
      </c>
      <c r="J279" s="24">
        <f t="shared" si="60"/>
        <v>81.381774082458179</v>
      </c>
      <c r="K279" s="25">
        <f t="shared" si="57"/>
        <v>116.23429937519028</v>
      </c>
      <c r="L279" s="25">
        <f t="shared" si="57"/>
        <v>114.36445134948109</v>
      </c>
      <c r="M279" s="25">
        <f t="shared" si="57"/>
        <v>114.66189639979315</v>
      </c>
      <c r="N279" s="25">
        <f t="shared" si="57"/>
        <v>114.39361602349473</v>
      </c>
      <c r="O279" s="25">
        <f t="shared" si="57"/>
        <v>115.46257821955113</v>
      </c>
      <c r="P279" s="23">
        <f t="shared" si="55"/>
        <v>114.36445134948109</v>
      </c>
      <c r="Q279" s="23">
        <f t="shared" si="56"/>
        <v>0</v>
      </c>
      <c r="R279" s="32">
        <f t="shared" si="62"/>
        <v>114.36445134948109</v>
      </c>
      <c r="S279" s="26">
        <f t="shared" si="58"/>
        <v>0</v>
      </c>
      <c r="U279" s="26"/>
      <c r="V279" s="26">
        <f t="shared" si="61"/>
        <v>116.23429937519028</v>
      </c>
      <c r="W279" s="26">
        <f t="shared" si="51"/>
        <v>114.36445134948109</v>
      </c>
      <c r="X279" s="26">
        <f t="shared" si="52"/>
        <v>114.66189639979315</v>
      </c>
      <c r="Y279" s="26">
        <f t="shared" si="53"/>
        <v>114.39361602349473</v>
      </c>
      <c r="Z279" s="26">
        <f t="shared" si="54"/>
        <v>115.46257821955113</v>
      </c>
      <c r="AA279" s="26"/>
    </row>
    <row r="280" spans="1:27" x14ac:dyDescent="0.2">
      <c r="A280" s="27" t="s">
        <v>297</v>
      </c>
      <c r="B280" s="18">
        <f>IF(ISERROR(VLOOKUP(Prices!A280,Quantities!$A$1:$B$576,2,FALSE)),0,VLOOKUP(Prices!A280,Quantities!$A$1:$B$576,2,FALSE))</f>
        <v>6</v>
      </c>
      <c r="C280" s="19">
        <f t="shared" si="59"/>
        <v>1</v>
      </c>
      <c r="D280" s="20">
        <v>2</v>
      </c>
      <c r="E280" s="21">
        <v>860</v>
      </c>
      <c r="F280" s="22">
        <v>0</v>
      </c>
      <c r="G280" s="23">
        <v>0</v>
      </c>
      <c r="H280" s="23">
        <v>0</v>
      </c>
      <c r="I280" s="23">
        <f>VLOOKUP(A280,'[1]Public Lighting Charges'!$A$8:$L$689,12,FALSE)</f>
        <v>92.719428467541348</v>
      </c>
      <c r="J280" s="24">
        <f t="shared" si="60"/>
        <v>92.719428467541348</v>
      </c>
      <c r="K280" s="25">
        <f t="shared" si="57"/>
        <v>132.4274129914275</v>
      </c>
      <c r="L280" s="25">
        <f t="shared" si="57"/>
        <v>130.29706817872716</v>
      </c>
      <c r="M280" s="25">
        <f t="shared" si="57"/>
        <v>130.63595161271925</v>
      </c>
      <c r="N280" s="25">
        <f t="shared" si="57"/>
        <v>130.33029591228882</v>
      </c>
      <c r="O280" s="25">
        <f t="shared" si="57"/>
        <v>131.54817995314707</v>
      </c>
      <c r="P280" s="23">
        <f t="shared" si="55"/>
        <v>130.29706817872716</v>
      </c>
      <c r="Q280" s="23">
        <f t="shared" si="56"/>
        <v>0</v>
      </c>
      <c r="R280" s="32">
        <f t="shared" si="62"/>
        <v>130.29706817872716</v>
      </c>
      <c r="S280" s="26">
        <f t="shared" si="58"/>
        <v>0</v>
      </c>
      <c r="U280" s="26"/>
      <c r="V280" s="26">
        <f t="shared" si="61"/>
        <v>794.56447794856501</v>
      </c>
      <c r="W280" s="26">
        <f t="shared" si="51"/>
        <v>781.78240907236295</v>
      </c>
      <c r="X280" s="26">
        <f t="shared" si="52"/>
        <v>783.81570967631546</v>
      </c>
      <c r="Y280" s="26">
        <f t="shared" si="53"/>
        <v>781.98177547373291</v>
      </c>
      <c r="Z280" s="26">
        <f t="shared" si="54"/>
        <v>789.28907971888248</v>
      </c>
      <c r="AA280" s="26"/>
    </row>
    <row r="281" spans="1:27" x14ac:dyDescent="0.2">
      <c r="A281" s="27" t="s">
        <v>298</v>
      </c>
      <c r="B281" s="18">
        <f>IF(ISERROR(VLOOKUP(Prices!A281,Quantities!$A$1:$B$576,2,FALSE)),0,VLOOKUP(Prices!A281,Quantities!$A$1:$B$576,2,FALSE))</f>
        <v>2</v>
      </c>
      <c r="C281" s="19">
        <f t="shared" si="59"/>
        <v>1</v>
      </c>
      <c r="D281" s="20">
        <v>2</v>
      </c>
      <c r="E281" s="21">
        <v>1490</v>
      </c>
      <c r="F281" s="22">
        <v>0</v>
      </c>
      <c r="G281" s="23">
        <v>0</v>
      </c>
      <c r="H281" s="23">
        <v>0</v>
      </c>
      <c r="I281" s="23">
        <f>VLOOKUP(A281,'[1]Public Lighting Charges'!$A$8:$L$689,12,FALSE)</f>
        <v>94.365242425874683</v>
      </c>
      <c r="J281" s="24">
        <f t="shared" si="60"/>
        <v>94.365242425874683</v>
      </c>
      <c r="K281" s="25">
        <f t="shared" si="57"/>
        <v>134.77806256260735</v>
      </c>
      <c r="L281" s="25">
        <f t="shared" si="57"/>
        <v>132.60990311615916</v>
      </c>
      <c r="M281" s="25">
        <f t="shared" si="57"/>
        <v>132.95480189229835</v>
      </c>
      <c r="N281" s="25">
        <f t="shared" si="57"/>
        <v>132.64372065779671</v>
      </c>
      <c r="O281" s="25">
        <f t="shared" si="57"/>
        <v>133.88322271968039</v>
      </c>
      <c r="P281" s="23">
        <f t="shared" si="55"/>
        <v>132.60990311615916</v>
      </c>
      <c r="Q281" s="23">
        <f t="shared" si="56"/>
        <v>0</v>
      </c>
      <c r="R281" s="32">
        <f t="shared" si="62"/>
        <v>132.60990311615916</v>
      </c>
      <c r="S281" s="26">
        <f t="shared" si="58"/>
        <v>0</v>
      </c>
      <c r="U281" s="26"/>
      <c r="V281" s="26">
        <f t="shared" si="61"/>
        <v>269.55612512521469</v>
      </c>
      <c r="W281" s="26">
        <f t="shared" ref="W281:W344" si="63">L281*$B281</f>
        <v>265.21980623231832</v>
      </c>
      <c r="X281" s="26">
        <f t="shared" ref="X281:X344" si="64">M281*$B281</f>
        <v>265.9096037845967</v>
      </c>
      <c r="Y281" s="26">
        <f t="shared" ref="Y281:Y344" si="65">N281*$B281</f>
        <v>265.28744131559341</v>
      </c>
      <c r="Z281" s="26">
        <f t="shared" ref="Z281:Z344" si="66">O281*$B281</f>
        <v>267.76644543936078</v>
      </c>
      <c r="AA281" s="26"/>
    </row>
    <row r="282" spans="1:27" x14ac:dyDescent="0.2">
      <c r="A282" s="27" t="s">
        <v>299</v>
      </c>
      <c r="B282" s="18">
        <f>IF(ISERROR(VLOOKUP(Prices!A282,Quantities!$A$1:$B$576,2,FALSE)),0,VLOOKUP(Prices!A282,Quantities!$A$1:$B$576,2,FALSE))</f>
        <v>5</v>
      </c>
      <c r="C282" s="19">
        <f t="shared" si="59"/>
        <v>1</v>
      </c>
      <c r="D282" s="20">
        <v>2</v>
      </c>
      <c r="E282" s="21">
        <v>70</v>
      </c>
      <c r="F282" s="22">
        <v>0</v>
      </c>
      <c r="G282" s="23">
        <v>0</v>
      </c>
      <c r="H282" s="23">
        <v>0</v>
      </c>
      <c r="I282" s="23">
        <f>VLOOKUP(A282,'[1]Public Lighting Charges'!$A$8:$L$689,12,FALSE)</f>
        <v>74.537067268375267</v>
      </c>
      <c r="J282" s="24">
        <f t="shared" si="60"/>
        <v>74.537067268375267</v>
      </c>
      <c r="K282" s="25">
        <f t="shared" si="57"/>
        <v>106.45828121960908</v>
      </c>
      <c r="L282" s="25">
        <f t="shared" si="57"/>
        <v>104.74569889211266</v>
      </c>
      <c r="M282" s="25">
        <f t="shared" si="57"/>
        <v>105.01812698763797</v>
      </c>
      <c r="N282" s="25">
        <f t="shared" si="57"/>
        <v>104.77241063799585</v>
      </c>
      <c r="O282" s="25">
        <f t="shared" si="57"/>
        <v>105.75146655086003</v>
      </c>
      <c r="P282" s="23">
        <f t="shared" si="55"/>
        <v>104.74569889211266</v>
      </c>
      <c r="Q282" s="23">
        <f t="shared" si="56"/>
        <v>0</v>
      </c>
      <c r="R282" s="32">
        <f t="shared" si="62"/>
        <v>104.74569889211266</v>
      </c>
      <c r="S282" s="26">
        <f t="shared" si="58"/>
        <v>0</v>
      </c>
      <c r="U282" s="26"/>
      <c r="V282" s="26">
        <f t="shared" si="61"/>
        <v>532.2914060980454</v>
      </c>
      <c r="W282" s="26">
        <f t="shared" si="63"/>
        <v>523.7284944605633</v>
      </c>
      <c r="X282" s="26">
        <f t="shared" si="64"/>
        <v>525.09063493818985</v>
      </c>
      <c r="Y282" s="26">
        <f t="shared" si="65"/>
        <v>523.86205318997918</v>
      </c>
      <c r="Z282" s="26">
        <f t="shared" si="66"/>
        <v>528.75733275430014</v>
      </c>
      <c r="AA282" s="26"/>
    </row>
    <row r="283" spans="1:27" x14ac:dyDescent="0.2">
      <c r="A283" s="27" t="s">
        <v>300</v>
      </c>
      <c r="B283" s="18">
        <f>IF(ISERROR(VLOOKUP(Prices!A283,Quantities!$A$1:$B$576,2,FALSE)),0,VLOOKUP(Prices!A283,Quantities!$A$1:$B$576,2,FALSE))</f>
        <v>2</v>
      </c>
      <c r="C283" s="19">
        <f t="shared" si="59"/>
        <v>1</v>
      </c>
      <c r="D283" s="20">
        <v>2</v>
      </c>
      <c r="E283" s="21">
        <v>330</v>
      </c>
      <c r="F283" s="22">
        <v>0</v>
      </c>
      <c r="G283" s="23">
        <v>0</v>
      </c>
      <c r="H283" s="23">
        <v>0</v>
      </c>
      <c r="I283" s="23">
        <f>VLOOKUP(A283,'[1]Public Lighting Charges'!$A$8:$L$689,12,FALSE)</f>
        <v>84.411951018375262</v>
      </c>
      <c r="J283" s="24">
        <f t="shared" si="60"/>
        <v>84.411951018375262</v>
      </c>
      <c r="K283" s="25">
        <f t="shared" si="57"/>
        <v>120.56217864668801</v>
      </c>
      <c r="L283" s="25">
        <f t="shared" si="57"/>
        <v>118.6227085167048</v>
      </c>
      <c r="M283" s="25">
        <f t="shared" si="57"/>
        <v>118.93122866511249</v>
      </c>
      <c r="N283" s="25">
        <f t="shared" si="57"/>
        <v>118.65295911104319</v>
      </c>
      <c r="O283" s="25">
        <f t="shared" si="57"/>
        <v>119.76172315005985</v>
      </c>
      <c r="P283" s="23">
        <f t="shared" si="55"/>
        <v>118.6227085167048</v>
      </c>
      <c r="Q283" s="23">
        <f t="shared" si="56"/>
        <v>0</v>
      </c>
      <c r="R283" s="32">
        <f t="shared" si="62"/>
        <v>118.6227085167048</v>
      </c>
      <c r="S283" s="26">
        <f t="shared" si="58"/>
        <v>0</v>
      </c>
      <c r="U283" s="26"/>
      <c r="V283" s="26">
        <f t="shared" si="61"/>
        <v>241.12435729337602</v>
      </c>
      <c r="W283" s="26">
        <f t="shared" si="63"/>
        <v>237.24541703340961</v>
      </c>
      <c r="X283" s="26">
        <f t="shared" si="64"/>
        <v>237.86245733022497</v>
      </c>
      <c r="Y283" s="26">
        <f t="shared" si="65"/>
        <v>237.30591822208638</v>
      </c>
      <c r="Z283" s="26">
        <f t="shared" si="66"/>
        <v>239.5234463001197</v>
      </c>
      <c r="AA283" s="26"/>
    </row>
    <row r="284" spans="1:27" x14ac:dyDescent="0.2">
      <c r="A284" s="27" t="s">
        <v>301</v>
      </c>
      <c r="B284" s="18">
        <f>IF(ISERROR(VLOOKUP(Prices!A284,Quantities!$A$1:$B$576,2,FALSE)),0,VLOOKUP(Prices!A284,Quantities!$A$1:$B$576,2,FALSE))</f>
        <v>23</v>
      </c>
      <c r="C284" s="19">
        <f t="shared" si="59"/>
        <v>1</v>
      </c>
      <c r="D284" s="20">
        <v>2</v>
      </c>
      <c r="E284" s="21">
        <v>70</v>
      </c>
      <c r="F284" s="22">
        <v>0</v>
      </c>
      <c r="G284" s="23">
        <v>0</v>
      </c>
      <c r="H284" s="23">
        <v>0</v>
      </c>
      <c r="I284" s="23">
        <f>VLOOKUP(A284,'[1]Public Lighting Charges'!$A$8:$L$689,12,FALSE)</f>
        <v>80.811191393707645</v>
      </c>
      <c r="J284" s="24">
        <f t="shared" si="60"/>
        <v>80.811191393707645</v>
      </c>
      <c r="K284" s="25">
        <f t="shared" si="57"/>
        <v>115.41935917745838</v>
      </c>
      <c r="L284" s="25">
        <f t="shared" si="57"/>
        <v>113.56262100252466</v>
      </c>
      <c r="M284" s="25">
        <f t="shared" si="57"/>
        <v>113.85798061050671</v>
      </c>
      <c r="N284" s="25">
        <f t="shared" si="57"/>
        <v>113.59158119760794</v>
      </c>
      <c r="O284" s="25">
        <f t="shared" si="57"/>
        <v>114.65304870175235</v>
      </c>
      <c r="P284" s="23">
        <f t="shared" si="55"/>
        <v>113.56262100252466</v>
      </c>
      <c r="Q284" s="23">
        <f t="shared" si="56"/>
        <v>0</v>
      </c>
      <c r="R284" s="32">
        <f t="shared" si="62"/>
        <v>113.56262100252466</v>
      </c>
      <c r="S284" s="26">
        <f t="shared" si="58"/>
        <v>0</v>
      </c>
      <c r="U284" s="26"/>
      <c r="V284" s="26">
        <f t="shared" si="61"/>
        <v>2654.6452610815427</v>
      </c>
      <c r="W284" s="26">
        <f t="shared" si="63"/>
        <v>2611.9402830580675</v>
      </c>
      <c r="X284" s="26">
        <f t="shared" si="64"/>
        <v>2618.7335540416543</v>
      </c>
      <c r="Y284" s="26">
        <f t="shared" si="65"/>
        <v>2612.6063675449827</v>
      </c>
      <c r="Z284" s="26">
        <f t="shared" si="66"/>
        <v>2637.0201201403042</v>
      </c>
      <c r="AA284" s="26"/>
    </row>
    <row r="285" spans="1:27" x14ac:dyDescent="0.2">
      <c r="A285" s="27" t="s">
        <v>302</v>
      </c>
      <c r="B285" s="18">
        <f>IF(ISERROR(VLOOKUP(Prices!A285,Quantities!$A$1:$B$576,2,FALSE)),0,VLOOKUP(Prices!A285,Quantities!$A$1:$B$576,2,FALSE))</f>
        <v>6</v>
      </c>
      <c r="C285" s="19">
        <f t="shared" si="59"/>
        <v>1</v>
      </c>
      <c r="D285" s="20">
        <v>2</v>
      </c>
      <c r="E285" s="21">
        <v>240</v>
      </c>
      <c r="F285" s="22">
        <v>0</v>
      </c>
      <c r="G285" s="23">
        <v>0</v>
      </c>
      <c r="H285" s="23">
        <v>0</v>
      </c>
      <c r="I285" s="23">
        <f>VLOOKUP(A285,'[1]Public Lighting Charges'!$A$8:$L$689,12,FALSE)</f>
        <v>91.621105393707651</v>
      </c>
      <c r="J285" s="24">
        <f t="shared" si="60"/>
        <v>91.621105393707651</v>
      </c>
      <c r="K285" s="25">
        <f t="shared" si="57"/>
        <v>130.85872252708211</v>
      </c>
      <c r="L285" s="25">
        <f t="shared" si="57"/>
        <v>128.75361306043254</v>
      </c>
      <c r="M285" s="25">
        <f t="shared" si="57"/>
        <v>129.08848219557655</v>
      </c>
      <c r="N285" s="25">
        <f t="shared" si="57"/>
        <v>128.78644718947069</v>
      </c>
      <c r="O285" s="25">
        <f t="shared" si="57"/>
        <v>129.9899045867933</v>
      </c>
      <c r="P285" s="23">
        <f t="shared" si="55"/>
        <v>128.75361306043254</v>
      </c>
      <c r="Q285" s="23">
        <f t="shared" si="56"/>
        <v>0</v>
      </c>
      <c r="R285" s="32">
        <f t="shared" si="62"/>
        <v>128.75361306043254</v>
      </c>
      <c r="S285" s="26">
        <f t="shared" si="58"/>
        <v>0</v>
      </c>
      <c r="U285" s="26"/>
      <c r="V285" s="26">
        <f t="shared" si="61"/>
        <v>785.15233516249259</v>
      </c>
      <c r="W285" s="26">
        <f t="shared" si="63"/>
        <v>772.52167836259525</v>
      </c>
      <c r="X285" s="26">
        <f t="shared" si="64"/>
        <v>774.53089317345928</v>
      </c>
      <c r="Y285" s="26">
        <f t="shared" si="65"/>
        <v>772.71868313682421</v>
      </c>
      <c r="Z285" s="26">
        <f t="shared" si="66"/>
        <v>779.93942752075986</v>
      </c>
      <c r="AA285" s="26"/>
    </row>
    <row r="286" spans="1:27" x14ac:dyDescent="0.2">
      <c r="A286" s="27" t="s">
        <v>303</v>
      </c>
      <c r="B286" s="18">
        <f>IF(ISERROR(VLOOKUP(Prices!A286,Quantities!$A$1:$B$576,2,FALSE)),0,VLOOKUP(Prices!A286,Quantities!$A$1:$B$576,2,FALSE))</f>
        <v>73</v>
      </c>
      <c r="C286" s="19">
        <f t="shared" si="59"/>
        <v>1</v>
      </c>
      <c r="D286" s="20">
        <v>2</v>
      </c>
      <c r="E286" s="21">
        <v>330</v>
      </c>
      <c r="F286" s="22">
        <v>0</v>
      </c>
      <c r="G286" s="23">
        <v>0</v>
      </c>
      <c r="H286" s="23">
        <v>0</v>
      </c>
      <c r="I286" s="23">
        <f>VLOOKUP(A286,'[1]Public Lighting Charges'!$A$8:$L$689,12,FALSE)</f>
        <v>90.68607514370764</v>
      </c>
      <c r="J286" s="24">
        <f t="shared" si="60"/>
        <v>90.68607514370764</v>
      </c>
      <c r="K286" s="25">
        <f t="shared" si="57"/>
        <v>129.52325660453732</v>
      </c>
      <c r="L286" s="25">
        <f t="shared" si="57"/>
        <v>127.4396306271168</v>
      </c>
      <c r="M286" s="25">
        <f t="shared" si="57"/>
        <v>127.77108228798123</v>
      </c>
      <c r="N286" s="25">
        <f t="shared" si="57"/>
        <v>127.47212967065526</v>
      </c>
      <c r="O286" s="25">
        <f t="shared" si="57"/>
        <v>128.6633053009522</v>
      </c>
      <c r="P286" s="23">
        <f t="shared" si="55"/>
        <v>127.4396306271168</v>
      </c>
      <c r="Q286" s="23">
        <f t="shared" si="56"/>
        <v>0</v>
      </c>
      <c r="R286" s="32">
        <f t="shared" si="62"/>
        <v>127.4396306271168</v>
      </c>
      <c r="S286" s="26">
        <f t="shared" si="58"/>
        <v>0</v>
      </c>
      <c r="U286" s="26"/>
      <c r="V286" s="26">
        <f t="shared" si="61"/>
        <v>9455.1977321312243</v>
      </c>
      <c r="W286" s="26">
        <f t="shared" si="63"/>
        <v>9303.093035779526</v>
      </c>
      <c r="X286" s="26">
        <f t="shared" si="64"/>
        <v>9327.2890070226294</v>
      </c>
      <c r="Y286" s="26">
        <f t="shared" si="65"/>
        <v>9305.4654659578337</v>
      </c>
      <c r="Z286" s="26">
        <f t="shared" si="66"/>
        <v>9392.4212869695111</v>
      </c>
      <c r="AA286" s="26"/>
    </row>
    <row r="287" spans="1:27" x14ac:dyDescent="0.2">
      <c r="A287" s="27" t="s">
        <v>304</v>
      </c>
      <c r="B287" s="18">
        <f>IF(ISERROR(VLOOKUP(Prices!A287,Quantities!$A$1:$B$576,2,FALSE)),0,VLOOKUP(Prices!A287,Quantities!$A$1:$B$576,2,FALSE))</f>
        <v>2</v>
      </c>
      <c r="C287" s="19">
        <f t="shared" si="59"/>
        <v>1</v>
      </c>
      <c r="D287" s="20">
        <v>2</v>
      </c>
      <c r="E287" s="21">
        <v>400</v>
      </c>
      <c r="F287" s="22">
        <v>0</v>
      </c>
      <c r="G287" s="23">
        <v>0</v>
      </c>
      <c r="H287" s="23">
        <v>0</v>
      </c>
      <c r="I287" s="23">
        <f>VLOOKUP(A287,'[1]Public Lighting Charges'!$A$8:$L$689,12,FALSE)</f>
        <v>85.74863326870765</v>
      </c>
      <c r="J287" s="24">
        <f t="shared" si="60"/>
        <v>85.74863326870765</v>
      </c>
      <c r="K287" s="25">
        <f t="shared" si="57"/>
        <v>122.47130789099786</v>
      </c>
      <c r="L287" s="25">
        <f t="shared" si="57"/>
        <v>120.50112581482075</v>
      </c>
      <c r="M287" s="25">
        <f t="shared" si="57"/>
        <v>120.81453144924399</v>
      </c>
      <c r="N287" s="25">
        <f t="shared" si="57"/>
        <v>120.5318554341316</v>
      </c>
      <c r="O287" s="25">
        <f t="shared" si="57"/>
        <v>121.65817700135229</v>
      </c>
      <c r="P287" s="23">
        <f t="shared" si="55"/>
        <v>120.50112581482075</v>
      </c>
      <c r="Q287" s="23">
        <f t="shared" si="56"/>
        <v>0</v>
      </c>
      <c r="R287" s="32">
        <f t="shared" si="62"/>
        <v>120.50112581482075</v>
      </c>
      <c r="S287" s="26">
        <f t="shared" si="58"/>
        <v>0</v>
      </c>
      <c r="U287" s="26"/>
      <c r="V287" s="26">
        <f t="shared" si="61"/>
        <v>244.94261578199573</v>
      </c>
      <c r="W287" s="26">
        <f t="shared" si="63"/>
        <v>241.00225162964151</v>
      </c>
      <c r="X287" s="26">
        <f t="shared" si="64"/>
        <v>241.62906289848797</v>
      </c>
      <c r="Y287" s="26">
        <f t="shared" si="65"/>
        <v>241.0637108682632</v>
      </c>
      <c r="Z287" s="26">
        <f t="shared" si="66"/>
        <v>243.31635400270457</v>
      </c>
      <c r="AA287" s="26"/>
    </row>
    <row r="288" spans="1:27" x14ac:dyDescent="0.2">
      <c r="A288" s="27" t="s">
        <v>305</v>
      </c>
      <c r="B288" s="18">
        <f>IF(ISERROR(VLOOKUP(Prices!A288,Quantities!$A$1:$B$576,2,FALSE)),0,VLOOKUP(Prices!A288,Quantities!$A$1:$B$576,2,FALSE))</f>
        <v>6</v>
      </c>
      <c r="C288" s="19">
        <f t="shared" si="59"/>
        <v>1</v>
      </c>
      <c r="D288" s="20">
        <v>2</v>
      </c>
      <c r="E288" s="21">
        <v>620</v>
      </c>
      <c r="F288" s="22">
        <v>0</v>
      </c>
      <c r="G288" s="23">
        <v>0</v>
      </c>
      <c r="H288" s="23">
        <v>0</v>
      </c>
      <c r="I288" s="23">
        <f>VLOOKUP(A288,'[1]Public Lighting Charges'!$A$8:$L$689,12,FALSE)</f>
        <v>80.811191393707645</v>
      </c>
      <c r="J288" s="24">
        <f t="shared" si="60"/>
        <v>80.811191393707645</v>
      </c>
      <c r="K288" s="25">
        <f t="shared" si="57"/>
        <v>115.41935917745838</v>
      </c>
      <c r="L288" s="25">
        <f t="shared" si="57"/>
        <v>113.56262100252466</v>
      </c>
      <c r="M288" s="25">
        <f t="shared" si="57"/>
        <v>113.85798061050671</v>
      </c>
      <c r="N288" s="25">
        <f t="shared" si="57"/>
        <v>113.59158119760794</v>
      </c>
      <c r="O288" s="25">
        <f t="shared" si="57"/>
        <v>114.65304870175235</v>
      </c>
      <c r="P288" s="23">
        <f t="shared" si="55"/>
        <v>113.56262100252466</v>
      </c>
      <c r="Q288" s="23">
        <f t="shared" si="56"/>
        <v>0</v>
      </c>
      <c r="R288" s="32">
        <f t="shared" si="62"/>
        <v>113.56262100252466</v>
      </c>
      <c r="S288" s="26">
        <f t="shared" si="58"/>
        <v>0</v>
      </c>
      <c r="U288" s="26"/>
      <c r="V288" s="26">
        <f t="shared" si="61"/>
        <v>692.51615506475025</v>
      </c>
      <c r="W288" s="26">
        <f t="shared" si="63"/>
        <v>681.37572601514796</v>
      </c>
      <c r="X288" s="26">
        <f t="shared" si="64"/>
        <v>683.14788366304026</v>
      </c>
      <c r="Y288" s="26">
        <f t="shared" si="65"/>
        <v>681.54948718564765</v>
      </c>
      <c r="Z288" s="26">
        <f t="shared" si="66"/>
        <v>687.9182922105141</v>
      </c>
      <c r="AA288" s="26"/>
    </row>
    <row r="289" spans="1:27" x14ac:dyDescent="0.2">
      <c r="A289" s="27" t="s">
        <v>306</v>
      </c>
      <c r="B289" s="18">
        <f>IF(ISERROR(VLOOKUP(Prices!A289,Quantities!$A$1:$B$576,2,FALSE)),0,VLOOKUP(Prices!A289,Quantities!$A$1:$B$576,2,FALSE))</f>
        <v>2</v>
      </c>
      <c r="C289" s="19">
        <f t="shared" si="59"/>
        <v>1</v>
      </c>
      <c r="D289" s="20">
        <v>2</v>
      </c>
      <c r="E289" s="21">
        <v>1130</v>
      </c>
      <c r="F289" s="22">
        <v>0</v>
      </c>
      <c r="G289" s="23">
        <v>0</v>
      </c>
      <c r="H289" s="23">
        <v>0</v>
      </c>
      <c r="I289" s="23">
        <f>VLOOKUP(A289,'[1]Public Lighting Charges'!$A$8:$L$689,12,FALSE)</f>
        <v>85.74863326870765</v>
      </c>
      <c r="J289" s="24">
        <f t="shared" si="60"/>
        <v>85.74863326870765</v>
      </c>
      <c r="K289" s="25">
        <f t="shared" si="57"/>
        <v>122.47130789099786</v>
      </c>
      <c r="L289" s="25">
        <f t="shared" si="57"/>
        <v>120.50112581482075</v>
      </c>
      <c r="M289" s="25">
        <f t="shared" si="57"/>
        <v>120.81453144924399</v>
      </c>
      <c r="N289" s="25">
        <f t="shared" si="57"/>
        <v>120.5318554341316</v>
      </c>
      <c r="O289" s="25">
        <f t="shared" si="57"/>
        <v>121.65817700135229</v>
      </c>
      <c r="P289" s="23">
        <f t="shared" si="55"/>
        <v>120.50112581482075</v>
      </c>
      <c r="Q289" s="23">
        <f t="shared" si="56"/>
        <v>0</v>
      </c>
      <c r="R289" s="32">
        <f t="shared" si="62"/>
        <v>120.50112581482075</v>
      </c>
      <c r="S289" s="26">
        <f t="shared" si="58"/>
        <v>0</v>
      </c>
      <c r="U289" s="26"/>
      <c r="V289" s="26">
        <f t="shared" si="61"/>
        <v>244.94261578199573</v>
      </c>
      <c r="W289" s="26">
        <f t="shared" si="63"/>
        <v>241.00225162964151</v>
      </c>
      <c r="X289" s="26">
        <f t="shared" si="64"/>
        <v>241.62906289848797</v>
      </c>
      <c r="Y289" s="26">
        <f t="shared" si="65"/>
        <v>241.0637108682632</v>
      </c>
      <c r="Z289" s="26">
        <f t="shared" si="66"/>
        <v>243.31635400270457</v>
      </c>
      <c r="AA289" s="26"/>
    </row>
    <row r="290" spans="1:27" x14ac:dyDescent="0.2">
      <c r="A290" s="27" t="s">
        <v>307</v>
      </c>
      <c r="B290" s="18">
        <f>IF(ISERROR(VLOOKUP(Prices!A290,Quantities!$A$1:$B$576,2,FALSE)),0,VLOOKUP(Prices!A290,Quantities!$A$1:$B$576,2,FALSE))</f>
        <v>4</v>
      </c>
      <c r="C290" s="19">
        <f t="shared" si="59"/>
        <v>1</v>
      </c>
      <c r="D290" s="20">
        <v>2</v>
      </c>
      <c r="E290" s="21">
        <v>1170</v>
      </c>
      <c r="F290" s="22">
        <v>0</v>
      </c>
      <c r="G290" s="23">
        <v>0</v>
      </c>
      <c r="H290" s="23">
        <v>0</v>
      </c>
      <c r="I290" s="23">
        <f>VLOOKUP(A290,'[1]Public Lighting Charges'!$A$8:$L$689,12,FALSE)</f>
        <v>90.68607514370764</v>
      </c>
      <c r="J290" s="24">
        <f t="shared" si="60"/>
        <v>90.68607514370764</v>
      </c>
      <c r="K290" s="25">
        <f t="shared" si="57"/>
        <v>129.52325660453732</v>
      </c>
      <c r="L290" s="25">
        <f t="shared" si="57"/>
        <v>127.4396306271168</v>
      </c>
      <c r="M290" s="25">
        <f t="shared" si="57"/>
        <v>127.77108228798123</v>
      </c>
      <c r="N290" s="25">
        <f t="shared" si="57"/>
        <v>127.47212967065526</v>
      </c>
      <c r="O290" s="25">
        <f t="shared" si="57"/>
        <v>128.6633053009522</v>
      </c>
      <c r="P290" s="23">
        <f t="shared" si="55"/>
        <v>127.4396306271168</v>
      </c>
      <c r="Q290" s="23">
        <f t="shared" si="56"/>
        <v>0</v>
      </c>
      <c r="R290" s="32">
        <f t="shared" si="62"/>
        <v>127.4396306271168</v>
      </c>
      <c r="S290" s="26">
        <f t="shared" si="58"/>
        <v>0</v>
      </c>
      <c r="U290" s="26"/>
      <c r="V290" s="26">
        <f t="shared" si="61"/>
        <v>518.09302641814929</v>
      </c>
      <c r="W290" s="26">
        <f t="shared" si="63"/>
        <v>509.75852250846719</v>
      </c>
      <c r="X290" s="26">
        <f t="shared" si="64"/>
        <v>511.08432915192492</v>
      </c>
      <c r="Y290" s="26">
        <f t="shared" si="65"/>
        <v>509.88851868262105</v>
      </c>
      <c r="Z290" s="26">
        <f t="shared" si="66"/>
        <v>514.65322120380881</v>
      </c>
      <c r="AA290" s="26"/>
    </row>
    <row r="291" spans="1:27" x14ac:dyDescent="0.2">
      <c r="A291" s="27" t="s">
        <v>308</v>
      </c>
      <c r="B291" s="18">
        <f>IF(ISERROR(VLOOKUP(Prices!A291,Quantities!$A$1:$B$576,2,FALSE)),0,VLOOKUP(Prices!A291,Quantities!$A$1:$B$576,2,FALSE))</f>
        <v>152</v>
      </c>
      <c r="C291" s="19">
        <f t="shared" si="59"/>
        <v>1</v>
      </c>
      <c r="D291" s="20">
        <v>2</v>
      </c>
      <c r="E291" s="21">
        <v>70</v>
      </c>
      <c r="F291" s="22">
        <v>0</v>
      </c>
      <c r="G291" s="23">
        <v>0</v>
      </c>
      <c r="H291" s="23">
        <v>0</v>
      </c>
      <c r="I291" s="23">
        <f>VLOOKUP(A291,'[1]Public Lighting Charges'!$A$8:$L$689,12,FALSE)</f>
        <v>81.023554870596826</v>
      </c>
      <c r="J291" s="24">
        <f t="shared" si="60"/>
        <v>81.023554870596826</v>
      </c>
      <c r="K291" s="25">
        <f t="shared" si="57"/>
        <v>115.72266935012779</v>
      </c>
      <c r="L291" s="25">
        <f t="shared" si="57"/>
        <v>113.86105185875655</v>
      </c>
      <c r="M291" s="25">
        <f t="shared" si="57"/>
        <v>114.15718764132784</v>
      </c>
      <c r="N291" s="25">
        <f t="shared" si="57"/>
        <v>113.89008815824585</v>
      </c>
      <c r="O291" s="25">
        <f t="shared" si="57"/>
        <v>114.95434508952155</v>
      </c>
      <c r="P291" s="23">
        <f t="shared" si="55"/>
        <v>113.86105185875655</v>
      </c>
      <c r="Q291" s="23">
        <f t="shared" si="56"/>
        <v>0</v>
      </c>
      <c r="R291" s="32">
        <f t="shared" si="62"/>
        <v>113.86105185875655</v>
      </c>
      <c r="S291" s="26">
        <f t="shared" si="58"/>
        <v>0</v>
      </c>
      <c r="U291" s="26"/>
      <c r="V291" s="26">
        <f t="shared" si="61"/>
        <v>17589.845741219422</v>
      </c>
      <c r="W291" s="26">
        <f t="shared" si="63"/>
        <v>17306.879882530997</v>
      </c>
      <c r="X291" s="26">
        <f t="shared" si="64"/>
        <v>17351.89252148183</v>
      </c>
      <c r="Y291" s="26">
        <f t="shared" si="65"/>
        <v>17311.293400053368</v>
      </c>
      <c r="Z291" s="26">
        <f t="shared" si="66"/>
        <v>17473.060453607275</v>
      </c>
      <c r="AA291" s="26"/>
    </row>
    <row r="292" spans="1:27" x14ac:dyDescent="0.2">
      <c r="A292" s="27" t="s">
        <v>309</v>
      </c>
      <c r="B292" s="18">
        <f>IF(ISERROR(VLOOKUP(Prices!A292,Quantities!$A$1:$B$576,2,FALSE)),0,VLOOKUP(Prices!A292,Quantities!$A$1:$B$576,2,FALSE))</f>
        <v>61</v>
      </c>
      <c r="C292" s="19">
        <f t="shared" si="59"/>
        <v>1</v>
      </c>
      <c r="D292" s="20">
        <v>2</v>
      </c>
      <c r="E292" s="21">
        <v>240</v>
      </c>
      <c r="F292" s="22">
        <v>0</v>
      </c>
      <c r="G292" s="23">
        <v>0</v>
      </c>
      <c r="H292" s="23">
        <v>0</v>
      </c>
      <c r="I292" s="23">
        <f>VLOOKUP(A292,'[1]Public Lighting Charges'!$A$8:$L$689,12,FALSE)</f>
        <v>91.833468870596832</v>
      </c>
      <c r="J292" s="24">
        <f t="shared" si="60"/>
        <v>91.833468870596832</v>
      </c>
      <c r="K292" s="25">
        <f t="shared" si="57"/>
        <v>131.16203269975151</v>
      </c>
      <c r="L292" s="25">
        <f t="shared" si="57"/>
        <v>129.05204391666445</v>
      </c>
      <c r="M292" s="25">
        <f t="shared" si="57"/>
        <v>129.38768922639767</v>
      </c>
      <c r="N292" s="25">
        <f t="shared" si="57"/>
        <v>129.08495415010859</v>
      </c>
      <c r="O292" s="25">
        <f t="shared" si="57"/>
        <v>130.29120097456249</v>
      </c>
      <c r="P292" s="23">
        <f t="shared" si="55"/>
        <v>129.05204391666445</v>
      </c>
      <c r="Q292" s="23">
        <f t="shared" si="56"/>
        <v>0</v>
      </c>
      <c r="R292" s="32">
        <f t="shared" si="62"/>
        <v>129.05204391666445</v>
      </c>
      <c r="S292" s="26">
        <f t="shared" si="58"/>
        <v>0</v>
      </c>
      <c r="U292" s="26"/>
      <c r="V292" s="26">
        <f t="shared" si="61"/>
        <v>8000.883994684842</v>
      </c>
      <c r="W292" s="26">
        <f t="shared" si="63"/>
        <v>7872.1746789165309</v>
      </c>
      <c r="X292" s="26">
        <f t="shared" si="64"/>
        <v>7892.6490428102579</v>
      </c>
      <c r="Y292" s="26">
        <f t="shared" si="65"/>
        <v>7874.1822031566235</v>
      </c>
      <c r="Z292" s="26">
        <f t="shared" si="66"/>
        <v>7947.7632594483121</v>
      </c>
      <c r="AA292" s="26"/>
    </row>
    <row r="293" spans="1:27" x14ac:dyDescent="0.2">
      <c r="A293" s="27" t="s">
        <v>310</v>
      </c>
      <c r="B293" s="18">
        <f>IF(ISERROR(VLOOKUP(Prices!A293,Quantities!$A$1:$B$576,2,FALSE)),0,VLOOKUP(Prices!A293,Quantities!$A$1:$B$576,2,FALSE))</f>
        <v>3</v>
      </c>
      <c r="C293" s="19">
        <f t="shared" si="59"/>
        <v>1</v>
      </c>
      <c r="D293" s="20">
        <v>2</v>
      </c>
      <c r="E293" s="21">
        <v>270</v>
      </c>
      <c r="F293" s="22">
        <v>0</v>
      </c>
      <c r="G293" s="23">
        <v>0</v>
      </c>
      <c r="H293" s="23">
        <v>0</v>
      </c>
      <c r="I293" s="23">
        <f>VLOOKUP(A293,'[1]Public Lighting Charges'!$A$8:$L$689,12,FALSE)</f>
        <v>84.315182787263495</v>
      </c>
      <c r="J293" s="24">
        <f t="shared" si="60"/>
        <v>84.315182787263495</v>
      </c>
      <c r="K293" s="25">
        <f t="shared" si="57"/>
        <v>120.42396849248745</v>
      </c>
      <c r="L293" s="25">
        <f t="shared" si="57"/>
        <v>118.48672173362063</v>
      </c>
      <c r="M293" s="25">
        <f t="shared" si="57"/>
        <v>118.79488820048601</v>
      </c>
      <c r="N293" s="25">
        <f t="shared" si="57"/>
        <v>118.51693764926162</v>
      </c>
      <c r="O293" s="25">
        <f t="shared" si="57"/>
        <v>119.62443062258816</v>
      </c>
      <c r="P293" s="23">
        <f t="shared" si="55"/>
        <v>118.48672173362063</v>
      </c>
      <c r="Q293" s="23">
        <f t="shared" si="56"/>
        <v>0</v>
      </c>
      <c r="R293" s="32">
        <f t="shared" si="62"/>
        <v>118.48672173362063</v>
      </c>
      <c r="S293" s="26">
        <f t="shared" si="58"/>
        <v>0</v>
      </c>
      <c r="U293" s="26"/>
      <c r="V293" s="26">
        <f t="shared" si="61"/>
        <v>361.27190547746233</v>
      </c>
      <c r="W293" s="26">
        <f t="shared" si="63"/>
        <v>355.46016520086187</v>
      </c>
      <c r="X293" s="26">
        <f t="shared" si="64"/>
        <v>356.38466460145804</v>
      </c>
      <c r="Y293" s="26">
        <f t="shared" si="65"/>
        <v>355.55081294778483</v>
      </c>
      <c r="Z293" s="26">
        <f t="shared" si="66"/>
        <v>358.87329186776446</v>
      </c>
      <c r="AA293" s="26"/>
    </row>
    <row r="294" spans="1:27" x14ac:dyDescent="0.2">
      <c r="A294" s="27" t="s">
        <v>311</v>
      </c>
      <c r="B294" s="18">
        <f>IF(ISERROR(VLOOKUP(Prices!A294,Quantities!$A$1:$B$576,2,FALSE)),0,VLOOKUP(Prices!A294,Quantities!$A$1:$B$576,2,FALSE))</f>
        <v>398</v>
      </c>
      <c r="C294" s="19">
        <f t="shared" si="59"/>
        <v>1</v>
      </c>
      <c r="D294" s="20">
        <v>2</v>
      </c>
      <c r="E294" s="21">
        <v>330</v>
      </c>
      <c r="F294" s="22">
        <v>0</v>
      </c>
      <c r="G294" s="23">
        <v>0</v>
      </c>
      <c r="H294" s="23">
        <v>0</v>
      </c>
      <c r="I294" s="23">
        <f>VLOOKUP(A294,'[1]Public Lighting Charges'!$A$8:$L$689,12,FALSE)</f>
        <v>90.898438620596821</v>
      </c>
      <c r="J294" s="24">
        <f t="shared" si="60"/>
        <v>90.898438620596821</v>
      </c>
      <c r="K294" s="25">
        <f t="shared" si="57"/>
        <v>129.82656677720672</v>
      </c>
      <c r="L294" s="25">
        <f t="shared" si="57"/>
        <v>127.73806148334872</v>
      </c>
      <c r="M294" s="25">
        <f t="shared" si="57"/>
        <v>128.07028931880234</v>
      </c>
      <c r="N294" s="25">
        <f t="shared" si="57"/>
        <v>127.77063663129316</v>
      </c>
      <c r="O294" s="25">
        <f t="shared" si="57"/>
        <v>128.96460168872139</v>
      </c>
      <c r="P294" s="23">
        <f t="shared" si="55"/>
        <v>127.73806148334872</v>
      </c>
      <c r="Q294" s="23">
        <f t="shared" si="56"/>
        <v>0</v>
      </c>
      <c r="R294" s="32">
        <f t="shared" si="62"/>
        <v>127.73806148334872</v>
      </c>
      <c r="S294" s="26">
        <f t="shared" si="58"/>
        <v>0</v>
      </c>
      <c r="U294" s="26"/>
      <c r="V294" s="26">
        <f t="shared" si="61"/>
        <v>51670.973577328274</v>
      </c>
      <c r="W294" s="26">
        <f t="shared" si="63"/>
        <v>50839.74847037279</v>
      </c>
      <c r="X294" s="26">
        <f t="shared" si="64"/>
        <v>50971.975148883328</v>
      </c>
      <c r="Y294" s="26">
        <f t="shared" si="65"/>
        <v>50852.713379254674</v>
      </c>
      <c r="Z294" s="26">
        <f t="shared" si="66"/>
        <v>51327.911472111111</v>
      </c>
      <c r="AA294" s="26"/>
    </row>
    <row r="295" spans="1:27" x14ac:dyDescent="0.2">
      <c r="A295" s="27" t="s">
        <v>312</v>
      </c>
      <c r="B295" s="18">
        <f>IF(ISERROR(VLOOKUP(Prices!A295,Quantities!$A$1:$B$576,2,FALSE)),0,VLOOKUP(Prices!A295,Quantities!$A$1:$B$576,2,FALSE))</f>
        <v>16</v>
      </c>
      <c r="C295" s="19">
        <f t="shared" si="59"/>
        <v>1</v>
      </c>
      <c r="D295" s="20">
        <v>2</v>
      </c>
      <c r="E295" s="21">
        <v>400</v>
      </c>
      <c r="F295" s="22">
        <v>0</v>
      </c>
      <c r="G295" s="23">
        <v>0</v>
      </c>
      <c r="H295" s="23">
        <v>0</v>
      </c>
      <c r="I295" s="23">
        <f>VLOOKUP(A295,'[1]Public Lighting Charges'!$A$8:$L$689,12,FALSE)</f>
        <v>85.96099674559683</v>
      </c>
      <c r="J295" s="24">
        <f t="shared" si="60"/>
        <v>85.96099674559683</v>
      </c>
      <c r="K295" s="25">
        <f t="shared" si="57"/>
        <v>122.77461806366728</v>
      </c>
      <c r="L295" s="25">
        <f t="shared" si="57"/>
        <v>120.79955667105266</v>
      </c>
      <c r="M295" s="25">
        <f t="shared" si="57"/>
        <v>121.11373848006509</v>
      </c>
      <c r="N295" s="25">
        <f t="shared" si="57"/>
        <v>120.83036239476952</v>
      </c>
      <c r="O295" s="25">
        <f t="shared" si="57"/>
        <v>121.95947338912148</v>
      </c>
      <c r="P295" s="23">
        <f t="shared" si="55"/>
        <v>120.79955667105266</v>
      </c>
      <c r="Q295" s="23">
        <f t="shared" si="56"/>
        <v>0</v>
      </c>
      <c r="R295" s="32">
        <f t="shared" si="62"/>
        <v>120.79955667105266</v>
      </c>
      <c r="S295" s="26">
        <f t="shared" si="58"/>
        <v>0</v>
      </c>
      <c r="U295" s="26"/>
      <c r="V295" s="26">
        <f t="shared" si="61"/>
        <v>1964.3938890186764</v>
      </c>
      <c r="W295" s="26">
        <f t="shared" si="63"/>
        <v>1932.7929067368425</v>
      </c>
      <c r="X295" s="26">
        <f t="shared" si="64"/>
        <v>1937.8198156810415</v>
      </c>
      <c r="Y295" s="26">
        <f t="shared" si="65"/>
        <v>1933.2857983163124</v>
      </c>
      <c r="Z295" s="26">
        <f t="shared" si="66"/>
        <v>1951.3515742259438</v>
      </c>
      <c r="AA295" s="26"/>
    </row>
    <row r="296" spans="1:27" x14ac:dyDescent="0.2">
      <c r="A296" s="27" t="s">
        <v>313</v>
      </c>
      <c r="B296" s="18">
        <f>IF(ISERROR(VLOOKUP(Prices!A296,Quantities!$A$1:$B$576,2,FALSE)),0,VLOOKUP(Prices!A296,Quantities!$A$1:$B$576,2,FALSE))</f>
        <v>3</v>
      </c>
      <c r="C296" s="19">
        <f t="shared" si="59"/>
        <v>1</v>
      </c>
      <c r="D296" s="20">
        <v>2</v>
      </c>
      <c r="E296" s="21">
        <v>440</v>
      </c>
      <c r="F296" s="22">
        <v>0</v>
      </c>
      <c r="G296" s="23">
        <v>0</v>
      </c>
      <c r="H296" s="23">
        <v>0</v>
      </c>
      <c r="I296" s="23">
        <f>VLOOKUP(A296,'[1]Public Lighting Charges'!$A$8:$L$689,12,FALSE)</f>
        <v>84.315182787263495</v>
      </c>
      <c r="J296" s="24">
        <f t="shared" si="60"/>
        <v>84.315182787263495</v>
      </c>
      <c r="K296" s="25">
        <f t="shared" si="57"/>
        <v>120.42396849248745</v>
      </c>
      <c r="L296" s="25">
        <f t="shared" si="57"/>
        <v>118.48672173362063</v>
      </c>
      <c r="M296" s="25">
        <f t="shared" si="57"/>
        <v>118.79488820048601</v>
      </c>
      <c r="N296" s="25">
        <f t="shared" si="57"/>
        <v>118.51693764926162</v>
      </c>
      <c r="O296" s="25">
        <f t="shared" si="57"/>
        <v>119.62443062258816</v>
      </c>
      <c r="P296" s="23">
        <f t="shared" si="55"/>
        <v>118.48672173362063</v>
      </c>
      <c r="Q296" s="23">
        <f t="shared" si="56"/>
        <v>0</v>
      </c>
      <c r="R296" s="32">
        <f t="shared" si="62"/>
        <v>118.48672173362063</v>
      </c>
      <c r="S296" s="26">
        <f t="shared" si="58"/>
        <v>0</v>
      </c>
      <c r="U296" s="26"/>
      <c r="V296" s="26">
        <f t="shared" si="61"/>
        <v>361.27190547746233</v>
      </c>
      <c r="W296" s="26">
        <f t="shared" si="63"/>
        <v>355.46016520086187</v>
      </c>
      <c r="X296" s="26">
        <f t="shared" si="64"/>
        <v>356.38466460145804</v>
      </c>
      <c r="Y296" s="26">
        <f t="shared" si="65"/>
        <v>355.55081294778483</v>
      </c>
      <c r="Z296" s="26">
        <f t="shared" si="66"/>
        <v>358.87329186776446</v>
      </c>
      <c r="AA296" s="26"/>
    </row>
    <row r="297" spans="1:27" x14ac:dyDescent="0.2">
      <c r="A297" s="27" t="s">
        <v>314</v>
      </c>
      <c r="B297" s="18">
        <f>IF(ISERROR(VLOOKUP(Prices!A297,Quantities!$A$1:$B$576,2,FALSE)),0,VLOOKUP(Prices!A297,Quantities!$A$1:$B$576,2,FALSE))</f>
        <v>9</v>
      </c>
      <c r="C297" s="19">
        <f t="shared" si="59"/>
        <v>1</v>
      </c>
      <c r="D297" s="20">
        <v>2</v>
      </c>
      <c r="E297" s="21">
        <v>480</v>
      </c>
      <c r="F297" s="22">
        <v>0</v>
      </c>
      <c r="G297" s="23">
        <v>0</v>
      </c>
      <c r="H297" s="23">
        <v>0</v>
      </c>
      <c r="I297" s="23">
        <f>VLOOKUP(A297,'[1]Public Lighting Charges'!$A$8:$L$689,12,FALSE)</f>
        <v>83.492275808096821</v>
      </c>
      <c r="J297" s="24">
        <f t="shared" si="60"/>
        <v>83.492275808096821</v>
      </c>
      <c r="K297" s="25">
        <f t="shared" si="57"/>
        <v>119.24864370689751</v>
      </c>
      <c r="L297" s="25">
        <f t="shared" si="57"/>
        <v>117.3303042649046</v>
      </c>
      <c r="M297" s="25">
        <f t="shared" si="57"/>
        <v>117.63546306069647</v>
      </c>
      <c r="N297" s="25">
        <f t="shared" si="57"/>
        <v>117.36022527650766</v>
      </c>
      <c r="O297" s="25">
        <f t="shared" si="57"/>
        <v>118.4569092393215</v>
      </c>
      <c r="P297" s="23">
        <f t="shared" si="55"/>
        <v>117.3303042649046</v>
      </c>
      <c r="Q297" s="23">
        <f t="shared" si="56"/>
        <v>0</v>
      </c>
      <c r="R297" s="32">
        <f t="shared" si="62"/>
        <v>117.3303042649046</v>
      </c>
      <c r="S297" s="26">
        <f t="shared" si="58"/>
        <v>0</v>
      </c>
      <c r="U297" s="26"/>
      <c r="V297" s="26">
        <f t="shared" si="61"/>
        <v>1073.2377933620776</v>
      </c>
      <c r="W297" s="26">
        <f t="shared" si="63"/>
        <v>1055.9727383841414</v>
      </c>
      <c r="X297" s="26">
        <f t="shared" si="64"/>
        <v>1058.7191675462682</v>
      </c>
      <c r="Y297" s="26">
        <f t="shared" si="65"/>
        <v>1056.242027488569</v>
      </c>
      <c r="Z297" s="26">
        <f t="shared" si="66"/>
        <v>1066.1121831538935</v>
      </c>
      <c r="AA297" s="26"/>
    </row>
    <row r="298" spans="1:27" x14ac:dyDescent="0.2">
      <c r="A298" s="27" t="s">
        <v>315</v>
      </c>
      <c r="B298" s="18">
        <f>IF(ISERROR(VLOOKUP(Prices!A298,Quantities!$A$1:$B$576,2,FALSE)),0,VLOOKUP(Prices!A298,Quantities!$A$1:$B$576,2,FALSE))</f>
        <v>42</v>
      </c>
      <c r="C298" s="19">
        <f t="shared" si="59"/>
        <v>1</v>
      </c>
      <c r="D298" s="20">
        <v>2</v>
      </c>
      <c r="E298" s="21">
        <v>560</v>
      </c>
      <c r="F298" s="22">
        <v>0</v>
      </c>
      <c r="G298" s="23">
        <v>0</v>
      </c>
      <c r="H298" s="23">
        <v>0</v>
      </c>
      <c r="I298" s="23">
        <f>VLOOKUP(A298,'[1]Public Lighting Charges'!$A$8:$L$689,12,FALSE)</f>
        <v>84.315182787263495</v>
      </c>
      <c r="J298" s="24">
        <f t="shared" si="60"/>
        <v>84.315182787263495</v>
      </c>
      <c r="K298" s="25">
        <f t="shared" si="57"/>
        <v>120.42396849248745</v>
      </c>
      <c r="L298" s="25">
        <f t="shared" si="57"/>
        <v>118.48672173362063</v>
      </c>
      <c r="M298" s="25">
        <f t="shared" si="57"/>
        <v>118.79488820048601</v>
      </c>
      <c r="N298" s="25">
        <f t="shared" si="57"/>
        <v>118.51693764926162</v>
      </c>
      <c r="O298" s="25">
        <f t="shared" si="57"/>
        <v>119.62443062258816</v>
      </c>
      <c r="P298" s="23">
        <f t="shared" si="55"/>
        <v>118.48672173362063</v>
      </c>
      <c r="Q298" s="23">
        <f t="shared" si="56"/>
        <v>0</v>
      </c>
      <c r="R298" s="32">
        <f t="shared" si="62"/>
        <v>118.48672173362063</v>
      </c>
      <c r="S298" s="26">
        <f t="shared" si="58"/>
        <v>0</v>
      </c>
      <c r="U298" s="26"/>
      <c r="V298" s="26">
        <f t="shared" si="61"/>
        <v>5057.8066766844731</v>
      </c>
      <c r="W298" s="26">
        <f t="shared" si="63"/>
        <v>4976.4423128120661</v>
      </c>
      <c r="X298" s="26">
        <f t="shared" si="64"/>
        <v>4989.3853044204125</v>
      </c>
      <c r="Y298" s="26">
        <f t="shared" si="65"/>
        <v>4977.7113812689877</v>
      </c>
      <c r="Z298" s="26">
        <f t="shared" si="66"/>
        <v>5024.226086148703</v>
      </c>
      <c r="AA298" s="26"/>
    </row>
    <row r="299" spans="1:27" x14ac:dyDescent="0.2">
      <c r="A299" s="27" t="s">
        <v>316</v>
      </c>
      <c r="B299" s="18">
        <f>IF(ISERROR(VLOOKUP(Prices!A299,Quantities!$A$1:$B$576,2,FALSE)),0,VLOOKUP(Prices!A299,Quantities!$A$1:$B$576,2,FALSE))</f>
        <v>60</v>
      </c>
      <c r="C299" s="19">
        <f t="shared" si="59"/>
        <v>1</v>
      </c>
      <c r="D299" s="20">
        <v>2</v>
      </c>
      <c r="E299" s="21">
        <v>600</v>
      </c>
      <c r="F299" s="22">
        <v>0</v>
      </c>
      <c r="G299" s="23">
        <v>0</v>
      </c>
      <c r="H299" s="23">
        <v>0</v>
      </c>
      <c r="I299" s="23">
        <f>VLOOKUP(A299,'[1]Public Lighting Charges'!$A$8:$L$689,12,FALSE)</f>
        <v>83.492275808096821</v>
      </c>
      <c r="J299" s="24">
        <f t="shared" si="60"/>
        <v>83.492275808096821</v>
      </c>
      <c r="K299" s="25">
        <f t="shared" si="57"/>
        <v>119.24864370689751</v>
      </c>
      <c r="L299" s="25">
        <f t="shared" si="57"/>
        <v>117.3303042649046</v>
      </c>
      <c r="M299" s="25">
        <f t="shared" si="57"/>
        <v>117.63546306069647</v>
      </c>
      <c r="N299" s="25">
        <f t="shared" si="57"/>
        <v>117.36022527650766</v>
      </c>
      <c r="O299" s="25">
        <f t="shared" si="57"/>
        <v>118.4569092393215</v>
      </c>
      <c r="P299" s="23">
        <f t="shared" si="55"/>
        <v>117.3303042649046</v>
      </c>
      <c r="Q299" s="23">
        <f t="shared" si="56"/>
        <v>0</v>
      </c>
      <c r="R299" s="32">
        <f t="shared" si="62"/>
        <v>117.3303042649046</v>
      </c>
      <c r="S299" s="26">
        <f t="shared" si="58"/>
        <v>0</v>
      </c>
      <c r="U299" s="26"/>
      <c r="V299" s="26">
        <f t="shared" si="61"/>
        <v>7154.9186224138502</v>
      </c>
      <c r="W299" s="26">
        <f t="shared" si="63"/>
        <v>7039.8182558942763</v>
      </c>
      <c r="X299" s="26">
        <f t="shared" si="64"/>
        <v>7058.1277836417876</v>
      </c>
      <c r="Y299" s="26">
        <f t="shared" si="65"/>
        <v>7041.6135165904598</v>
      </c>
      <c r="Z299" s="26">
        <f t="shared" si="66"/>
        <v>7107.4145543592904</v>
      </c>
      <c r="AA299" s="26"/>
    </row>
    <row r="300" spans="1:27" x14ac:dyDescent="0.2">
      <c r="A300" s="27" t="s">
        <v>317</v>
      </c>
      <c r="B300" s="18">
        <f>IF(ISERROR(VLOOKUP(Prices!A300,Quantities!$A$1:$B$576,2,FALSE)),0,VLOOKUP(Prices!A300,Quantities!$A$1:$B$576,2,FALSE))</f>
        <v>57</v>
      </c>
      <c r="C300" s="19">
        <f t="shared" si="59"/>
        <v>1</v>
      </c>
      <c r="D300" s="20">
        <v>2</v>
      </c>
      <c r="E300" s="21">
        <v>620</v>
      </c>
      <c r="F300" s="22">
        <v>0</v>
      </c>
      <c r="G300" s="23">
        <v>0</v>
      </c>
      <c r="H300" s="23">
        <v>0</v>
      </c>
      <c r="I300" s="23">
        <f>VLOOKUP(A300,'[1]Public Lighting Charges'!$A$8:$L$689,12,FALSE)</f>
        <v>81.023554870596826</v>
      </c>
      <c r="J300" s="24">
        <f t="shared" si="60"/>
        <v>81.023554870596826</v>
      </c>
      <c r="K300" s="25">
        <f t="shared" si="57"/>
        <v>115.72266935012779</v>
      </c>
      <c r="L300" s="25">
        <f t="shared" si="57"/>
        <v>113.86105185875655</v>
      </c>
      <c r="M300" s="25">
        <f t="shared" si="57"/>
        <v>114.15718764132784</v>
      </c>
      <c r="N300" s="25">
        <f t="shared" si="57"/>
        <v>113.89008815824585</v>
      </c>
      <c r="O300" s="25">
        <f t="shared" si="57"/>
        <v>114.95434508952155</v>
      </c>
      <c r="P300" s="23">
        <f t="shared" si="55"/>
        <v>113.86105185875655</v>
      </c>
      <c r="Q300" s="23">
        <f t="shared" si="56"/>
        <v>0</v>
      </c>
      <c r="R300" s="32">
        <f t="shared" si="62"/>
        <v>113.86105185875655</v>
      </c>
      <c r="S300" s="26">
        <f t="shared" si="58"/>
        <v>0</v>
      </c>
      <c r="U300" s="26"/>
      <c r="V300" s="26">
        <f t="shared" si="61"/>
        <v>6596.1921529572837</v>
      </c>
      <c r="W300" s="26">
        <f t="shared" si="63"/>
        <v>6490.0799559491234</v>
      </c>
      <c r="X300" s="26">
        <f t="shared" si="64"/>
        <v>6506.9596955556872</v>
      </c>
      <c r="Y300" s="26">
        <f t="shared" si="65"/>
        <v>6491.7350250200134</v>
      </c>
      <c r="Z300" s="26">
        <f t="shared" si="66"/>
        <v>6552.3976701027286</v>
      </c>
      <c r="AA300" s="26"/>
    </row>
    <row r="301" spans="1:27" x14ac:dyDescent="0.2">
      <c r="A301" s="27" t="s">
        <v>318</v>
      </c>
      <c r="B301" s="18">
        <f>IF(ISERROR(VLOOKUP(Prices!A301,Quantities!$A$1:$B$576,2,FALSE)),0,VLOOKUP(Prices!A301,Quantities!$A$1:$B$576,2,FALSE))</f>
        <v>12</v>
      </c>
      <c r="C301" s="19">
        <f t="shared" si="59"/>
        <v>1</v>
      </c>
      <c r="D301" s="20">
        <v>2</v>
      </c>
      <c r="E301" s="21">
        <v>660</v>
      </c>
      <c r="F301" s="22">
        <v>0</v>
      </c>
      <c r="G301" s="23">
        <v>0</v>
      </c>
      <c r="H301" s="23">
        <v>0</v>
      </c>
      <c r="I301" s="23">
        <f>VLOOKUP(A301,'[1]Public Lighting Charges'!$A$8:$L$689,12,FALSE)</f>
        <v>81.023554870596826</v>
      </c>
      <c r="J301" s="24">
        <f t="shared" si="60"/>
        <v>81.023554870596826</v>
      </c>
      <c r="K301" s="25">
        <f t="shared" si="57"/>
        <v>115.72266935012779</v>
      </c>
      <c r="L301" s="25">
        <f t="shared" si="57"/>
        <v>113.86105185875655</v>
      </c>
      <c r="M301" s="25">
        <f t="shared" si="57"/>
        <v>114.15718764132784</v>
      </c>
      <c r="N301" s="25">
        <f t="shared" si="57"/>
        <v>113.89008815824585</v>
      </c>
      <c r="O301" s="25">
        <f t="shared" si="57"/>
        <v>114.95434508952155</v>
      </c>
      <c r="P301" s="23">
        <f t="shared" si="55"/>
        <v>113.86105185875655</v>
      </c>
      <c r="Q301" s="23">
        <f t="shared" si="56"/>
        <v>0</v>
      </c>
      <c r="R301" s="32">
        <f t="shared" si="62"/>
        <v>113.86105185875655</v>
      </c>
      <c r="S301" s="26">
        <f t="shared" si="58"/>
        <v>0</v>
      </c>
      <c r="U301" s="26"/>
      <c r="V301" s="26">
        <f t="shared" si="61"/>
        <v>1388.6720322015335</v>
      </c>
      <c r="W301" s="26">
        <f t="shared" si="63"/>
        <v>1366.3326223050785</v>
      </c>
      <c r="X301" s="26">
        <f t="shared" si="64"/>
        <v>1369.8862516959341</v>
      </c>
      <c r="Y301" s="26">
        <f t="shared" si="65"/>
        <v>1366.6810578989503</v>
      </c>
      <c r="Z301" s="26">
        <f t="shared" si="66"/>
        <v>1379.4521410742586</v>
      </c>
      <c r="AA301" s="26"/>
    </row>
    <row r="302" spans="1:27" x14ac:dyDescent="0.2">
      <c r="A302" s="27" t="s">
        <v>319</v>
      </c>
      <c r="B302" s="18">
        <f>IF(ISERROR(VLOOKUP(Prices!A302,Quantities!$A$1:$B$576,2,FALSE)),0,VLOOKUP(Prices!A302,Quantities!$A$1:$B$576,2,FALSE))</f>
        <v>2</v>
      </c>
      <c r="C302" s="19">
        <f t="shared" si="59"/>
        <v>1</v>
      </c>
      <c r="D302" s="20">
        <v>2</v>
      </c>
      <c r="E302" s="21">
        <v>770</v>
      </c>
      <c r="F302" s="22">
        <v>0</v>
      </c>
      <c r="G302" s="23">
        <v>0</v>
      </c>
      <c r="H302" s="23">
        <v>0</v>
      </c>
      <c r="I302" s="23">
        <f>VLOOKUP(A302,'[1]Public Lighting Charges'!$A$8:$L$689,12,FALSE)</f>
        <v>86.428511870596822</v>
      </c>
      <c r="J302" s="24">
        <f t="shared" si="60"/>
        <v>86.428511870596822</v>
      </c>
      <c r="K302" s="25">
        <f t="shared" si="57"/>
        <v>123.44235102493963</v>
      </c>
      <c r="L302" s="25">
        <f t="shared" si="57"/>
        <v>121.45654788771049</v>
      </c>
      <c r="M302" s="25">
        <f t="shared" si="57"/>
        <v>121.77243843386275</v>
      </c>
      <c r="N302" s="25">
        <f t="shared" si="57"/>
        <v>121.4875211541772</v>
      </c>
      <c r="O302" s="25">
        <f t="shared" si="57"/>
        <v>122.62277303204202</v>
      </c>
      <c r="P302" s="23">
        <f t="shared" si="55"/>
        <v>121.45654788771049</v>
      </c>
      <c r="Q302" s="23">
        <f t="shared" si="56"/>
        <v>0</v>
      </c>
      <c r="R302" s="32">
        <f t="shared" si="62"/>
        <v>121.45654788771049</v>
      </c>
      <c r="S302" s="26">
        <f t="shared" si="58"/>
        <v>0</v>
      </c>
      <c r="U302" s="26"/>
      <c r="V302" s="26">
        <f t="shared" si="61"/>
        <v>246.88470204987925</v>
      </c>
      <c r="W302" s="26">
        <f t="shared" si="63"/>
        <v>242.91309577542097</v>
      </c>
      <c r="X302" s="26">
        <f t="shared" si="64"/>
        <v>243.54487686772549</v>
      </c>
      <c r="Y302" s="26">
        <f t="shared" si="65"/>
        <v>242.9750423083544</v>
      </c>
      <c r="Z302" s="26">
        <f t="shared" si="66"/>
        <v>245.24554606408404</v>
      </c>
      <c r="AA302" s="26"/>
    </row>
    <row r="303" spans="1:27" x14ac:dyDescent="0.2">
      <c r="A303" s="27" t="s">
        <v>320</v>
      </c>
      <c r="B303" s="18">
        <f>IF(ISERROR(VLOOKUP(Prices!A303,Quantities!$A$1:$B$576,2,FALSE)),0,VLOOKUP(Prices!A303,Quantities!$A$1:$B$576,2,FALSE))</f>
        <v>3</v>
      </c>
      <c r="C303" s="19">
        <f t="shared" si="59"/>
        <v>1</v>
      </c>
      <c r="D303" s="20">
        <v>2</v>
      </c>
      <c r="E303" s="21">
        <v>1030</v>
      </c>
      <c r="F303" s="22">
        <v>0</v>
      </c>
      <c r="G303" s="23">
        <v>0</v>
      </c>
      <c r="H303" s="23">
        <v>0</v>
      </c>
      <c r="I303" s="23">
        <f>VLOOKUP(A303,'[1]Public Lighting Charges'!$A$8:$L$689,12,FALSE)</f>
        <v>81.023554870596826</v>
      </c>
      <c r="J303" s="24">
        <f t="shared" si="60"/>
        <v>81.023554870596826</v>
      </c>
      <c r="K303" s="25">
        <f t="shared" si="57"/>
        <v>115.72266935012779</v>
      </c>
      <c r="L303" s="25">
        <f t="shared" si="57"/>
        <v>113.86105185875655</v>
      </c>
      <c r="M303" s="25">
        <f t="shared" si="57"/>
        <v>114.15718764132784</v>
      </c>
      <c r="N303" s="25">
        <f t="shared" si="57"/>
        <v>113.89008815824585</v>
      </c>
      <c r="O303" s="25">
        <f t="shared" si="57"/>
        <v>114.95434508952155</v>
      </c>
      <c r="P303" s="23">
        <f t="shared" si="55"/>
        <v>113.86105185875655</v>
      </c>
      <c r="Q303" s="23">
        <f t="shared" si="56"/>
        <v>0</v>
      </c>
      <c r="R303" s="32">
        <f t="shared" si="62"/>
        <v>113.86105185875655</v>
      </c>
      <c r="S303" s="26">
        <f t="shared" si="58"/>
        <v>0</v>
      </c>
      <c r="U303" s="26"/>
      <c r="V303" s="26">
        <f t="shared" si="61"/>
        <v>347.16800805038338</v>
      </c>
      <c r="W303" s="26">
        <f t="shared" si="63"/>
        <v>341.58315557626963</v>
      </c>
      <c r="X303" s="26">
        <f t="shared" si="64"/>
        <v>342.47156292398353</v>
      </c>
      <c r="Y303" s="26">
        <f t="shared" si="65"/>
        <v>341.67026447473756</v>
      </c>
      <c r="Z303" s="26">
        <f t="shared" si="66"/>
        <v>344.86303526856466</v>
      </c>
      <c r="AA303" s="26"/>
    </row>
    <row r="304" spans="1:27" x14ac:dyDescent="0.2">
      <c r="A304" s="27" t="s">
        <v>321</v>
      </c>
      <c r="B304" s="18">
        <f>IF(ISERROR(VLOOKUP(Prices!A304,Quantities!$A$1:$B$576,2,FALSE)),0,VLOOKUP(Prices!A304,Quantities!$A$1:$B$576,2,FALSE))</f>
        <v>20</v>
      </c>
      <c r="C304" s="19">
        <f t="shared" si="59"/>
        <v>1</v>
      </c>
      <c r="D304" s="20">
        <v>2</v>
      </c>
      <c r="E304" s="21">
        <v>1080</v>
      </c>
      <c r="F304" s="22">
        <v>0</v>
      </c>
      <c r="G304" s="23">
        <v>0</v>
      </c>
      <c r="H304" s="23">
        <v>0</v>
      </c>
      <c r="I304" s="23">
        <f>VLOOKUP(A304,'[1]Public Lighting Charges'!$A$8:$L$689,12,FALSE)</f>
        <v>81.023554870596826</v>
      </c>
      <c r="J304" s="24">
        <f t="shared" si="60"/>
        <v>81.023554870596826</v>
      </c>
      <c r="K304" s="25">
        <f t="shared" si="57"/>
        <v>115.72266935012779</v>
      </c>
      <c r="L304" s="25">
        <f t="shared" si="57"/>
        <v>113.86105185875655</v>
      </c>
      <c r="M304" s="25">
        <f t="shared" si="57"/>
        <v>114.15718764132784</v>
      </c>
      <c r="N304" s="25">
        <f t="shared" si="57"/>
        <v>113.89008815824585</v>
      </c>
      <c r="O304" s="25">
        <f t="shared" si="57"/>
        <v>114.95434508952155</v>
      </c>
      <c r="P304" s="23">
        <f t="shared" ref="P304:P367" si="67">IF($D304=2,($I304*(1+L$6)*L$5))</f>
        <v>113.86105185875655</v>
      </c>
      <c r="Q304" s="23">
        <f t="shared" ref="Q304:Q367" si="68">IF($D304=2,0)</f>
        <v>0</v>
      </c>
      <c r="R304" s="32">
        <f t="shared" si="62"/>
        <v>113.86105185875655</v>
      </c>
      <c r="S304" s="26">
        <f t="shared" si="58"/>
        <v>0</v>
      </c>
      <c r="U304" s="26"/>
      <c r="V304" s="26">
        <f t="shared" si="61"/>
        <v>2314.4533870025557</v>
      </c>
      <c r="W304" s="26">
        <f t="shared" si="63"/>
        <v>2277.2210371751312</v>
      </c>
      <c r="X304" s="26">
        <f t="shared" si="64"/>
        <v>2283.1437528265569</v>
      </c>
      <c r="Y304" s="26">
        <f t="shared" si="65"/>
        <v>2277.8017631649168</v>
      </c>
      <c r="Z304" s="26">
        <f t="shared" si="66"/>
        <v>2299.0869017904311</v>
      </c>
      <c r="AA304" s="26"/>
    </row>
    <row r="305" spans="1:27" x14ac:dyDescent="0.2">
      <c r="A305" s="27" t="s">
        <v>322</v>
      </c>
      <c r="B305" s="18">
        <f>IF(ISERROR(VLOOKUP(Prices!A305,Quantities!$A$1:$B$576,2,FALSE)),0,VLOOKUP(Prices!A305,Quantities!$A$1:$B$576,2,FALSE))</f>
        <v>10</v>
      </c>
      <c r="C305" s="19">
        <f t="shared" si="59"/>
        <v>1</v>
      </c>
      <c r="D305" s="20">
        <v>2</v>
      </c>
      <c r="E305" s="21">
        <v>1130</v>
      </c>
      <c r="F305" s="22">
        <v>0</v>
      </c>
      <c r="G305" s="23">
        <v>0</v>
      </c>
      <c r="H305" s="23">
        <v>0</v>
      </c>
      <c r="I305" s="23">
        <f>VLOOKUP(A305,'[1]Public Lighting Charges'!$A$8:$L$689,12,FALSE)</f>
        <v>85.96099674559683</v>
      </c>
      <c r="J305" s="24">
        <f t="shared" si="60"/>
        <v>85.96099674559683</v>
      </c>
      <c r="K305" s="25">
        <f t="shared" si="57"/>
        <v>122.77461806366728</v>
      </c>
      <c r="L305" s="25">
        <f t="shared" si="57"/>
        <v>120.79955667105266</v>
      </c>
      <c r="M305" s="25">
        <f t="shared" si="57"/>
        <v>121.11373848006509</v>
      </c>
      <c r="N305" s="25">
        <f t="shared" si="57"/>
        <v>120.83036239476952</v>
      </c>
      <c r="O305" s="25">
        <f t="shared" si="57"/>
        <v>121.95947338912148</v>
      </c>
      <c r="P305" s="23">
        <f t="shared" si="67"/>
        <v>120.79955667105266</v>
      </c>
      <c r="Q305" s="23">
        <f t="shared" si="68"/>
        <v>0</v>
      </c>
      <c r="R305" s="32">
        <f t="shared" si="62"/>
        <v>120.79955667105266</v>
      </c>
      <c r="S305" s="26">
        <f t="shared" si="58"/>
        <v>0</v>
      </c>
      <c r="U305" s="26"/>
      <c r="V305" s="26">
        <f t="shared" si="61"/>
        <v>1227.7461806366728</v>
      </c>
      <c r="W305" s="26">
        <f t="shared" si="63"/>
        <v>1207.9955667105266</v>
      </c>
      <c r="X305" s="26">
        <f t="shared" si="64"/>
        <v>1211.137384800651</v>
      </c>
      <c r="Y305" s="26">
        <f t="shared" si="65"/>
        <v>1208.3036239476953</v>
      </c>
      <c r="Z305" s="26">
        <f t="shared" si="66"/>
        <v>1219.5947338912149</v>
      </c>
      <c r="AA305" s="26"/>
    </row>
    <row r="306" spans="1:27" x14ac:dyDescent="0.2">
      <c r="A306" s="27" t="s">
        <v>323</v>
      </c>
      <c r="B306" s="18">
        <f>IF(ISERROR(VLOOKUP(Prices!A306,Quantities!$A$1:$B$576,2,FALSE)),0,VLOOKUP(Prices!A306,Quantities!$A$1:$B$576,2,FALSE))</f>
        <v>31</v>
      </c>
      <c r="C306" s="19">
        <f t="shared" si="59"/>
        <v>1</v>
      </c>
      <c r="D306" s="20">
        <v>2</v>
      </c>
      <c r="E306" s="21">
        <v>1170</v>
      </c>
      <c r="F306" s="22">
        <v>0</v>
      </c>
      <c r="G306" s="23">
        <v>0</v>
      </c>
      <c r="H306" s="23">
        <v>0</v>
      </c>
      <c r="I306" s="23">
        <f>VLOOKUP(A306,'[1]Public Lighting Charges'!$A$8:$L$689,12,FALSE)</f>
        <v>90.898438620596821</v>
      </c>
      <c r="J306" s="24">
        <f t="shared" si="60"/>
        <v>90.898438620596821</v>
      </c>
      <c r="K306" s="25">
        <f t="shared" si="57"/>
        <v>129.82656677720672</v>
      </c>
      <c r="L306" s="25">
        <f t="shared" si="57"/>
        <v>127.73806148334872</v>
      </c>
      <c r="M306" s="25">
        <f t="shared" si="57"/>
        <v>128.07028931880234</v>
      </c>
      <c r="N306" s="25">
        <f t="shared" si="57"/>
        <v>127.77063663129316</v>
      </c>
      <c r="O306" s="25">
        <f t="shared" si="57"/>
        <v>128.96460168872139</v>
      </c>
      <c r="P306" s="23">
        <f t="shared" si="67"/>
        <v>127.73806148334872</v>
      </c>
      <c r="Q306" s="23">
        <f t="shared" si="68"/>
        <v>0</v>
      </c>
      <c r="R306" s="32">
        <f t="shared" si="62"/>
        <v>127.73806148334872</v>
      </c>
      <c r="S306" s="26">
        <f t="shared" si="58"/>
        <v>0</v>
      </c>
      <c r="U306" s="26"/>
      <c r="V306" s="26">
        <f t="shared" si="61"/>
        <v>4024.6235700934085</v>
      </c>
      <c r="W306" s="26">
        <f t="shared" si="63"/>
        <v>3959.8799059838102</v>
      </c>
      <c r="X306" s="26">
        <f t="shared" si="64"/>
        <v>3970.1789688828726</v>
      </c>
      <c r="Y306" s="26">
        <f t="shared" si="65"/>
        <v>3960.8897355700879</v>
      </c>
      <c r="Z306" s="26">
        <f t="shared" si="66"/>
        <v>3997.902652350363</v>
      </c>
      <c r="AA306" s="26"/>
    </row>
    <row r="307" spans="1:27" x14ac:dyDescent="0.2">
      <c r="A307" s="27" t="s">
        <v>324</v>
      </c>
      <c r="B307" s="18">
        <f>IF(ISERROR(VLOOKUP(Prices!A307,Quantities!$A$1:$B$576,2,FALSE)),0,VLOOKUP(Prices!A307,Quantities!$A$1:$B$576,2,FALSE))</f>
        <v>4</v>
      </c>
      <c r="C307" s="19">
        <f t="shared" si="59"/>
        <v>1</v>
      </c>
      <c r="D307" s="20">
        <v>2</v>
      </c>
      <c r="E307" s="21">
        <v>600</v>
      </c>
      <c r="F307" s="22">
        <v>0</v>
      </c>
      <c r="G307" s="23">
        <v>0</v>
      </c>
      <c r="H307" s="23">
        <v>0</v>
      </c>
      <c r="I307" s="23">
        <f>VLOOKUP(A307,'[1]Public Lighting Charges'!$A$8:$L$689,12,FALSE)</f>
        <v>79.364871001359177</v>
      </c>
      <c r="J307" s="24">
        <f t="shared" si="60"/>
        <v>79.364871001359177</v>
      </c>
      <c r="K307" s="25">
        <f t="shared" si="57"/>
        <v>113.35363820526209</v>
      </c>
      <c r="L307" s="25">
        <f t="shared" si="57"/>
        <v>111.53013104993524</v>
      </c>
      <c r="M307" s="25">
        <f t="shared" si="57"/>
        <v>111.82020445167861</v>
      </c>
      <c r="N307" s="25">
        <f t="shared" si="57"/>
        <v>111.55857292917645</v>
      </c>
      <c r="O307" s="25">
        <f t="shared" si="57"/>
        <v>112.60104279115545</v>
      </c>
      <c r="P307" s="23">
        <f t="shared" si="67"/>
        <v>111.53013104993524</v>
      </c>
      <c r="Q307" s="23">
        <f t="shared" si="68"/>
        <v>0</v>
      </c>
      <c r="R307" s="32">
        <f t="shared" si="62"/>
        <v>111.53013104993524</v>
      </c>
      <c r="S307" s="26">
        <f t="shared" si="58"/>
        <v>0</v>
      </c>
      <c r="U307" s="26"/>
      <c r="V307" s="26">
        <f t="shared" si="61"/>
        <v>453.41455282104835</v>
      </c>
      <c r="W307" s="26">
        <f t="shared" si="63"/>
        <v>446.12052419974094</v>
      </c>
      <c r="X307" s="26">
        <f t="shared" si="64"/>
        <v>447.28081780671442</v>
      </c>
      <c r="Y307" s="26">
        <f t="shared" si="65"/>
        <v>446.2342917167058</v>
      </c>
      <c r="Z307" s="26">
        <f t="shared" si="66"/>
        <v>450.4041711646218</v>
      </c>
      <c r="AA307" s="26"/>
    </row>
    <row r="308" spans="1:27" x14ac:dyDescent="0.2">
      <c r="A308" s="27" t="s">
        <v>325</v>
      </c>
      <c r="B308" s="18">
        <f>IF(ISERROR(VLOOKUP(Prices!A308,Quantities!$A$1:$B$576,2,FALSE)),0,VLOOKUP(Prices!A308,Quantities!$A$1:$B$576,2,FALSE))</f>
        <v>11</v>
      </c>
      <c r="C308" s="19">
        <f t="shared" si="59"/>
        <v>1</v>
      </c>
      <c r="D308" s="20">
        <v>2</v>
      </c>
      <c r="E308" s="21">
        <v>870</v>
      </c>
      <c r="F308" s="22">
        <v>0</v>
      </c>
      <c r="G308" s="23">
        <v>0</v>
      </c>
      <c r="H308" s="23">
        <v>0</v>
      </c>
      <c r="I308" s="23">
        <f>VLOOKUP(A308,'[1]Public Lighting Charges'!$A$8:$L$689,12,FALSE)</f>
        <v>97.82982604039961</v>
      </c>
      <c r="J308" s="24">
        <f t="shared" si="60"/>
        <v>97.82982604039961</v>
      </c>
      <c r="K308" s="25">
        <f t="shared" si="57"/>
        <v>139.72638733927096</v>
      </c>
      <c r="L308" s="25">
        <f t="shared" si="57"/>
        <v>137.47862475189152</v>
      </c>
      <c r="M308" s="25">
        <f t="shared" si="57"/>
        <v>137.83618635406455</v>
      </c>
      <c r="N308" s="25">
        <f t="shared" si="57"/>
        <v>137.51368389157543</v>
      </c>
      <c r="O308" s="25">
        <f t="shared" si="57"/>
        <v>138.79869379536544</v>
      </c>
      <c r="P308" s="23">
        <f t="shared" si="67"/>
        <v>137.47862475189152</v>
      </c>
      <c r="Q308" s="23">
        <f t="shared" si="68"/>
        <v>0</v>
      </c>
      <c r="R308" s="32">
        <f t="shared" si="62"/>
        <v>137.47862475189152</v>
      </c>
      <c r="S308" s="26">
        <f t="shared" si="58"/>
        <v>0</v>
      </c>
      <c r="U308" s="26"/>
      <c r="V308" s="26">
        <f t="shared" si="61"/>
        <v>1536.9902607319805</v>
      </c>
      <c r="W308" s="26">
        <f t="shared" si="63"/>
        <v>1512.2648722708068</v>
      </c>
      <c r="X308" s="26">
        <f t="shared" si="64"/>
        <v>1516.19804989471</v>
      </c>
      <c r="Y308" s="26">
        <f t="shared" si="65"/>
        <v>1512.6505228073297</v>
      </c>
      <c r="Z308" s="26">
        <f t="shared" si="66"/>
        <v>1526.7856317490198</v>
      </c>
      <c r="AA308" s="26"/>
    </row>
    <row r="309" spans="1:27" x14ac:dyDescent="0.2">
      <c r="A309" s="27" t="s">
        <v>326</v>
      </c>
      <c r="B309" s="18">
        <f>IF(ISERROR(VLOOKUP(Prices!A309,Quantities!$A$1:$B$576,2,FALSE)),0,VLOOKUP(Prices!A309,Quantities!$A$1:$B$576,2,FALSE))</f>
        <v>2</v>
      </c>
      <c r="C309" s="19">
        <f t="shared" si="59"/>
        <v>1</v>
      </c>
      <c r="D309" s="20">
        <v>2</v>
      </c>
      <c r="E309" s="21">
        <v>1470</v>
      </c>
      <c r="F309" s="22">
        <v>0</v>
      </c>
      <c r="G309" s="23">
        <v>0</v>
      </c>
      <c r="H309" s="23">
        <v>0</v>
      </c>
      <c r="I309" s="23">
        <f>VLOOKUP(A309,'[1]Public Lighting Charges'!$A$8:$L$689,12,FALSE)</f>
        <v>116.59489525130188</v>
      </c>
      <c r="J309" s="24">
        <f t="shared" si="60"/>
        <v>116.59489525130188</v>
      </c>
      <c r="K309" s="25">
        <f t="shared" si="57"/>
        <v>166.5277774176709</v>
      </c>
      <c r="L309" s="25">
        <f t="shared" si="57"/>
        <v>163.84886389985402</v>
      </c>
      <c r="M309" s="25">
        <f t="shared" si="57"/>
        <v>164.27501060008461</v>
      </c>
      <c r="N309" s="25">
        <f t="shared" si="57"/>
        <v>163.89064785148199</v>
      </c>
      <c r="O309" s="25">
        <f t="shared" si="57"/>
        <v>165.42213984317183</v>
      </c>
      <c r="P309" s="23">
        <f t="shared" si="67"/>
        <v>163.84886389985402</v>
      </c>
      <c r="Q309" s="23">
        <f t="shared" si="68"/>
        <v>0</v>
      </c>
      <c r="R309" s="32">
        <f t="shared" si="62"/>
        <v>163.84886389985402</v>
      </c>
      <c r="S309" s="26">
        <f t="shared" si="58"/>
        <v>0</v>
      </c>
      <c r="U309" s="26"/>
      <c r="V309" s="26">
        <f t="shared" si="61"/>
        <v>333.05555483534181</v>
      </c>
      <c r="W309" s="26">
        <f t="shared" si="63"/>
        <v>327.69772779970805</v>
      </c>
      <c r="X309" s="26">
        <f t="shared" si="64"/>
        <v>328.55002120016923</v>
      </c>
      <c r="Y309" s="26">
        <f t="shared" si="65"/>
        <v>327.78129570296397</v>
      </c>
      <c r="Z309" s="26">
        <f t="shared" si="66"/>
        <v>330.84427968634367</v>
      </c>
      <c r="AA309" s="26"/>
    </row>
    <row r="310" spans="1:27" x14ac:dyDescent="0.2">
      <c r="A310" s="27" t="s">
        <v>327</v>
      </c>
      <c r="B310" s="18">
        <f>IF(ISERROR(VLOOKUP(Prices!A310,Quantities!$A$1:$B$576,2,FALSE)),0,VLOOKUP(Prices!A310,Quantities!$A$1:$B$576,2,FALSE))</f>
        <v>2</v>
      </c>
      <c r="C310" s="19">
        <f t="shared" si="59"/>
        <v>1</v>
      </c>
      <c r="D310" s="20">
        <v>2</v>
      </c>
      <c r="E310" s="21">
        <v>120</v>
      </c>
      <c r="F310" s="22">
        <v>0</v>
      </c>
      <c r="G310" s="23">
        <v>0</v>
      </c>
      <c r="H310" s="23">
        <v>0</v>
      </c>
      <c r="I310" s="23">
        <f>VLOOKUP(A310,'[1]Public Lighting Charges'!$A$8:$L$689,12,FALSE)</f>
        <v>69.27358288771552</v>
      </c>
      <c r="J310" s="24">
        <f t="shared" si="60"/>
        <v>69.27358288771552</v>
      </c>
      <c r="K310" s="25">
        <f t="shared" si="57"/>
        <v>98.940659170250058</v>
      </c>
      <c r="L310" s="25">
        <f t="shared" si="57"/>
        <v>97.349011978273722</v>
      </c>
      <c r="M310" s="25">
        <f t="shared" si="57"/>
        <v>97.602202383369288</v>
      </c>
      <c r="N310" s="25">
        <f t="shared" si="57"/>
        <v>97.373837456526743</v>
      </c>
      <c r="O310" s="25">
        <f t="shared" si="57"/>
        <v>98.283756687549129</v>
      </c>
      <c r="P310" s="23">
        <f t="shared" si="67"/>
        <v>97.349011978273722</v>
      </c>
      <c r="Q310" s="23">
        <f t="shared" si="68"/>
        <v>0</v>
      </c>
      <c r="R310" s="32">
        <f t="shared" si="62"/>
        <v>97.349011978273722</v>
      </c>
      <c r="S310" s="26">
        <f t="shared" si="58"/>
        <v>0</v>
      </c>
      <c r="U310" s="26"/>
      <c r="V310" s="26">
        <f t="shared" si="61"/>
        <v>197.88131834050012</v>
      </c>
      <c r="W310" s="26">
        <f t="shared" si="63"/>
        <v>194.69802395654744</v>
      </c>
      <c r="X310" s="26">
        <f t="shared" si="64"/>
        <v>195.20440476673858</v>
      </c>
      <c r="Y310" s="26">
        <f t="shared" si="65"/>
        <v>194.74767491305349</v>
      </c>
      <c r="Z310" s="26">
        <f t="shared" si="66"/>
        <v>196.56751337509826</v>
      </c>
      <c r="AA310" s="26"/>
    </row>
    <row r="311" spans="1:27" x14ac:dyDescent="0.2">
      <c r="A311" s="27" t="s">
        <v>328</v>
      </c>
      <c r="B311" s="18">
        <f>IF(ISERROR(VLOOKUP(Prices!A311,Quantities!$A$1:$B$576,2,FALSE)),0,VLOOKUP(Prices!A311,Quantities!$A$1:$B$576,2,FALSE))</f>
        <v>4</v>
      </c>
      <c r="C311" s="19">
        <f t="shared" si="59"/>
        <v>1</v>
      </c>
      <c r="D311" s="20">
        <v>2</v>
      </c>
      <c r="E311" s="21">
        <v>1050</v>
      </c>
      <c r="F311" s="22">
        <v>0</v>
      </c>
      <c r="G311" s="23">
        <v>0</v>
      </c>
      <c r="H311" s="23">
        <v>0</v>
      </c>
      <c r="I311" s="23">
        <f>VLOOKUP(A311,'[1]Public Lighting Charges'!$A$8:$L$689,12,FALSE)</f>
        <v>71.742303825215515</v>
      </c>
      <c r="J311" s="24">
        <f t="shared" si="60"/>
        <v>71.742303825215515</v>
      </c>
      <c r="K311" s="25">
        <f t="shared" si="57"/>
        <v>102.46663352701978</v>
      </c>
      <c r="L311" s="25">
        <f t="shared" si="57"/>
        <v>100.81826438442175</v>
      </c>
      <c r="M311" s="25">
        <f t="shared" si="57"/>
        <v>101.0804778027379</v>
      </c>
      <c r="N311" s="25">
        <f t="shared" si="57"/>
        <v>100.84397457478858</v>
      </c>
      <c r="O311" s="25">
        <f t="shared" si="57"/>
        <v>101.78632083734908</v>
      </c>
      <c r="P311" s="23">
        <f t="shared" si="67"/>
        <v>100.81826438442175</v>
      </c>
      <c r="Q311" s="23">
        <f t="shared" si="68"/>
        <v>0</v>
      </c>
      <c r="R311" s="32">
        <f t="shared" si="62"/>
        <v>100.81826438442175</v>
      </c>
      <c r="S311" s="26">
        <f t="shared" si="58"/>
        <v>0</v>
      </c>
      <c r="U311" s="26"/>
      <c r="V311" s="26">
        <f t="shared" si="61"/>
        <v>409.86653410807912</v>
      </c>
      <c r="W311" s="26">
        <f t="shared" si="63"/>
        <v>403.27305753768701</v>
      </c>
      <c r="X311" s="26">
        <f t="shared" si="64"/>
        <v>404.32191121095161</v>
      </c>
      <c r="Y311" s="26">
        <f t="shared" si="65"/>
        <v>403.3758982991543</v>
      </c>
      <c r="Z311" s="26">
        <f t="shared" si="66"/>
        <v>407.14528334939632</v>
      </c>
      <c r="AA311" s="26"/>
    </row>
    <row r="312" spans="1:27" x14ac:dyDescent="0.2">
      <c r="A312" s="27" t="s">
        <v>329</v>
      </c>
      <c r="B312" s="18">
        <f>IF(ISERROR(VLOOKUP(Prices!A312,Quantities!$A$1:$B$576,2,FALSE)),0,VLOOKUP(Prices!A312,Quantities!$A$1:$B$576,2,FALSE))</f>
        <v>78</v>
      </c>
      <c r="C312" s="19">
        <f t="shared" si="59"/>
        <v>1</v>
      </c>
      <c r="D312" s="20">
        <v>2</v>
      </c>
      <c r="E312" s="21">
        <v>10</v>
      </c>
      <c r="F312" s="22">
        <v>0</v>
      </c>
      <c r="G312" s="23">
        <v>0</v>
      </c>
      <c r="H312" s="23">
        <v>0</v>
      </c>
      <c r="I312" s="23">
        <f>VLOOKUP(A312,'[1]Public Lighting Charges'!$A$8:$L$689,12,FALSE)</f>
        <v>19.525988659567716</v>
      </c>
      <c r="J312" s="24">
        <f t="shared" si="60"/>
        <v>19.525988659567716</v>
      </c>
      <c r="K312" s="25">
        <f t="shared" si="57"/>
        <v>27.888180579021974</v>
      </c>
      <c r="L312" s="25">
        <f t="shared" si="57"/>
        <v>27.439546572737974</v>
      </c>
      <c r="M312" s="25">
        <f t="shared" si="57"/>
        <v>27.510912781507926</v>
      </c>
      <c r="N312" s="25">
        <f t="shared" si="57"/>
        <v>27.446544074334255</v>
      </c>
      <c r="O312" s="25">
        <f t="shared" si="57"/>
        <v>27.703020956941355</v>
      </c>
      <c r="P312" s="23">
        <f t="shared" si="67"/>
        <v>27.439546572737974</v>
      </c>
      <c r="Q312" s="23">
        <f t="shared" si="68"/>
        <v>0</v>
      </c>
      <c r="R312" s="32">
        <f t="shared" si="62"/>
        <v>27.439546572737974</v>
      </c>
      <c r="S312" s="26">
        <f t="shared" si="58"/>
        <v>0</v>
      </c>
      <c r="U312" s="26"/>
      <c r="V312" s="26">
        <f t="shared" si="61"/>
        <v>2175.278085163714</v>
      </c>
      <c r="W312" s="26">
        <f t="shared" si="63"/>
        <v>2140.2846326735621</v>
      </c>
      <c r="X312" s="26">
        <f t="shared" si="64"/>
        <v>2145.8511969576184</v>
      </c>
      <c r="Y312" s="26">
        <f t="shared" si="65"/>
        <v>2140.8304377980721</v>
      </c>
      <c r="Z312" s="26">
        <f t="shared" si="66"/>
        <v>2160.8356346414257</v>
      </c>
      <c r="AA312" s="26"/>
    </row>
    <row r="313" spans="1:27" x14ac:dyDescent="0.2">
      <c r="A313" s="27" t="s">
        <v>330</v>
      </c>
      <c r="B313" s="18">
        <f>IF(ISERROR(VLOOKUP(Prices!A313,Quantities!$A$1:$B$576,2,FALSE)),0,VLOOKUP(Prices!A313,Quantities!$A$1:$B$576,2,FALSE))</f>
        <v>3</v>
      </c>
      <c r="C313" s="19">
        <f t="shared" si="59"/>
        <v>1</v>
      </c>
      <c r="D313" s="20">
        <v>2</v>
      </c>
      <c r="E313" s="21">
        <v>810</v>
      </c>
      <c r="F313" s="22">
        <v>0</v>
      </c>
      <c r="G313" s="23">
        <v>0</v>
      </c>
      <c r="H313" s="23">
        <v>0</v>
      </c>
      <c r="I313" s="23">
        <f>VLOOKUP(A313,'[1]Public Lighting Charges'!$A$8:$L$689,12,FALSE)</f>
        <v>30.335902659567715</v>
      </c>
      <c r="J313" s="24">
        <f t="shared" si="60"/>
        <v>30.335902659567715</v>
      </c>
      <c r="K313" s="25">
        <f t="shared" si="57"/>
        <v>43.327543928645674</v>
      </c>
      <c r="L313" s="25">
        <f t="shared" si="57"/>
        <v>42.630538630645837</v>
      </c>
      <c r="M313" s="25">
        <f t="shared" si="57"/>
        <v>42.74141436657775</v>
      </c>
      <c r="N313" s="25">
        <f t="shared" si="57"/>
        <v>42.641410066196983</v>
      </c>
      <c r="O313" s="25">
        <f t="shared" si="57"/>
        <v>43.039876841982291</v>
      </c>
      <c r="P313" s="23">
        <f t="shared" si="67"/>
        <v>42.630538630645837</v>
      </c>
      <c r="Q313" s="23">
        <f t="shared" si="68"/>
        <v>0</v>
      </c>
      <c r="R313" s="32">
        <f t="shared" si="62"/>
        <v>42.630538630645837</v>
      </c>
      <c r="S313" s="26">
        <f t="shared" si="58"/>
        <v>0</v>
      </c>
      <c r="U313" s="26"/>
      <c r="V313" s="26">
        <f t="shared" si="61"/>
        <v>129.98263178593703</v>
      </c>
      <c r="W313" s="26">
        <f t="shared" si="63"/>
        <v>127.89161589193751</v>
      </c>
      <c r="X313" s="26">
        <f t="shared" si="64"/>
        <v>128.22424309973326</v>
      </c>
      <c r="Y313" s="26">
        <f t="shared" si="65"/>
        <v>127.92423019859095</v>
      </c>
      <c r="Z313" s="26">
        <f t="shared" si="66"/>
        <v>129.11963052594689</v>
      </c>
      <c r="AA313" s="26"/>
    </row>
    <row r="314" spans="1:27" x14ac:dyDescent="0.2">
      <c r="A314" s="27" t="s">
        <v>331</v>
      </c>
      <c r="B314" s="18">
        <f>IF(ISERROR(VLOOKUP(Prices!A314,Quantities!$A$1:$B$576,2,FALSE)),0,VLOOKUP(Prices!A314,Quantities!$A$1:$B$576,2,FALSE))</f>
        <v>1</v>
      </c>
      <c r="C314" s="19">
        <f t="shared" si="59"/>
        <v>1</v>
      </c>
      <c r="D314" s="20">
        <v>2</v>
      </c>
      <c r="E314" s="21">
        <v>820</v>
      </c>
      <c r="F314" s="22">
        <v>0</v>
      </c>
      <c r="G314" s="23">
        <v>0</v>
      </c>
      <c r="H314" s="23">
        <v>0</v>
      </c>
      <c r="I314" s="23">
        <f>VLOOKUP(A314,'[1]Public Lighting Charges'!$A$8:$L$689,12,FALSE)</f>
        <v>19.525988659567716</v>
      </c>
      <c r="J314" s="24">
        <f t="shared" si="60"/>
        <v>19.525988659567716</v>
      </c>
      <c r="K314" s="25">
        <f t="shared" si="57"/>
        <v>27.888180579021974</v>
      </c>
      <c r="L314" s="25">
        <f t="shared" si="57"/>
        <v>27.439546572737974</v>
      </c>
      <c r="M314" s="25">
        <f t="shared" si="57"/>
        <v>27.510912781507926</v>
      </c>
      <c r="N314" s="25">
        <f t="shared" si="57"/>
        <v>27.446544074334255</v>
      </c>
      <c r="O314" s="25">
        <f t="shared" si="57"/>
        <v>27.703020956941355</v>
      </c>
      <c r="P314" s="23">
        <f t="shared" si="67"/>
        <v>27.439546572737974</v>
      </c>
      <c r="Q314" s="23">
        <f t="shared" si="68"/>
        <v>0</v>
      </c>
      <c r="R314" s="32">
        <f t="shared" si="62"/>
        <v>27.439546572737974</v>
      </c>
      <c r="S314" s="26">
        <f t="shared" si="58"/>
        <v>0</v>
      </c>
      <c r="U314" s="26"/>
      <c r="V314" s="26">
        <f t="shared" si="61"/>
        <v>27.888180579021974</v>
      </c>
      <c r="W314" s="26">
        <f t="shared" si="63"/>
        <v>27.439546572737974</v>
      </c>
      <c r="X314" s="26">
        <f t="shared" si="64"/>
        <v>27.510912781507926</v>
      </c>
      <c r="Y314" s="26">
        <f t="shared" si="65"/>
        <v>27.446544074334255</v>
      </c>
      <c r="Z314" s="26">
        <f t="shared" si="66"/>
        <v>27.703020956941355</v>
      </c>
      <c r="AA314" s="26"/>
    </row>
    <row r="315" spans="1:27" x14ac:dyDescent="0.2">
      <c r="A315" s="27" t="s">
        <v>332</v>
      </c>
      <c r="B315" s="18">
        <f>IF(ISERROR(VLOOKUP(Prices!A315,Quantities!$A$1:$B$576,2,FALSE)),0,VLOOKUP(Prices!A315,Quantities!$A$1:$B$576,2,FALSE))</f>
        <v>2</v>
      </c>
      <c r="C315" s="19">
        <f t="shared" si="59"/>
        <v>1</v>
      </c>
      <c r="D315" s="20">
        <v>2</v>
      </c>
      <c r="E315" s="21">
        <v>990</v>
      </c>
      <c r="F315" s="22">
        <v>0</v>
      </c>
      <c r="G315" s="23">
        <v>0</v>
      </c>
      <c r="H315" s="23">
        <v>0</v>
      </c>
      <c r="I315" s="23">
        <f>VLOOKUP(A315,'[1]Public Lighting Charges'!$A$8:$L$689,12,FALSE)</f>
        <v>29.400872409567718</v>
      </c>
      <c r="J315" s="24">
        <f t="shared" si="60"/>
        <v>29.400872409567718</v>
      </c>
      <c r="K315" s="25">
        <f t="shared" si="57"/>
        <v>41.992078006100918</v>
      </c>
      <c r="L315" s="25">
        <f t="shared" si="57"/>
        <v>41.316556197330129</v>
      </c>
      <c r="M315" s="25">
        <f t="shared" si="57"/>
        <v>41.424014458982448</v>
      </c>
      <c r="N315" s="25">
        <f t="shared" si="57"/>
        <v>41.327092547381589</v>
      </c>
      <c r="O315" s="25">
        <f t="shared" si="57"/>
        <v>41.713277556141186</v>
      </c>
      <c r="P315" s="23">
        <f t="shared" si="67"/>
        <v>41.316556197330129</v>
      </c>
      <c r="Q315" s="23">
        <f t="shared" si="68"/>
        <v>0</v>
      </c>
      <c r="R315" s="32">
        <f t="shared" si="62"/>
        <v>41.316556197330129</v>
      </c>
      <c r="S315" s="26">
        <f t="shared" si="58"/>
        <v>0</v>
      </c>
      <c r="U315" s="26"/>
      <c r="V315" s="26">
        <f t="shared" si="61"/>
        <v>83.984156012201836</v>
      </c>
      <c r="W315" s="26">
        <f t="shared" si="63"/>
        <v>82.633112394660259</v>
      </c>
      <c r="X315" s="26">
        <f t="shared" si="64"/>
        <v>82.848028917964896</v>
      </c>
      <c r="Y315" s="26">
        <f t="shared" si="65"/>
        <v>82.654185094763179</v>
      </c>
      <c r="Z315" s="26">
        <f t="shared" si="66"/>
        <v>83.426555112282372</v>
      </c>
      <c r="AA315" s="26"/>
    </row>
    <row r="316" spans="1:27" x14ac:dyDescent="0.2">
      <c r="A316" s="27" t="s">
        <v>333</v>
      </c>
      <c r="B316" s="18">
        <f>IF(ISERROR(VLOOKUP(Prices!A316,Quantities!$A$1:$B$576,2,FALSE)),0,VLOOKUP(Prices!A316,Quantities!$A$1:$B$576,2,FALSE))</f>
        <v>8</v>
      </c>
      <c r="C316" s="19">
        <f t="shared" si="59"/>
        <v>1</v>
      </c>
      <c r="D316" s="20">
        <v>2</v>
      </c>
      <c r="E316" s="21">
        <v>10</v>
      </c>
      <c r="F316" s="22">
        <v>0</v>
      </c>
      <c r="G316" s="23">
        <v>0</v>
      </c>
      <c r="H316" s="23">
        <v>0</v>
      </c>
      <c r="I316" s="23">
        <f>VLOOKUP(A316,'[1]Public Lighting Charges'!$A$8:$L$689,12,FALSE)</f>
        <v>19.525988659567716</v>
      </c>
      <c r="J316" s="24">
        <f t="shared" si="60"/>
        <v>19.525988659567716</v>
      </c>
      <c r="K316" s="25">
        <f t="shared" ref="K316:O366" si="69">IF($D316=1,($I316*(1+K$6)*K$5)+$F316,$J316*(1+K$6)*K$5)</f>
        <v>27.888180579021974</v>
      </c>
      <c r="L316" s="25">
        <f t="shared" si="69"/>
        <v>27.439546572737974</v>
      </c>
      <c r="M316" s="25">
        <f t="shared" si="69"/>
        <v>27.510912781507926</v>
      </c>
      <c r="N316" s="25">
        <f t="shared" si="69"/>
        <v>27.446544074334255</v>
      </c>
      <c r="O316" s="25">
        <f t="shared" si="69"/>
        <v>27.703020956941355</v>
      </c>
      <c r="P316" s="23">
        <f t="shared" si="67"/>
        <v>27.439546572737974</v>
      </c>
      <c r="Q316" s="23">
        <f t="shared" si="68"/>
        <v>0</v>
      </c>
      <c r="R316" s="32">
        <f t="shared" si="62"/>
        <v>27.439546572737974</v>
      </c>
      <c r="S316" s="26">
        <f t="shared" si="58"/>
        <v>0</v>
      </c>
      <c r="U316" s="26"/>
      <c r="V316" s="26">
        <f t="shared" si="61"/>
        <v>223.10544463217579</v>
      </c>
      <c r="W316" s="26">
        <f t="shared" si="63"/>
        <v>219.51637258190379</v>
      </c>
      <c r="X316" s="26">
        <f t="shared" si="64"/>
        <v>220.08730225206341</v>
      </c>
      <c r="Y316" s="26">
        <f t="shared" si="65"/>
        <v>219.57235259467404</v>
      </c>
      <c r="Z316" s="26">
        <f t="shared" si="66"/>
        <v>221.62416765553084</v>
      </c>
      <c r="AA316" s="26"/>
    </row>
    <row r="317" spans="1:27" x14ac:dyDescent="0.2">
      <c r="A317" s="27" t="s">
        <v>334</v>
      </c>
      <c r="B317" s="18">
        <f>IF(ISERROR(VLOOKUP(Prices!A317,Quantities!$A$1:$B$576,2,FALSE)),0,VLOOKUP(Prices!A317,Quantities!$A$1:$B$576,2,FALSE))</f>
        <v>2</v>
      </c>
      <c r="C317" s="19">
        <f t="shared" si="59"/>
        <v>1</v>
      </c>
      <c r="D317" s="20">
        <v>2</v>
      </c>
      <c r="E317" s="21">
        <v>810</v>
      </c>
      <c r="F317" s="22">
        <v>0</v>
      </c>
      <c r="G317" s="23">
        <v>0</v>
      </c>
      <c r="H317" s="23">
        <v>0</v>
      </c>
      <c r="I317" s="23">
        <f>VLOOKUP(A317,'[1]Public Lighting Charges'!$A$8:$L$689,12,FALSE)</f>
        <v>30.335902659567715</v>
      </c>
      <c r="J317" s="24">
        <f t="shared" si="60"/>
        <v>30.335902659567715</v>
      </c>
      <c r="K317" s="25">
        <f t="shared" si="69"/>
        <v>43.327543928645674</v>
      </c>
      <c r="L317" s="25">
        <f t="shared" si="69"/>
        <v>42.630538630645837</v>
      </c>
      <c r="M317" s="25">
        <f t="shared" si="69"/>
        <v>42.74141436657775</v>
      </c>
      <c r="N317" s="25">
        <f t="shared" si="69"/>
        <v>42.641410066196983</v>
      </c>
      <c r="O317" s="25">
        <f t="shared" si="69"/>
        <v>43.039876841982291</v>
      </c>
      <c r="P317" s="23">
        <f t="shared" si="67"/>
        <v>42.630538630645837</v>
      </c>
      <c r="Q317" s="23">
        <f t="shared" si="68"/>
        <v>0</v>
      </c>
      <c r="R317" s="32">
        <f t="shared" si="62"/>
        <v>42.630538630645837</v>
      </c>
      <c r="S317" s="26">
        <f t="shared" si="58"/>
        <v>0</v>
      </c>
      <c r="U317" s="26"/>
      <c r="V317" s="26">
        <f t="shared" si="61"/>
        <v>86.655087857291349</v>
      </c>
      <c r="W317" s="26">
        <f t="shared" si="63"/>
        <v>85.261077261291675</v>
      </c>
      <c r="X317" s="26">
        <f t="shared" si="64"/>
        <v>85.4828287331555</v>
      </c>
      <c r="Y317" s="26">
        <f t="shared" si="65"/>
        <v>85.282820132393965</v>
      </c>
      <c r="Z317" s="26">
        <f t="shared" si="66"/>
        <v>86.079753683964583</v>
      </c>
      <c r="AA317" s="26"/>
    </row>
    <row r="318" spans="1:27" x14ac:dyDescent="0.2">
      <c r="A318" s="27" t="s">
        <v>335</v>
      </c>
      <c r="B318" s="18">
        <f>IF(ISERROR(VLOOKUP(Prices!A318,Quantities!$A$1:$B$576,2,FALSE)),0,VLOOKUP(Prices!A318,Quantities!$A$1:$B$576,2,FALSE))</f>
        <v>2</v>
      </c>
      <c r="C318" s="19">
        <f t="shared" si="59"/>
        <v>1</v>
      </c>
      <c r="D318" s="20">
        <v>2</v>
      </c>
      <c r="E318" s="21">
        <v>10</v>
      </c>
      <c r="F318" s="22">
        <v>0</v>
      </c>
      <c r="G318" s="23">
        <v>0</v>
      </c>
      <c r="H318" s="23">
        <v>0</v>
      </c>
      <c r="I318" s="23">
        <f>VLOOKUP(A318,'[1]Public Lighting Charges'!$A$8:$L$689,12,FALSE)</f>
        <v>17.378043762022166</v>
      </c>
      <c r="J318" s="24">
        <f t="shared" si="60"/>
        <v>17.378043762022166</v>
      </c>
      <c r="K318" s="25">
        <f t="shared" si="69"/>
        <v>24.820357677916935</v>
      </c>
      <c r="L318" s="25">
        <f t="shared" si="69"/>
        <v>24.421075391613112</v>
      </c>
      <c r="M318" s="25">
        <f t="shared" si="69"/>
        <v>24.48459100256407</v>
      </c>
      <c r="N318" s="25">
        <f t="shared" si="69"/>
        <v>24.427303137162141</v>
      </c>
      <c r="O318" s="25">
        <f t="shared" si="69"/>
        <v>24.655566431154643</v>
      </c>
      <c r="P318" s="23">
        <f t="shared" si="67"/>
        <v>24.421075391613112</v>
      </c>
      <c r="Q318" s="23">
        <f t="shared" si="68"/>
        <v>0</v>
      </c>
      <c r="R318" s="32">
        <f t="shared" si="62"/>
        <v>24.421075391613112</v>
      </c>
      <c r="S318" s="26">
        <f t="shared" si="58"/>
        <v>0</v>
      </c>
      <c r="U318" s="26"/>
      <c r="V318" s="26">
        <f t="shared" si="61"/>
        <v>49.640715355833869</v>
      </c>
      <c r="W318" s="26">
        <f t="shared" si="63"/>
        <v>48.842150783226224</v>
      </c>
      <c r="X318" s="26">
        <f t="shared" si="64"/>
        <v>48.96918200512814</v>
      </c>
      <c r="Y318" s="26">
        <f t="shared" si="65"/>
        <v>48.854606274324283</v>
      </c>
      <c r="Z318" s="26">
        <f t="shared" si="66"/>
        <v>49.311132862309286</v>
      </c>
      <c r="AA318" s="26"/>
    </row>
    <row r="319" spans="1:27" x14ac:dyDescent="0.2">
      <c r="A319" s="27" t="s">
        <v>336</v>
      </c>
      <c r="B319" s="18">
        <f>IF(ISERROR(VLOOKUP(Prices!A319,Quantities!$A$1:$B$576,2,FALSE)),0,VLOOKUP(Prices!A319,Quantities!$A$1:$B$576,2,FALSE))</f>
        <v>1</v>
      </c>
      <c r="C319" s="19">
        <f t="shared" si="59"/>
        <v>1</v>
      </c>
      <c r="D319" s="20">
        <v>2</v>
      </c>
      <c r="E319" s="21">
        <v>10</v>
      </c>
      <c r="F319" s="22">
        <v>0</v>
      </c>
      <c r="G319" s="23">
        <v>0</v>
      </c>
      <c r="H319" s="23">
        <v>0</v>
      </c>
      <c r="I319" s="23">
        <f>VLOOKUP(A319,'[1]Public Lighting Charges'!$A$8:$L$689,12,FALSE)</f>
        <v>17.378043762022166</v>
      </c>
      <c r="J319" s="24">
        <f t="shared" si="60"/>
        <v>17.378043762022166</v>
      </c>
      <c r="K319" s="25">
        <f t="shared" si="69"/>
        <v>24.820357677916935</v>
      </c>
      <c r="L319" s="25">
        <f t="shared" si="69"/>
        <v>24.421075391613112</v>
      </c>
      <c r="M319" s="25">
        <f t="shared" si="69"/>
        <v>24.48459100256407</v>
      </c>
      <c r="N319" s="25">
        <f t="shared" si="69"/>
        <v>24.427303137162141</v>
      </c>
      <c r="O319" s="25">
        <f t="shared" si="69"/>
        <v>24.655566431154643</v>
      </c>
      <c r="P319" s="23">
        <f t="shared" si="67"/>
        <v>24.421075391613112</v>
      </c>
      <c r="Q319" s="23">
        <f t="shared" si="68"/>
        <v>0</v>
      </c>
      <c r="R319" s="32">
        <f t="shared" si="62"/>
        <v>24.421075391613112</v>
      </c>
      <c r="S319" s="26">
        <f t="shared" si="58"/>
        <v>0</v>
      </c>
      <c r="U319" s="26"/>
      <c r="V319" s="26">
        <f t="shared" si="61"/>
        <v>24.820357677916935</v>
      </c>
      <c r="W319" s="26">
        <f t="shared" si="63"/>
        <v>24.421075391613112</v>
      </c>
      <c r="X319" s="26">
        <f t="shared" si="64"/>
        <v>24.48459100256407</v>
      </c>
      <c r="Y319" s="26">
        <f t="shared" si="65"/>
        <v>24.427303137162141</v>
      </c>
      <c r="Z319" s="26">
        <f t="shared" si="66"/>
        <v>24.655566431154643</v>
      </c>
      <c r="AA319" s="26"/>
    </row>
    <row r="320" spans="1:27" x14ac:dyDescent="0.2">
      <c r="A320" s="27" t="s">
        <v>337</v>
      </c>
      <c r="B320" s="18">
        <f>IF(ISERROR(VLOOKUP(Prices!A320,Quantities!$A$1:$B$576,2,FALSE)),0,VLOOKUP(Prices!A320,Quantities!$A$1:$B$576,2,FALSE))</f>
        <v>1</v>
      </c>
      <c r="C320" s="19">
        <f t="shared" si="59"/>
        <v>1</v>
      </c>
      <c r="D320" s="20">
        <v>2</v>
      </c>
      <c r="E320" s="21">
        <v>740</v>
      </c>
      <c r="F320" s="22">
        <v>0</v>
      </c>
      <c r="G320" s="23">
        <v>0</v>
      </c>
      <c r="H320" s="23">
        <v>0</v>
      </c>
      <c r="I320" s="23">
        <f>VLOOKUP(A320,'[1]Public Lighting Charges'!$A$8:$L$689,12,FALSE)</f>
        <v>17.378043762022166</v>
      </c>
      <c r="J320" s="24">
        <f t="shared" si="60"/>
        <v>17.378043762022166</v>
      </c>
      <c r="K320" s="25">
        <f t="shared" si="69"/>
        <v>24.820357677916935</v>
      </c>
      <c r="L320" s="25">
        <f t="shared" si="69"/>
        <v>24.421075391613112</v>
      </c>
      <c r="M320" s="25">
        <f t="shared" si="69"/>
        <v>24.48459100256407</v>
      </c>
      <c r="N320" s="25">
        <f t="shared" si="69"/>
        <v>24.427303137162141</v>
      </c>
      <c r="O320" s="25">
        <f t="shared" si="69"/>
        <v>24.655566431154643</v>
      </c>
      <c r="P320" s="23">
        <f t="shared" si="67"/>
        <v>24.421075391613112</v>
      </c>
      <c r="Q320" s="23">
        <f t="shared" si="68"/>
        <v>0</v>
      </c>
      <c r="R320" s="32">
        <f t="shared" si="62"/>
        <v>24.421075391613112</v>
      </c>
      <c r="S320" s="26">
        <f t="shared" si="58"/>
        <v>0</v>
      </c>
      <c r="U320" s="26"/>
      <c r="V320" s="26">
        <f t="shared" si="61"/>
        <v>24.820357677916935</v>
      </c>
      <c r="W320" s="26">
        <f t="shared" si="63"/>
        <v>24.421075391613112</v>
      </c>
      <c r="X320" s="26">
        <f t="shared" si="64"/>
        <v>24.48459100256407</v>
      </c>
      <c r="Y320" s="26">
        <f t="shared" si="65"/>
        <v>24.427303137162141</v>
      </c>
      <c r="Z320" s="26">
        <f t="shared" si="66"/>
        <v>24.655566431154643</v>
      </c>
      <c r="AA320" s="26"/>
    </row>
    <row r="321" spans="1:27" x14ac:dyDescent="0.2">
      <c r="A321" s="27" t="s">
        <v>338</v>
      </c>
      <c r="B321" s="18">
        <f>IF(ISERROR(VLOOKUP(Prices!A321,Quantities!$A$1:$B$576,2,FALSE)),0,VLOOKUP(Prices!A321,Quantities!$A$1:$B$576,2,FALSE))</f>
        <v>2</v>
      </c>
      <c r="C321" s="19">
        <f t="shared" si="59"/>
        <v>1</v>
      </c>
      <c r="D321" s="20">
        <v>2</v>
      </c>
      <c r="E321" s="21">
        <v>10</v>
      </c>
      <c r="F321" s="22">
        <v>0</v>
      </c>
      <c r="G321" s="23">
        <v>0</v>
      </c>
      <c r="H321" s="23">
        <v>0</v>
      </c>
      <c r="I321" s="23">
        <f>VLOOKUP(A321,'[1]Public Lighting Charges'!$A$8:$L$689,12,FALSE)</f>
        <v>17.378043762022166</v>
      </c>
      <c r="J321" s="24">
        <f t="shared" si="60"/>
        <v>17.378043762022166</v>
      </c>
      <c r="K321" s="25">
        <f t="shared" si="69"/>
        <v>24.820357677916935</v>
      </c>
      <c r="L321" s="25">
        <f t="shared" si="69"/>
        <v>24.421075391613112</v>
      </c>
      <c r="M321" s="25">
        <f t="shared" si="69"/>
        <v>24.48459100256407</v>
      </c>
      <c r="N321" s="25">
        <f t="shared" si="69"/>
        <v>24.427303137162141</v>
      </c>
      <c r="O321" s="25">
        <f t="shared" si="69"/>
        <v>24.655566431154643</v>
      </c>
      <c r="P321" s="23">
        <f t="shared" si="67"/>
        <v>24.421075391613112</v>
      </c>
      <c r="Q321" s="23">
        <f t="shared" si="68"/>
        <v>0</v>
      </c>
      <c r="R321" s="32">
        <f t="shared" si="62"/>
        <v>24.421075391613112</v>
      </c>
      <c r="S321" s="26">
        <f t="shared" si="58"/>
        <v>0</v>
      </c>
      <c r="U321" s="26"/>
      <c r="V321" s="26">
        <f t="shared" si="61"/>
        <v>49.640715355833869</v>
      </c>
      <c r="W321" s="26">
        <f t="shared" si="63"/>
        <v>48.842150783226224</v>
      </c>
      <c r="X321" s="26">
        <f t="shared" si="64"/>
        <v>48.96918200512814</v>
      </c>
      <c r="Y321" s="26">
        <f t="shared" si="65"/>
        <v>48.854606274324283</v>
      </c>
      <c r="Z321" s="26">
        <f t="shared" si="66"/>
        <v>49.311132862309286</v>
      </c>
      <c r="AA321" s="26"/>
    </row>
    <row r="322" spans="1:27" x14ac:dyDescent="0.2">
      <c r="A322" s="27" t="s">
        <v>339</v>
      </c>
      <c r="B322" s="18">
        <f>IF(ISERROR(VLOOKUP(Prices!A322,Quantities!$A$1:$B$576,2,FALSE)),0,VLOOKUP(Prices!A322,Quantities!$A$1:$B$576,2,FALSE))</f>
        <v>3</v>
      </c>
      <c r="C322" s="19">
        <f t="shared" si="59"/>
        <v>1</v>
      </c>
      <c r="D322" s="20">
        <v>2</v>
      </c>
      <c r="E322" s="21">
        <v>620</v>
      </c>
      <c r="F322" s="22">
        <v>0</v>
      </c>
      <c r="G322" s="23">
        <v>0</v>
      </c>
      <c r="H322" s="23">
        <v>0</v>
      </c>
      <c r="I322" s="23">
        <f>VLOOKUP(A322,'[1]Public Lighting Charges'!$A$8:$L$689,12,FALSE)</f>
        <v>16.122617871888831</v>
      </c>
      <c r="J322" s="24">
        <f t="shared" si="60"/>
        <v>16.122617871888831</v>
      </c>
      <c r="K322" s="25">
        <f t="shared" si="69"/>
        <v>23.027283609400449</v>
      </c>
      <c r="L322" s="25">
        <f t="shared" si="69"/>
        <v>22.656846302805615</v>
      </c>
      <c r="M322" s="25">
        <f t="shared" si="69"/>
        <v>22.7157734144118</v>
      </c>
      <c r="N322" s="25">
        <f t="shared" si="69"/>
        <v>22.662624143111774</v>
      </c>
      <c r="O322" s="25">
        <f t="shared" si="69"/>
        <v>22.874397223765556</v>
      </c>
      <c r="P322" s="23">
        <f t="shared" si="67"/>
        <v>22.656846302805615</v>
      </c>
      <c r="Q322" s="23">
        <f t="shared" si="68"/>
        <v>0</v>
      </c>
      <c r="R322" s="32">
        <f t="shared" si="62"/>
        <v>22.656846302805615</v>
      </c>
      <c r="S322" s="26">
        <f t="shared" si="58"/>
        <v>0</v>
      </c>
      <c r="U322" s="26"/>
      <c r="V322" s="26">
        <f t="shared" si="61"/>
        <v>69.08185082820134</v>
      </c>
      <c r="W322" s="26">
        <f t="shared" si="63"/>
        <v>67.970538908416842</v>
      </c>
      <c r="X322" s="26">
        <f t="shared" si="64"/>
        <v>68.147320243235399</v>
      </c>
      <c r="Y322" s="26">
        <f t="shared" si="65"/>
        <v>67.987872429335326</v>
      </c>
      <c r="Z322" s="26">
        <f t="shared" si="66"/>
        <v>68.623191671296667</v>
      </c>
      <c r="AA322" s="26"/>
    </row>
    <row r="323" spans="1:27" x14ac:dyDescent="0.2">
      <c r="A323" s="27" t="s">
        <v>340</v>
      </c>
      <c r="B323" s="18">
        <f>IF(ISERROR(VLOOKUP(Prices!A323,Quantities!$A$1:$B$576,2,FALSE)),0,VLOOKUP(Prices!A323,Quantities!$A$1:$B$576,2,FALSE))</f>
        <v>64</v>
      </c>
      <c r="C323" s="19">
        <f t="shared" si="59"/>
        <v>1</v>
      </c>
      <c r="D323" s="20">
        <v>2</v>
      </c>
      <c r="E323" s="21">
        <v>40</v>
      </c>
      <c r="F323" s="22">
        <v>0</v>
      </c>
      <c r="G323" s="23">
        <v>0</v>
      </c>
      <c r="H323" s="23">
        <v>0</v>
      </c>
      <c r="I323" s="23">
        <f>VLOOKUP(A323,'[1]Public Lighting Charges'!$A$8:$L$689,12,FALSE)</f>
        <v>59.135545119537753</v>
      </c>
      <c r="J323" s="24">
        <f t="shared" si="60"/>
        <v>59.135545119537753</v>
      </c>
      <c r="K323" s="25">
        <f t="shared" si="69"/>
        <v>84.460909492768366</v>
      </c>
      <c r="L323" s="25">
        <f t="shared" si="69"/>
        <v>83.102196395914916</v>
      </c>
      <c r="M323" s="25">
        <f t="shared" si="69"/>
        <v>83.31833293743945</v>
      </c>
      <c r="N323" s="25">
        <f t="shared" si="69"/>
        <v>83.123388719570613</v>
      </c>
      <c r="O323" s="25">
        <f t="shared" si="69"/>
        <v>83.900143255689784</v>
      </c>
      <c r="P323" s="23">
        <f t="shared" si="67"/>
        <v>83.102196395914916</v>
      </c>
      <c r="Q323" s="23">
        <f t="shared" si="68"/>
        <v>0</v>
      </c>
      <c r="R323" s="32">
        <f t="shared" si="62"/>
        <v>83.102196395914916</v>
      </c>
      <c r="S323" s="26">
        <f t="shared" si="58"/>
        <v>0</v>
      </c>
      <c r="U323" s="26"/>
      <c r="V323" s="26">
        <f t="shared" si="61"/>
        <v>5405.4982075371754</v>
      </c>
      <c r="W323" s="26">
        <f t="shared" si="63"/>
        <v>5318.5405693385546</v>
      </c>
      <c r="X323" s="26">
        <f t="shared" si="64"/>
        <v>5332.3733079961248</v>
      </c>
      <c r="Y323" s="26">
        <f t="shared" si="65"/>
        <v>5319.8968780525192</v>
      </c>
      <c r="Z323" s="26">
        <f t="shared" si="66"/>
        <v>5369.6091683641462</v>
      </c>
      <c r="AA323" s="26"/>
    </row>
    <row r="324" spans="1:27" x14ac:dyDescent="0.2">
      <c r="A324" s="27" t="s">
        <v>341</v>
      </c>
      <c r="B324" s="18">
        <f>IF(ISERROR(VLOOKUP(Prices!A324,Quantities!$A$1:$B$576,2,FALSE)),0,VLOOKUP(Prices!A324,Quantities!$A$1:$B$576,2,FALSE))</f>
        <v>8</v>
      </c>
      <c r="C324" s="19">
        <f t="shared" si="59"/>
        <v>1</v>
      </c>
      <c r="D324" s="20">
        <v>2</v>
      </c>
      <c r="E324" s="21">
        <v>360</v>
      </c>
      <c r="F324" s="22">
        <v>0</v>
      </c>
      <c r="G324" s="23">
        <v>0</v>
      </c>
      <c r="H324" s="23">
        <v>0</v>
      </c>
      <c r="I324" s="23">
        <f>VLOOKUP(A324,'[1]Public Lighting Charges'!$A$8:$L$689,12,FALSE)</f>
        <v>69.010428869537748</v>
      </c>
      <c r="J324" s="24">
        <f t="shared" si="60"/>
        <v>69.010428869537748</v>
      </c>
      <c r="K324" s="25">
        <f t="shared" si="69"/>
        <v>98.5648069198473</v>
      </c>
      <c r="L324" s="25">
        <f t="shared" si="69"/>
        <v>96.979206020507064</v>
      </c>
      <c r="M324" s="25">
        <f t="shared" si="69"/>
        <v>97.231434614913951</v>
      </c>
      <c r="N324" s="25">
        <f t="shared" si="69"/>
        <v>97.003937192617954</v>
      </c>
      <c r="O324" s="25">
        <f t="shared" si="69"/>
        <v>97.910399854889604</v>
      </c>
      <c r="P324" s="23">
        <f t="shared" si="67"/>
        <v>96.979206020507064</v>
      </c>
      <c r="Q324" s="23">
        <f t="shared" si="68"/>
        <v>0</v>
      </c>
      <c r="R324" s="32">
        <f t="shared" si="62"/>
        <v>96.979206020507064</v>
      </c>
      <c r="S324" s="26">
        <f t="shared" si="58"/>
        <v>0</v>
      </c>
      <c r="U324" s="26"/>
      <c r="V324" s="26">
        <f t="shared" si="61"/>
        <v>788.5184553587784</v>
      </c>
      <c r="W324" s="26">
        <f t="shared" si="63"/>
        <v>775.83364816405651</v>
      </c>
      <c r="X324" s="26">
        <f t="shared" si="64"/>
        <v>777.85147691931161</v>
      </c>
      <c r="Y324" s="26">
        <f t="shared" si="65"/>
        <v>776.03149754094363</v>
      </c>
      <c r="Z324" s="26">
        <f t="shared" si="66"/>
        <v>783.28319883911684</v>
      </c>
      <c r="AA324" s="26"/>
    </row>
    <row r="325" spans="1:27" x14ac:dyDescent="0.2">
      <c r="A325" s="27" t="s">
        <v>342</v>
      </c>
      <c r="B325" s="18">
        <f>IF(ISERROR(VLOOKUP(Prices!A325,Quantities!$A$1:$B$576,2,FALSE)),0,VLOOKUP(Prices!A325,Quantities!$A$1:$B$576,2,FALSE))</f>
        <v>3</v>
      </c>
      <c r="C325" s="19">
        <f t="shared" si="59"/>
        <v>1</v>
      </c>
      <c r="D325" s="20">
        <v>2</v>
      </c>
      <c r="E325" s="21">
        <v>890</v>
      </c>
      <c r="F325" s="22">
        <v>0</v>
      </c>
      <c r="G325" s="23">
        <v>0</v>
      </c>
      <c r="H325" s="23">
        <v>0</v>
      </c>
      <c r="I325" s="23">
        <f>VLOOKUP(A325,'[1]Public Lighting Charges'!$A$8:$L$689,12,FALSE)</f>
        <v>59.135545119537753</v>
      </c>
      <c r="J325" s="24">
        <f t="shared" si="60"/>
        <v>59.135545119537753</v>
      </c>
      <c r="K325" s="25">
        <f t="shared" si="69"/>
        <v>84.460909492768366</v>
      </c>
      <c r="L325" s="25">
        <f t="shared" si="69"/>
        <v>83.102196395914916</v>
      </c>
      <c r="M325" s="25">
        <f t="shared" si="69"/>
        <v>83.31833293743945</v>
      </c>
      <c r="N325" s="25">
        <f t="shared" si="69"/>
        <v>83.123388719570613</v>
      </c>
      <c r="O325" s="25">
        <f t="shared" si="69"/>
        <v>83.900143255689784</v>
      </c>
      <c r="P325" s="23">
        <f t="shared" si="67"/>
        <v>83.102196395914916</v>
      </c>
      <c r="Q325" s="23">
        <f t="shared" si="68"/>
        <v>0</v>
      </c>
      <c r="R325" s="32">
        <f t="shared" si="62"/>
        <v>83.102196395914916</v>
      </c>
      <c r="S325" s="26">
        <f t="shared" si="58"/>
        <v>0</v>
      </c>
      <c r="U325" s="26"/>
      <c r="V325" s="26">
        <f t="shared" si="61"/>
        <v>253.3827284783051</v>
      </c>
      <c r="W325" s="26">
        <f t="shared" si="63"/>
        <v>249.30658918774475</v>
      </c>
      <c r="X325" s="26">
        <f t="shared" si="64"/>
        <v>249.95499881231837</v>
      </c>
      <c r="Y325" s="26">
        <f t="shared" si="65"/>
        <v>249.37016615871184</v>
      </c>
      <c r="Z325" s="26">
        <f t="shared" si="66"/>
        <v>251.70042976706935</v>
      </c>
      <c r="AA325" s="26"/>
    </row>
    <row r="326" spans="1:27" x14ac:dyDescent="0.2">
      <c r="A326" s="27" t="s">
        <v>343</v>
      </c>
      <c r="B326" s="18">
        <f>IF(ISERROR(VLOOKUP(Prices!A326,Quantities!$A$1:$B$576,2,FALSE)),0,VLOOKUP(Prices!A326,Quantities!$A$1:$B$576,2,FALSE))</f>
        <v>103</v>
      </c>
      <c r="C326" s="19">
        <f t="shared" si="59"/>
        <v>1</v>
      </c>
      <c r="D326" s="20">
        <v>2</v>
      </c>
      <c r="E326" s="21">
        <v>50</v>
      </c>
      <c r="F326" s="22">
        <v>0</v>
      </c>
      <c r="G326" s="23">
        <v>0</v>
      </c>
      <c r="H326" s="23">
        <v>0</v>
      </c>
      <c r="I326" s="23">
        <f>VLOOKUP(A326,'[1]Public Lighting Charges'!$A$8:$L$689,12,FALSE)</f>
        <v>60.966790395537743</v>
      </c>
      <c r="J326" s="24">
        <f t="shared" si="60"/>
        <v>60.966790395537743</v>
      </c>
      <c r="K326" s="25">
        <f t="shared" si="69"/>
        <v>87.076403121898608</v>
      </c>
      <c r="L326" s="25">
        <f t="shared" si="69"/>
        <v>85.675614874896084</v>
      </c>
      <c r="M326" s="25">
        <f t="shared" si="69"/>
        <v>85.898444497880121</v>
      </c>
      <c r="N326" s="25">
        <f t="shared" si="69"/>
        <v>85.697463459392935</v>
      </c>
      <c r="O326" s="25">
        <f t="shared" si="69"/>
        <v>86.498271685589756</v>
      </c>
      <c r="P326" s="23">
        <f t="shared" si="67"/>
        <v>85.675614874896084</v>
      </c>
      <c r="Q326" s="23">
        <f t="shared" si="68"/>
        <v>0</v>
      </c>
      <c r="R326" s="32">
        <f t="shared" si="62"/>
        <v>85.675614874896084</v>
      </c>
      <c r="S326" s="26">
        <f t="shared" si="58"/>
        <v>0</v>
      </c>
      <c r="U326" s="26"/>
      <c r="V326" s="26">
        <f t="shared" si="61"/>
        <v>8968.8695215555563</v>
      </c>
      <c r="W326" s="26">
        <f t="shared" si="63"/>
        <v>8824.5883321142974</v>
      </c>
      <c r="X326" s="26">
        <f t="shared" si="64"/>
        <v>8847.5397832816525</v>
      </c>
      <c r="Y326" s="26">
        <f t="shared" si="65"/>
        <v>8826.8387363174716</v>
      </c>
      <c r="Z326" s="26">
        <f t="shared" si="66"/>
        <v>8909.3219836157441</v>
      </c>
      <c r="AA326" s="26"/>
    </row>
    <row r="327" spans="1:27" x14ac:dyDescent="0.2">
      <c r="A327" s="27" t="s">
        <v>344</v>
      </c>
      <c r="B327" s="18">
        <f>IF(ISERROR(VLOOKUP(Prices!A327,Quantities!$A$1:$B$576,2,FALSE)),0,VLOOKUP(Prices!A327,Quantities!$A$1:$B$576,2,FALSE))</f>
        <v>5</v>
      </c>
      <c r="C327" s="19">
        <f t="shared" si="59"/>
        <v>1</v>
      </c>
      <c r="D327" s="20">
        <v>2</v>
      </c>
      <c r="E327" s="21">
        <v>220</v>
      </c>
      <c r="F327" s="22">
        <v>0</v>
      </c>
      <c r="G327" s="23">
        <v>0</v>
      </c>
      <c r="H327" s="23">
        <v>0</v>
      </c>
      <c r="I327" s="23">
        <f>VLOOKUP(A327,'[1]Public Lighting Charges'!$A$8:$L$689,12,FALSE)</f>
        <v>71.776704395537749</v>
      </c>
      <c r="J327" s="24">
        <f t="shared" si="60"/>
        <v>71.776704395537749</v>
      </c>
      <c r="K327" s="25">
        <f t="shared" si="69"/>
        <v>102.51576647152231</v>
      </c>
      <c r="L327" s="25">
        <f t="shared" si="69"/>
        <v>100.86660693280396</v>
      </c>
      <c r="M327" s="25">
        <f t="shared" si="69"/>
        <v>101.12894608294995</v>
      </c>
      <c r="N327" s="25">
        <f t="shared" si="69"/>
        <v>100.89232945125566</v>
      </c>
      <c r="O327" s="25">
        <f t="shared" si="69"/>
        <v>101.83512757063072</v>
      </c>
      <c r="P327" s="23">
        <f t="shared" si="67"/>
        <v>100.86660693280396</v>
      </c>
      <c r="Q327" s="23">
        <f t="shared" si="68"/>
        <v>0</v>
      </c>
      <c r="R327" s="32">
        <f t="shared" si="62"/>
        <v>100.86660693280396</v>
      </c>
      <c r="S327" s="26">
        <f t="shared" si="58"/>
        <v>0</v>
      </c>
      <c r="U327" s="26"/>
      <c r="V327" s="26">
        <f t="shared" si="61"/>
        <v>512.57883235761153</v>
      </c>
      <c r="W327" s="26">
        <f t="shared" si="63"/>
        <v>504.33303466401981</v>
      </c>
      <c r="X327" s="26">
        <f t="shared" si="64"/>
        <v>505.64473041474974</v>
      </c>
      <c r="Y327" s="26">
        <f t="shared" si="65"/>
        <v>504.4616472562783</v>
      </c>
      <c r="Z327" s="26">
        <f t="shared" si="66"/>
        <v>509.1756378531536</v>
      </c>
      <c r="AA327" s="26"/>
    </row>
    <row r="328" spans="1:27" x14ac:dyDescent="0.2">
      <c r="A328" s="27" t="s">
        <v>345</v>
      </c>
      <c r="B328" s="18">
        <f>IF(ISERROR(VLOOKUP(Prices!A328,Quantities!$A$1:$B$576,2,FALSE)),0,VLOOKUP(Prices!A328,Quantities!$A$1:$B$576,2,FALSE))</f>
        <v>35</v>
      </c>
      <c r="C328" s="19">
        <f t="shared" si="59"/>
        <v>1</v>
      </c>
      <c r="D328" s="20">
        <v>2</v>
      </c>
      <c r="E328" s="21">
        <v>310</v>
      </c>
      <c r="F328" s="22">
        <v>0</v>
      </c>
      <c r="G328" s="23">
        <v>0</v>
      </c>
      <c r="H328" s="23">
        <v>0</v>
      </c>
      <c r="I328" s="23">
        <f>VLOOKUP(A328,'[1]Public Lighting Charges'!$A$8:$L$689,12,FALSE)</f>
        <v>70.841674145537738</v>
      </c>
      <c r="J328" s="24">
        <f t="shared" si="60"/>
        <v>70.841674145537738</v>
      </c>
      <c r="K328" s="25">
        <f t="shared" si="69"/>
        <v>101.18030054897754</v>
      </c>
      <c r="L328" s="25">
        <f t="shared" si="69"/>
        <v>99.552624499488232</v>
      </c>
      <c r="M328" s="25">
        <f t="shared" si="69"/>
        <v>99.811546175354621</v>
      </c>
      <c r="N328" s="25">
        <f t="shared" si="69"/>
        <v>99.578011932440262</v>
      </c>
      <c r="O328" s="25">
        <f t="shared" si="69"/>
        <v>100.50852828478958</v>
      </c>
      <c r="P328" s="23">
        <f t="shared" si="67"/>
        <v>99.552624499488232</v>
      </c>
      <c r="Q328" s="23">
        <f t="shared" si="68"/>
        <v>0</v>
      </c>
      <c r="R328" s="32">
        <f t="shared" si="62"/>
        <v>99.552624499488232</v>
      </c>
      <c r="S328" s="26">
        <f t="shared" si="58"/>
        <v>0</v>
      </c>
      <c r="U328" s="26"/>
      <c r="V328" s="26">
        <f t="shared" si="61"/>
        <v>3541.3105192142139</v>
      </c>
      <c r="W328" s="26">
        <f t="shared" si="63"/>
        <v>3484.341857482088</v>
      </c>
      <c r="X328" s="26">
        <f t="shared" si="64"/>
        <v>3493.4041161374116</v>
      </c>
      <c r="Y328" s="26">
        <f t="shared" si="65"/>
        <v>3485.2304176354091</v>
      </c>
      <c r="Z328" s="26">
        <f t="shared" si="66"/>
        <v>3517.7984899676353</v>
      </c>
      <c r="AA328" s="26"/>
    </row>
    <row r="329" spans="1:27" x14ac:dyDescent="0.2">
      <c r="A329" s="27" t="s">
        <v>346</v>
      </c>
      <c r="B329" s="18">
        <f>IF(ISERROR(VLOOKUP(Prices!A329,Quantities!$A$1:$B$576,2,FALSE)),0,VLOOKUP(Prices!A329,Quantities!$A$1:$B$576,2,FALSE))</f>
        <v>6</v>
      </c>
      <c r="C329" s="19">
        <f t="shared" si="59"/>
        <v>1</v>
      </c>
      <c r="D329" s="20">
        <v>2</v>
      </c>
      <c r="E329" s="21">
        <v>60</v>
      </c>
      <c r="F329" s="22">
        <v>0</v>
      </c>
      <c r="G329" s="23">
        <v>0</v>
      </c>
      <c r="H329" s="23">
        <v>0</v>
      </c>
      <c r="I329" s="23">
        <f>VLOOKUP(A329,'[1]Public Lighting Charges'!$A$8:$L$689,12,FALSE)</f>
        <v>62.955941817137749</v>
      </c>
      <c r="J329" s="24">
        <f t="shared" si="60"/>
        <v>62.955941817137749</v>
      </c>
      <c r="K329" s="25">
        <f t="shared" si="69"/>
        <v>89.917427717978015</v>
      </c>
      <c r="L329" s="25">
        <f t="shared" si="69"/>
        <v>88.470936229673001</v>
      </c>
      <c r="M329" s="25">
        <f t="shared" si="69"/>
        <v>88.70103607072916</v>
      </c>
      <c r="N329" s="25">
        <f t="shared" si="69"/>
        <v>88.493497663618356</v>
      </c>
      <c r="O329" s="25">
        <f t="shared" si="69"/>
        <v>89.320433701550627</v>
      </c>
      <c r="P329" s="23">
        <f t="shared" si="67"/>
        <v>88.470936229673001</v>
      </c>
      <c r="Q329" s="23">
        <f t="shared" si="68"/>
        <v>0</v>
      </c>
      <c r="R329" s="32">
        <f t="shared" si="62"/>
        <v>88.470936229673001</v>
      </c>
      <c r="S329" s="26">
        <f t="shared" ref="S329:S392" si="70">R329-L329</f>
        <v>0</v>
      </c>
      <c r="U329" s="26"/>
      <c r="V329" s="26">
        <f t="shared" si="61"/>
        <v>539.50456630786812</v>
      </c>
      <c r="W329" s="26">
        <f t="shared" si="63"/>
        <v>530.82561737803803</v>
      </c>
      <c r="X329" s="26">
        <f t="shared" si="64"/>
        <v>532.20621642437493</v>
      </c>
      <c r="Y329" s="26">
        <f t="shared" si="65"/>
        <v>530.96098598171011</v>
      </c>
      <c r="Z329" s="26">
        <f t="shared" si="66"/>
        <v>535.9226022093037</v>
      </c>
      <c r="AA329" s="26"/>
    </row>
    <row r="330" spans="1:27" x14ac:dyDescent="0.2">
      <c r="A330" s="27" t="s">
        <v>347</v>
      </c>
      <c r="B330" s="18">
        <f>IF(ISERROR(VLOOKUP(Prices!A330,Quantities!$A$1:$B$576,2,FALSE)),0,VLOOKUP(Prices!A330,Quantities!$A$1:$B$576,2,FALSE))</f>
        <v>81</v>
      </c>
      <c r="C330" s="19">
        <f t="shared" ref="C330:C393" si="71">I330/J330</f>
        <v>1</v>
      </c>
      <c r="D330" s="20">
        <v>2</v>
      </c>
      <c r="E330" s="21">
        <v>60</v>
      </c>
      <c r="F330" s="22">
        <v>0</v>
      </c>
      <c r="G330" s="23">
        <v>0</v>
      </c>
      <c r="H330" s="23">
        <v>0</v>
      </c>
      <c r="I330" s="23">
        <f>VLOOKUP(A330,'[1]Public Lighting Charges'!$A$8:$L$689,12,FALSE)</f>
        <v>87.078053563271084</v>
      </c>
      <c r="J330" s="24">
        <f t="shared" ref="J330:J393" si="72">SUM(F330:I330)</f>
        <v>87.078053563271084</v>
      </c>
      <c r="K330" s="25">
        <f t="shared" si="69"/>
        <v>124.37006517733045</v>
      </c>
      <c r="L330" s="25">
        <f t="shared" si="69"/>
        <v>122.36933800747414</v>
      </c>
      <c r="M330" s="25">
        <f t="shared" si="69"/>
        <v>122.68760258594058</v>
      </c>
      <c r="N330" s="25">
        <f t="shared" si="69"/>
        <v>122.40054404930044</v>
      </c>
      <c r="O330" s="25">
        <f t="shared" si="69"/>
        <v>123.54432775781233</v>
      </c>
      <c r="P330" s="23">
        <f t="shared" si="67"/>
        <v>122.36933800747414</v>
      </c>
      <c r="Q330" s="23">
        <f t="shared" si="68"/>
        <v>0</v>
      </c>
      <c r="R330" s="32">
        <f t="shared" si="62"/>
        <v>122.36933800747414</v>
      </c>
      <c r="S330" s="26">
        <f t="shared" si="70"/>
        <v>0</v>
      </c>
      <c r="U330" s="26"/>
      <c r="V330" s="26">
        <f t="shared" ref="V330:V393" si="73">K330*$B330</f>
        <v>10073.975279363765</v>
      </c>
      <c r="W330" s="26">
        <f t="shared" si="63"/>
        <v>9911.916378605405</v>
      </c>
      <c r="X330" s="26">
        <f t="shared" si="64"/>
        <v>9937.6958094611873</v>
      </c>
      <c r="Y330" s="26">
        <f t="shared" si="65"/>
        <v>9914.4440679933359</v>
      </c>
      <c r="Z330" s="26">
        <f t="shared" si="66"/>
        <v>10007.090548382799</v>
      </c>
      <c r="AA330" s="26"/>
    </row>
    <row r="331" spans="1:27" x14ac:dyDescent="0.2">
      <c r="A331" s="27" t="s">
        <v>348</v>
      </c>
      <c r="B331" s="18">
        <f>IF(ISERROR(VLOOKUP(Prices!A331,Quantities!$A$1:$B$576,2,FALSE)),0,VLOOKUP(Prices!A331,Quantities!$A$1:$B$576,2,FALSE))</f>
        <v>16</v>
      </c>
      <c r="C331" s="19">
        <f t="shared" si="71"/>
        <v>1</v>
      </c>
      <c r="D331" s="20">
        <v>2</v>
      </c>
      <c r="E331" s="21">
        <v>230</v>
      </c>
      <c r="F331" s="22">
        <v>0</v>
      </c>
      <c r="G331" s="23">
        <v>0</v>
      </c>
      <c r="H331" s="23">
        <v>0</v>
      </c>
      <c r="I331" s="23">
        <f>VLOOKUP(A331,'[1]Public Lighting Charges'!$A$8:$L$689,12,FALSE)</f>
        <v>97.88796756327109</v>
      </c>
      <c r="J331" s="24">
        <f t="shared" si="72"/>
        <v>97.88796756327109</v>
      </c>
      <c r="K331" s="25">
        <f t="shared" si="69"/>
        <v>139.80942852695412</v>
      </c>
      <c r="L331" s="25">
        <f t="shared" si="69"/>
        <v>137.560330065382</v>
      </c>
      <c r="M331" s="25">
        <f t="shared" si="69"/>
        <v>137.91810417101041</v>
      </c>
      <c r="N331" s="25">
        <f t="shared" si="69"/>
        <v>137.59541004116318</v>
      </c>
      <c r="O331" s="25">
        <f t="shared" si="69"/>
        <v>138.88118364285327</v>
      </c>
      <c r="P331" s="23">
        <f t="shared" si="67"/>
        <v>137.560330065382</v>
      </c>
      <c r="Q331" s="23">
        <f t="shared" si="68"/>
        <v>0</v>
      </c>
      <c r="R331" s="32">
        <f t="shared" ref="R331:R393" si="74">SUM(P331:Q331)</f>
        <v>137.560330065382</v>
      </c>
      <c r="S331" s="26">
        <f t="shared" si="70"/>
        <v>0</v>
      </c>
      <c r="U331" s="26"/>
      <c r="V331" s="26">
        <f t="shared" si="73"/>
        <v>2236.9508564312659</v>
      </c>
      <c r="W331" s="26">
        <f t="shared" si="63"/>
        <v>2200.9652810461121</v>
      </c>
      <c r="X331" s="26">
        <f t="shared" si="64"/>
        <v>2206.6896667361666</v>
      </c>
      <c r="Y331" s="26">
        <f t="shared" si="65"/>
        <v>2201.5265606586108</v>
      </c>
      <c r="Z331" s="26">
        <f t="shared" si="66"/>
        <v>2222.0989382856524</v>
      </c>
      <c r="AA331" s="26"/>
    </row>
    <row r="332" spans="1:27" x14ac:dyDescent="0.2">
      <c r="A332" s="27" t="s">
        <v>349</v>
      </c>
      <c r="B332" s="18">
        <f>IF(ISERROR(VLOOKUP(Prices!A332,Quantities!$A$1:$B$576,2,FALSE)),0,VLOOKUP(Prices!A332,Quantities!$A$1:$B$576,2,FALSE))</f>
        <v>35</v>
      </c>
      <c r="C332" s="19">
        <f t="shared" si="71"/>
        <v>1</v>
      </c>
      <c r="D332" s="20">
        <v>2</v>
      </c>
      <c r="E332" s="21">
        <v>320</v>
      </c>
      <c r="F332" s="22">
        <v>0</v>
      </c>
      <c r="G332" s="23">
        <v>0</v>
      </c>
      <c r="H332" s="23">
        <v>0</v>
      </c>
      <c r="I332" s="23">
        <f>VLOOKUP(A332,'[1]Public Lighting Charges'!$A$8:$L$689,12,FALSE)</f>
        <v>96.952937313271079</v>
      </c>
      <c r="J332" s="24">
        <f t="shared" si="72"/>
        <v>96.952937313271079</v>
      </c>
      <c r="K332" s="25">
        <f t="shared" si="69"/>
        <v>138.47396260440937</v>
      </c>
      <c r="L332" s="25">
        <f t="shared" si="69"/>
        <v>136.24634763206629</v>
      </c>
      <c r="M332" s="25">
        <f t="shared" si="69"/>
        <v>136.60070426341508</v>
      </c>
      <c r="N332" s="25">
        <f t="shared" si="69"/>
        <v>136.28109252234776</v>
      </c>
      <c r="O332" s="25">
        <f t="shared" si="69"/>
        <v>137.55458435701215</v>
      </c>
      <c r="P332" s="23">
        <f t="shared" si="67"/>
        <v>136.24634763206629</v>
      </c>
      <c r="Q332" s="23">
        <f t="shared" si="68"/>
        <v>0</v>
      </c>
      <c r="R332" s="32">
        <f t="shared" si="74"/>
        <v>136.24634763206629</v>
      </c>
      <c r="S332" s="26">
        <f t="shared" si="70"/>
        <v>0</v>
      </c>
      <c r="U332" s="26"/>
      <c r="V332" s="26">
        <f t="shared" si="73"/>
        <v>4846.5886911543275</v>
      </c>
      <c r="W332" s="26">
        <f t="shared" si="63"/>
        <v>4768.6221671223202</v>
      </c>
      <c r="X332" s="26">
        <f t="shared" si="64"/>
        <v>4781.0246492195274</v>
      </c>
      <c r="Y332" s="26">
        <f t="shared" si="65"/>
        <v>4769.8382382821719</v>
      </c>
      <c r="Z332" s="26">
        <f t="shared" si="66"/>
        <v>4814.4104524954255</v>
      </c>
      <c r="AA332" s="26"/>
    </row>
    <row r="333" spans="1:27" x14ac:dyDescent="0.2">
      <c r="A333" s="27" t="s">
        <v>350</v>
      </c>
      <c r="B333" s="18">
        <f>IF(ISERROR(VLOOKUP(Prices!A333,Quantities!$A$1:$B$576,2,FALSE)),0,VLOOKUP(Prices!A333,Quantities!$A$1:$B$576,2,FALSE))</f>
        <v>16</v>
      </c>
      <c r="C333" s="19">
        <f t="shared" si="71"/>
        <v>1</v>
      </c>
      <c r="D333" s="20">
        <v>2</v>
      </c>
      <c r="E333" s="21">
        <v>390</v>
      </c>
      <c r="F333" s="22">
        <v>0</v>
      </c>
      <c r="G333" s="23">
        <v>0</v>
      </c>
      <c r="H333" s="23">
        <v>0</v>
      </c>
      <c r="I333" s="23">
        <f>VLOOKUP(A333,'[1]Public Lighting Charges'!$A$8:$L$689,12,FALSE)</f>
        <v>92.015495438271088</v>
      </c>
      <c r="J333" s="24">
        <f t="shared" si="72"/>
        <v>92.015495438271088</v>
      </c>
      <c r="K333" s="25">
        <f t="shared" si="69"/>
        <v>131.42201389086992</v>
      </c>
      <c r="L333" s="25">
        <f t="shared" si="69"/>
        <v>129.30784281977023</v>
      </c>
      <c r="M333" s="25">
        <f t="shared" si="69"/>
        <v>129.64415342467782</v>
      </c>
      <c r="N333" s="25">
        <f t="shared" si="69"/>
        <v>129.3408182858241</v>
      </c>
      <c r="O333" s="25">
        <f t="shared" si="69"/>
        <v>130.54945605741227</v>
      </c>
      <c r="P333" s="23">
        <f t="shared" si="67"/>
        <v>129.30784281977023</v>
      </c>
      <c r="Q333" s="23">
        <f t="shared" si="68"/>
        <v>0</v>
      </c>
      <c r="R333" s="32">
        <f t="shared" si="74"/>
        <v>129.30784281977023</v>
      </c>
      <c r="S333" s="26">
        <f t="shared" si="70"/>
        <v>0</v>
      </c>
      <c r="U333" s="26"/>
      <c r="V333" s="26">
        <f t="shared" si="73"/>
        <v>2102.7522222539187</v>
      </c>
      <c r="W333" s="26">
        <f t="shared" si="63"/>
        <v>2068.9254851163237</v>
      </c>
      <c r="X333" s="26">
        <f t="shared" si="64"/>
        <v>2074.3064547948452</v>
      </c>
      <c r="Y333" s="26">
        <f t="shared" si="65"/>
        <v>2069.4530925731856</v>
      </c>
      <c r="Z333" s="26">
        <f t="shared" si="66"/>
        <v>2088.7912969185963</v>
      </c>
      <c r="AA333" s="26"/>
    </row>
    <row r="334" spans="1:27" x14ac:dyDescent="0.2">
      <c r="A334" s="27" t="s">
        <v>351</v>
      </c>
      <c r="B334" s="18">
        <f>IF(ISERROR(VLOOKUP(Prices!A334,Quantities!$A$1:$B$576,2,FALSE)),0,VLOOKUP(Prices!A334,Quantities!$A$1:$B$576,2,FALSE))</f>
        <v>24</v>
      </c>
      <c r="C334" s="19">
        <f t="shared" si="71"/>
        <v>1</v>
      </c>
      <c r="D334" s="20">
        <v>2</v>
      </c>
      <c r="E334" s="21">
        <v>590</v>
      </c>
      <c r="F334" s="22">
        <v>0</v>
      </c>
      <c r="G334" s="23">
        <v>0</v>
      </c>
      <c r="H334" s="23">
        <v>0</v>
      </c>
      <c r="I334" s="23">
        <f>VLOOKUP(A334,'[1]Public Lighting Charges'!$A$8:$L$689,12,FALSE)</f>
        <v>89.546774500771079</v>
      </c>
      <c r="J334" s="24">
        <f t="shared" si="72"/>
        <v>89.546774500771079</v>
      </c>
      <c r="K334" s="25">
        <f t="shared" si="69"/>
        <v>127.89603953410017</v>
      </c>
      <c r="L334" s="25">
        <f t="shared" si="69"/>
        <v>125.83859041362217</v>
      </c>
      <c r="M334" s="25">
        <f t="shared" si="69"/>
        <v>126.1658780053092</v>
      </c>
      <c r="N334" s="25">
        <f t="shared" si="69"/>
        <v>125.87068116756225</v>
      </c>
      <c r="O334" s="25">
        <f t="shared" si="69"/>
        <v>127.04689190761228</v>
      </c>
      <c r="P334" s="23">
        <f t="shared" si="67"/>
        <v>125.83859041362217</v>
      </c>
      <c r="Q334" s="23">
        <f t="shared" si="68"/>
        <v>0</v>
      </c>
      <c r="R334" s="32">
        <f t="shared" si="74"/>
        <v>125.83859041362217</v>
      </c>
      <c r="S334" s="26">
        <f t="shared" si="70"/>
        <v>0</v>
      </c>
      <c r="U334" s="26"/>
      <c r="V334" s="26">
        <f t="shared" si="73"/>
        <v>3069.504948818404</v>
      </c>
      <c r="W334" s="26">
        <f t="shared" si="63"/>
        <v>3020.1261699269321</v>
      </c>
      <c r="X334" s="26">
        <f t="shared" si="64"/>
        <v>3027.9810721274207</v>
      </c>
      <c r="Y334" s="26">
        <f t="shared" si="65"/>
        <v>3020.8963480214943</v>
      </c>
      <c r="Z334" s="26">
        <f t="shared" si="66"/>
        <v>3049.1254057826945</v>
      </c>
      <c r="AA334" s="26"/>
    </row>
    <row r="335" spans="1:27" x14ac:dyDescent="0.2">
      <c r="A335" s="27" t="s">
        <v>352</v>
      </c>
      <c r="B335" s="18">
        <f>IF(ISERROR(VLOOKUP(Prices!A335,Quantities!$A$1:$B$576,2,FALSE)),0,VLOOKUP(Prices!A335,Quantities!$A$1:$B$576,2,FALSE))</f>
        <v>4</v>
      </c>
      <c r="C335" s="19">
        <f t="shared" si="71"/>
        <v>1</v>
      </c>
      <c r="D335" s="20">
        <v>2</v>
      </c>
      <c r="E335" s="21">
        <v>960</v>
      </c>
      <c r="F335" s="22">
        <v>0</v>
      </c>
      <c r="G335" s="23">
        <v>0</v>
      </c>
      <c r="H335" s="23">
        <v>0</v>
      </c>
      <c r="I335" s="23">
        <f>VLOOKUP(A335,'[1]Public Lighting Charges'!$A$8:$L$689,12,FALSE)</f>
        <v>87.078053563271084</v>
      </c>
      <c r="J335" s="24">
        <f t="shared" si="72"/>
        <v>87.078053563271084</v>
      </c>
      <c r="K335" s="25">
        <f t="shared" si="69"/>
        <v>124.37006517733045</v>
      </c>
      <c r="L335" s="25">
        <f t="shared" si="69"/>
        <v>122.36933800747414</v>
      </c>
      <c r="M335" s="25">
        <f t="shared" si="69"/>
        <v>122.68760258594058</v>
      </c>
      <c r="N335" s="25">
        <f t="shared" si="69"/>
        <v>122.40054404930044</v>
      </c>
      <c r="O335" s="25">
        <f t="shared" si="69"/>
        <v>123.54432775781233</v>
      </c>
      <c r="P335" s="23">
        <f t="shared" si="67"/>
        <v>122.36933800747414</v>
      </c>
      <c r="Q335" s="23">
        <f t="shared" si="68"/>
        <v>0</v>
      </c>
      <c r="R335" s="32">
        <f t="shared" si="74"/>
        <v>122.36933800747414</v>
      </c>
      <c r="S335" s="26">
        <f t="shared" si="70"/>
        <v>0</v>
      </c>
      <c r="U335" s="26"/>
      <c r="V335" s="26">
        <f t="shared" si="73"/>
        <v>497.48026070932178</v>
      </c>
      <c r="W335" s="26">
        <f t="shared" si="63"/>
        <v>489.47735202989656</v>
      </c>
      <c r="X335" s="26">
        <f t="shared" si="64"/>
        <v>490.75041034376233</v>
      </c>
      <c r="Y335" s="26">
        <f t="shared" si="65"/>
        <v>489.60217619720174</v>
      </c>
      <c r="Z335" s="26">
        <f t="shared" si="66"/>
        <v>494.1773110312493</v>
      </c>
      <c r="AA335" s="26"/>
    </row>
    <row r="336" spans="1:27" x14ac:dyDescent="0.2">
      <c r="A336" s="27" t="s">
        <v>353</v>
      </c>
      <c r="B336" s="18">
        <f>IF(ISERROR(VLOOKUP(Prices!A336,Quantities!$A$1:$B$576,2,FALSE)),0,VLOOKUP(Prices!A336,Quantities!$A$1:$B$576,2,FALSE))</f>
        <v>2</v>
      </c>
      <c r="C336" s="19">
        <f t="shared" si="71"/>
        <v>1</v>
      </c>
      <c r="D336" s="20">
        <v>2</v>
      </c>
      <c r="E336" s="21">
        <v>70</v>
      </c>
      <c r="F336" s="22">
        <v>0</v>
      </c>
      <c r="G336" s="23">
        <v>0</v>
      </c>
      <c r="H336" s="23">
        <v>0</v>
      </c>
      <c r="I336" s="23">
        <f>VLOOKUP(A336,'[1]Public Lighting Charges'!$A$8:$L$689,12,FALSE)</f>
        <v>87.078053563271084</v>
      </c>
      <c r="J336" s="24">
        <f t="shared" si="72"/>
        <v>87.078053563271084</v>
      </c>
      <c r="K336" s="25">
        <f t="shared" si="69"/>
        <v>124.37006517733045</v>
      </c>
      <c r="L336" s="25">
        <f t="shared" si="69"/>
        <v>122.36933800747414</v>
      </c>
      <c r="M336" s="25">
        <f t="shared" si="69"/>
        <v>122.68760258594058</v>
      </c>
      <c r="N336" s="25">
        <f t="shared" si="69"/>
        <v>122.40054404930044</v>
      </c>
      <c r="O336" s="25">
        <f t="shared" si="69"/>
        <v>123.54432775781233</v>
      </c>
      <c r="P336" s="23">
        <f t="shared" si="67"/>
        <v>122.36933800747414</v>
      </c>
      <c r="Q336" s="23">
        <f t="shared" si="68"/>
        <v>0</v>
      </c>
      <c r="R336" s="32">
        <f t="shared" si="74"/>
        <v>122.36933800747414</v>
      </c>
      <c r="S336" s="26">
        <f t="shared" si="70"/>
        <v>0</v>
      </c>
      <c r="U336" s="26"/>
      <c r="V336" s="26">
        <f t="shared" si="73"/>
        <v>248.74013035466089</v>
      </c>
      <c r="W336" s="26">
        <f t="shared" si="63"/>
        <v>244.73867601494828</v>
      </c>
      <c r="X336" s="26">
        <f t="shared" si="64"/>
        <v>245.37520517188116</v>
      </c>
      <c r="Y336" s="26">
        <f t="shared" si="65"/>
        <v>244.80108809860087</v>
      </c>
      <c r="Z336" s="26">
        <f t="shared" si="66"/>
        <v>247.08865551562465</v>
      </c>
      <c r="AA336" s="26"/>
    </row>
    <row r="337" spans="1:27" x14ac:dyDescent="0.2">
      <c r="A337" s="27" t="s">
        <v>354</v>
      </c>
      <c r="B337" s="18">
        <f>IF(ISERROR(VLOOKUP(Prices!A337,Quantities!$A$1:$B$576,2,FALSE)),0,VLOOKUP(Prices!A337,Quantities!$A$1:$B$576,2,FALSE))</f>
        <v>1</v>
      </c>
      <c r="C337" s="19">
        <f t="shared" si="71"/>
        <v>1</v>
      </c>
      <c r="D337" s="20">
        <v>2</v>
      </c>
      <c r="E337" s="21">
        <v>40</v>
      </c>
      <c r="F337" s="22">
        <v>0</v>
      </c>
      <c r="G337" s="23">
        <v>0</v>
      </c>
      <c r="H337" s="23">
        <v>0</v>
      </c>
      <c r="I337" s="23">
        <f>VLOOKUP(A337,'[1]Public Lighting Charges'!$A$8:$L$689,12,FALSE)</f>
        <v>48.54921928230219</v>
      </c>
      <c r="J337" s="24">
        <f t="shared" si="72"/>
        <v>48.54921928230219</v>
      </c>
      <c r="K337" s="25">
        <f t="shared" si="69"/>
        <v>69.340888081072677</v>
      </c>
      <c r="L337" s="25">
        <f t="shared" si="69"/>
        <v>68.225409058303327</v>
      </c>
      <c r="M337" s="25">
        <f t="shared" si="69"/>
        <v>68.402853272746285</v>
      </c>
      <c r="N337" s="25">
        <f t="shared" si="69"/>
        <v>68.242807574985335</v>
      </c>
      <c r="O337" s="25">
        <f t="shared" si="69"/>
        <v>68.88050908304352</v>
      </c>
      <c r="P337" s="23">
        <f t="shared" si="67"/>
        <v>68.225409058303327</v>
      </c>
      <c r="Q337" s="23">
        <f t="shared" si="68"/>
        <v>0</v>
      </c>
      <c r="R337" s="32">
        <f t="shared" si="74"/>
        <v>68.225409058303327</v>
      </c>
      <c r="S337" s="26">
        <f t="shared" si="70"/>
        <v>0</v>
      </c>
      <c r="U337" s="26"/>
      <c r="V337" s="26">
        <f t="shared" si="73"/>
        <v>69.340888081072677</v>
      </c>
      <c r="W337" s="26">
        <f t="shared" si="63"/>
        <v>68.225409058303327</v>
      </c>
      <c r="X337" s="26">
        <f t="shared" si="64"/>
        <v>68.402853272746285</v>
      </c>
      <c r="Y337" s="26">
        <f t="shared" si="65"/>
        <v>68.242807574985335</v>
      </c>
      <c r="Z337" s="26">
        <f t="shared" si="66"/>
        <v>68.88050908304352</v>
      </c>
      <c r="AA337" s="26"/>
    </row>
    <row r="338" spans="1:27" x14ac:dyDescent="0.2">
      <c r="A338" s="27" t="s">
        <v>355</v>
      </c>
      <c r="B338" s="18">
        <f>IF(ISERROR(VLOOKUP(Prices!A338,Quantities!$A$1:$B$576,2,FALSE)),0,VLOOKUP(Prices!A338,Quantities!$A$1:$B$576,2,FALSE))</f>
        <v>66</v>
      </c>
      <c r="C338" s="19">
        <f t="shared" si="71"/>
        <v>1</v>
      </c>
      <c r="D338" s="20">
        <v>2</v>
      </c>
      <c r="E338" s="21">
        <v>360</v>
      </c>
      <c r="F338" s="22">
        <v>0</v>
      </c>
      <c r="G338" s="23">
        <v>0</v>
      </c>
      <c r="H338" s="23">
        <v>0</v>
      </c>
      <c r="I338" s="23">
        <f>VLOOKUP(A338,'[1]Public Lighting Charges'!$A$8:$L$689,12,FALSE)</f>
        <v>58.424103032302192</v>
      </c>
      <c r="J338" s="24">
        <f t="shared" si="72"/>
        <v>58.424103032302192</v>
      </c>
      <c r="K338" s="25">
        <f t="shared" si="69"/>
        <v>83.444785508151611</v>
      </c>
      <c r="L338" s="25">
        <f t="shared" si="69"/>
        <v>82.10241868289549</v>
      </c>
      <c r="M338" s="25">
        <f t="shared" si="69"/>
        <v>82.315954950220814</v>
      </c>
      <c r="N338" s="25">
        <f t="shared" si="69"/>
        <v>82.123356048032676</v>
      </c>
      <c r="O338" s="25">
        <f t="shared" si="69"/>
        <v>82.890765682243355</v>
      </c>
      <c r="P338" s="23">
        <f t="shared" si="67"/>
        <v>82.10241868289549</v>
      </c>
      <c r="Q338" s="23">
        <f t="shared" si="68"/>
        <v>0</v>
      </c>
      <c r="R338" s="32">
        <f t="shared" si="74"/>
        <v>82.10241868289549</v>
      </c>
      <c r="S338" s="26">
        <f t="shared" si="70"/>
        <v>0</v>
      </c>
      <c r="U338" s="26"/>
      <c r="V338" s="26">
        <f t="shared" si="73"/>
        <v>5507.3558435380064</v>
      </c>
      <c r="W338" s="26">
        <f t="shared" si="63"/>
        <v>5418.7596330711021</v>
      </c>
      <c r="X338" s="26">
        <f t="shared" si="64"/>
        <v>5432.8530267145734</v>
      </c>
      <c r="Y338" s="26">
        <f t="shared" si="65"/>
        <v>5420.1414991701567</v>
      </c>
      <c r="Z338" s="26">
        <f t="shared" si="66"/>
        <v>5470.7905350280616</v>
      </c>
      <c r="AA338" s="26"/>
    </row>
    <row r="339" spans="1:27" x14ac:dyDescent="0.2">
      <c r="A339" s="27" t="s">
        <v>356</v>
      </c>
      <c r="B339" s="18">
        <f>IF(ISERROR(VLOOKUP(Prices!A339,Quantities!$A$1:$B$576,2,FALSE)),0,VLOOKUP(Prices!A339,Quantities!$A$1:$B$576,2,FALSE))</f>
        <v>14</v>
      </c>
      <c r="C339" s="19">
        <f t="shared" si="71"/>
        <v>1</v>
      </c>
      <c r="D339" s="20">
        <v>2</v>
      </c>
      <c r="E339" s="21">
        <v>730</v>
      </c>
      <c r="F339" s="22">
        <v>0</v>
      </c>
      <c r="G339" s="23">
        <v>0</v>
      </c>
      <c r="H339" s="23">
        <v>0</v>
      </c>
      <c r="I339" s="23">
        <f>VLOOKUP(A339,'[1]Public Lighting Charges'!$A$8:$L$689,12,FALSE)</f>
        <v>53.486661157302187</v>
      </c>
      <c r="J339" s="24">
        <f t="shared" si="72"/>
        <v>53.486661157302187</v>
      </c>
      <c r="K339" s="25">
        <f t="shared" si="69"/>
        <v>76.392836794612137</v>
      </c>
      <c r="L339" s="25">
        <f t="shared" si="69"/>
        <v>75.163913870599401</v>
      </c>
      <c r="M339" s="25">
        <f t="shared" si="69"/>
        <v>75.359404111483542</v>
      </c>
      <c r="N339" s="25">
        <f t="shared" si="69"/>
        <v>75.183081811508998</v>
      </c>
      <c r="O339" s="25">
        <f t="shared" si="69"/>
        <v>75.885637382643424</v>
      </c>
      <c r="P339" s="23">
        <f t="shared" si="67"/>
        <v>75.163913870599401</v>
      </c>
      <c r="Q339" s="23">
        <f t="shared" si="68"/>
        <v>0</v>
      </c>
      <c r="R339" s="32">
        <f t="shared" si="74"/>
        <v>75.163913870599401</v>
      </c>
      <c r="S339" s="26">
        <f t="shared" si="70"/>
        <v>0</v>
      </c>
      <c r="U339" s="26"/>
      <c r="V339" s="26">
        <f t="shared" si="73"/>
        <v>1069.49971512457</v>
      </c>
      <c r="W339" s="26">
        <f t="shared" si="63"/>
        <v>1052.2947941883917</v>
      </c>
      <c r="X339" s="26">
        <f t="shared" si="64"/>
        <v>1055.0316575607696</v>
      </c>
      <c r="Y339" s="26">
        <f t="shared" si="65"/>
        <v>1052.5631453611259</v>
      </c>
      <c r="Z339" s="26">
        <f t="shared" si="66"/>
        <v>1062.398923357008</v>
      </c>
      <c r="AA339" s="26"/>
    </row>
    <row r="340" spans="1:27" x14ac:dyDescent="0.2">
      <c r="A340" s="27" t="s">
        <v>357</v>
      </c>
      <c r="B340" s="18">
        <f>IF(ISERROR(VLOOKUP(Prices!A340,Quantities!$A$1:$B$576,2,FALSE)),0,VLOOKUP(Prices!A340,Quantities!$A$1:$B$576,2,FALSE))</f>
        <v>5</v>
      </c>
      <c r="C340" s="19">
        <f t="shared" si="71"/>
        <v>1</v>
      </c>
      <c r="D340" s="20">
        <v>2</v>
      </c>
      <c r="E340" s="21">
        <v>50</v>
      </c>
      <c r="F340" s="22">
        <v>0</v>
      </c>
      <c r="G340" s="23">
        <v>0</v>
      </c>
      <c r="H340" s="23">
        <v>0</v>
      </c>
      <c r="I340" s="23">
        <f>VLOOKUP(A340,'[1]Public Lighting Charges'!$A$8:$L$689,12,FALSE)</f>
        <v>61.215569780968856</v>
      </c>
      <c r="J340" s="24">
        <f t="shared" si="72"/>
        <v>61.215569780968856</v>
      </c>
      <c r="K340" s="25">
        <f t="shared" si="69"/>
        <v>87.431724665212187</v>
      </c>
      <c r="L340" s="25">
        <f t="shared" si="69"/>
        <v>86.025220400736089</v>
      </c>
      <c r="M340" s="25">
        <f t="shared" si="69"/>
        <v>86.248959296068264</v>
      </c>
      <c r="N340" s="25">
        <f t="shared" si="69"/>
        <v>86.047158139957787</v>
      </c>
      <c r="O340" s="25">
        <f t="shared" si="69"/>
        <v>86.851234121879827</v>
      </c>
      <c r="P340" s="23">
        <f t="shared" si="67"/>
        <v>86.025220400736089</v>
      </c>
      <c r="Q340" s="23">
        <f t="shared" si="68"/>
        <v>0</v>
      </c>
      <c r="R340" s="32">
        <f t="shared" si="74"/>
        <v>86.025220400736089</v>
      </c>
      <c r="S340" s="26">
        <f t="shared" si="70"/>
        <v>0</v>
      </c>
      <c r="U340" s="26"/>
      <c r="V340" s="26">
        <f t="shared" si="73"/>
        <v>437.15862332606093</v>
      </c>
      <c r="W340" s="26">
        <f t="shared" si="63"/>
        <v>430.12610200368044</v>
      </c>
      <c r="X340" s="26">
        <f t="shared" si="64"/>
        <v>431.24479648034134</v>
      </c>
      <c r="Y340" s="26">
        <f t="shared" si="65"/>
        <v>430.23579069978894</v>
      </c>
      <c r="Z340" s="26">
        <f t="shared" si="66"/>
        <v>434.25617060939913</v>
      </c>
      <c r="AA340" s="26"/>
    </row>
    <row r="341" spans="1:27" x14ac:dyDescent="0.2">
      <c r="A341" s="27" t="s">
        <v>358</v>
      </c>
      <c r="B341" s="18">
        <f>IF(ISERROR(VLOOKUP(Prices!A341,Quantities!$A$1:$B$576,2,FALSE)),0,VLOOKUP(Prices!A341,Quantities!$A$1:$B$576,2,FALSE))</f>
        <v>66</v>
      </c>
      <c r="C341" s="19">
        <f t="shared" si="71"/>
        <v>1</v>
      </c>
      <c r="D341" s="20">
        <v>2</v>
      </c>
      <c r="E341" s="21">
        <v>310</v>
      </c>
      <c r="F341" s="22">
        <v>0</v>
      </c>
      <c r="G341" s="23">
        <v>0</v>
      </c>
      <c r="H341" s="23">
        <v>0</v>
      </c>
      <c r="I341" s="23">
        <f>VLOOKUP(A341,'[1]Public Lighting Charges'!$A$8:$L$689,12,FALSE)</f>
        <v>71.090453530968858</v>
      </c>
      <c r="J341" s="24">
        <f t="shared" si="72"/>
        <v>71.090453530968858</v>
      </c>
      <c r="K341" s="25">
        <f t="shared" si="69"/>
        <v>101.53562209229112</v>
      </c>
      <c r="L341" s="25">
        <f t="shared" si="69"/>
        <v>99.902230025328251</v>
      </c>
      <c r="M341" s="25">
        <f t="shared" si="69"/>
        <v>100.16206097354279</v>
      </c>
      <c r="N341" s="25">
        <f t="shared" si="69"/>
        <v>99.927706613005142</v>
      </c>
      <c r="O341" s="25">
        <f t="shared" si="69"/>
        <v>100.86149072107965</v>
      </c>
      <c r="P341" s="23">
        <f t="shared" si="67"/>
        <v>99.902230025328251</v>
      </c>
      <c r="Q341" s="23">
        <f t="shared" si="68"/>
        <v>0</v>
      </c>
      <c r="R341" s="32">
        <f t="shared" si="74"/>
        <v>99.902230025328251</v>
      </c>
      <c r="S341" s="26">
        <f t="shared" si="70"/>
        <v>0</v>
      </c>
      <c r="U341" s="26"/>
      <c r="V341" s="26">
        <f t="shared" si="73"/>
        <v>6701.3510580912143</v>
      </c>
      <c r="W341" s="26">
        <f t="shared" si="63"/>
        <v>6593.5471816716645</v>
      </c>
      <c r="X341" s="26">
        <f t="shared" si="64"/>
        <v>6610.6960242538244</v>
      </c>
      <c r="Y341" s="26">
        <f t="shared" si="65"/>
        <v>6595.2286364583397</v>
      </c>
      <c r="Z341" s="26">
        <f t="shared" si="66"/>
        <v>6656.8583875912564</v>
      </c>
      <c r="AA341" s="26"/>
    </row>
    <row r="342" spans="1:27" x14ac:dyDescent="0.2">
      <c r="A342" s="27" t="s">
        <v>359</v>
      </c>
      <c r="B342" s="18">
        <f>IF(ISERROR(VLOOKUP(Prices!A342,Quantities!$A$1:$B$576,2,FALSE)),0,VLOOKUP(Prices!A342,Quantities!$A$1:$B$576,2,FALSE))</f>
        <v>24</v>
      </c>
      <c r="C342" s="19">
        <f t="shared" si="71"/>
        <v>1</v>
      </c>
      <c r="D342" s="20">
        <v>2</v>
      </c>
      <c r="E342" s="21">
        <v>690</v>
      </c>
      <c r="F342" s="22">
        <v>0</v>
      </c>
      <c r="G342" s="23">
        <v>0</v>
      </c>
      <c r="H342" s="23">
        <v>0</v>
      </c>
      <c r="I342" s="23">
        <f>VLOOKUP(A342,'[1]Public Lighting Charges'!$A$8:$L$689,12,FALSE)</f>
        <v>66.153011655968854</v>
      </c>
      <c r="J342" s="24">
        <f t="shared" si="72"/>
        <v>66.153011655968854</v>
      </c>
      <c r="K342" s="25">
        <f t="shared" si="69"/>
        <v>94.483673378751661</v>
      </c>
      <c r="L342" s="25">
        <f t="shared" si="69"/>
        <v>92.963725213032163</v>
      </c>
      <c r="M342" s="25">
        <f t="shared" si="69"/>
        <v>93.205510134805522</v>
      </c>
      <c r="N342" s="25">
        <f t="shared" si="69"/>
        <v>92.987432376481465</v>
      </c>
      <c r="O342" s="25">
        <f t="shared" si="69"/>
        <v>93.85636242147973</v>
      </c>
      <c r="P342" s="23">
        <f t="shared" si="67"/>
        <v>92.963725213032163</v>
      </c>
      <c r="Q342" s="23">
        <f t="shared" si="68"/>
        <v>0</v>
      </c>
      <c r="R342" s="32">
        <f t="shared" si="74"/>
        <v>92.963725213032163</v>
      </c>
      <c r="S342" s="26">
        <f t="shared" si="70"/>
        <v>0</v>
      </c>
      <c r="U342" s="26"/>
      <c r="V342" s="26">
        <f t="shared" si="73"/>
        <v>2267.6081610900401</v>
      </c>
      <c r="W342" s="26">
        <f t="shared" si="63"/>
        <v>2231.129405112772</v>
      </c>
      <c r="X342" s="26">
        <f t="shared" si="64"/>
        <v>2236.9322432353324</v>
      </c>
      <c r="Y342" s="26">
        <f t="shared" si="65"/>
        <v>2231.698377035555</v>
      </c>
      <c r="Z342" s="26">
        <f t="shared" si="66"/>
        <v>2252.5526981155135</v>
      </c>
      <c r="AA342" s="26"/>
    </row>
    <row r="343" spans="1:27" x14ac:dyDescent="0.2">
      <c r="A343" s="27" t="s">
        <v>360</v>
      </c>
      <c r="B343" s="18">
        <f>IF(ISERROR(VLOOKUP(Prices!A343,Quantities!$A$1:$B$576,2,FALSE)),0,VLOOKUP(Prices!A343,Quantities!$A$1:$B$576,2,FALSE))</f>
        <v>6</v>
      </c>
      <c r="C343" s="19">
        <f t="shared" si="71"/>
        <v>1</v>
      </c>
      <c r="D343" s="20">
        <v>2</v>
      </c>
      <c r="E343" s="21">
        <v>710</v>
      </c>
      <c r="F343" s="22">
        <v>0</v>
      </c>
      <c r="G343" s="23">
        <v>0</v>
      </c>
      <c r="H343" s="23">
        <v>0</v>
      </c>
      <c r="I343" s="23">
        <f>VLOOKUP(A343,'[1]Public Lighting Charges'!$A$8:$L$689,12,FALSE)</f>
        <v>64.507197697635519</v>
      </c>
      <c r="J343" s="24">
        <f t="shared" si="72"/>
        <v>64.507197697635519</v>
      </c>
      <c r="K343" s="25">
        <f t="shared" si="69"/>
        <v>92.133023807571831</v>
      </c>
      <c r="L343" s="25">
        <f t="shared" si="69"/>
        <v>90.650890275600148</v>
      </c>
      <c r="M343" s="25">
        <f t="shared" si="69"/>
        <v>90.886659855226426</v>
      </c>
      <c r="N343" s="25">
        <f t="shared" si="69"/>
        <v>90.674007630973563</v>
      </c>
      <c r="O343" s="25">
        <f t="shared" si="69"/>
        <v>91.521319654946424</v>
      </c>
      <c r="P343" s="23">
        <f t="shared" si="67"/>
        <v>90.650890275600148</v>
      </c>
      <c r="Q343" s="23">
        <f t="shared" si="68"/>
        <v>0</v>
      </c>
      <c r="R343" s="32">
        <f t="shared" si="74"/>
        <v>90.650890275600148</v>
      </c>
      <c r="S343" s="26">
        <f t="shared" si="70"/>
        <v>0</v>
      </c>
      <c r="U343" s="26"/>
      <c r="V343" s="26">
        <f t="shared" si="73"/>
        <v>552.79814284543102</v>
      </c>
      <c r="W343" s="26">
        <f t="shared" si="63"/>
        <v>543.90534165360089</v>
      </c>
      <c r="X343" s="26">
        <f t="shared" si="64"/>
        <v>545.31995913135859</v>
      </c>
      <c r="Y343" s="26">
        <f t="shared" si="65"/>
        <v>544.04404578584138</v>
      </c>
      <c r="Z343" s="26">
        <f t="shared" si="66"/>
        <v>549.12791792967857</v>
      </c>
      <c r="AA343" s="26"/>
    </row>
    <row r="344" spans="1:27" x14ac:dyDescent="0.2">
      <c r="A344" s="27" t="s">
        <v>361</v>
      </c>
      <c r="B344" s="18">
        <f>IF(ISERROR(VLOOKUP(Prices!A344,Quantities!$A$1:$B$576,2,FALSE)),0,VLOOKUP(Prices!A344,Quantities!$A$1:$B$576,2,FALSE))</f>
        <v>3</v>
      </c>
      <c r="C344" s="19">
        <f t="shared" si="71"/>
        <v>1</v>
      </c>
      <c r="D344" s="20">
        <v>2</v>
      </c>
      <c r="E344" s="21">
        <v>60</v>
      </c>
      <c r="F344" s="22">
        <v>0</v>
      </c>
      <c r="G344" s="23">
        <v>0</v>
      </c>
      <c r="H344" s="23">
        <v>0</v>
      </c>
      <c r="I344" s="23">
        <f>VLOOKUP(A344,'[1]Public Lighting Charges'!$A$8:$L$689,12,FALSE)</f>
        <v>64.507956806776306</v>
      </c>
      <c r="J344" s="24">
        <f t="shared" si="72"/>
        <v>64.507956806776306</v>
      </c>
      <c r="K344" s="25">
        <f t="shared" si="69"/>
        <v>92.134108012482869</v>
      </c>
      <c r="L344" s="25">
        <f t="shared" si="69"/>
        <v>90.651957039029412</v>
      </c>
      <c r="M344" s="25">
        <f t="shared" si="69"/>
        <v>90.887729393149868</v>
      </c>
      <c r="N344" s="25">
        <f t="shared" si="69"/>
        <v>90.675074666443734</v>
      </c>
      <c r="O344" s="25">
        <f t="shared" si="69"/>
        <v>91.522396661432623</v>
      </c>
      <c r="P344" s="23">
        <f t="shared" si="67"/>
        <v>90.651957039029412</v>
      </c>
      <c r="Q344" s="23">
        <f t="shared" si="68"/>
        <v>0</v>
      </c>
      <c r="R344" s="32">
        <f t="shared" si="74"/>
        <v>90.651957039029412</v>
      </c>
      <c r="S344" s="26">
        <f t="shared" si="70"/>
        <v>0</v>
      </c>
      <c r="U344" s="26"/>
      <c r="V344" s="26">
        <f t="shared" si="73"/>
        <v>276.40232403744858</v>
      </c>
      <c r="W344" s="26">
        <f t="shared" si="63"/>
        <v>271.95587111708824</v>
      </c>
      <c r="X344" s="26">
        <f t="shared" si="64"/>
        <v>272.66318817944961</v>
      </c>
      <c r="Y344" s="26">
        <f t="shared" si="65"/>
        <v>272.02522399933122</v>
      </c>
      <c r="Z344" s="26">
        <f t="shared" si="66"/>
        <v>274.5671899842979</v>
      </c>
      <c r="AA344" s="26"/>
    </row>
    <row r="345" spans="1:27" x14ac:dyDescent="0.2">
      <c r="A345" s="27" t="s">
        <v>362</v>
      </c>
      <c r="B345" s="18">
        <f>IF(ISERROR(VLOOKUP(Prices!A345,Quantities!$A$1:$B$576,2,FALSE)),0,VLOOKUP(Prices!A345,Quantities!$A$1:$B$576,2,FALSE))</f>
        <v>26</v>
      </c>
      <c r="C345" s="19">
        <f t="shared" si="71"/>
        <v>1</v>
      </c>
      <c r="D345" s="20">
        <v>2</v>
      </c>
      <c r="E345" s="21">
        <v>320</v>
      </c>
      <c r="F345" s="22">
        <v>0</v>
      </c>
      <c r="G345" s="23">
        <v>0</v>
      </c>
      <c r="H345" s="23">
        <v>0</v>
      </c>
      <c r="I345" s="23">
        <f>VLOOKUP(A345,'[1]Public Lighting Charges'!$A$8:$L$689,12,FALSE)</f>
        <v>74.382840556776301</v>
      </c>
      <c r="J345" s="24">
        <f t="shared" si="72"/>
        <v>74.382840556776301</v>
      </c>
      <c r="K345" s="25">
        <f t="shared" si="69"/>
        <v>106.2380054395618</v>
      </c>
      <c r="L345" s="25">
        <f t="shared" si="69"/>
        <v>104.52896666362156</v>
      </c>
      <c r="M345" s="25">
        <f t="shared" si="69"/>
        <v>104.80083107062437</v>
      </c>
      <c r="N345" s="25">
        <f t="shared" si="69"/>
        <v>104.55562313949108</v>
      </c>
      <c r="O345" s="25">
        <f t="shared" si="69"/>
        <v>105.53265326063246</v>
      </c>
      <c r="P345" s="23">
        <f t="shared" si="67"/>
        <v>104.52896666362156</v>
      </c>
      <c r="Q345" s="23">
        <f t="shared" si="68"/>
        <v>0</v>
      </c>
      <c r="R345" s="32">
        <f t="shared" si="74"/>
        <v>104.52896666362156</v>
      </c>
      <c r="S345" s="26">
        <f t="shared" si="70"/>
        <v>0</v>
      </c>
      <c r="U345" s="26"/>
      <c r="V345" s="26">
        <f t="shared" si="73"/>
        <v>2762.1881414286067</v>
      </c>
      <c r="W345" s="26">
        <f t="shared" ref="W345:W408" si="75">L345*$B345</f>
        <v>2717.7531332541607</v>
      </c>
      <c r="X345" s="26">
        <f t="shared" ref="X345:X408" si="76">M345*$B345</f>
        <v>2724.8216078362334</v>
      </c>
      <c r="Y345" s="26">
        <f t="shared" ref="Y345:Y408" si="77">N345*$B345</f>
        <v>2718.446201626768</v>
      </c>
      <c r="Z345" s="26">
        <f t="shared" ref="Z345:Z408" si="78">O345*$B345</f>
        <v>2743.848984776444</v>
      </c>
      <c r="AA345" s="26"/>
    </row>
    <row r="346" spans="1:27" x14ac:dyDescent="0.2">
      <c r="A346" s="27" t="s">
        <v>363</v>
      </c>
      <c r="B346" s="18">
        <f>IF(ISERROR(VLOOKUP(Prices!A346,Quantities!$A$1:$B$576,2,FALSE)),0,VLOOKUP(Prices!A346,Quantities!$A$1:$B$576,2,FALSE))</f>
        <v>10</v>
      </c>
      <c r="C346" s="19">
        <f t="shared" si="71"/>
        <v>1</v>
      </c>
      <c r="D346" s="20">
        <v>2</v>
      </c>
      <c r="E346" s="21">
        <v>390</v>
      </c>
      <c r="F346" s="22">
        <v>0</v>
      </c>
      <c r="G346" s="23">
        <v>0</v>
      </c>
      <c r="H346" s="23">
        <v>0</v>
      </c>
      <c r="I346" s="23">
        <f>VLOOKUP(A346,'[1]Public Lighting Charges'!$A$8:$L$689,12,FALSE)</f>
        <v>69.445398681776311</v>
      </c>
      <c r="J346" s="24">
        <f t="shared" si="72"/>
        <v>69.445398681776311</v>
      </c>
      <c r="K346" s="25">
        <f t="shared" si="69"/>
        <v>99.186056726022329</v>
      </c>
      <c r="L346" s="25">
        <f t="shared" si="69"/>
        <v>97.590461851325486</v>
      </c>
      <c r="M346" s="25">
        <f t="shared" si="69"/>
        <v>97.844280231887126</v>
      </c>
      <c r="N346" s="25">
        <f t="shared" si="69"/>
        <v>97.615348902967412</v>
      </c>
      <c r="O346" s="25">
        <f t="shared" si="69"/>
        <v>98.527524961032555</v>
      </c>
      <c r="P346" s="23">
        <f t="shared" si="67"/>
        <v>97.590461851325486</v>
      </c>
      <c r="Q346" s="23">
        <f t="shared" si="68"/>
        <v>0</v>
      </c>
      <c r="R346" s="32">
        <f t="shared" si="74"/>
        <v>97.590461851325486</v>
      </c>
      <c r="S346" s="26">
        <f t="shared" si="70"/>
        <v>0</v>
      </c>
      <c r="U346" s="26"/>
      <c r="V346" s="26">
        <f t="shared" si="73"/>
        <v>991.86056726022332</v>
      </c>
      <c r="W346" s="26">
        <f t="shared" si="75"/>
        <v>975.90461851325483</v>
      </c>
      <c r="X346" s="26">
        <f t="shared" si="76"/>
        <v>978.44280231887126</v>
      </c>
      <c r="Y346" s="26">
        <f t="shared" si="77"/>
        <v>976.15348902967412</v>
      </c>
      <c r="Z346" s="26">
        <f t="shared" si="78"/>
        <v>985.27524961032555</v>
      </c>
      <c r="AA346" s="26"/>
    </row>
    <row r="347" spans="1:27" x14ac:dyDescent="0.2">
      <c r="A347" s="27" t="s">
        <v>364</v>
      </c>
      <c r="B347" s="18">
        <f>IF(ISERROR(VLOOKUP(Prices!A347,Quantities!$A$1:$B$576,2,FALSE)),0,VLOOKUP(Prices!A347,Quantities!$A$1:$B$576,2,FALSE))</f>
        <v>8</v>
      </c>
      <c r="C347" s="19">
        <f t="shared" si="71"/>
        <v>1</v>
      </c>
      <c r="D347" s="20">
        <v>2</v>
      </c>
      <c r="E347" s="21">
        <v>590</v>
      </c>
      <c r="F347" s="22">
        <v>0</v>
      </c>
      <c r="G347" s="23">
        <v>0</v>
      </c>
      <c r="H347" s="23">
        <v>0</v>
      </c>
      <c r="I347" s="23">
        <f>VLOOKUP(A347,'[1]Public Lighting Charges'!$A$8:$L$689,12,FALSE)</f>
        <v>66.976677744276301</v>
      </c>
      <c r="J347" s="24">
        <f t="shared" si="72"/>
        <v>66.976677744276301</v>
      </c>
      <c r="K347" s="25">
        <f t="shared" si="69"/>
        <v>95.660082369252592</v>
      </c>
      <c r="L347" s="25">
        <f t="shared" si="69"/>
        <v>94.121209445177442</v>
      </c>
      <c r="M347" s="25">
        <f t="shared" si="69"/>
        <v>94.366004812518497</v>
      </c>
      <c r="N347" s="25">
        <f t="shared" si="69"/>
        <v>94.145211784705566</v>
      </c>
      <c r="O347" s="25">
        <f t="shared" si="69"/>
        <v>95.024960811232575</v>
      </c>
      <c r="P347" s="23">
        <f t="shared" si="67"/>
        <v>94.121209445177442</v>
      </c>
      <c r="Q347" s="23">
        <f t="shared" si="68"/>
        <v>0</v>
      </c>
      <c r="R347" s="32">
        <f t="shared" si="74"/>
        <v>94.121209445177442</v>
      </c>
      <c r="S347" s="26">
        <f t="shared" si="70"/>
        <v>0</v>
      </c>
      <c r="U347" s="26"/>
      <c r="V347" s="26">
        <f t="shared" si="73"/>
        <v>765.28065895402074</v>
      </c>
      <c r="W347" s="26">
        <f t="shared" si="75"/>
        <v>752.96967556141954</v>
      </c>
      <c r="X347" s="26">
        <f t="shared" si="76"/>
        <v>754.92803850014798</v>
      </c>
      <c r="Y347" s="26">
        <f t="shared" si="77"/>
        <v>753.16169427764453</v>
      </c>
      <c r="Z347" s="26">
        <f t="shared" si="78"/>
        <v>760.1996864898606</v>
      </c>
      <c r="AA347" s="26"/>
    </row>
    <row r="348" spans="1:27" x14ac:dyDescent="0.2">
      <c r="A348" s="27" t="s">
        <v>365</v>
      </c>
      <c r="B348" s="18">
        <f>IF(ISERROR(VLOOKUP(Prices!A348,Quantities!$A$1:$B$576,2,FALSE)),0,VLOOKUP(Prices!A348,Quantities!$A$1:$B$576,2,FALSE))</f>
        <v>5</v>
      </c>
      <c r="C348" s="19">
        <f t="shared" si="71"/>
        <v>1</v>
      </c>
      <c r="D348" s="20">
        <v>2</v>
      </c>
      <c r="E348" s="21">
        <v>610</v>
      </c>
      <c r="F348" s="22">
        <v>0</v>
      </c>
      <c r="G348" s="23">
        <v>0</v>
      </c>
      <c r="H348" s="23">
        <v>0</v>
      </c>
      <c r="I348" s="23">
        <f>VLOOKUP(A348,'[1]Public Lighting Charges'!$A$8:$L$689,12,FALSE)</f>
        <v>64.507956806776306</v>
      </c>
      <c r="J348" s="24">
        <f t="shared" si="72"/>
        <v>64.507956806776306</v>
      </c>
      <c r="K348" s="25">
        <f t="shared" si="69"/>
        <v>92.134108012482869</v>
      </c>
      <c r="L348" s="25">
        <f t="shared" si="69"/>
        <v>90.651957039029412</v>
      </c>
      <c r="M348" s="25">
        <f t="shared" si="69"/>
        <v>90.887729393149868</v>
      </c>
      <c r="N348" s="25">
        <f t="shared" si="69"/>
        <v>90.675074666443734</v>
      </c>
      <c r="O348" s="25">
        <f t="shared" si="69"/>
        <v>91.522396661432623</v>
      </c>
      <c r="P348" s="23">
        <f t="shared" si="67"/>
        <v>90.651957039029412</v>
      </c>
      <c r="Q348" s="23">
        <f t="shared" si="68"/>
        <v>0</v>
      </c>
      <c r="R348" s="32">
        <f t="shared" si="74"/>
        <v>90.651957039029412</v>
      </c>
      <c r="S348" s="26">
        <f t="shared" si="70"/>
        <v>0</v>
      </c>
      <c r="U348" s="26"/>
      <c r="V348" s="26">
        <f t="shared" si="73"/>
        <v>460.67054006241437</v>
      </c>
      <c r="W348" s="26">
        <f t="shared" si="75"/>
        <v>453.25978519514706</v>
      </c>
      <c r="X348" s="26">
        <f t="shared" si="76"/>
        <v>454.43864696574934</v>
      </c>
      <c r="Y348" s="26">
        <f t="shared" si="77"/>
        <v>453.37537333221866</v>
      </c>
      <c r="Z348" s="26">
        <f t="shared" si="78"/>
        <v>457.61198330716309</v>
      </c>
      <c r="AA348" s="26"/>
    </row>
    <row r="349" spans="1:27" x14ac:dyDescent="0.2">
      <c r="A349" s="27" t="s">
        <v>366</v>
      </c>
      <c r="B349" s="18">
        <f>IF(ISERROR(VLOOKUP(Prices!A349,Quantities!$A$1:$B$576,2,FALSE)),0,VLOOKUP(Prices!A349,Quantities!$A$1:$B$576,2,FALSE))</f>
        <v>9</v>
      </c>
      <c r="C349" s="19">
        <f t="shared" si="71"/>
        <v>1</v>
      </c>
      <c r="D349" s="20">
        <v>2</v>
      </c>
      <c r="E349" s="21">
        <v>650</v>
      </c>
      <c r="F349" s="22">
        <v>0</v>
      </c>
      <c r="G349" s="23">
        <v>0</v>
      </c>
      <c r="H349" s="23">
        <v>0</v>
      </c>
      <c r="I349" s="23">
        <f>VLOOKUP(A349,'[1]Public Lighting Charges'!$A$8:$L$689,12,FALSE)</f>
        <v>64.507956806776306</v>
      </c>
      <c r="J349" s="24">
        <f t="shared" si="72"/>
        <v>64.507956806776306</v>
      </c>
      <c r="K349" s="25">
        <f t="shared" si="69"/>
        <v>92.134108012482869</v>
      </c>
      <c r="L349" s="25">
        <f t="shared" si="69"/>
        <v>90.651957039029412</v>
      </c>
      <c r="M349" s="25">
        <f t="shared" si="69"/>
        <v>90.887729393149868</v>
      </c>
      <c r="N349" s="25">
        <f t="shared" si="69"/>
        <v>90.675074666443734</v>
      </c>
      <c r="O349" s="25">
        <f t="shared" si="69"/>
        <v>91.522396661432623</v>
      </c>
      <c r="P349" s="23">
        <f t="shared" si="67"/>
        <v>90.651957039029412</v>
      </c>
      <c r="Q349" s="23">
        <f t="shared" si="68"/>
        <v>0</v>
      </c>
      <c r="R349" s="32">
        <f t="shared" si="74"/>
        <v>90.651957039029412</v>
      </c>
      <c r="S349" s="26">
        <f t="shared" si="70"/>
        <v>0</v>
      </c>
      <c r="U349" s="26"/>
      <c r="V349" s="26">
        <f t="shared" si="73"/>
        <v>829.20697211234585</v>
      </c>
      <c r="W349" s="26">
        <f t="shared" si="75"/>
        <v>815.86761335126471</v>
      </c>
      <c r="X349" s="26">
        <f t="shared" si="76"/>
        <v>817.98956453834876</v>
      </c>
      <c r="Y349" s="26">
        <f t="shared" si="77"/>
        <v>816.0756719979936</v>
      </c>
      <c r="Z349" s="26">
        <f t="shared" si="78"/>
        <v>823.70156995289358</v>
      </c>
      <c r="AA349" s="26"/>
    </row>
    <row r="350" spans="1:27" x14ac:dyDescent="0.2">
      <c r="A350" s="27" t="s">
        <v>367</v>
      </c>
      <c r="B350" s="18">
        <f>IF(ISERROR(VLOOKUP(Prices!A350,Quantities!$A$1:$B$576,2,FALSE)),0,VLOOKUP(Prices!A350,Quantities!$A$1:$B$576,2,FALSE))</f>
        <v>3</v>
      </c>
      <c r="C350" s="19">
        <f t="shared" si="71"/>
        <v>1</v>
      </c>
      <c r="D350" s="20">
        <v>2</v>
      </c>
      <c r="E350" s="21">
        <v>1070</v>
      </c>
      <c r="F350" s="22">
        <v>0</v>
      </c>
      <c r="G350" s="23">
        <v>0</v>
      </c>
      <c r="H350" s="23">
        <v>0</v>
      </c>
      <c r="I350" s="23">
        <f>VLOOKUP(A350,'[1]Public Lighting Charges'!$A$8:$L$689,12,FALSE)</f>
        <v>75.317870806776313</v>
      </c>
      <c r="J350" s="24">
        <f t="shared" si="72"/>
        <v>75.317870806776313</v>
      </c>
      <c r="K350" s="25">
        <f t="shared" si="69"/>
        <v>107.57347136210657</v>
      </c>
      <c r="L350" s="25">
        <f t="shared" si="69"/>
        <v>105.84294909693729</v>
      </c>
      <c r="M350" s="25">
        <f t="shared" si="69"/>
        <v>106.1182309782197</v>
      </c>
      <c r="N350" s="25">
        <f t="shared" si="69"/>
        <v>105.86994065830648</v>
      </c>
      <c r="O350" s="25">
        <f t="shared" si="69"/>
        <v>106.85925254647357</v>
      </c>
      <c r="P350" s="23">
        <f t="shared" si="67"/>
        <v>105.84294909693729</v>
      </c>
      <c r="Q350" s="23">
        <f t="shared" si="68"/>
        <v>0</v>
      </c>
      <c r="R350" s="32">
        <f t="shared" si="74"/>
        <v>105.84294909693729</v>
      </c>
      <c r="S350" s="26">
        <f t="shared" si="70"/>
        <v>0</v>
      </c>
      <c r="U350" s="26"/>
      <c r="V350" s="26">
        <f t="shared" si="73"/>
        <v>322.72041408631969</v>
      </c>
      <c r="W350" s="26">
        <f t="shared" si="75"/>
        <v>317.52884729081188</v>
      </c>
      <c r="X350" s="26">
        <f t="shared" si="76"/>
        <v>318.35469293465911</v>
      </c>
      <c r="Y350" s="26">
        <f t="shared" si="77"/>
        <v>317.60982197491944</v>
      </c>
      <c r="Z350" s="26">
        <f t="shared" si="78"/>
        <v>320.57775763942072</v>
      </c>
      <c r="AA350" s="26"/>
    </row>
    <row r="351" spans="1:27" x14ac:dyDescent="0.2">
      <c r="A351" s="27" t="s">
        <v>368</v>
      </c>
      <c r="B351" s="18">
        <f>IF(ISERROR(VLOOKUP(Prices!A351,Quantities!$A$1:$B$576,2,FALSE)),0,VLOOKUP(Prices!A351,Quantities!$A$1:$B$576,2,FALSE))</f>
        <v>22</v>
      </c>
      <c r="C351" s="19">
        <f t="shared" si="71"/>
        <v>1</v>
      </c>
      <c r="D351" s="20">
        <v>2</v>
      </c>
      <c r="E351" s="21">
        <v>1120</v>
      </c>
      <c r="F351" s="22">
        <v>0</v>
      </c>
      <c r="G351" s="23">
        <v>0</v>
      </c>
      <c r="H351" s="23">
        <v>0</v>
      </c>
      <c r="I351" s="23">
        <f>VLOOKUP(A351,'[1]Public Lighting Charges'!$A$8:$L$689,12,FALSE)</f>
        <v>74.382840556776301</v>
      </c>
      <c r="J351" s="24">
        <f t="shared" si="72"/>
        <v>74.382840556776301</v>
      </c>
      <c r="K351" s="25">
        <f t="shared" si="69"/>
        <v>106.2380054395618</v>
      </c>
      <c r="L351" s="25">
        <f t="shared" si="69"/>
        <v>104.52896666362156</v>
      </c>
      <c r="M351" s="25">
        <f t="shared" si="69"/>
        <v>104.80083107062437</v>
      </c>
      <c r="N351" s="25">
        <f t="shared" si="69"/>
        <v>104.55562313949108</v>
      </c>
      <c r="O351" s="25">
        <f t="shared" si="69"/>
        <v>105.53265326063246</v>
      </c>
      <c r="P351" s="23">
        <f t="shared" si="67"/>
        <v>104.52896666362156</v>
      </c>
      <c r="Q351" s="23">
        <f t="shared" si="68"/>
        <v>0</v>
      </c>
      <c r="R351" s="32">
        <f t="shared" si="74"/>
        <v>104.52896666362156</v>
      </c>
      <c r="S351" s="26">
        <f t="shared" si="70"/>
        <v>0</v>
      </c>
      <c r="U351" s="26"/>
      <c r="V351" s="26">
        <f t="shared" si="73"/>
        <v>2337.2361196703596</v>
      </c>
      <c r="W351" s="26">
        <f t="shared" si="75"/>
        <v>2299.6372665996741</v>
      </c>
      <c r="X351" s="26">
        <f t="shared" si="76"/>
        <v>2305.6182835537361</v>
      </c>
      <c r="Y351" s="26">
        <f t="shared" si="77"/>
        <v>2300.2237090688036</v>
      </c>
      <c r="Z351" s="26">
        <f t="shared" si="78"/>
        <v>2321.718371733914</v>
      </c>
      <c r="AA351" s="26"/>
    </row>
    <row r="352" spans="1:27" x14ac:dyDescent="0.2">
      <c r="A352" s="27" t="s">
        <v>369</v>
      </c>
      <c r="B352" s="18">
        <f>IF(ISERROR(VLOOKUP(Prices!A352,Quantities!$A$1:$B$576,2,FALSE)),0,VLOOKUP(Prices!A352,Quantities!$A$1:$B$576,2,FALSE))</f>
        <v>2</v>
      </c>
      <c r="C352" s="19">
        <f t="shared" si="71"/>
        <v>1</v>
      </c>
      <c r="D352" s="20">
        <v>2</v>
      </c>
      <c r="E352" s="21">
        <v>1160</v>
      </c>
      <c r="F352" s="22">
        <v>0</v>
      </c>
      <c r="G352" s="23">
        <v>0</v>
      </c>
      <c r="H352" s="23">
        <v>0</v>
      </c>
      <c r="I352" s="23">
        <f>VLOOKUP(A352,'[1]Public Lighting Charges'!$A$8:$L$689,12,FALSE)</f>
        <v>69.912913806776302</v>
      </c>
      <c r="J352" s="24">
        <f t="shared" si="72"/>
        <v>69.912913806776302</v>
      </c>
      <c r="K352" s="25">
        <f t="shared" si="69"/>
        <v>99.853789687294707</v>
      </c>
      <c r="L352" s="25">
        <f t="shared" si="69"/>
        <v>98.247453067983344</v>
      </c>
      <c r="M352" s="25">
        <f t="shared" si="69"/>
        <v>98.502980185684777</v>
      </c>
      <c r="N352" s="25">
        <f t="shared" si="69"/>
        <v>98.272507662375091</v>
      </c>
      <c r="O352" s="25">
        <f t="shared" si="69"/>
        <v>99.190824603953104</v>
      </c>
      <c r="P352" s="23">
        <f t="shared" si="67"/>
        <v>98.247453067983344</v>
      </c>
      <c r="Q352" s="23">
        <f t="shared" si="68"/>
        <v>0</v>
      </c>
      <c r="R352" s="32">
        <f t="shared" si="74"/>
        <v>98.247453067983344</v>
      </c>
      <c r="S352" s="26">
        <f t="shared" si="70"/>
        <v>0</v>
      </c>
      <c r="U352" s="26"/>
      <c r="V352" s="26">
        <f t="shared" si="73"/>
        <v>199.70757937458941</v>
      </c>
      <c r="W352" s="26">
        <f t="shared" si="75"/>
        <v>196.49490613596669</v>
      </c>
      <c r="X352" s="26">
        <f t="shared" si="76"/>
        <v>197.00596037136955</v>
      </c>
      <c r="Y352" s="26">
        <f t="shared" si="77"/>
        <v>196.54501532475018</v>
      </c>
      <c r="Z352" s="26">
        <f t="shared" si="78"/>
        <v>198.38164920790621</v>
      </c>
      <c r="AA352" s="26"/>
    </row>
    <row r="353" spans="1:27" x14ac:dyDescent="0.2">
      <c r="A353" s="27" t="s">
        <v>370</v>
      </c>
      <c r="B353" s="18">
        <f>IF(ISERROR(VLOOKUP(Prices!A353,Quantities!$A$1:$B$576,2,FALSE)),0,VLOOKUP(Prices!A353,Quantities!$A$1:$B$576,2,FALSE))</f>
        <v>1</v>
      </c>
      <c r="C353" s="19">
        <f t="shared" si="71"/>
        <v>1</v>
      </c>
      <c r="D353" s="20">
        <v>2</v>
      </c>
      <c r="E353" s="21">
        <v>60</v>
      </c>
      <c r="F353" s="22">
        <v>0</v>
      </c>
      <c r="G353" s="23">
        <v>0</v>
      </c>
      <c r="H353" s="23">
        <v>0</v>
      </c>
      <c r="I353" s="23">
        <f>VLOOKUP(A353,'[1]Public Lighting Charges'!$A$8:$L$689,12,FALSE)</f>
        <v>64.750981198176305</v>
      </c>
      <c r="J353" s="24">
        <f t="shared" si="72"/>
        <v>64.750981198176305</v>
      </c>
      <c r="K353" s="25">
        <f t="shared" si="69"/>
        <v>92.481209930374689</v>
      </c>
      <c r="L353" s="25">
        <f t="shared" si="69"/>
        <v>90.993475167632042</v>
      </c>
      <c r="M353" s="25">
        <f t="shared" si="69"/>
        <v>91.230135759974644</v>
      </c>
      <c r="N353" s="25">
        <f t="shared" si="69"/>
        <v>91.01667988736196</v>
      </c>
      <c r="O353" s="25">
        <f t="shared" si="69"/>
        <v>91.867194045338877</v>
      </c>
      <c r="P353" s="23">
        <f t="shared" si="67"/>
        <v>90.993475167632042</v>
      </c>
      <c r="Q353" s="23">
        <f t="shared" si="68"/>
        <v>0</v>
      </c>
      <c r="R353" s="32">
        <f t="shared" si="74"/>
        <v>90.993475167632042</v>
      </c>
      <c r="S353" s="26">
        <f t="shared" si="70"/>
        <v>0</v>
      </c>
      <c r="U353" s="26"/>
      <c r="V353" s="26">
        <f t="shared" si="73"/>
        <v>92.481209930374689</v>
      </c>
      <c r="W353" s="26">
        <f t="shared" si="75"/>
        <v>90.993475167632042</v>
      </c>
      <c r="X353" s="26">
        <f t="shared" si="76"/>
        <v>91.230135759974644</v>
      </c>
      <c r="Y353" s="26">
        <f t="shared" si="77"/>
        <v>91.01667988736196</v>
      </c>
      <c r="Z353" s="26">
        <f t="shared" si="78"/>
        <v>91.867194045338877</v>
      </c>
      <c r="AA353" s="26"/>
    </row>
    <row r="354" spans="1:27" x14ac:dyDescent="0.2">
      <c r="A354" s="27" t="s">
        <v>371</v>
      </c>
      <c r="B354" s="18">
        <f>IF(ISERROR(VLOOKUP(Prices!A354,Quantities!$A$1:$B$576,2,FALSE)),0,VLOOKUP(Prices!A354,Quantities!$A$1:$B$576,2,FALSE))</f>
        <v>1</v>
      </c>
      <c r="C354" s="19">
        <f t="shared" si="71"/>
        <v>1</v>
      </c>
      <c r="D354" s="20">
        <v>2</v>
      </c>
      <c r="E354" s="21">
        <v>320</v>
      </c>
      <c r="F354" s="22">
        <v>0</v>
      </c>
      <c r="G354" s="23">
        <v>0</v>
      </c>
      <c r="H354" s="23">
        <v>0</v>
      </c>
      <c r="I354" s="23">
        <f>VLOOKUP(A354,'[1]Public Lighting Charges'!$A$8:$L$689,12,FALSE)</f>
        <v>74.6258649481763</v>
      </c>
      <c r="J354" s="24">
        <f t="shared" si="72"/>
        <v>74.6258649481763</v>
      </c>
      <c r="K354" s="25">
        <f t="shared" si="69"/>
        <v>106.58510735745362</v>
      </c>
      <c r="L354" s="25">
        <f t="shared" si="69"/>
        <v>104.87048479222418</v>
      </c>
      <c r="M354" s="25">
        <f t="shared" si="69"/>
        <v>105.14323743744916</v>
      </c>
      <c r="N354" s="25">
        <f t="shared" si="69"/>
        <v>104.89722836040929</v>
      </c>
      <c r="O354" s="25">
        <f t="shared" si="69"/>
        <v>105.8774506445387</v>
      </c>
      <c r="P354" s="23">
        <f t="shared" si="67"/>
        <v>104.87048479222418</v>
      </c>
      <c r="Q354" s="23">
        <f t="shared" si="68"/>
        <v>0</v>
      </c>
      <c r="R354" s="32">
        <f t="shared" si="74"/>
        <v>104.87048479222418</v>
      </c>
      <c r="S354" s="26">
        <f t="shared" si="70"/>
        <v>0</v>
      </c>
      <c r="U354" s="26"/>
      <c r="V354" s="26">
        <f t="shared" si="73"/>
        <v>106.58510735745362</v>
      </c>
      <c r="W354" s="26">
        <f t="shared" si="75"/>
        <v>104.87048479222418</v>
      </c>
      <c r="X354" s="26">
        <f t="shared" si="76"/>
        <v>105.14323743744916</v>
      </c>
      <c r="Y354" s="26">
        <f t="shared" si="77"/>
        <v>104.89722836040929</v>
      </c>
      <c r="Z354" s="26">
        <f t="shared" si="78"/>
        <v>105.8774506445387</v>
      </c>
      <c r="AA354" s="26"/>
    </row>
    <row r="355" spans="1:27" x14ac:dyDescent="0.2">
      <c r="A355" s="27" t="s">
        <v>372</v>
      </c>
      <c r="B355" s="18">
        <f>IF(ISERROR(VLOOKUP(Prices!A355,Quantities!$A$1:$B$576,2,FALSE)),0,VLOOKUP(Prices!A355,Quantities!$A$1:$B$576,2,FALSE))</f>
        <v>3</v>
      </c>
      <c r="C355" s="19">
        <f t="shared" si="71"/>
        <v>1</v>
      </c>
      <c r="D355" s="20">
        <v>2</v>
      </c>
      <c r="E355" s="21">
        <v>390</v>
      </c>
      <c r="F355" s="22">
        <v>0</v>
      </c>
      <c r="G355" s="23">
        <v>0</v>
      </c>
      <c r="H355" s="23">
        <v>0</v>
      </c>
      <c r="I355" s="23">
        <f>VLOOKUP(A355,'[1]Public Lighting Charges'!$A$8:$L$689,12,FALSE)</f>
        <v>69.68842307317631</v>
      </c>
      <c r="J355" s="24">
        <f t="shared" si="72"/>
        <v>69.68842307317631</v>
      </c>
      <c r="K355" s="25">
        <f t="shared" si="69"/>
        <v>99.533158643914177</v>
      </c>
      <c r="L355" s="25">
        <f t="shared" si="69"/>
        <v>97.931979979928116</v>
      </c>
      <c r="M355" s="25">
        <f t="shared" si="69"/>
        <v>98.186686598711901</v>
      </c>
      <c r="N355" s="25">
        <f t="shared" si="69"/>
        <v>97.956954123885623</v>
      </c>
      <c r="O355" s="25">
        <f t="shared" si="69"/>
        <v>98.872322344938794</v>
      </c>
      <c r="P355" s="23">
        <f t="shared" si="67"/>
        <v>97.931979979928116</v>
      </c>
      <c r="Q355" s="23">
        <f t="shared" si="68"/>
        <v>0</v>
      </c>
      <c r="R355" s="32">
        <f t="shared" si="74"/>
        <v>97.931979979928116</v>
      </c>
      <c r="S355" s="26">
        <f t="shared" si="70"/>
        <v>0</v>
      </c>
      <c r="U355" s="26"/>
      <c r="V355" s="26">
        <f t="shared" si="73"/>
        <v>298.59947593174252</v>
      </c>
      <c r="W355" s="26">
        <f t="shared" si="75"/>
        <v>293.79593993978438</v>
      </c>
      <c r="X355" s="26">
        <f t="shared" si="76"/>
        <v>294.5600597961357</v>
      </c>
      <c r="Y355" s="26">
        <f t="shared" si="77"/>
        <v>293.87086237165687</v>
      </c>
      <c r="Z355" s="26">
        <f t="shared" si="78"/>
        <v>296.61696703481641</v>
      </c>
      <c r="AA355" s="26"/>
    </row>
    <row r="356" spans="1:27" x14ac:dyDescent="0.2">
      <c r="A356" s="27" t="s">
        <v>373</v>
      </c>
      <c r="B356" s="18">
        <f>IF(ISERROR(VLOOKUP(Prices!A356,Quantities!$A$1:$B$576,2,FALSE)),0,VLOOKUP(Prices!A356,Quantities!$A$1:$B$576,2,FALSE))</f>
        <v>3</v>
      </c>
      <c r="C356" s="19">
        <f t="shared" si="71"/>
        <v>1</v>
      </c>
      <c r="D356" s="20">
        <v>2</v>
      </c>
      <c r="E356" s="21">
        <v>470</v>
      </c>
      <c r="F356" s="22">
        <v>0</v>
      </c>
      <c r="G356" s="23">
        <v>0</v>
      </c>
      <c r="H356" s="23">
        <v>0</v>
      </c>
      <c r="I356" s="23">
        <f>VLOOKUP(A356,'[1]Public Lighting Charges'!$A$8:$L$689,12,FALSE)</f>
        <v>67.2197021356763</v>
      </c>
      <c r="J356" s="24">
        <f t="shared" si="72"/>
        <v>67.2197021356763</v>
      </c>
      <c r="K356" s="25">
        <f t="shared" si="69"/>
        <v>96.007184287144412</v>
      </c>
      <c r="L356" s="25">
        <f t="shared" si="69"/>
        <v>94.462727573780057</v>
      </c>
      <c r="M356" s="25">
        <f t="shared" si="69"/>
        <v>94.708411179343258</v>
      </c>
      <c r="N356" s="25">
        <f t="shared" si="69"/>
        <v>94.486817005623791</v>
      </c>
      <c r="O356" s="25">
        <f t="shared" si="69"/>
        <v>95.369758195138829</v>
      </c>
      <c r="P356" s="23">
        <f t="shared" si="67"/>
        <v>94.462727573780057</v>
      </c>
      <c r="Q356" s="23">
        <f t="shared" si="68"/>
        <v>0</v>
      </c>
      <c r="R356" s="32">
        <f t="shared" si="74"/>
        <v>94.462727573780057</v>
      </c>
      <c r="S356" s="26">
        <f t="shared" si="70"/>
        <v>0</v>
      </c>
      <c r="U356" s="26"/>
      <c r="V356" s="26">
        <f t="shared" si="73"/>
        <v>288.02155286143324</v>
      </c>
      <c r="W356" s="26">
        <f t="shared" si="75"/>
        <v>283.38818272134017</v>
      </c>
      <c r="X356" s="26">
        <f t="shared" si="76"/>
        <v>284.12523353802976</v>
      </c>
      <c r="Y356" s="26">
        <f t="shared" si="77"/>
        <v>283.46045101687139</v>
      </c>
      <c r="Z356" s="26">
        <f t="shared" si="78"/>
        <v>286.10927458541647</v>
      </c>
      <c r="AA356" s="26"/>
    </row>
    <row r="357" spans="1:27" x14ac:dyDescent="0.2">
      <c r="A357" s="27" t="s">
        <v>374</v>
      </c>
      <c r="B357" s="18">
        <f>IF(ISERROR(VLOOKUP(Prices!A357,Quantities!$A$1:$B$576,2,FALSE)),0,VLOOKUP(Prices!A357,Quantities!$A$1:$B$576,2,FALSE))</f>
        <v>12</v>
      </c>
      <c r="C357" s="19">
        <f t="shared" si="71"/>
        <v>1</v>
      </c>
      <c r="D357" s="20">
        <v>2</v>
      </c>
      <c r="E357" s="21">
        <v>620</v>
      </c>
      <c r="F357" s="22">
        <v>0</v>
      </c>
      <c r="G357" s="23">
        <v>0</v>
      </c>
      <c r="H357" s="23">
        <v>0</v>
      </c>
      <c r="I357" s="23">
        <f>VLOOKUP(A357,'[1]Public Lighting Charges'!$A$8:$L$689,12,FALSE)</f>
        <v>64.750981198176305</v>
      </c>
      <c r="J357" s="24">
        <f t="shared" si="72"/>
        <v>64.750981198176305</v>
      </c>
      <c r="K357" s="25">
        <f t="shared" si="69"/>
        <v>92.481209930374689</v>
      </c>
      <c r="L357" s="25">
        <f t="shared" si="69"/>
        <v>90.993475167632042</v>
      </c>
      <c r="M357" s="25">
        <f t="shared" si="69"/>
        <v>91.230135759974644</v>
      </c>
      <c r="N357" s="25">
        <f t="shared" si="69"/>
        <v>91.01667988736196</v>
      </c>
      <c r="O357" s="25">
        <f t="shared" si="69"/>
        <v>91.867194045338877</v>
      </c>
      <c r="P357" s="23">
        <f t="shared" si="67"/>
        <v>90.993475167632042</v>
      </c>
      <c r="Q357" s="23">
        <f t="shared" si="68"/>
        <v>0</v>
      </c>
      <c r="R357" s="32">
        <f t="shared" si="74"/>
        <v>90.993475167632042</v>
      </c>
      <c r="S357" s="26">
        <f t="shared" si="70"/>
        <v>0</v>
      </c>
      <c r="U357" s="26"/>
      <c r="V357" s="26">
        <f t="shared" si="73"/>
        <v>1109.7745191644963</v>
      </c>
      <c r="W357" s="26">
        <f t="shared" si="75"/>
        <v>1091.9217020115846</v>
      </c>
      <c r="X357" s="26">
        <f t="shared" si="76"/>
        <v>1094.7616291196957</v>
      </c>
      <c r="Y357" s="26">
        <f t="shared" si="77"/>
        <v>1092.2001586483434</v>
      </c>
      <c r="Z357" s="26">
        <f t="shared" si="78"/>
        <v>1102.4063285440666</v>
      </c>
      <c r="AA357" s="26"/>
    </row>
    <row r="358" spans="1:27" x14ac:dyDescent="0.2">
      <c r="A358" s="27" t="s">
        <v>375</v>
      </c>
      <c r="B358" s="18">
        <f>IF(ISERROR(VLOOKUP(Prices!A358,Quantities!$A$1:$B$576,2,FALSE)),0,VLOOKUP(Prices!A358,Quantities!$A$1:$B$576,2,FALSE))</f>
        <v>8</v>
      </c>
      <c r="C358" s="19">
        <f t="shared" si="71"/>
        <v>1</v>
      </c>
      <c r="D358" s="20">
        <v>2</v>
      </c>
      <c r="E358" s="21">
        <v>660</v>
      </c>
      <c r="F358" s="22">
        <v>0</v>
      </c>
      <c r="G358" s="23">
        <v>0</v>
      </c>
      <c r="H358" s="23">
        <v>0</v>
      </c>
      <c r="I358" s="23">
        <f>VLOOKUP(A358,'[1]Public Lighting Charges'!$A$8:$L$689,12,FALSE)</f>
        <v>64.750981198176305</v>
      </c>
      <c r="J358" s="24">
        <f t="shared" si="72"/>
        <v>64.750981198176305</v>
      </c>
      <c r="K358" s="25">
        <f t="shared" si="69"/>
        <v>92.481209930374689</v>
      </c>
      <c r="L358" s="25">
        <f t="shared" si="69"/>
        <v>90.993475167632042</v>
      </c>
      <c r="M358" s="25">
        <f t="shared" si="69"/>
        <v>91.230135759974644</v>
      </c>
      <c r="N358" s="25">
        <f t="shared" si="69"/>
        <v>91.01667988736196</v>
      </c>
      <c r="O358" s="25">
        <f t="shared" si="69"/>
        <v>91.867194045338877</v>
      </c>
      <c r="P358" s="23">
        <f t="shared" si="67"/>
        <v>90.993475167632042</v>
      </c>
      <c r="Q358" s="23">
        <f t="shared" si="68"/>
        <v>0</v>
      </c>
      <c r="R358" s="32">
        <f t="shared" si="74"/>
        <v>90.993475167632042</v>
      </c>
      <c r="S358" s="26">
        <f t="shared" si="70"/>
        <v>0</v>
      </c>
      <c r="U358" s="26"/>
      <c r="V358" s="26">
        <f t="shared" si="73"/>
        <v>739.84967944299751</v>
      </c>
      <c r="W358" s="26">
        <f t="shared" si="75"/>
        <v>727.94780134105633</v>
      </c>
      <c r="X358" s="26">
        <f t="shared" si="76"/>
        <v>729.84108607979715</v>
      </c>
      <c r="Y358" s="26">
        <f t="shared" si="77"/>
        <v>728.13343909889568</v>
      </c>
      <c r="Z358" s="26">
        <f t="shared" si="78"/>
        <v>734.93755236271102</v>
      </c>
      <c r="AA358" s="26"/>
    </row>
    <row r="359" spans="1:27" x14ac:dyDescent="0.2">
      <c r="A359" s="27" t="s">
        <v>376</v>
      </c>
      <c r="B359" s="18">
        <f>IF(ISERROR(VLOOKUP(Prices!A359,Quantities!$A$1:$B$576,2,FALSE)),0,VLOOKUP(Prices!A359,Quantities!$A$1:$B$576,2,FALSE))</f>
        <v>7</v>
      </c>
      <c r="C359" s="19">
        <f t="shared" si="71"/>
        <v>1</v>
      </c>
      <c r="D359" s="20">
        <v>2</v>
      </c>
      <c r="E359" s="21">
        <v>1080</v>
      </c>
      <c r="F359" s="22">
        <v>0</v>
      </c>
      <c r="G359" s="23">
        <v>0</v>
      </c>
      <c r="H359" s="23">
        <v>0</v>
      </c>
      <c r="I359" s="23">
        <f>VLOOKUP(A359,'[1]Public Lighting Charges'!$A$8:$L$689,12,FALSE)</f>
        <v>64.750981198176305</v>
      </c>
      <c r="J359" s="24">
        <f t="shared" si="72"/>
        <v>64.750981198176305</v>
      </c>
      <c r="K359" s="25">
        <f t="shared" si="69"/>
        <v>92.481209930374689</v>
      </c>
      <c r="L359" s="25">
        <f t="shared" si="69"/>
        <v>90.993475167632042</v>
      </c>
      <c r="M359" s="25">
        <f t="shared" si="69"/>
        <v>91.230135759974644</v>
      </c>
      <c r="N359" s="25">
        <f t="shared" si="69"/>
        <v>91.01667988736196</v>
      </c>
      <c r="O359" s="25">
        <f t="shared" si="69"/>
        <v>91.867194045338877</v>
      </c>
      <c r="P359" s="23">
        <f t="shared" si="67"/>
        <v>90.993475167632042</v>
      </c>
      <c r="Q359" s="23">
        <f t="shared" si="68"/>
        <v>0</v>
      </c>
      <c r="R359" s="32">
        <f t="shared" si="74"/>
        <v>90.993475167632042</v>
      </c>
      <c r="S359" s="26">
        <f t="shared" si="70"/>
        <v>0</v>
      </c>
      <c r="U359" s="26"/>
      <c r="V359" s="26">
        <f t="shared" si="73"/>
        <v>647.36846951262282</v>
      </c>
      <c r="W359" s="26">
        <f t="shared" si="75"/>
        <v>636.95432617342431</v>
      </c>
      <c r="X359" s="26">
        <f t="shared" si="76"/>
        <v>638.61095031982245</v>
      </c>
      <c r="Y359" s="26">
        <f t="shared" si="77"/>
        <v>637.11675921153369</v>
      </c>
      <c r="Z359" s="26">
        <f t="shared" si="78"/>
        <v>643.0703583173721</v>
      </c>
      <c r="AA359" s="26"/>
    </row>
    <row r="360" spans="1:27" x14ac:dyDescent="0.2">
      <c r="A360" s="27" t="s">
        <v>377</v>
      </c>
      <c r="B360" s="18">
        <f>IF(ISERROR(VLOOKUP(Prices!A360,Quantities!$A$1:$B$576,2,FALSE)),0,VLOOKUP(Prices!A360,Quantities!$A$1:$B$576,2,FALSE))</f>
        <v>9</v>
      </c>
      <c r="C360" s="19">
        <f t="shared" si="71"/>
        <v>1</v>
      </c>
      <c r="D360" s="20">
        <v>2</v>
      </c>
      <c r="E360" s="21">
        <v>1170</v>
      </c>
      <c r="F360" s="22">
        <v>0</v>
      </c>
      <c r="G360" s="23">
        <v>0</v>
      </c>
      <c r="H360" s="23">
        <v>0</v>
      </c>
      <c r="I360" s="23">
        <f>VLOOKUP(A360,'[1]Public Lighting Charges'!$A$8:$L$689,12,FALSE)</f>
        <v>74.6258649481763</v>
      </c>
      <c r="J360" s="24">
        <f t="shared" si="72"/>
        <v>74.6258649481763</v>
      </c>
      <c r="K360" s="25">
        <f t="shared" si="69"/>
        <v>106.58510735745362</v>
      </c>
      <c r="L360" s="25">
        <f t="shared" si="69"/>
        <v>104.87048479222418</v>
      </c>
      <c r="M360" s="25">
        <f t="shared" si="69"/>
        <v>105.14323743744916</v>
      </c>
      <c r="N360" s="25">
        <f t="shared" si="69"/>
        <v>104.89722836040929</v>
      </c>
      <c r="O360" s="25">
        <f t="shared" si="69"/>
        <v>105.8774506445387</v>
      </c>
      <c r="P360" s="23">
        <f t="shared" si="67"/>
        <v>104.87048479222418</v>
      </c>
      <c r="Q360" s="23">
        <f t="shared" si="68"/>
        <v>0</v>
      </c>
      <c r="R360" s="32">
        <f t="shared" si="74"/>
        <v>104.87048479222418</v>
      </c>
      <c r="S360" s="26">
        <f t="shared" si="70"/>
        <v>0</v>
      </c>
      <c r="U360" s="26"/>
      <c r="V360" s="26">
        <f t="shared" si="73"/>
        <v>959.26596621708256</v>
      </c>
      <c r="W360" s="26">
        <f t="shared" si="75"/>
        <v>943.83436313001755</v>
      </c>
      <c r="X360" s="26">
        <f t="shared" si="76"/>
        <v>946.28913693704249</v>
      </c>
      <c r="Y360" s="26">
        <f t="shared" si="77"/>
        <v>944.07505524368355</v>
      </c>
      <c r="Z360" s="26">
        <f t="shared" si="78"/>
        <v>952.89705580084831</v>
      </c>
      <c r="AA360" s="26"/>
    </row>
    <row r="361" spans="1:27" x14ac:dyDescent="0.2">
      <c r="A361" s="27" t="s">
        <v>378</v>
      </c>
      <c r="B361" s="18">
        <f>IF(ISERROR(VLOOKUP(Prices!A361,Quantities!$A$1:$B$576,2,FALSE)),0,VLOOKUP(Prices!A361,Quantities!$A$1:$B$576,2,FALSE))</f>
        <v>1</v>
      </c>
      <c r="C361" s="19">
        <f t="shared" si="71"/>
        <v>1</v>
      </c>
      <c r="D361" s="20">
        <v>2</v>
      </c>
      <c r="E361" s="21">
        <v>120</v>
      </c>
      <c r="F361" s="22">
        <v>0</v>
      </c>
      <c r="G361" s="23">
        <v>0</v>
      </c>
      <c r="H361" s="23">
        <v>0</v>
      </c>
      <c r="I361" s="23">
        <f>VLOOKUP(A361,'[1]Public Lighting Charges'!$A$8:$L$689,12,FALSE)</f>
        <v>69.122192117776308</v>
      </c>
      <c r="J361" s="24">
        <f t="shared" si="72"/>
        <v>69.122192117776308</v>
      </c>
      <c r="K361" s="25">
        <f t="shared" si="69"/>
        <v>98.724433851078146</v>
      </c>
      <c r="L361" s="25">
        <f t="shared" si="69"/>
        <v>97.136265051352083</v>
      </c>
      <c r="M361" s="25">
        <f t="shared" si="69"/>
        <v>97.388902133106043</v>
      </c>
      <c r="N361" s="25">
        <f t="shared" si="69"/>
        <v>97.161036275903911</v>
      </c>
      <c r="O361" s="25">
        <f t="shared" si="69"/>
        <v>98.068966965736081</v>
      </c>
      <c r="P361" s="23">
        <f t="shared" si="67"/>
        <v>97.136265051352083</v>
      </c>
      <c r="Q361" s="23">
        <f t="shared" si="68"/>
        <v>0</v>
      </c>
      <c r="R361" s="32">
        <f t="shared" si="74"/>
        <v>97.136265051352083</v>
      </c>
      <c r="S361" s="26">
        <f t="shared" si="70"/>
        <v>0</v>
      </c>
      <c r="U361" s="26"/>
      <c r="V361" s="26">
        <f t="shared" si="73"/>
        <v>98.724433851078146</v>
      </c>
      <c r="W361" s="26">
        <f t="shared" si="75"/>
        <v>97.136265051352083</v>
      </c>
      <c r="X361" s="26">
        <f t="shared" si="76"/>
        <v>97.388902133106043</v>
      </c>
      <c r="Y361" s="26">
        <f t="shared" si="77"/>
        <v>97.161036275903911</v>
      </c>
      <c r="Z361" s="26">
        <f t="shared" si="78"/>
        <v>98.068966965736081</v>
      </c>
      <c r="AA361" s="26"/>
    </row>
    <row r="362" spans="1:27" x14ac:dyDescent="0.2">
      <c r="A362" s="27" t="s">
        <v>379</v>
      </c>
      <c r="B362" s="18">
        <f>IF(ISERROR(VLOOKUP(Prices!A362,Quantities!$A$1:$B$576,2,FALSE)),0,VLOOKUP(Prices!A362,Quantities!$A$1:$B$576,2,FALSE))</f>
        <v>373</v>
      </c>
      <c r="C362" s="19">
        <f t="shared" si="71"/>
        <v>1</v>
      </c>
      <c r="D362" s="20">
        <v>2</v>
      </c>
      <c r="E362" s="21">
        <v>10</v>
      </c>
      <c r="F362" s="22">
        <v>0</v>
      </c>
      <c r="G362" s="23">
        <v>0</v>
      </c>
      <c r="H362" s="23">
        <v>0</v>
      </c>
      <c r="I362" s="23">
        <f>VLOOKUP(A362,'[1]Public Lighting Charges'!$A$8:$L$689,12,FALSE)</f>
        <v>36.914815117404132</v>
      </c>
      <c r="J362" s="24">
        <f t="shared" si="72"/>
        <v>36.914815117404132</v>
      </c>
      <c r="K362" s="25">
        <f t="shared" si="69"/>
        <v>52.723938745653683</v>
      </c>
      <c r="L362" s="25">
        <f t="shared" si="69"/>
        <v>51.875774707145993</v>
      </c>
      <c r="M362" s="25">
        <f t="shared" si="69"/>
        <v>52.010695936913386</v>
      </c>
      <c r="N362" s="25">
        <f t="shared" si="69"/>
        <v>51.889003818471124</v>
      </c>
      <c r="O362" s="25">
        <f t="shared" si="69"/>
        <v>52.373885627448814</v>
      </c>
      <c r="P362" s="23">
        <f t="shared" si="67"/>
        <v>51.875774707145993</v>
      </c>
      <c r="Q362" s="23">
        <f t="shared" si="68"/>
        <v>0</v>
      </c>
      <c r="R362" s="32">
        <f t="shared" si="74"/>
        <v>51.875774707145993</v>
      </c>
      <c r="S362" s="26">
        <f t="shared" si="70"/>
        <v>0</v>
      </c>
      <c r="U362" s="26"/>
      <c r="V362" s="26">
        <f t="shared" si="73"/>
        <v>19666.029152128824</v>
      </c>
      <c r="W362" s="26">
        <f t="shared" si="75"/>
        <v>19349.663965765456</v>
      </c>
      <c r="X362" s="26">
        <f t="shared" si="76"/>
        <v>19399.989584468694</v>
      </c>
      <c r="Y362" s="26">
        <f t="shared" si="77"/>
        <v>19354.598424289728</v>
      </c>
      <c r="Z362" s="26">
        <f t="shared" si="78"/>
        <v>19535.459339038407</v>
      </c>
      <c r="AA362" s="26"/>
    </row>
    <row r="363" spans="1:27" x14ac:dyDescent="0.2">
      <c r="A363" s="27" t="s">
        <v>380</v>
      </c>
      <c r="B363" s="18">
        <f>IF(ISERROR(VLOOKUP(Prices!A363,Quantities!$A$1:$B$576,2,FALSE)),0,VLOOKUP(Prices!A363,Quantities!$A$1:$B$576,2,FALSE))</f>
        <v>25</v>
      </c>
      <c r="C363" s="19">
        <f t="shared" si="71"/>
        <v>1</v>
      </c>
      <c r="D363" s="20">
        <v>2</v>
      </c>
      <c r="E363" s="21">
        <v>810</v>
      </c>
      <c r="F363" s="22">
        <v>0</v>
      </c>
      <c r="G363" s="23">
        <v>0</v>
      </c>
      <c r="H363" s="23">
        <v>0</v>
      </c>
      <c r="I363" s="23">
        <f>VLOOKUP(A363,'[1]Public Lighting Charges'!$A$8:$L$689,12,FALSE)</f>
        <v>47.724729117404131</v>
      </c>
      <c r="J363" s="24">
        <f t="shared" si="72"/>
        <v>47.724729117404131</v>
      </c>
      <c r="K363" s="25">
        <f t="shared" si="69"/>
        <v>68.163302095277373</v>
      </c>
      <c r="L363" s="25">
        <f t="shared" si="69"/>
        <v>67.06676676505387</v>
      </c>
      <c r="M363" s="25">
        <f t="shared" si="69"/>
        <v>67.241197521983196</v>
      </c>
      <c r="N363" s="25">
        <f t="shared" si="69"/>
        <v>67.083869810333852</v>
      </c>
      <c r="O363" s="25">
        <f t="shared" si="69"/>
        <v>67.710741512489747</v>
      </c>
      <c r="P363" s="23">
        <f t="shared" si="67"/>
        <v>67.06676676505387</v>
      </c>
      <c r="Q363" s="23">
        <f t="shared" si="68"/>
        <v>0</v>
      </c>
      <c r="R363" s="32">
        <f t="shared" si="74"/>
        <v>67.06676676505387</v>
      </c>
      <c r="S363" s="26">
        <f t="shared" si="70"/>
        <v>0</v>
      </c>
      <c r="U363" s="26"/>
      <c r="V363" s="26">
        <f t="shared" si="73"/>
        <v>1704.0825523819344</v>
      </c>
      <c r="W363" s="26">
        <f t="shared" si="75"/>
        <v>1676.6691691263468</v>
      </c>
      <c r="X363" s="26">
        <f t="shared" si="76"/>
        <v>1681.0299380495799</v>
      </c>
      <c r="Y363" s="26">
        <f t="shared" si="77"/>
        <v>1677.0967452583463</v>
      </c>
      <c r="Z363" s="26">
        <f t="shared" si="78"/>
        <v>1692.7685378122437</v>
      </c>
      <c r="AA363" s="26"/>
    </row>
    <row r="364" spans="1:27" x14ac:dyDescent="0.2">
      <c r="A364" s="27" t="s">
        <v>381</v>
      </c>
      <c r="B364" s="18">
        <f>IF(ISERROR(VLOOKUP(Prices!A364,Quantities!$A$1:$B$576,2,FALSE)),0,VLOOKUP(Prices!A364,Quantities!$A$1:$B$576,2,FALSE))</f>
        <v>230</v>
      </c>
      <c r="C364" s="19">
        <f t="shared" si="71"/>
        <v>1</v>
      </c>
      <c r="D364" s="20">
        <v>2</v>
      </c>
      <c r="E364" s="21">
        <v>990</v>
      </c>
      <c r="F364" s="22">
        <v>0</v>
      </c>
      <c r="G364" s="23">
        <v>0</v>
      </c>
      <c r="H364" s="23">
        <v>0</v>
      </c>
      <c r="I364" s="23">
        <f>VLOOKUP(A364,'[1]Public Lighting Charges'!$A$8:$L$689,12,FALSE)</f>
        <v>46.789698867404134</v>
      </c>
      <c r="J364" s="24">
        <f t="shared" si="72"/>
        <v>46.789698867404134</v>
      </c>
      <c r="K364" s="25">
        <f t="shared" si="69"/>
        <v>66.827836172732631</v>
      </c>
      <c r="L364" s="25">
        <f t="shared" si="69"/>
        <v>65.752784331738155</v>
      </c>
      <c r="M364" s="25">
        <f t="shared" si="69"/>
        <v>65.923797614387908</v>
      </c>
      <c r="N364" s="25">
        <f t="shared" si="69"/>
        <v>65.769552291518451</v>
      </c>
      <c r="O364" s="25">
        <f t="shared" si="69"/>
        <v>66.384142226648649</v>
      </c>
      <c r="P364" s="23">
        <f t="shared" si="67"/>
        <v>65.752784331738155</v>
      </c>
      <c r="Q364" s="23">
        <f t="shared" si="68"/>
        <v>0</v>
      </c>
      <c r="R364" s="32">
        <f t="shared" si="74"/>
        <v>65.752784331738155</v>
      </c>
      <c r="S364" s="26">
        <f t="shared" si="70"/>
        <v>0</v>
      </c>
      <c r="U364" s="26"/>
      <c r="V364" s="26">
        <f t="shared" si="73"/>
        <v>15370.402319728506</v>
      </c>
      <c r="W364" s="26">
        <f t="shared" si="75"/>
        <v>15123.140396299776</v>
      </c>
      <c r="X364" s="26">
        <f t="shared" si="76"/>
        <v>15162.473451309219</v>
      </c>
      <c r="Y364" s="26">
        <f t="shared" si="77"/>
        <v>15126.997027049243</v>
      </c>
      <c r="Z364" s="26">
        <f t="shared" si="78"/>
        <v>15268.35271212919</v>
      </c>
      <c r="AA364" s="26"/>
    </row>
    <row r="365" spans="1:27" x14ac:dyDescent="0.2">
      <c r="A365" s="27" t="s">
        <v>382</v>
      </c>
      <c r="B365" s="18">
        <f>IF(ISERROR(VLOOKUP(Prices!A365,Quantities!$A$1:$B$576,2,FALSE)),0,VLOOKUP(Prices!A365,Quantities!$A$1:$B$576,2,FALSE))</f>
        <v>6</v>
      </c>
      <c r="C365" s="19">
        <f t="shared" si="71"/>
        <v>1</v>
      </c>
      <c r="D365" s="20">
        <v>2</v>
      </c>
      <c r="E365" s="21">
        <v>1000</v>
      </c>
      <c r="F365" s="22">
        <v>0</v>
      </c>
      <c r="G365" s="23">
        <v>0</v>
      </c>
      <c r="H365" s="23">
        <v>0</v>
      </c>
      <c r="I365" s="23">
        <f>VLOOKUP(A365,'[1]Public Lighting Charges'!$A$8:$L$689,12,FALSE)</f>
        <v>41.852256992404129</v>
      </c>
      <c r="J365" s="24">
        <f t="shared" si="72"/>
        <v>41.852256992404129</v>
      </c>
      <c r="K365" s="25">
        <f t="shared" si="69"/>
        <v>59.77588745919315</v>
      </c>
      <c r="L365" s="25">
        <f t="shared" si="69"/>
        <v>58.814279519442074</v>
      </c>
      <c r="M365" s="25">
        <f t="shared" si="69"/>
        <v>58.967246775650644</v>
      </c>
      <c r="N365" s="25">
        <f t="shared" si="69"/>
        <v>58.829278054994781</v>
      </c>
      <c r="O365" s="25">
        <f t="shared" si="69"/>
        <v>59.379013927048732</v>
      </c>
      <c r="P365" s="23">
        <f t="shared" si="67"/>
        <v>58.814279519442074</v>
      </c>
      <c r="Q365" s="23">
        <f t="shared" si="68"/>
        <v>0</v>
      </c>
      <c r="R365" s="32">
        <f t="shared" si="74"/>
        <v>58.814279519442074</v>
      </c>
      <c r="S365" s="26">
        <f t="shared" si="70"/>
        <v>0</v>
      </c>
      <c r="U365" s="26"/>
      <c r="V365" s="26">
        <f t="shared" si="73"/>
        <v>358.65532475515892</v>
      </c>
      <c r="W365" s="26">
        <f t="shared" si="75"/>
        <v>352.88567711665246</v>
      </c>
      <c r="X365" s="26">
        <f t="shared" si="76"/>
        <v>353.80348065390388</v>
      </c>
      <c r="Y365" s="26">
        <f t="shared" si="77"/>
        <v>352.9756683299687</v>
      </c>
      <c r="Z365" s="26">
        <f t="shared" si="78"/>
        <v>356.27408356229239</v>
      </c>
      <c r="AA365" s="26"/>
    </row>
    <row r="366" spans="1:27" x14ac:dyDescent="0.2">
      <c r="A366" s="27" t="s">
        <v>383</v>
      </c>
      <c r="B366" s="18">
        <f>IF(ISERROR(VLOOKUP(Prices!A366,Quantities!$A$1:$B$576,2,FALSE)),0,VLOOKUP(Prices!A366,Quantities!$A$1:$B$576,2,FALSE))</f>
        <v>3655</v>
      </c>
      <c r="C366" s="19">
        <f t="shared" si="71"/>
        <v>1</v>
      </c>
      <c r="D366" s="20">
        <v>2</v>
      </c>
      <c r="E366" s="21">
        <v>10</v>
      </c>
      <c r="F366" s="22">
        <v>0</v>
      </c>
      <c r="G366" s="23">
        <v>0</v>
      </c>
      <c r="H366" s="23">
        <v>0</v>
      </c>
      <c r="I366" s="23">
        <f>VLOOKUP(A366,'[1]Public Lighting Charges'!$A$8:$L$689,12,FALSE)</f>
        <v>36.918448633003393</v>
      </c>
      <c r="J366" s="24">
        <f t="shared" si="72"/>
        <v>36.918448633003393</v>
      </c>
      <c r="K366" s="25">
        <f t="shared" si="69"/>
        <v>52.729128349157797</v>
      </c>
      <c r="L366" s="25">
        <f t="shared" si="69"/>
        <v>51.880880826085587</v>
      </c>
      <c r="M366" s="25">
        <f t="shared" si="69"/>
        <v>52.015815336114336</v>
      </c>
      <c r="N366" s="25">
        <f t="shared" si="69"/>
        <v>51.894111239548671</v>
      </c>
      <c r="O366" s="25">
        <f t="shared" si="69"/>
        <v>52.379040775316035</v>
      </c>
      <c r="P366" s="23">
        <f t="shared" si="67"/>
        <v>51.880880826085587</v>
      </c>
      <c r="Q366" s="23">
        <f t="shared" si="68"/>
        <v>0</v>
      </c>
      <c r="R366" s="32">
        <f t="shared" si="74"/>
        <v>51.880880826085587</v>
      </c>
      <c r="S366" s="26">
        <f t="shared" si="70"/>
        <v>0</v>
      </c>
      <c r="U366" s="26"/>
      <c r="V366" s="26">
        <f t="shared" si="73"/>
        <v>192724.96411617176</v>
      </c>
      <c r="W366" s="26">
        <f t="shared" si="75"/>
        <v>189624.61941934281</v>
      </c>
      <c r="X366" s="26">
        <f t="shared" si="76"/>
        <v>190117.8050534979</v>
      </c>
      <c r="Y366" s="26">
        <f t="shared" si="77"/>
        <v>189672.9765805504</v>
      </c>
      <c r="Z366" s="26">
        <f t="shared" si="78"/>
        <v>191445.39403378012</v>
      </c>
      <c r="AA366" s="26"/>
    </row>
    <row r="367" spans="1:27" x14ac:dyDescent="0.2">
      <c r="A367" s="27" t="s">
        <v>384</v>
      </c>
      <c r="B367" s="18">
        <f>IF(ISERROR(VLOOKUP(Prices!A367,Quantities!$A$1:$B$576,2,FALSE)),0,VLOOKUP(Prices!A367,Quantities!$A$1:$B$576,2,FALSE))</f>
        <v>9</v>
      </c>
      <c r="C367" s="19">
        <f t="shared" si="71"/>
        <v>1</v>
      </c>
      <c r="D367" s="20">
        <v>2</v>
      </c>
      <c r="E367" s="21">
        <v>740</v>
      </c>
      <c r="F367" s="22">
        <v>0</v>
      </c>
      <c r="G367" s="23">
        <v>0</v>
      </c>
      <c r="H367" s="23">
        <v>0</v>
      </c>
      <c r="I367" s="23">
        <f>VLOOKUP(A367,'[1]Public Lighting Charges'!$A$8:$L$689,12,FALSE)</f>
        <v>36.918448633003393</v>
      </c>
      <c r="J367" s="24">
        <f t="shared" si="72"/>
        <v>36.918448633003393</v>
      </c>
      <c r="K367" s="25">
        <f t="shared" ref="K367:O393" si="79">IF($D367=1,($I367*(1+K$6)*K$5)+$F367,$J367*(1+K$6)*K$5)</f>
        <v>52.729128349157797</v>
      </c>
      <c r="L367" s="25">
        <f t="shared" si="79"/>
        <v>51.880880826085587</v>
      </c>
      <c r="M367" s="25">
        <f t="shared" si="79"/>
        <v>52.015815336114336</v>
      </c>
      <c r="N367" s="25">
        <f t="shared" si="79"/>
        <v>51.894111239548671</v>
      </c>
      <c r="O367" s="25">
        <f t="shared" si="79"/>
        <v>52.379040775316035</v>
      </c>
      <c r="P367" s="23">
        <f t="shared" si="67"/>
        <v>51.880880826085587</v>
      </c>
      <c r="Q367" s="23">
        <f t="shared" si="68"/>
        <v>0</v>
      </c>
      <c r="R367" s="32">
        <f t="shared" si="74"/>
        <v>51.880880826085587</v>
      </c>
      <c r="S367" s="26">
        <f t="shared" si="70"/>
        <v>0</v>
      </c>
      <c r="U367" s="26"/>
      <c r="V367" s="26">
        <f t="shared" si="73"/>
        <v>474.56215514242018</v>
      </c>
      <c r="W367" s="26">
        <f t="shared" si="75"/>
        <v>466.92792743477025</v>
      </c>
      <c r="X367" s="26">
        <f t="shared" si="76"/>
        <v>468.14233802502901</v>
      </c>
      <c r="Y367" s="26">
        <f t="shared" si="77"/>
        <v>467.04700115593806</v>
      </c>
      <c r="Z367" s="26">
        <f t="shared" si="78"/>
        <v>471.4113669778443</v>
      </c>
      <c r="AA367" s="26"/>
    </row>
    <row r="368" spans="1:27" x14ac:dyDescent="0.2">
      <c r="A368" s="27" t="s">
        <v>385</v>
      </c>
      <c r="B368" s="18">
        <f>IF(ISERROR(VLOOKUP(Prices!A368,Quantities!$A$1:$B$576,2,FALSE)),0,VLOOKUP(Prices!A368,Quantities!$A$1:$B$576,2,FALSE))</f>
        <v>328</v>
      </c>
      <c r="C368" s="19">
        <f t="shared" si="71"/>
        <v>1</v>
      </c>
      <c r="D368" s="20">
        <v>2</v>
      </c>
      <c r="E368" s="21">
        <v>810</v>
      </c>
      <c r="F368" s="22">
        <v>0</v>
      </c>
      <c r="G368" s="23">
        <v>0</v>
      </c>
      <c r="H368" s="23">
        <v>0</v>
      </c>
      <c r="I368" s="23">
        <f>VLOOKUP(A368,'[1]Public Lighting Charges'!$A$8:$L$689,12,FALSE)</f>
        <v>47.728362633003393</v>
      </c>
      <c r="J368" s="24">
        <f t="shared" si="72"/>
        <v>47.728362633003393</v>
      </c>
      <c r="K368" s="25">
        <f t="shared" si="79"/>
        <v>68.16849169878148</v>
      </c>
      <c r="L368" s="25">
        <f t="shared" si="79"/>
        <v>67.07187288399345</v>
      </c>
      <c r="M368" s="25">
        <f t="shared" si="79"/>
        <v>67.24631692118416</v>
      </c>
      <c r="N368" s="25">
        <f t="shared" si="79"/>
        <v>67.088977231411405</v>
      </c>
      <c r="O368" s="25">
        <f t="shared" si="79"/>
        <v>67.715896660356975</v>
      </c>
      <c r="P368" s="23">
        <f t="shared" ref="P368:P393" si="80">IF($D368=2,($I368*(1+L$6)*L$5))</f>
        <v>67.07187288399345</v>
      </c>
      <c r="Q368" s="23">
        <f t="shared" ref="Q368:Q393" si="81">IF($D368=2,0)</f>
        <v>0</v>
      </c>
      <c r="R368" s="32">
        <f t="shared" si="74"/>
        <v>67.07187288399345</v>
      </c>
      <c r="S368" s="26">
        <f t="shared" si="70"/>
        <v>0</v>
      </c>
      <c r="U368" s="26"/>
      <c r="V368" s="26">
        <f t="shared" si="73"/>
        <v>22359.265277200324</v>
      </c>
      <c r="W368" s="26">
        <f t="shared" si="75"/>
        <v>21999.574305949853</v>
      </c>
      <c r="X368" s="26">
        <f t="shared" si="76"/>
        <v>22056.791950148403</v>
      </c>
      <c r="Y368" s="26">
        <f t="shared" si="77"/>
        <v>22005.184531902942</v>
      </c>
      <c r="Z368" s="26">
        <f t="shared" si="78"/>
        <v>22210.814104597088</v>
      </c>
      <c r="AA368" s="26"/>
    </row>
    <row r="369" spans="1:27" x14ac:dyDescent="0.2">
      <c r="A369" s="27" t="s">
        <v>386</v>
      </c>
      <c r="B369" s="18">
        <f>IF(ISERROR(VLOOKUP(Prices!A369,Quantities!$A$1:$B$576,2,FALSE)),0,VLOOKUP(Prices!A369,Quantities!$A$1:$B$576,2,FALSE))</f>
        <v>8</v>
      </c>
      <c r="C369" s="19">
        <f t="shared" si="71"/>
        <v>1</v>
      </c>
      <c r="D369" s="20">
        <v>2</v>
      </c>
      <c r="E369" s="21">
        <v>820</v>
      </c>
      <c r="F369" s="22">
        <v>0</v>
      </c>
      <c r="G369" s="23">
        <v>0</v>
      </c>
      <c r="H369" s="23">
        <v>0</v>
      </c>
      <c r="I369" s="23">
        <f>VLOOKUP(A369,'[1]Public Lighting Charges'!$A$8:$L$689,12,FALSE)</f>
        <v>36.918448633003393</v>
      </c>
      <c r="J369" s="24">
        <f t="shared" si="72"/>
        <v>36.918448633003393</v>
      </c>
      <c r="K369" s="25">
        <f t="shared" si="79"/>
        <v>52.729128349157797</v>
      </c>
      <c r="L369" s="25">
        <f t="shared" si="79"/>
        <v>51.880880826085587</v>
      </c>
      <c r="M369" s="25">
        <f t="shared" si="79"/>
        <v>52.015815336114336</v>
      </c>
      <c r="N369" s="25">
        <f t="shared" si="79"/>
        <v>51.894111239548671</v>
      </c>
      <c r="O369" s="25">
        <f t="shared" si="79"/>
        <v>52.379040775316035</v>
      </c>
      <c r="P369" s="23">
        <f t="shared" si="80"/>
        <v>51.880880826085587</v>
      </c>
      <c r="Q369" s="23">
        <f t="shared" si="81"/>
        <v>0</v>
      </c>
      <c r="R369" s="32">
        <f t="shared" si="74"/>
        <v>51.880880826085587</v>
      </c>
      <c r="S369" s="26">
        <f t="shared" si="70"/>
        <v>0</v>
      </c>
      <c r="U369" s="26"/>
      <c r="V369" s="26">
        <f t="shared" si="73"/>
        <v>421.83302679326238</v>
      </c>
      <c r="W369" s="26">
        <f t="shared" si="75"/>
        <v>415.0470466086847</v>
      </c>
      <c r="X369" s="26">
        <f t="shared" si="76"/>
        <v>416.12652268891469</v>
      </c>
      <c r="Y369" s="26">
        <f t="shared" si="77"/>
        <v>415.15288991638937</v>
      </c>
      <c r="Z369" s="26">
        <f t="shared" si="78"/>
        <v>419.03232620252828</v>
      </c>
      <c r="AA369" s="26"/>
    </row>
    <row r="370" spans="1:27" x14ac:dyDescent="0.2">
      <c r="A370" s="27" t="s">
        <v>387</v>
      </c>
      <c r="B370" s="18">
        <f>IF(ISERROR(VLOOKUP(Prices!A370,Quantities!$A$1:$B$576,2,FALSE)),0,VLOOKUP(Prices!A370,Quantities!$A$1:$B$576,2,FALSE))</f>
        <v>6928</v>
      </c>
      <c r="C370" s="19">
        <f t="shared" si="71"/>
        <v>1</v>
      </c>
      <c r="D370" s="20">
        <v>2</v>
      </c>
      <c r="E370" s="21">
        <v>990</v>
      </c>
      <c r="F370" s="22">
        <v>0</v>
      </c>
      <c r="G370" s="23">
        <v>0</v>
      </c>
      <c r="H370" s="23">
        <v>0</v>
      </c>
      <c r="I370" s="23">
        <f>VLOOKUP(A370,'[1]Public Lighting Charges'!$A$8:$L$689,12,FALSE)</f>
        <v>46.793332383003396</v>
      </c>
      <c r="J370" s="24">
        <f t="shared" si="72"/>
        <v>46.793332383003396</v>
      </c>
      <c r="K370" s="25">
        <f t="shared" si="79"/>
        <v>66.833025776236738</v>
      </c>
      <c r="L370" s="25">
        <f t="shared" si="79"/>
        <v>65.757890450677735</v>
      </c>
      <c r="M370" s="25">
        <f t="shared" si="79"/>
        <v>65.928917013588844</v>
      </c>
      <c r="N370" s="25">
        <f t="shared" si="79"/>
        <v>65.774659712596005</v>
      </c>
      <c r="O370" s="25">
        <f t="shared" si="79"/>
        <v>66.389297374515863</v>
      </c>
      <c r="P370" s="23">
        <f t="shared" si="80"/>
        <v>65.757890450677735</v>
      </c>
      <c r="Q370" s="23">
        <f t="shared" si="81"/>
        <v>0</v>
      </c>
      <c r="R370" s="32">
        <f t="shared" si="74"/>
        <v>65.757890450677735</v>
      </c>
      <c r="S370" s="26">
        <f t="shared" si="70"/>
        <v>0</v>
      </c>
      <c r="U370" s="26"/>
      <c r="V370" s="26">
        <f t="shared" si="73"/>
        <v>463019.20257776813</v>
      </c>
      <c r="W370" s="26">
        <f t="shared" si="75"/>
        <v>455570.66504229535</v>
      </c>
      <c r="X370" s="26">
        <f t="shared" si="76"/>
        <v>456755.5370701435</v>
      </c>
      <c r="Y370" s="26">
        <f t="shared" si="77"/>
        <v>455686.84248886514</v>
      </c>
      <c r="Z370" s="26">
        <f t="shared" si="78"/>
        <v>459945.05221064592</v>
      </c>
      <c r="AA370" s="26"/>
    </row>
    <row r="371" spans="1:27" x14ac:dyDescent="0.2">
      <c r="A371" s="27" t="s">
        <v>388</v>
      </c>
      <c r="B371" s="18">
        <f>IF(ISERROR(VLOOKUP(Prices!A371,Quantities!$A$1:$B$576,2,FALSE)),0,VLOOKUP(Prices!A371,Quantities!$A$1:$B$576,2,FALSE))</f>
        <v>90</v>
      </c>
      <c r="C371" s="19">
        <f t="shared" si="71"/>
        <v>1</v>
      </c>
      <c r="D371" s="20">
        <v>2</v>
      </c>
      <c r="E371" s="21">
        <v>1000</v>
      </c>
      <c r="F371" s="22">
        <v>0</v>
      </c>
      <c r="G371" s="23">
        <v>0</v>
      </c>
      <c r="H371" s="23">
        <v>0</v>
      </c>
      <c r="I371" s="23">
        <f>VLOOKUP(A371,'[1]Public Lighting Charges'!$A$8:$L$689,12,FALSE)</f>
        <v>41.855890508003391</v>
      </c>
      <c r="J371" s="24">
        <f t="shared" si="72"/>
        <v>41.855890508003391</v>
      </c>
      <c r="K371" s="25">
        <f t="shared" si="79"/>
        <v>59.781077062697257</v>
      </c>
      <c r="L371" s="25">
        <f t="shared" si="79"/>
        <v>58.819385638381654</v>
      </c>
      <c r="M371" s="25">
        <f t="shared" si="79"/>
        <v>58.972366174851587</v>
      </c>
      <c r="N371" s="25">
        <f t="shared" si="79"/>
        <v>58.834385476072327</v>
      </c>
      <c r="O371" s="25">
        <f t="shared" si="79"/>
        <v>59.384169074915945</v>
      </c>
      <c r="P371" s="23">
        <f t="shared" si="80"/>
        <v>58.819385638381654</v>
      </c>
      <c r="Q371" s="23">
        <f t="shared" si="81"/>
        <v>0</v>
      </c>
      <c r="R371" s="32">
        <f t="shared" si="74"/>
        <v>58.819385638381654</v>
      </c>
      <c r="S371" s="26">
        <f t="shared" si="70"/>
        <v>0</v>
      </c>
      <c r="U371" s="26"/>
      <c r="V371" s="26">
        <f t="shared" si="73"/>
        <v>5380.2969356427529</v>
      </c>
      <c r="W371" s="26">
        <f t="shared" si="75"/>
        <v>5293.7447074543488</v>
      </c>
      <c r="X371" s="26">
        <f t="shared" si="76"/>
        <v>5307.5129557366427</v>
      </c>
      <c r="Y371" s="26">
        <f t="shared" si="77"/>
        <v>5295.0946928465091</v>
      </c>
      <c r="Z371" s="26">
        <f t="shared" si="78"/>
        <v>5344.5752167424353</v>
      </c>
      <c r="AA371" s="26"/>
    </row>
    <row r="372" spans="1:27" x14ac:dyDescent="0.2">
      <c r="A372" s="27" t="s">
        <v>389</v>
      </c>
      <c r="B372" s="18">
        <f>IF(ISERROR(VLOOKUP(Prices!A372,Quantities!$A$1:$B$576,2,FALSE)),0,VLOOKUP(Prices!A372,Quantities!$A$1:$B$576,2,FALSE))</f>
        <v>3</v>
      </c>
      <c r="C372" s="19">
        <f t="shared" si="71"/>
        <v>1</v>
      </c>
      <c r="D372" s="20">
        <v>2</v>
      </c>
      <c r="E372" s="21">
        <v>1260</v>
      </c>
      <c r="F372" s="22">
        <v>0</v>
      </c>
      <c r="G372" s="23">
        <v>0</v>
      </c>
      <c r="H372" s="23">
        <v>0</v>
      </c>
      <c r="I372" s="23">
        <f>VLOOKUP(A372,'[1]Public Lighting Charges'!$A$8:$L$689,12,FALSE)</f>
        <v>42.323405633003397</v>
      </c>
      <c r="J372" s="24">
        <f t="shared" si="72"/>
        <v>42.323405633003397</v>
      </c>
      <c r="K372" s="25">
        <f t="shared" si="79"/>
        <v>60.448810023969642</v>
      </c>
      <c r="L372" s="25">
        <f t="shared" si="79"/>
        <v>59.476376855039518</v>
      </c>
      <c r="M372" s="25">
        <f t="shared" si="79"/>
        <v>59.631066128649252</v>
      </c>
      <c r="N372" s="25">
        <f t="shared" si="79"/>
        <v>59.491544235480042</v>
      </c>
      <c r="O372" s="25">
        <f t="shared" si="79"/>
        <v>60.047468717836509</v>
      </c>
      <c r="P372" s="23">
        <f t="shared" si="80"/>
        <v>59.476376855039518</v>
      </c>
      <c r="Q372" s="23">
        <f t="shared" si="81"/>
        <v>0</v>
      </c>
      <c r="R372" s="32">
        <f t="shared" si="74"/>
        <v>59.476376855039518</v>
      </c>
      <c r="S372" s="26">
        <f t="shared" si="70"/>
        <v>0</v>
      </c>
      <c r="U372" s="26"/>
      <c r="V372" s="26">
        <f t="shared" si="73"/>
        <v>181.34643007190891</v>
      </c>
      <c r="W372" s="26">
        <f t="shared" si="75"/>
        <v>178.42913056511856</v>
      </c>
      <c r="X372" s="26">
        <f t="shared" si="76"/>
        <v>178.89319838594776</v>
      </c>
      <c r="Y372" s="26">
        <f t="shared" si="77"/>
        <v>178.47463270644013</v>
      </c>
      <c r="Z372" s="26">
        <f t="shared" si="78"/>
        <v>180.14240615350951</v>
      </c>
      <c r="AA372" s="26"/>
    </row>
    <row r="373" spans="1:27" x14ac:dyDescent="0.2">
      <c r="A373" s="27" t="s">
        <v>390</v>
      </c>
      <c r="B373" s="18">
        <f>IF(ISERROR(VLOOKUP(Prices!A373,Quantities!$A$1:$B$576,2,FALSE)),0,VLOOKUP(Prices!A373,Quantities!$A$1:$B$576,2,FALSE))</f>
        <v>5</v>
      </c>
      <c r="C373" s="19">
        <f t="shared" si="71"/>
        <v>1</v>
      </c>
      <c r="D373" s="20">
        <v>2</v>
      </c>
      <c r="E373" s="21">
        <v>1460</v>
      </c>
      <c r="F373" s="22">
        <v>0</v>
      </c>
      <c r="G373" s="23">
        <v>0</v>
      </c>
      <c r="H373" s="23">
        <v>0</v>
      </c>
      <c r="I373" s="23">
        <f>VLOOKUP(A373,'[1]Public Lighting Charges'!$A$8:$L$689,12,FALSE)</f>
        <v>40.210076549670063</v>
      </c>
      <c r="J373" s="24">
        <f t="shared" si="72"/>
        <v>40.210076549670063</v>
      </c>
      <c r="K373" s="25">
        <f t="shared" si="79"/>
        <v>57.430427491517442</v>
      </c>
      <c r="L373" s="25">
        <f t="shared" si="79"/>
        <v>56.506550700949639</v>
      </c>
      <c r="M373" s="25">
        <f t="shared" si="79"/>
        <v>56.653515895272506</v>
      </c>
      <c r="N373" s="25">
        <f t="shared" si="79"/>
        <v>56.520960730564454</v>
      </c>
      <c r="O373" s="25">
        <f t="shared" si="79"/>
        <v>57.049126308382647</v>
      </c>
      <c r="P373" s="23">
        <f t="shared" si="80"/>
        <v>56.506550700949639</v>
      </c>
      <c r="Q373" s="23">
        <f t="shared" si="81"/>
        <v>0</v>
      </c>
      <c r="R373" s="32">
        <f t="shared" si="74"/>
        <v>56.506550700949639</v>
      </c>
      <c r="S373" s="26">
        <f t="shared" si="70"/>
        <v>0</v>
      </c>
      <c r="U373" s="26"/>
      <c r="V373" s="26">
        <f t="shared" si="73"/>
        <v>287.15213745758723</v>
      </c>
      <c r="W373" s="26">
        <f t="shared" si="75"/>
        <v>282.5327535047482</v>
      </c>
      <c r="X373" s="26">
        <f t="shared" si="76"/>
        <v>283.26757947636253</v>
      </c>
      <c r="Y373" s="26">
        <f t="shared" si="77"/>
        <v>282.60480365282228</v>
      </c>
      <c r="Z373" s="26">
        <f t="shared" si="78"/>
        <v>285.24563154191321</v>
      </c>
      <c r="AA373" s="26"/>
    </row>
    <row r="374" spans="1:27" x14ac:dyDescent="0.2">
      <c r="A374" s="27" t="s">
        <v>391</v>
      </c>
      <c r="B374" s="18">
        <f>IF(ISERROR(VLOOKUP(Prices!A374,Quantities!$A$1:$B$576,2,FALSE)),0,VLOOKUP(Prices!A374,Quantities!$A$1:$B$576,2,FALSE))</f>
        <v>84</v>
      </c>
      <c r="C374" s="19">
        <f t="shared" si="71"/>
        <v>1</v>
      </c>
      <c r="D374" s="20">
        <v>2</v>
      </c>
      <c r="E374" s="21">
        <v>10</v>
      </c>
      <c r="F374" s="22">
        <v>0</v>
      </c>
      <c r="G374" s="23">
        <v>0</v>
      </c>
      <c r="H374" s="23">
        <v>0</v>
      </c>
      <c r="I374" s="23">
        <f>VLOOKUP(A374,'[1]Public Lighting Charges'!$A$8:$L$689,12,FALSE)</f>
        <v>35.352276997326072</v>
      </c>
      <c r="J374" s="24">
        <f t="shared" si="72"/>
        <v>35.352276997326072</v>
      </c>
      <c r="K374" s="25">
        <f t="shared" si="79"/>
        <v>50.492228689170055</v>
      </c>
      <c r="L374" s="25">
        <f t="shared" si="79"/>
        <v>49.679965917891607</v>
      </c>
      <c r="M374" s="25">
        <f t="shared" si="79"/>
        <v>49.809176173242655</v>
      </c>
      <c r="N374" s="25">
        <f t="shared" si="79"/>
        <v>49.692635064588039</v>
      </c>
      <c r="O374" s="25">
        <f t="shared" si="79"/>
        <v>50.156992693562387</v>
      </c>
      <c r="P374" s="23">
        <f t="shared" si="80"/>
        <v>49.679965917891607</v>
      </c>
      <c r="Q374" s="23">
        <f t="shared" si="81"/>
        <v>0</v>
      </c>
      <c r="R374" s="32">
        <f t="shared" si="74"/>
        <v>49.679965917891607</v>
      </c>
      <c r="S374" s="26">
        <f t="shared" si="70"/>
        <v>0</v>
      </c>
      <c r="U374" s="26"/>
      <c r="V374" s="26">
        <f t="shared" si="73"/>
        <v>4241.3472098902848</v>
      </c>
      <c r="W374" s="26">
        <f t="shared" si="75"/>
        <v>4173.117137102895</v>
      </c>
      <c r="X374" s="26">
        <f t="shared" si="76"/>
        <v>4183.9707985523828</v>
      </c>
      <c r="Y374" s="26">
        <f t="shared" si="77"/>
        <v>4174.1813454253952</v>
      </c>
      <c r="Z374" s="26">
        <f t="shared" si="78"/>
        <v>4213.1873862592402</v>
      </c>
      <c r="AA374" s="26"/>
    </row>
    <row r="375" spans="1:27" x14ac:dyDescent="0.2">
      <c r="A375" s="27" t="s">
        <v>392</v>
      </c>
      <c r="B375" s="18">
        <f>IF(ISERROR(VLOOKUP(Prices!A375,Quantities!$A$1:$B$576,2,FALSE)),0,VLOOKUP(Prices!A375,Quantities!$A$1:$B$576,2,FALSE))</f>
        <v>2</v>
      </c>
      <c r="C375" s="19">
        <f t="shared" si="71"/>
        <v>1</v>
      </c>
      <c r="D375" s="20">
        <v>2</v>
      </c>
      <c r="E375" s="21">
        <v>740</v>
      </c>
      <c r="F375" s="22">
        <v>0</v>
      </c>
      <c r="G375" s="23">
        <v>0</v>
      </c>
      <c r="H375" s="23">
        <v>0</v>
      </c>
      <c r="I375" s="23">
        <f>VLOOKUP(A375,'[1]Public Lighting Charges'!$A$8:$L$689,12,FALSE)</f>
        <v>35.352276997326072</v>
      </c>
      <c r="J375" s="24">
        <f t="shared" si="72"/>
        <v>35.352276997326072</v>
      </c>
      <c r="K375" s="25">
        <f t="shared" si="79"/>
        <v>50.492228689170055</v>
      </c>
      <c r="L375" s="25">
        <f t="shared" si="79"/>
        <v>49.679965917891607</v>
      </c>
      <c r="M375" s="25">
        <f t="shared" si="79"/>
        <v>49.809176173242655</v>
      </c>
      <c r="N375" s="25">
        <f t="shared" si="79"/>
        <v>49.692635064588039</v>
      </c>
      <c r="O375" s="25">
        <f t="shared" si="79"/>
        <v>50.156992693562387</v>
      </c>
      <c r="P375" s="23">
        <f t="shared" si="80"/>
        <v>49.679965917891607</v>
      </c>
      <c r="Q375" s="23">
        <f t="shared" si="81"/>
        <v>0</v>
      </c>
      <c r="R375" s="32">
        <f t="shared" si="74"/>
        <v>49.679965917891607</v>
      </c>
      <c r="S375" s="26">
        <f t="shared" si="70"/>
        <v>0</v>
      </c>
      <c r="U375" s="26"/>
      <c r="V375" s="26">
        <f t="shared" si="73"/>
        <v>100.98445737834011</v>
      </c>
      <c r="W375" s="26">
        <f t="shared" si="75"/>
        <v>99.359931835783215</v>
      </c>
      <c r="X375" s="26">
        <f t="shared" si="76"/>
        <v>99.61835234648531</v>
      </c>
      <c r="Y375" s="26">
        <f t="shared" si="77"/>
        <v>99.385270129176078</v>
      </c>
      <c r="Z375" s="26">
        <f t="shared" si="78"/>
        <v>100.31398538712477</v>
      </c>
      <c r="AA375" s="26"/>
    </row>
    <row r="376" spans="1:27" x14ac:dyDescent="0.2">
      <c r="A376" s="27" t="s">
        <v>393</v>
      </c>
      <c r="B376" s="18">
        <f>IF(ISERROR(VLOOKUP(Prices!A376,Quantities!$A$1:$B$576,2,FALSE)),0,VLOOKUP(Prices!A376,Quantities!$A$1:$B$576,2,FALSE))</f>
        <v>4</v>
      </c>
      <c r="C376" s="19">
        <f t="shared" si="71"/>
        <v>1</v>
      </c>
      <c r="D376" s="20">
        <v>2</v>
      </c>
      <c r="E376" s="21">
        <v>810</v>
      </c>
      <c r="F376" s="22">
        <v>0</v>
      </c>
      <c r="G376" s="23">
        <v>0</v>
      </c>
      <c r="H376" s="23">
        <v>0</v>
      </c>
      <c r="I376" s="23">
        <f>VLOOKUP(A376,'[1]Public Lighting Charges'!$A$8:$L$689,12,FALSE)</f>
        <v>46.162190997326071</v>
      </c>
      <c r="J376" s="24">
        <f t="shared" si="72"/>
        <v>46.162190997326071</v>
      </c>
      <c r="K376" s="25">
        <f t="shared" si="79"/>
        <v>65.931592038793752</v>
      </c>
      <c r="L376" s="25">
        <f t="shared" si="79"/>
        <v>64.87095797579947</v>
      </c>
      <c r="M376" s="25">
        <f t="shared" si="79"/>
        <v>65.039677758312479</v>
      </c>
      <c r="N376" s="25">
        <f t="shared" si="79"/>
        <v>64.887501056450773</v>
      </c>
      <c r="O376" s="25">
        <f t="shared" si="79"/>
        <v>65.49384857860332</v>
      </c>
      <c r="P376" s="23">
        <f t="shared" si="80"/>
        <v>64.87095797579947</v>
      </c>
      <c r="Q376" s="23">
        <f t="shared" si="81"/>
        <v>0</v>
      </c>
      <c r="R376" s="32">
        <f t="shared" si="74"/>
        <v>64.87095797579947</v>
      </c>
      <c r="S376" s="26">
        <f t="shared" si="70"/>
        <v>0</v>
      </c>
      <c r="U376" s="26"/>
      <c r="V376" s="26">
        <f t="shared" si="73"/>
        <v>263.72636815517501</v>
      </c>
      <c r="W376" s="26">
        <f t="shared" si="75"/>
        <v>259.48383190319788</v>
      </c>
      <c r="X376" s="26">
        <f t="shared" si="76"/>
        <v>260.15871103324992</v>
      </c>
      <c r="Y376" s="26">
        <f t="shared" si="77"/>
        <v>259.55000422580309</v>
      </c>
      <c r="Z376" s="26">
        <f t="shared" si="78"/>
        <v>261.97539431441328</v>
      </c>
      <c r="AA376" s="26"/>
    </row>
    <row r="377" spans="1:27" x14ac:dyDescent="0.2">
      <c r="A377" s="27" t="s">
        <v>394</v>
      </c>
      <c r="B377" s="18">
        <f>IF(ISERROR(VLOOKUP(Prices!A377,Quantities!$A$1:$B$576,2,FALSE)),0,VLOOKUP(Prices!A377,Quantities!$A$1:$B$576,2,FALSE))</f>
        <v>361</v>
      </c>
      <c r="C377" s="19">
        <f t="shared" si="71"/>
        <v>1</v>
      </c>
      <c r="D377" s="20">
        <v>2</v>
      </c>
      <c r="E377" s="21">
        <v>990</v>
      </c>
      <c r="F377" s="22">
        <v>0</v>
      </c>
      <c r="G377" s="23">
        <v>0</v>
      </c>
      <c r="H377" s="23">
        <v>0</v>
      </c>
      <c r="I377" s="23">
        <f>VLOOKUP(A377,'[1]Public Lighting Charges'!$A$8:$L$689,12,FALSE)</f>
        <v>45.227160747326074</v>
      </c>
      <c r="J377" s="24">
        <f t="shared" si="72"/>
        <v>45.227160747326074</v>
      </c>
      <c r="K377" s="25">
        <f t="shared" si="79"/>
        <v>64.596126116248996</v>
      </c>
      <c r="L377" s="25">
        <f t="shared" si="79"/>
        <v>63.556975542483762</v>
      </c>
      <c r="M377" s="25">
        <f t="shared" si="79"/>
        <v>63.72227785071717</v>
      </c>
      <c r="N377" s="25">
        <f t="shared" si="79"/>
        <v>63.57318353763538</v>
      </c>
      <c r="O377" s="25">
        <f t="shared" si="79"/>
        <v>64.167249292762222</v>
      </c>
      <c r="P377" s="23">
        <f t="shared" si="80"/>
        <v>63.556975542483762</v>
      </c>
      <c r="Q377" s="23">
        <f t="shared" si="81"/>
        <v>0</v>
      </c>
      <c r="R377" s="32">
        <f t="shared" si="74"/>
        <v>63.556975542483762</v>
      </c>
      <c r="S377" s="26">
        <f t="shared" si="70"/>
        <v>0</v>
      </c>
      <c r="U377" s="26"/>
      <c r="V377" s="26">
        <f t="shared" si="73"/>
        <v>23319.201527965888</v>
      </c>
      <c r="W377" s="26">
        <f t="shared" si="75"/>
        <v>22944.068170836639</v>
      </c>
      <c r="X377" s="26">
        <f t="shared" si="76"/>
        <v>23003.742304108899</v>
      </c>
      <c r="Y377" s="26">
        <f t="shared" si="77"/>
        <v>22949.919257086371</v>
      </c>
      <c r="Z377" s="26">
        <f t="shared" si="78"/>
        <v>23164.376994687162</v>
      </c>
      <c r="AA377" s="26"/>
    </row>
    <row r="378" spans="1:27" x14ac:dyDescent="0.2">
      <c r="A378" s="27" t="s">
        <v>395</v>
      </c>
      <c r="B378" s="18">
        <f>IF(ISERROR(VLOOKUP(Prices!A378,Quantities!$A$1:$B$576,2,FALSE)),0,VLOOKUP(Prices!A378,Quantities!$A$1:$B$576,2,FALSE))</f>
        <v>71</v>
      </c>
      <c r="C378" s="19">
        <f t="shared" si="71"/>
        <v>1</v>
      </c>
      <c r="D378" s="20">
        <v>2</v>
      </c>
      <c r="E378" s="21">
        <v>20</v>
      </c>
      <c r="F378" s="22">
        <v>0</v>
      </c>
      <c r="G378" s="23">
        <v>0</v>
      </c>
      <c r="H378" s="23">
        <v>0</v>
      </c>
      <c r="I378" s="23">
        <f>VLOOKUP(A378,'[1]Public Lighting Charges'!$A$8:$L$689,12,FALSE)</f>
        <v>45.205405811559004</v>
      </c>
      <c r="J378" s="24">
        <f t="shared" si="72"/>
        <v>45.205405811559004</v>
      </c>
      <c r="K378" s="25">
        <f t="shared" si="79"/>
        <v>64.565054420585611</v>
      </c>
      <c r="L378" s="25">
        <f t="shared" si="79"/>
        <v>63.526403693673693</v>
      </c>
      <c r="M378" s="25">
        <f t="shared" si="79"/>
        <v>63.69162648904274</v>
      </c>
      <c r="N378" s="25">
        <f t="shared" si="79"/>
        <v>63.542603892539006</v>
      </c>
      <c r="O378" s="25">
        <f t="shared" si="79"/>
        <v>64.136383893218067</v>
      </c>
      <c r="P378" s="23">
        <f t="shared" si="80"/>
        <v>63.526403693673693</v>
      </c>
      <c r="Q378" s="23">
        <f t="shared" si="81"/>
        <v>0</v>
      </c>
      <c r="R378" s="32">
        <f t="shared" si="74"/>
        <v>63.526403693673693</v>
      </c>
      <c r="S378" s="26">
        <f t="shared" si="70"/>
        <v>0</v>
      </c>
      <c r="U378" s="26"/>
      <c r="V378" s="26">
        <f t="shared" si="73"/>
        <v>4584.1188638615786</v>
      </c>
      <c r="W378" s="26">
        <f t="shared" si="75"/>
        <v>4510.3746622508324</v>
      </c>
      <c r="X378" s="26">
        <f t="shared" si="76"/>
        <v>4522.1054807220344</v>
      </c>
      <c r="Y378" s="26">
        <f t="shared" si="77"/>
        <v>4511.5248763702693</v>
      </c>
      <c r="Z378" s="26">
        <f t="shared" si="78"/>
        <v>4553.6832564184824</v>
      </c>
      <c r="AA378" s="26"/>
    </row>
    <row r="379" spans="1:27" x14ac:dyDescent="0.2">
      <c r="A379" s="27" t="s">
        <v>396</v>
      </c>
      <c r="B379" s="18">
        <f>IF(ISERROR(VLOOKUP(Prices!A379,Quantities!$A$1:$B$576,2,FALSE)),0,VLOOKUP(Prices!A379,Quantities!$A$1:$B$576,2,FALSE))</f>
        <v>36</v>
      </c>
      <c r="C379" s="19">
        <f t="shared" si="71"/>
        <v>1</v>
      </c>
      <c r="D379" s="20">
        <v>2</v>
      </c>
      <c r="E379" s="21">
        <v>200</v>
      </c>
      <c r="F379" s="22">
        <v>0</v>
      </c>
      <c r="G379" s="23">
        <v>0</v>
      </c>
      <c r="H379" s="23">
        <v>0</v>
      </c>
      <c r="I379" s="23">
        <f>VLOOKUP(A379,'[1]Public Lighting Charges'!$A$8:$L$689,12,FALSE)</f>
        <v>56.015319811559003</v>
      </c>
      <c r="J379" s="24">
        <f t="shared" si="72"/>
        <v>56.015319811559003</v>
      </c>
      <c r="K379" s="25">
        <f t="shared" si="79"/>
        <v>80.004417770209301</v>
      </c>
      <c r="L379" s="25">
        <f t="shared" si="79"/>
        <v>78.717395751581563</v>
      </c>
      <c r="M379" s="25">
        <f t="shared" si="79"/>
        <v>78.922128074112564</v>
      </c>
      <c r="N379" s="25">
        <f t="shared" si="79"/>
        <v>78.737469884401747</v>
      </c>
      <c r="O379" s="25">
        <f t="shared" si="79"/>
        <v>79.473239778259014</v>
      </c>
      <c r="P379" s="23">
        <f t="shared" si="80"/>
        <v>78.717395751581563</v>
      </c>
      <c r="Q379" s="23">
        <f t="shared" si="81"/>
        <v>0</v>
      </c>
      <c r="R379" s="32">
        <f t="shared" si="74"/>
        <v>78.717395751581563</v>
      </c>
      <c r="S379" s="26">
        <f t="shared" si="70"/>
        <v>0</v>
      </c>
      <c r="U379" s="26"/>
      <c r="V379" s="26">
        <f t="shared" si="73"/>
        <v>2880.1590397275349</v>
      </c>
      <c r="W379" s="26">
        <f t="shared" si="75"/>
        <v>2833.8262470569362</v>
      </c>
      <c r="X379" s="26">
        <f t="shared" si="76"/>
        <v>2841.1966106680525</v>
      </c>
      <c r="Y379" s="26">
        <f t="shared" si="77"/>
        <v>2834.548915838463</v>
      </c>
      <c r="Z379" s="26">
        <f t="shared" si="78"/>
        <v>2861.0366320173243</v>
      </c>
      <c r="AA379" s="26"/>
    </row>
    <row r="380" spans="1:27" x14ac:dyDescent="0.2">
      <c r="A380" s="27" t="s">
        <v>397</v>
      </c>
      <c r="B380" s="18">
        <f>IF(ISERROR(VLOOKUP(Prices!A380,Quantities!$A$1:$B$576,2,FALSE)),0,VLOOKUP(Prices!A380,Quantities!$A$1:$B$576,2,FALSE))</f>
        <v>19</v>
      </c>
      <c r="C380" s="19">
        <f t="shared" si="71"/>
        <v>1</v>
      </c>
      <c r="D380" s="20">
        <v>2</v>
      </c>
      <c r="E380" s="21">
        <v>290</v>
      </c>
      <c r="F380" s="22">
        <v>0</v>
      </c>
      <c r="G380" s="23">
        <v>0</v>
      </c>
      <c r="H380" s="23">
        <v>0</v>
      </c>
      <c r="I380" s="23">
        <f>VLOOKUP(A380,'[1]Public Lighting Charges'!$A$8:$L$689,12,FALSE)</f>
        <v>55.080289561559006</v>
      </c>
      <c r="J380" s="24">
        <f t="shared" si="72"/>
        <v>55.080289561559006</v>
      </c>
      <c r="K380" s="25">
        <f t="shared" si="79"/>
        <v>78.668951847664559</v>
      </c>
      <c r="L380" s="25">
        <f t="shared" si="79"/>
        <v>77.403413318265848</v>
      </c>
      <c r="M380" s="25">
        <f t="shared" si="79"/>
        <v>77.604728166517262</v>
      </c>
      <c r="N380" s="25">
        <f t="shared" si="79"/>
        <v>77.423152365586333</v>
      </c>
      <c r="O380" s="25">
        <f t="shared" si="79"/>
        <v>78.146640492417916</v>
      </c>
      <c r="P380" s="23">
        <f t="shared" si="80"/>
        <v>77.403413318265848</v>
      </c>
      <c r="Q380" s="23">
        <f t="shared" si="81"/>
        <v>0</v>
      </c>
      <c r="R380" s="32">
        <f t="shared" si="74"/>
        <v>77.403413318265848</v>
      </c>
      <c r="S380" s="26">
        <f t="shared" si="70"/>
        <v>0</v>
      </c>
      <c r="U380" s="26"/>
      <c r="V380" s="26">
        <f t="shared" si="73"/>
        <v>1494.7100851056266</v>
      </c>
      <c r="W380" s="26">
        <f t="shared" si="75"/>
        <v>1470.6648530470511</v>
      </c>
      <c r="X380" s="26">
        <f t="shared" si="76"/>
        <v>1474.489835163828</v>
      </c>
      <c r="Y380" s="26">
        <f t="shared" si="77"/>
        <v>1471.0398949461403</v>
      </c>
      <c r="Z380" s="26">
        <f t="shared" si="78"/>
        <v>1484.7861693559405</v>
      </c>
      <c r="AA380" s="26"/>
    </row>
    <row r="381" spans="1:27" x14ac:dyDescent="0.2">
      <c r="A381" s="27" t="s">
        <v>398</v>
      </c>
      <c r="B381" s="18">
        <f>IF(ISERROR(VLOOKUP(Prices!A381,Quantities!$A$1:$B$576,2,FALSE)),0,VLOOKUP(Prices!A381,Quantities!$A$1:$B$576,2,FALSE))</f>
        <v>1</v>
      </c>
      <c r="C381" s="19">
        <f t="shared" si="71"/>
        <v>1</v>
      </c>
      <c r="D381" s="20">
        <v>2</v>
      </c>
      <c r="E381" s="21">
        <v>370</v>
      </c>
      <c r="F381" s="22">
        <v>0</v>
      </c>
      <c r="G381" s="23">
        <v>0</v>
      </c>
      <c r="H381" s="23">
        <v>0</v>
      </c>
      <c r="I381" s="23">
        <f>VLOOKUP(A381,'[1]Public Lighting Charges'!$A$8:$L$689,12,FALSE)</f>
        <v>50.142847686559001</v>
      </c>
      <c r="J381" s="24">
        <f t="shared" si="72"/>
        <v>50.142847686559001</v>
      </c>
      <c r="K381" s="25">
        <f t="shared" si="79"/>
        <v>71.617003134125071</v>
      </c>
      <c r="L381" s="25">
        <f t="shared" si="79"/>
        <v>70.464908505969774</v>
      </c>
      <c r="M381" s="25">
        <f t="shared" si="79"/>
        <v>70.648177327780004</v>
      </c>
      <c r="N381" s="25">
        <f t="shared" si="79"/>
        <v>70.482878129062669</v>
      </c>
      <c r="O381" s="25">
        <f t="shared" si="79"/>
        <v>71.141512192817984</v>
      </c>
      <c r="P381" s="23">
        <f t="shared" si="80"/>
        <v>70.464908505969774</v>
      </c>
      <c r="Q381" s="23">
        <f t="shared" si="81"/>
        <v>0</v>
      </c>
      <c r="R381" s="32">
        <f t="shared" si="74"/>
        <v>70.464908505969774</v>
      </c>
      <c r="S381" s="26">
        <f t="shared" si="70"/>
        <v>0</v>
      </c>
      <c r="U381" s="26"/>
      <c r="V381" s="26">
        <f t="shared" si="73"/>
        <v>71.617003134125071</v>
      </c>
      <c r="W381" s="26">
        <f t="shared" si="75"/>
        <v>70.464908505969774</v>
      </c>
      <c r="X381" s="26">
        <f t="shared" si="76"/>
        <v>70.648177327780004</v>
      </c>
      <c r="Y381" s="26">
        <f t="shared" si="77"/>
        <v>70.482878129062669</v>
      </c>
      <c r="Z381" s="26">
        <f t="shared" si="78"/>
        <v>71.141512192817984</v>
      </c>
      <c r="AA381" s="26"/>
    </row>
    <row r="382" spans="1:27" x14ac:dyDescent="0.2">
      <c r="A382" s="27" t="s">
        <v>399</v>
      </c>
      <c r="B382" s="18">
        <f>IF(ISERROR(VLOOKUP(Prices!A382,Quantities!$A$1:$B$576,2,FALSE)),0,VLOOKUP(Prices!A382,Quantities!$A$1:$B$576,2,FALSE))</f>
        <v>4</v>
      </c>
      <c r="C382" s="19">
        <f t="shared" si="71"/>
        <v>1</v>
      </c>
      <c r="D382" s="20">
        <v>2</v>
      </c>
      <c r="E382" s="21">
        <v>450</v>
      </c>
      <c r="F382" s="22">
        <v>0</v>
      </c>
      <c r="G382" s="23">
        <v>0</v>
      </c>
      <c r="H382" s="23">
        <v>0</v>
      </c>
      <c r="I382" s="23">
        <f>VLOOKUP(A382,'[1]Public Lighting Charges'!$A$8:$L$689,12,FALSE)</f>
        <v>47.674126749059006</v>
      </c>
      <c r="J382" s="24">
        <f t="shared" si="72"/>
        <v>47.674126749059006</v>
      </c>
      <c r="K382" s="25">
        <f t="shared" si="79"/>
        <v>68.091028777355348</v>
      </c>
      <c r="L382" s="25">
        <f t="shared" si="79"/>
        <v>66.99565609982173</v>
      </c>
      <c r="M382" s="25">
        <f t="shared" si="79"/>
        <v>67.169901908411376</v>
      </c>
      <c r="N382" s="25">
        <f t="shared" si="79"/>
        <v>67.012741010800838</v>
      </c>
      <c r="O382" s="25">
        <f t="shared" si="79"/>
        <v>67.638948043018033</v>
      </c>
      <c r="P382" s="23">
        <f t="shared" si="80"/>
        <v>66.99565609982173</v>
      </c>
      <c r="Q382" s="23">
        <f t="shared" si="81"/>
        <v>0</v>
      </c>
      <c r="R382" s="32">
        <f t="shared" si="74"/>
        <v>66.99565609982173</v>
      </c>
      <c r="S382" s="26">
        <f t="shared" si="70"/>
        <v>0</v>
      </c>
      <c r="U382" s="26"/>
      <c r="V382" s="26">
        <f t="shared" si="73"/>
        <v>272.36411510942139</v>
      </c>
      <c r="W382" s="26">
        <f t="shared" si="75"/>
        <v>267.98262439928692</v>
      </c>
      <c r="X382" s="26">
        <f t="shared" si="76"/>
        <v>268.6796076336455</v>
      </c>
      <c r="Y382" s="26">
        <f t="shared" si="77"/>
        <v>268.05096404320335</v>
      </c>
      <c r="Z382" s="26">
        <f t="shared" si="78"/>
        <v>270.55579217207213</v>
      </c>
      <c r="AA382" s="26"/>
    </row>
    <row r="383" spans="1:27" x14ac:dyDescent="0.2">
      <c r="A383" s="27" t="s">
        <v>400</v>
      </c>
      <c r="B383" s="18">
        <f>IF(ISERROR(VLOOKUP(Prices!A383,Quantities!$A$1:$B$576,2,FALSE)),0,VLOOKUP(Prices!A383,Quantities!$A$1:$B$576,2,FALSE))</f>
        <v>9</v>
      </c>
      <c r="C383" s="19">
        <f t="shared" si="71"/>
        <v>1</v>
      </c>
      <c r="D383" s="20">
        <v>2</v>
      </c>
      <c r="E383" s="21">
        <v>780</v>
      </c>
      <c r="F383" s="22">
        <v>0</v>
      </c>
      <c r="G383" s="23">
        <v>0</v>
      </c>
      <c r="H383" s="23">
        <v>0</v>
      </c>
      <c r="I383" s="23">
        <f>VLOOKUP(A383,'[1]Public Lighting Charges'!$A$8:$L$689,12,FALSE)</f>
        <v>50.610362811559007</v>
      </c>
      <c r="J383" s="24">
        <f t="shared" si="72"/>
        <v>50.610362811559007</v>
      </c>
      <c r="K383" s="25">
        <f t="shared" si="79"/>
        <v>72.284736095397449</v>
      </c>
      <c r="L383" s="25">
        <f t="shared" si="79"/>
        <v>71.121899722627631</v>
      </c>
      <c r="M383" s="25">
        <f t="shared" si="79"/>
        <v>71.306877281577655</v>
      </c>
      <c r="N383" s="25">
        <f t="shared" si="79"/>
        <v>71.140036888470377</v>
      </c>
      <c r="O383" s="25">
        <f t="shared" si="79"/>
        <v>71.804811835738533</v>
      </c>
      <c r="P383" s="23">
        <f t="shared" si="80"/>
        <v>71.121899722627631</v>
      </c>
      <c r="Q383" s="23">
        <f t="shared" si="81"/>
        <v>0</v>
      </c>
      <c r="R383" s="32">
        <f t="shared" si="74"/>
        <v>71.121899722627631</v>
      </c>
      <c r="S383" s="26">
        <f t="shared" si="70"/>
        <v>0</v>
      </c>
      <c r="U383" s="26"/>
      <c r="V383" s="26">
        <f t="shared" si="73"/>
        <v>650.56262485857701</v>
      </c>
      <c r="W383" s="26">
        <f t="shared" si="75"/>
        <v>640.09709750364868</v>
      </c>
      <c r="X383" s="26">
        <f t="shared" si="76"/>
        <v>641.76189553419886</v>
      </c>
      <c r="Y383" s="26">
        <f t="shared" si="77"/>
        <v>640.26033199623339</v>
      </c>
      <c r="Z383" s="26">
        <f t="shared" si="78"/>
        <v>646.24330652164679</v>
      </c>
      <c r="AA383" s="26"/>
    </row>
    <row r="384" spans="1:27" x14ac:dyDescent="0.2">
      <c r="A384" s="27" t="s">
        <v>401</v>
      </c>
      <c r="B384" s="18">
        <f>IF(ISERROR(VLOOKUP(Prices!A384,Quantities!$A$1:$B$576,2,FALSE)),0,VLOOKUP(Prices!A384,Quantities!$A$1:$B$576,2,FALSE))</f>
        <v>4</v>
      </c>
      <c r="C384" s="19">
        <f t="shared" si="71"/>
        <v>1</v>
      </c>
      <c r="D384" s="20">
        <v>2</v>
      </c>
      <c r="E384" s="21">
        <v>940</v>
      </c>
      <c r="F384" s="22">
        <v>0</v>
      </c>
      <c r="G384" s="23">
        <v>0</v>
      </c>
      <c r="H384" s="23">
        <v>0</v>
      </c>
      <c r="I384" s="23">
        <f>VLOOKUP(A384,'[1]Public Lighting Charges'!$A$8:$L$689,12,FALSE)</f>
        <v>45.205405811559004</v>
      </c>
      <c r="J384" s="24">
        <f t="shared" si="72"/>
        <v>45.205405811559004</v>
      </c>
      <c r="K384" s="25">
        <f t="shared" si="79"/>
        <v>64.565054420585611</v>
      </c>
      <c r="L384" s="25">
        <f t="shared" si="79"/>
        <v>63.526403693673693</v>
      </c>
      <c r="M384" s="25">
        <f t="shared" si="79"/>
        <v>63.69162648904274</v>
      </c>
      <c r="N384" s="25">
        <f t="shared" si="79"/>
        <v>63.542603892539006</v>
      </c>
      <c r="O384" s="25">
        <f t="shared" si="79"/>
        <v>64.136383893218067</v>
      </c>
      <c r="P384" s="23">
        <f t="shared" si="80"/>
        <v>63.526403693673693</v>
      </c>
      <c r="Q384" s="23">
        <f t="shared" si="81"/>
        <v>0</v>
      </c>
      <c r="R384" s="32">
        <f t="shared" si="74"/>
        <v>63.526403693673693</v>
      </c>
      <c r="S384" s="26">
        <f t="shared" si="70"/>
        <v>0</v>
      </c>
      <c r="U384" s="26"/>
      <c r="V384" s="26">
        <f t="shared" si="73"/>
        <v>258.26021768234244</v>
      </c>
      <c r="W384" s="26">
        <f t="shared" si="75"/>
        <v>254.10561477469477</v>
      </c>
      <c r="X384" s="26">
        <f t="shared" si="76"/>
        <v>254.76650595617096</v>
      </c>
      <c r="Y384" s="26">
        <f t="shared" si="77"/>
        <v>254.17041557015602</v>
      </c>
      <c r="Z384" s="26">
        <f t="shared" si="78"/>
        <v>256.54553557287227</v>
      </c>
      <c r="AA384" s="26"/>
    </row>
    <row r="385" spans="1:27" x14ac:dyDescent="0.2">
      <c r="A385" s="27" t="s">
        <v>402</v>
      </c>
      <c r="B385" s="18">
        <f>IF(ISERROR(VLOOKUP(Prices!A385,Quantities!$A$1:$B$576,2,FALSE)),0,VLOOKUP(Prices!A385,Quantities!$A$1:$B$576,2,FALSE))</f>
        <v>145</v>
      </c>
      <c r="C385" s="19">
        <f t="shared" si="71"/>
        <v>1</v>
      </c>
      <c r="D385" s="20">
        <v>2</v>
      </c>
      <c r="E385" s="21">
        <v>30</v>
      </c>
      <c r="F385" s="22">
        <v>0</v>
      </c>
      <c r="G385" s="23">
        <v>0</v>
      </c>
      <c r="H385" s="23">
        <v>0</v>
      </c>
      <c r="I385" s="23">
        <f>VLOOKUP(A385,'[1]Public Lighting Charges'!$A$8:$L$689,12,FALSE)</f>
        <v>53.715688950765824</v>
      </c>
      <c r="J385" s="24">
        <f t="shared" si="72"/>
        <v>53.715688950765824</v>
      </c>
      <c r="K385" s="25">
        <f t="shared" si="79"/>
        <v>76.719947937258382</v>
      </c>
      <c r="L385" s="25">
        <f t="shared" si="79"/>
        <v>75.485762813296475</v>
      </c>
      <c r="M385" s="25">
        <f t="shared" si="79"/>
        <v>75.682090135754677</v>
      </c>
      <c r="N385" s="25">
        <f t="shared" si="79"/>
        <v>75.505012830580185</v>
      </c>
      <c r="O385" s="25">
        <f t="shared" si="79"/>
        <v>76.21057671722285</v>
      </c>
      <c r="P385" s="23">
        <f t="shared" si="80"/>
        <v>75.485762813296475</v>
      </c>
      <c r="Q385" s="23">
        <f t="shared" si="81"/>
        <v>0</v>
      </c>
      <c r="R385" s="32">
        <f t="shared" si="74"/>
        <v>75.485762813296475</v>
      </c>
      <c r="S385" s="26">
        <f t="shared" si="70"/>
        <v>0</v>
      </c>
      <c r="U385" s="26"/>
      <c r="V385" s="26">
        <f t="shared" si="73"/>
        <v>11124.392450902465</v>
      </c>
      <c r="W385" s="26">
        <f t="shared" si="75"/>
        <v>10945.43560792799</v>
      </c>
      <c r="X385" s="26">
        <f t="shared" si="76"/>
        <v>10973.903069684427</v>
      </c>
      <c r="Y385" s="26">
        <f t="shared" si="77"/>
        <v>10948.226860434126</v>
      </c>
      <c r="Z385" s="26">
        <f t="shared" si="78"/>
        <v>11050.533623997313</v>
      </c>
      <c r="AA385" s="26"/>
    </row>
    <row r="386" spans="1:27" x14ac:dyDescent="0.2">
      <c r="A386" s="27" t="s">
        <v>403</v>
      </c>
      <c r="B386" s="18">
        <f>IF(ISERROR(VLOOKUP(Prices!A386,Quantities!$A$1:$B$576,2,FALSE)),0,VLOOKUP(Prices!A386,Quantities!$A$1:$B$576,2,FALSE))</f>
        <v>56</v>
      </c>
      <c r="C386" s="19">
        <f t="shared" si="71"/>
        <v>1</v>
      </c>
      <c r="D386" s="20">
        <v>2</v>
      </c>
      <c r="E386" s="21">
        <v>210</v>
      </c>
      <c r="F386" s="22">
        <v>0</v>
      </c>
      <c r="G386" s="23">
        <v>0</v>
      </c>
      <c r="H386" s="23">
        <v>0</v>
      </c>
      <c r="I386" s="23">
        <f>VLOOKUP(A386,'[1]Public Lighting Charges'!$A$8:$L$689,12,FALSE)</f>
        <v>64.52560295076583</v>
      </c>
      <c r="J386" s="24">
        <f t="shared" si="72"/>
        <v>64.52560295076583</v>
      </c>
      <c r="K386" s="25">
        <f t="shared" si="79"/>
        <v>92.159311286882087</v>
      </c>
      <c r="L386" s="25">
        <f t="shared" si="79"/>
        <v>90.676754871204352</v>
      </c>
      <c r="M386" s="25">
        <f t="shared" si="79"/>
        <v>90.912591720824508</v>
      </c>
      <c r="N386" s="25">
        <f t="shared" si="79"/>
        <v>90.69987882244294</v>
      </c>
      <c r="O386" s="25">
        <f t="shared" si="79"/>
        <v>91.547432602263783</v>
      </c>
      <c r="P386" s="23">
        <f t="shared" si="80"/>
        <v>90.676754871204352</v>
      </c>
      <c r="Q386" s="23">
        <f t="shared" si="81"/>
        <v>0</v>
      </c>
      <c r="R386" s="32">
        <f t="shared" si="74"/>
        <v>90.676754871204352</v>
      </c>
      <c r="S386" s="26">
        <f t="shared" si="70"/>
        <v>0</v>
      </c>
      <c r="U386" s="26"/>
      <c r="V386" s="26">
        <f t="shared" si="73"/>
        <v>5160.9214320653973</v>
      </c>
      <c r="W386" s="26">
        <f t="shared" si="75"/>
        <v>5077.8982727874436</v>
      </c>
      <c r="X386" s="26">
        <f t="shared" si="76"/>
        <v>5091.1051363661727</v>
      </c>
      <c r="Y386" s="26">
        <f t="shared" si="77"/>
        <v>5079.1932140568042</v>
      </c>
      <c r="Z386" s="26">
        <f t="shared" si="78"/>
        <v>5126.6562257267715</v>
      </c>
      <c r="AA386" s="26"/>
    </row>
    <row r="387" spans="1:27" x14ac:dyDescent="0.2">
      <c r="A387" s="27" t="s">
        <v>404</v>
      </c>
      <c r="B387" s="18">
        <f>IF(ISERROR(VLOOKUP(Prices!A387,Quantities!$A$1:$B$576,2,FALSE)),0,VLOOKUP(Prices!A387,Quantities!$A$1:$B$576,2,FALSE))</f>
        <v>133</v>
      </c>
      <c r="C387" s="19">
        <f t="shared" si="71"/>
        <v>1</v>
      </c>
      <c r="D387" s="20">
        <v>2</v>
      </c>
      <c r="E387" s="21">
        <v>300</v>
      </c>
      <c r="F387" s="22">
        <v>0</v>
      </c>
      <c r="G387" s="23">
        <v>0</v>
      </c>
      <c r="H387" s="23">
        <v>0</v>
      </c>
      <c r="I387" s="23">
        <f>VLOOKUP(A387,'[1]Public Lighting Charges'!$A$8:$L$689,12,FALSE)</f>
        <v>63.590572700765826</v>
      </c>
      <c r="J387" s="24">
        <f t="shared" si="72"/>
        <v>63.590572700765826</v>
      </c>
      <c r="K387" s="25">
        <f t="shared" si="79"/>
        <v>90.82384536433733</v>
      </c>
      <c r="L387" s="25">
        <f t="shared" si="79"/>
        <v>89.362772437888637</v>
      </c>
      <c r="M387" s="25">
        <f t="shared" si="79"/>
        <v>89.595191813229206</v>
      </c>
      <c r="N387" s="25">
        <f t="shared" si="79"/>
        <v>89.38556130362754</v>
      </c>
      <c r="O387" s="25">
        <f t="shared" si="79"/>
        <v>90.220833316422684</v>
      </c>
      <c r="P387" s="23">
        <f t="shared" si="80"/>
        <v>89.362772437888637</v>
      </c>
      <c r="Q387" s="23">
        <f t="shared" si="81"/>
        <v>0</v>
      </c>
      <c r="R387" s="32">
        <f t="shared" si="74"/>
        <v>89.362772437888637</v>
      </c>
      <c r="S387" s="26">
        <f t="shared" si="70"/>
        <v>0</v>
      </c>
      <c r="U387" s="26"/>
      <c r="V387" s="26">
        <f t="shared" si="73"/>
        <v>12079.571433456866</v>
      </c>
      <c r="W387" s="26">
        <f t="shared" si="75"/>
        <v>11885.248734239189</v>
      </c>
      <c r="X387" s="26">
        <f t="shared" si="76"/>
        <v>11916.160511159484</v>
      </c>
      <c r="Y387" s="26">
        <f t="shared" si="77"/>
        <v>11888.279653382462</v>
      </c>
      <c r="Z387" s="26">
        <f t="shared" si="78"/>
        <v>11999.370831084218</v>
      </c>
      <c r="AA387" s="26"/>
    </row>
    <row r="388" spans="1:27" x14ac:dyDescent="0.2">
      <c r="A388" s="27" t="s">
        <v>405</v>
      </c>
      <c r="B388" s="18">
        <f>IF(ISERROR(VLOOKUP(Prices!A388,Quantities!$A$1:$B$576,2,FALSE)),0,VLOOKUP(Prices!A388,Quantities!$A$1:$B$576,2,FALSE))</f>
        <v>8</v>
      </c>
      <c r="C388" s="19">
        <f t="shared" si="71"/>
        <v>1</v>
      </c>
      <c r="D388" s="20">
        <v>2</v>
      </c>
      <c r="E388" s="21">
        <v>380</v>
      </c>
      <c r="F388" s="22">
        <v>0</v>
      </c>
      <c r="G388" s="23">
        <v>0</v>
      </c>
      <c r="H388" s="23">
        <v>0</v>
      </c>
      <c r="I388" s="23">
        <f>VLOOKUP(A388,'[1]Public Lighting Charges'!$A$8:$L$689,12,FALSE)</f>
        <v>58.653130825765821</v>
      </c>
      <c r="J388" s="24">
        <f t="shared" si="72"/>
        <v>58.653130825765821</v>
      </c>
      <c r="K388" s="25">
        <f t="shared" si="79"/>
        <v>83.771896650797842</v>
      </c>
      <c r="L388" s="25">
        <f t="shared" si="79"/>
        <v>82.424267625592549</v>
      </c>
      <c r="M388" s="25">
        <f t="shared" si="79"/>
        <v>82.638640974491935</v>
      </c>
      <c r="N388" s="25">
        <f t="shared" si="79"/>
        <v>82.445287067103862</v>
      </c>
      <c r="O388" s="25">
        <f t="shared" si="79"/>
        <v>83.215705016822753</v>
      </c>
      <c r="P388" s="23">
        <f t="shared" si="80"/>
        <v>82.424267625592549</v>
      </c>
      <c r="Q388" s="23">
        <f t="shared" si="81"/>
        <v>0</v>
      </c>
      <c r="R388" s="32">
        <f t="shared" si="74"/>
        <v>82.424267625592549</v>
      </c>
      <c r="S388" s="26">
        <f t="shared" si="70"/>
        <v>0</v>
      </c>
      <c r="U388" s="26"/>
      <c r="V388" s="26">
        <f t="shared" si="73"/>
        <v>670.17517320638274</v>
      </c>
      <c r="W388" s="26">
        <f t="shared" si="75"/>
        <v>659.39414100474039</v>
      </c>
      <c r="X388" s="26">
        <f t="shared" si="76"/>
        <v>661.10912779593548</v>
      </c>
      <c r="Y388" s="26">
        <f t="shared" si="77"/>
        <v>659.5622965368309</v>
      </c>
      <c r="Z388" s="26">
        <f t="shared" si="78"/>
        <v>665.72564013458202</v>
      </c>
      <c r="AA388" s="26"/>
    </row>
    <row r="389" spans="1:27" x14ac:dyDescent="0.2">
      <c r="A389" s="27" t="s">
        <v>406</v>
      </c>
      <c r="B389" s="18">
        <f>IF(ISERROR(VLOOKUP(Prices!A389,Quantities!$A$1:$B$576,2,FALSE)),0,VLOOKUP(Prices!A389,Quantities!$A$1:$B$576,2,FALSE))</f>
        <v>7</v>
      </c>
      <c r="C389" s="19">
        <f t="shared" si="71"/>
        <v>1</v>
      </c>
      <c r="D389" s="20">
        <v>2</v>
      </c>
      <c r="E389" s="21">
        <v>460</v>
      </c>
      <c r="F389" s="22">
        <v>0</v>
      </c>
      <c r="G389" s="23">
        <v>0</v>
      </c>
      <c r="H389" s="23">
        <v>0</v>
      </c>
      <c r="I389" s="23">
        <f>VLOOKUP(A389,'[1]Public Lighting Charges'!$A$8:$L$689,12,FALSE)</f>
        <v>56.184409888265826</v>
      </c>
      <c r="J389" s="24">
        <f t="shared" si="72"/>
        <v>56.184409888265826</v>
      </c>
      <c r="K389" s="25">
        <f t="shared" si="79"/>
        <v>80.245922294028119</v>
      </c>
      <c r="L389" s="25">
        <f t="shared" si="79"/>
        <v>78.955015219444519</v>
      </c>
      <c r="M389" s="25">
        <f t="shared" si="79"/>
        <v>79.160365555123306</v>
      </c>
      <c r="N389" s="25">
        <f t="shared" si="79"/>
        <v>78.975149948842031</v>
      </c>
      <c r="O389" s="25">
        <f t="shared" si="79"/>
        <v>79.713140867022801</v>
      </c>
      <c r="P389" s="23">
        <f t="shared" si="80"/>
        <v>78.955015219444519</v>
      </c>
      <c r="Q389" s="23">
        <f t="shared" si="81"/>
        <v>0</v>
      </c>
      <c r="R389" s="32">
        <f t="shared" si="74"/>
        <v>78.955015219444519</v>
      </c>
      <c r="S389" s="26">
        <f t="shared" si="70"/>
        <v>0</v>
      </c>
      <c r="U389" s="26"/>
      <c r="V389" s="26">
        <f t="shared" si="73"/>
        <v>561.72145605819685</v>
      </c>
      <c r="W389" s="26">
        <f t="shared" si="75"/>
        <v>552.68510653611168</v>
      </c>
      <c r="X389" s="26">
        <f t="shared" si="76"/>
        <v>554.1225588858631</v>
      </c>
      <c r="Y389" s="26">
        <f t="shared" si="77"/>
        <v>552.8260496418942</v>
      </c>
      <c r="Z389" s="26">
        <f t="shared" si="78"/>
        <v>557.99198606915957</v>
      </c>
      <c r="AA389" s="26"/>
    </row>
    <row r="390" spans="1:27" x14ac:dyDescent="0.2">
      <c r="A390" s="27" t="s">
        <v>407</v>
      </c>
      <c r="B390" s="18">
        <f>IF(ISERROR(VLOOKUP(Prices!A390,Quantities!$A$1:$B$576,2,FALSE)),0,VLOOKUP(Prices!A390,Quantities!$A$1:$B$576,2,FALSE))</f>
        <v>2</v>
      </c>
      <c r="C390" s="19">
        <f t="shared" si="71"/>
        <v>1</v>
      </c>
      <c r="D390" s="20">
        <v>2</v>
      </c>
      <c r="E390" s="21">
        <v>790</v>
      </c>
      <c r="F390" s="22">
        <v>0</v>
      </c>
      <c r="G390" s="23">
        <v>0</v>
      </c>
      <c r="H390" s="23">
        <v>0</v>
      </c>
      <c r="I390" s="23">
        <f>VLOOKUP(A390,'[1]Public Lighting Charges'!$A$8:$L$689,12,FALSE)</f>
        <v>59.120645950765827</v>
      </c>
      <c r="J390" s="24">
        <f t="shared" si="72"/>
        <v>59.120645950765827</v>
      </c>
      <c r="K390" s="25">
        <f t="shared" si="79"/>
        <v>84.439629612070235</v>
      </c>
      <c r="L390" s="25">
        <f t="shared" si="79"/>
        <v>83.081258842250421</v>
      </c>
      <c r="M390" s="25">
        <f t="shared" si="79"/>
        <v>83.2973409282896</v>
      </c>
      <c r="N390" s="25">
        <f t="shared" si="79"/>
        <v>83.10244582651157</v>
      </c>
      <c r="O390" s="25">
        <f t="shared" si="79"/>
        <v>83.87900465974333</v>
      </c>
      <c r="P390" s="23">
        <f t="shared" si="80"/>
        <v>83.081258842250421</v>
      </c>
      <c r="Q390" s="23">
        <f t="shared" si="81"/>
        <v>0</v>
      </c>
      <c r="R390" s="32">
        <f t="shared" si="74"/>
        <v>83.081258842250421</v>
      </c>
      <c r="S390" s="26">
        <f t="shared" si="70"/>
        <v>0</v>
      </c>
      <c r="U390" s="26"/>
      <c r="V390" s="26">
        <f t="shared" si="73"/>
        <v>168.87925922414047</v>
      </c>
      <c r="W390" s="26">
        <f t="shared" si="75"/>
        <v>166.16251768450084</v>
      </c>
      <c r="X390" s="26">
        <f t="shared" si="76"/>
        <v>166.5946818565792</v>
      </c>
      <c r="Y390" s="26">
        <f t="shared" si="77"/>
        <v>166.20489165302314</v>
      </c>
      <c r="Z390" s="26">
        <f t="shared" si="78"/>
        <v>167.75800931948666</v>
      </c>
      <c r="AA390" s="26"/>
    </row>
    <row r="391" spans="1:27" x14ac:dyDescent="0.2">
      <c r="A391" s="27" t="s">
        <v>408</v>
      </c>
      <c r="B391" s="18">
        <f>IF(ISERROR(VLOOKUP(Prices!A391,Quantities!$A$1:$B$576,2,FALSE)),0,VLOOKUP(Prices!A391,Quantities!$A$1:$B$576,2,FALSE))</f>
        <v>9</v>
      </c>
      <c r="C391" s="19">
        <f t="shared" si="71"/>
        <v>1</v>
      </c>
      <c r="D391" s="20">
        <v>2</v>
      </c>
      <c r="E391" s="21">
        <v>950</v>
      </c>
      <c r="F391" s="22">
        <v>0</v>
      </c>
      <c r="G391" s="23">
        <v>0</v>
      </c>
      <c r="H391" s="23">
        <v>0</v>
      </c>
      <c r="I391" s="23">
        <f>VLOOKUP(A391,'[1]Public Lighting Charges'!$A$8:$L$689,12,FALSE)</f>
        <v>53.715688950765824</v>
      </c>
      <c r="J391" s="24">
        <f t="shared" si="72"/>
        <v>53.715688950765824</v>
      </c>
      <c r="K391" s="25">
        <f t="shared" si="79"/>
        <v>76.719947937258382</v>
      </c>
      <c r="L391" s="25">
        <f t="shared" si="79"/>
        <v>75.485762813296475</v>
      </c>
      <c r="M391" s="25">
        <f t="shared" si="79"/>
        <v>75.682090135754677</v>
      </c>
      <c r="N391" s="25">
        <f t="shared" si="79"/>
        <v>75.505012830580185</v>
      </c>
      <c r="O391" s="25">
        <f t="shared" si="79"/>
        <v>76.21057671722285</v>
      </c>
      <c r="P391" s="23">
        <f t="shared" si="80"/>
        <v>75.485762813296475</v>
      </c>
      <c r="Q391" s="23">
        <f t="shared" si="81"/>
        <v>0</v>
      </c>
      <c r="R391" s="32">
        <f t="shared" si="74"/>
        <v>75.485762813296475</v>
      </c>
      <c r="S391" s="26">
        <f t="shared" si="70"/>
        <v>0</v>
      </c>
      <c r="U391" s="26"/>
      <c r="V391" s="26">
        <f t="shared" si="73"/>
        <v>690.4795314353255</v>
      </c>
      <c r="W391" s="26">
        <f t="shared" si="75"/>
        <v>679.37186531966825</v>
      </c>
      <c r="X391" s="26">
        <f t="shared" si="76"/>
        <v>681.13881122179214</v>
      </c>
      <c r="Y391" s="26">
        <f t="shared" si="77"/>
        <v>679.54511547522168</v>
      </c>
      <c r="Z391" s="26">
        <f t="shared" si="78"/>
        <v>685.8951904550056</v>
      </c>
      <c r="AA391" s="26"/>
    </row>
    <row r="392" spans="1:27" x14ac:dyDescent="0.2">
      <c r="A392" s="27" t="s">
        <v>409</v>
      </c>
      <c r="B392" s="18">
        <f>IF(ISERROR(VLOOKUP(Prices!A392,Quantities!$A$1:$B$576,2,FALSE)),0,VLOOKUP(Prices!A392,Quantities!$A$1:$B$576,2,FALSE))</f>
        <v>1</v>
      </c>
      <c r="C392" s="19">
        <f t="shared" si="71"/>
        <v>1</v>
      </c>
      <c r="D392" s="20">
        <v>2</v>
      </c>
      <c r="E392" s="21">
        <v>250</v>
      </c>
      <c r="F392" s="22">
        <v>0</v>
      </c>
      <c r="G392" s="23">
        <v>0</v>
      </c>
      <c r="H392" s="23">
        <v>0</v>
      </c>
      <c r="I392" s="23">
        <f>VLOOKUP(A392,'[1]Public Lighting Charges'!$A$8:$L$689,12,FALSE)</f>
        <v>88.255506125994728</v>
      </c>
      <c r="J392" s="24">
        <f t="shared" si="72"/>
        <v>88.255506125994728</v>
      </c>
      <c r="K392" s="25">
        <f t="shared" si="79"/>
        <v>126.05177309312292</v>
      </c>
      <c r="L392" s="25">
        <f t="shared" si="79"/>
        <v>124.02399247825885</v>
      </c>
      <c r="M392" s="25">
        <f t="shared" si="79"/>
        <v>124.34656056866892</v>
      </c>
      <c r="N392" s="25">
        <f t="shared" si="79"/>
        <v>124.05562048213432</v>
      </c>
      <c r="O392" s="25">
        <f t="shared" si="79"/>
        <v>125.21487021226338</v>
      </c>
      <c r="P392" s="23">
        <f t="shared" si="80"/>
        <v>124.02399247825885</v>
      </c>
      <c r="Q392" s="23">
        <f t="shared" si="81"/>
        <v>0</v>
      </c>
      <c r="R392" s="32">
        <f t="shared" si="74"/>
        <v>124.02399247825885</v>
      </c>
      <c r="S392" s="26">
        <f t="shared" si="70"/>
        <v>0</v>
      </c>
      <c r="U392" s="26"/>
      <c r="V392" s="26">
        <f t="shared" si="73"/>
        <v>126.05177309312292</v>
      </c>
      <c r="W392" s="26">
        <f t="shared" si="75"/>
        <v>124.02399247825885</v>
      </c>
      <c r="X392" s="26">
        <f t="shared" si="76"/>
        <v>124.34656056866892</v>
      </c>
      <c r="Y392" s="26">
        <f t="shared" si="77"/>
        <v>124.05562048213432</v>
      </c>
      <c r="Z392" s="26">
        <f t="shared" si="78"/>
        <v>125.21487021226338</v>
      </c>
      <c r="AA392" s="26"/>
    </row>
    <row r="393" spans="1:27" x14ac:dyDescent="0.2">
      <c r="A393" s="27" t="s">
        <v>410</v>
      </c>
      <c r="B393" s="18">
        <f>IF(ISERROR(VLOOKUP(Prices!A393,Quantities!$A$1:$B$576,2,FALSE)),0,VLOOKUP(Prices!A393,Quantities!$A$1:$B$576,2,FALSE))</f>
        <v>2</v>
      </c>
      <c r="C393" s="19">
        <f t="shared" si="71"/>
        <v>1</v>
      </c>
      <c r="D393" s="20">
        <v>2</v>
      </c>
      <c r="E393" s="21">
        <v>1040</v>
      </c>
      <c r="F393" s="22">
        <v>0</v>
      </c>
      <c r="G393" s="23">
        <v>0</v>
      </c>
      <c r="H393" s="23">
        <v>0</v>
      </c>
      <c r="I393" s="23">
        <f>VLOOKUP(A393,'[1]Public Lighting Charges'!$A$8:$L$689,12,FALSE)</f>
        <v>105.41880423161962</v>
      </c>
      <c r="J393" s="24">
        <f t="shared" si="72"/>
        <v>105.41880423161962</v>
      </c>
      <c r="K393" s="25">
        <f t="shared" si="79"/>
        <v>150.56541822764024</v>
      </c>
      <c r="L393" s="25">
        <f t="shared" si="79"/>
        <v>148.14328937646292</v>
      </c>
      <c r="M393" s="25">
        <f t="shared" si="79"/>
        <v>148.52858819652477</v>
      </c>
      <c r="N393" s="25">
        <f t="shared" si="79"/>
        <v>148.18106816778305</v>
      </c>
      <c r="O393" s="25">
        <f t="shared" si="79"/>
        <v>149.56576047447686</v>
      </c>
      <c r="P393" s="23">
        <f t="shared" si="80"/>
        <v>148.14328937646292</v>
      </c>
      <c r="Q393" s="23">
        <f t="shared" si="81"/>
        <v>0</v>
      </c>
      <c r="R393" s="32">
        <f t="shared" si="74"/>
        <v>148.14328937646292</v>
      </c>
      <c r="S393" s="26">
        <f t="shared" ref="S393:S456" si="82">R393-L393</f>
        <v>0</v>
      </c>
      <c r="U393" s="26"/>
      <c r="V393" s="26">
        <f t="shared" si="73"/>
        <v>301.13083645528047</v>
      </c>
      <c r="W393" s="26">
        <f t="shared" si="75"/>
        <v>296.28657875292583</v>
      </c>
      <c r="X393" s="26">
        <f t="shared" si="76"/>
        <v>297.05717639304953</v>
      </c>
      <c r="Y393" s="26">
        <f t="shared" si="77"/>
        <v>296.36213633556611</v>
      </c>
      <c r="Z393" s="26">
        <f t="shared" si="78"/>
        <v>299.13152094895372</v>
      </c>
      <c r="AA393" s="26"/>
    </row>
    <row r="394" spans="1:27" x14ac:dyDescent="0.2">
      <c r="A394" s="18" t="s">
        <v>411</v>
      </c>
      <c r="B394" s="18">
        <f>IF(ISERROR(VLOOKUP(Prices!A394,Quantities!$A$1:$B$576,2,FALSE)),0,VLOOKUP(Prices!A394,Quantities!$A$1:$B$576,2,FALSE))</f>
        <v>1672</v>
      </c>
      <c r="C394" s="19">
        <f t="shared" ref="C394:C457" si="83">I394/J394</f>
        <v>0.56057823476992563</v>
      </c>
      <c r="D394" s="20">
        <v>3</v>
      </c>
      <c r="E394" s="21">
        <v>1620</v>
      </c>
      <c r="F394" s="22">
        <v>0</v>
      </c>
      <c r="G394" s="23">
        <f>VLOOKUP(E394,'[3]SLUOS Capital Charge'!$D$13:$S$229,16,FALSE)</f>
        <v>34.207668803429172</v>
      </c>
      <c r="H394" s="23">
        <v>0</v>
      </c>
      <c r="I394" s="23">
        <f>VLOOKUP(A394,'[1]Public Lighting Charges'!$A$8:$L$689,12,FALSE)</f>
        <v>43.639337217127348</v>
      </c>
      <c r="J394" s="24">
        <f t="shared" ref="J394:J457" si="84">SUM(F394:I394)</f>
        <v>77.84700602055652</v>
      </c>
      <c r="K394" s="25">
        <f>IF($D394=3,($I394*(1+K$6)*K$5)+$G394,$J394*(1+K$6)*K$5)</f>
        <v>96.535970733674446</v>
      </c>
      <c r="L394" s="25">
        <f>IF($D394=3,($I394*(1+L$6)*L$5)+$G394,$J394*(1+L$6)*L$5)</f>
        <v>95.533302391054818</v>
      </c>
      <c r="M394" s="25">
        <f>IF($D394=3,($I394*(1+M$6)*M$5)+$G394,$J394*(1+M$6)*M$5)</f>
        <v>95.692801308355172</v>
      </c>
      <c r="N394" s="25">
        <f>IF($D394=3,($I394*(1+N$6)*N$5)+$G394,$J394*(1+N$6)*N$5)</f>
        <v>95.548941360080235</v>
      </c>
      <c r="O394" s="25">
        <f>IF($D394=3,($I394*(1+O$6)*O$5)+$G394,$J394*(1+O$6)*O$5)</f>
        <v>96.122150807428994</v>
      </c>
      <c r="P394" s="23">
        <f>IF($D394=3,($I394*(1+L$6)*L$5))</f>
        <v>61.325633587625646</v>
      </c>
      <c r="Q394" s="23">
        <f>IF($D394=3,$G394,$J394*(1+L$6)*L$5)</f>
        <v>34.207668803429172</v>
      </c>
      <c r="R394" s="32">
        <f t="shared" ref="R394" si="85">SUM(P394:Q394)</f>
        <v>95.533302391054818</v>
      </c>
      <c r="S394" s="26">
        <f t="shared" si="82"/>
        <v>0</v>
      </c>
      <c r="U394" s="26"/>
      <c r="V394" s="26">
        <f t="shared" ref="V394:V457" si="86">K394*$B394</f>
        <v>161408.14306670366</v>
      </c>
      <c r="W394" s="26">
        <f t="shared" si="75"/>
        <v>159731.68159784365</v>
      </c>
      <c r="X394" s="26">
        <f t="shared" si="76"/>
        <v>159998.36378756983</v>
      </c>
      <c r="Y394" s="26">
        <f t="shared" si="77"/>
        <v>159757.82995405415</v>
      </c>
      <c r="Z394" s="26">
        <f t="shared" si="78"/>
        <v>160716.23615002129</v>
      </c>
      <c r="AA394" s="26"/>
    </row>
    <row r="395" spans="1:27" x14ac:dyDescent="0.2">
      <c r="A395" s="18" t="s">
        <v>412</v>
      </c>
      <c r="B395" s="18">
        <f>IF(ISERROR(VLOOKUP(Prices!A395,Quantities!$A$1:$B$576,2,FALSE)),0,VLOOKUP(Prices!A395,Quantities!$A$1:$B$576,2,FALSE))</f>
        <v>10</v>
      </c>
      <c r="C395" s="19">
        <f t="shared" si="83"/>
        <v>0.48469052426952008</v>
      </c>
      <c r="D395" s="20">
        <v>3</v>
      </c>
      <c r="E395" s="21">
        <v>1630</v>
      </c>
      <c r="F395" s="22">
        <v>0</v>
      </c>
      <c r="G395" s="23">
        <f>VLOOKUP(E395,'[3]SLUOS Capital Charge'!$D$13:$S$229,16,FALSE)</f>
        <v>46.396128780266444</v>
      </c>
      <c r="H395" s="23">
        <v>0</v>
      </c>
      <c r="I395" s="23">
        <f>VLOOKUP(A395,'[1]Public Lighting Charges'!$A$8:$L$689,12,FALSE)</f>
        <v>43.639337217127348</v>
      </c>
      <c r="J395" s="24">
        <f t="shared" si="84"/>
        <v>90.0354659973938</v>
      </c>
      <c r="K395" s="25">
        <f t="shared" ref="K395:O426" si="87">IF($D395=3,($I395*(1+K$6)*K$5)+$G395,$J395*(1+K$6)*K$5)</f>
        <v>108.72443071051171</v>
      </c>
      <c r="L395" s="25">
        <f t="shared" si="87"/>
        <v>107.7217623678921</v>
      </c>
      <c r="M395" s="25">
        <f t="shared" si="87"/>
        <v>107.88126128519244</v>
      </c>
      <c r="N395" s="25">
        <f t="shared" si="87"/>
        <v>107.73740133691751</v>
      </c>
      <c r="O395" s="25">
        <f t="shared" si="87"/>
        <v>108.31061078426626</v>
      </c>
      <c r="P395" s="23">
        <f t="shared" ref="P395:P448" si="88">IF($D395=3,($I395*(1+L$6)*L$5))</f>
        <v>61.325633587625646</v>
      </c>
      <c r="Q395" s="23">
        <f t="shared" ref="Q395:Q448" si="89">IF($D395=3,$G395,$J395*(1+L$6)*L$5)</f>
        <v>46.396128780266444</v>
      </c>
      <c r="R395" s="32">
        <f t="shared" ref="R395:R458" si="90">SUM(P395:Q395)</f>
        <v>107.7217623678921</v>
      </c>
      <c r="S395" s="26">
        <f t="shared" si="82"/>
        <v>0</v>
      </c>
      <c r="U395" s="26"/>
      <c r="V395" s="26">
        <f t="shared" si="86"/>
        <v>1087.2443071051171</v>
      </c>
      <c r="W395" s="26">
        <f t="shared" si="75"/>
        <v>1077.217623678921</v>
      </c>
      <c r="X395" s="26">
        <f t="shared" si="76"/>
        <v>1078.8126128519243</v>
      </c>
      <c r="Y395" s="26">
        <f t="shared" si="77"/>
        <v>1077.3740133691751</v>
      </c>
      <c r="Z395" s="26">
        <f t="shared" si="78"/>
        <v>1083.1061078426626</v>
      </c>
      <c r="AA395" s="26"/>
    </row>
    <row r="396" spans="1:27" x14ac:dyDescent="0.2">
      <c r="A396" s="27" t="s">
        <v>413</v>
      </c>
      <c r="B396" s="18">
        <f>IF(ISERROR(VLOOKUP(Prices!A396,Quantities!$A$1:$B$576,2,FALSE)),0,VLOOKUP(Prices!A396,Quantities!$A$1:$B$576,2,FALSE))</f>
        <v>180</v>
      </c>
      <c r="C396" s="19">
        <f t="shared" si="83"/>
        <v>0.34986189603120299</v>
      </c>
      <c r="D396" s="20">
        <v>3</v>
      </c>
      <c r="E396" s="21">
        <v>1660</v>
      </c>
      <c r="F396" s="22">
        <v>0</v>
      </c>
      <c r="G396" s="23">
        <f>VLOOKUP(E396,'[3]SLUOS Capital Charge'!$D$13:$S$229,16,FALSE)</f>
        <v>101.1814471664177</v>
      </c>
      <c r="H396" s="23">
        <v>0</v>
      </c>
      <c r="I396" s="23">
        <f>VLOOKUP(A396,'[1]Public Lighting Charges'!$A$8:$L$689,12,FALSE)</f>
        <v>54.449251217127348</v>
      </c>
      <c r="J396" s="24">
        <f t="shared" si="84"/>
        <v>155.63069838354505</v>
      </c>
      <c r="K396" s="25">
        <f t="shared" si="87"/>
        <v>178.94911244628668</v>
      </c>
      <c r="L396" s="25">
        <f t="shared" si="87"/>
        <v>177.69807281195122</v>
      </c>
      <c r="M396" s="25">
        <f t="shared" si="87"/>
        <v>177.89708125641351</v>
      </c>
      <c r="N396" s="25">
        <f t="shared" si="87"/>
        <v>177.71758571493149</v>
      </c>
      <c r="O396" s="25">
        <f t="shared" si="87"/>
        <v>178.43278505545845</v>
      </c>
      <c r="P396" s="23">
        <f t="shared" si="88"/>
        <v>76.516625645533523</v>
      </c>
      <c r="Q396" s="23">
        <f t="shared" si="89"/>
        <v>101.1814471664177</v>
      </c>
      <c r="R396" s="32">
        <f t="shared" si="90"/>
        <v>177.69807281195122</v>
      </c>
      <c r="S396" s="26">
        <f t="shared" si="82"/>
        <v>0</v>
      </c>
      <c r="U396" s="26"/>
      <c r="V396" s="26">
        <f t="shared" si="86"/>
        <v>32210.840240331603</v>
      </c>
      <c r="W396" s="26">
        <f t="shared" si="75"/>
        <v>31985.653106151221</v>
      </c>
      <c r="X396" s="26">
        <f t="shared" si="76"/>
        <v>32021.474626154431</v>
      </c>
      <c r="Y396" s="26">
        <f t="shared" si="77"/>
        <v>31989.165428687669</v>
      </c>
      <c r="Z396" s="26">
        <f t="shared" si="78"/>
        <v>32117.901309982521</v>
      </c>
      <c r="AA396" s="26"/>
    </row>
    <row r="397" spans="1:27" x14ac:dyDescent="0.2">
      <c r="A397" s="27" t="s">
        <v>414</v>
      </c>
      <c r="B397" s="18">
        <f>IF(ISERROR(VLOOKUP(Prices!A397,Quantities!$A$1:$B$576,2,FALSE)),0,VLOOKUP(Prices!A397,Quantities!$A$1:$B$576,2,FALSE))</f>
        <v>1</v>
      </c>
      <c r="C397" s="19">
        <f t="shared" si="83"/>
        <v>0.30197047922122605</v>
      </c>
      <c r="D397" s="20">
        <v>3</v>
      </c>
      <c r="E397" s="21">
        <v>1670</v>
      </c>
      <c r="F397" s="22">
        <v>0</v>
      </c>
      <c r="G397" s="23">
        <f>VLOOKUP(E397,'[3]SLUOS Capital Charge'!$D$13:$S$229,16,FALSE)</f>
        <v>113.36990714325496</v>
      </c>
      <c r="H397" s="23">
        <v>0</v>
      </c>
      <c r="I397" s="23">
        <f>VLOOKUP(A397,'[1]Public Lighting Charges'!$A$8:$L$689,12,FALSE)</f>
        <v>49.044294217127351</v>
      </c>
      <c r="J397" s="24">
        <f t="shared" si="84"/>
        <v>162.41420136038232</v>
      </c>
      <c r="K397" s="25">
        <f t="shared" si="87"/>
        <v>183.41789074831209</v>
      </c>
      <c r="L397" s="25">
        <f t="shared" si="87"/>
        <v>182.29103675983455</v>
      </c>
      <c r="M397" s="25">
        <f t="shared" si="87"/>
        <v>182.47029044071587</v>
      </c>
      <c r="N397" s="25">
        <f t="shared" si="87"/>
        <v>182.30861269583738</v>
      </c>
      <c r="O397" s="25">
        <f t="shared" si="87"/>
        <v>182.95281708977524</v>
      </c>
      <c r="P397" s="23">
        <f t="shared" si="88"/>
        <v>68.921129616579591</v>
      </c>
      <c r="Q397" s="23">
        <f t="shared" si="89"/>
        <v>113.36990714325496</v>
      </c>
      <c r="R397" s="32">
        <f t="shared" si="90"/>
        <v>182.29103675983455</v>
      </c>
      <c r="S397" s="26">
        <f t="shared" si="82"/>
        <v>0</v>
      </c>
      <c r="U397" s="26"/>
      <c r="V397" s="26">
        <f t="shared" si="86"/>
        <v>183.41789074831209</v>
      </c>
      <c r="W397" s="26">
        <f t="shared" si="75"/>
        <v>182.29103675983455</v>
      </c>
      <c r="X397" s="26">
        <f t="shared" si="76"/>
        <v>182.47029044071587</v>
      </c>
      <c r="Y397" s="26">
        <f t="shared" si="77"/>
        <v>182.30861269583738</v>
      </c>
      <c r="Z397" s="26">
        <f t="shared" si="78"/>
        <v>182.95281708977524</v>
      </c>
      <c r="AA397" s="26"/>
    </row>
    <row r="398" spans="1:27" x14ac:dyDescent="0.2">
      <c r="A398" s="27" t="s">
        <v>415</v>
      </c>
      <c r="B398" s="18">
        <f>IF(ISERROR(VLOOKUP(Prices!A398,Quantities!$A$1:$B$576,2,FALSE)),0,VLOOKUP(Prices!A398,Quantities!$A$1:$B$576,2,FALSE))</f>
        <v>519</v>
      </c>
      <c r="C398" s="19">
        <f t="shared" si="83"/>
        <v>0.25664479436177834</v>
      </c>
      <c r="D398" s="20">
        <v>3</v>
      </c>
      <c r="E398" s="21">
        <v>1700</v>
      </c>
      <c r="F398" s="22">
        <v>0</v>
      </c>
      <c r="G398" s="23">
        <f>VLOOKUP(E398,'[3]SLUOS Capital Charge'!$D$13:$S$229,16,FALSE)</f>
        <v>155.00051279244866</v>
      </c>
      <c r="H398" s="23">
        <v>0</v>
      </c>
      <c r="I398" s="23">
        <f>VLOOKUP(A398,'[1]Public Lighting Charges'!$A$8:$L$689,12,FALSE)</f>
        <v>53.514220967127351</v>
      </c>
      <c r="J398" s="24">
        <f t="shared" si="84"/>
        <v>208.51473375957602</v>
      </c>
      <c r="K398" s="25">
        <f t="shared" si="87"/>
        <v>231.43271214977287</v>
      </c>
      <c r="L398" s="25">
        <f t="shared" si="87"/>
        <v>230.20315600466648</v>
      </c>
      <c r="M398" s="25">
        <f t="shared" si="87"/>
        <v>230.39874697484919</v>
      </c>
      <c r="N398" s="25">
        <f t="shared" si="87"/>
        <v>230.22233382214705</v>
      </c>
      <c r="O398" s="25">
        <f t="shared" si="87"/>
        <v>230.9252513956483</v>
      </c>
      <c r="P398" s="23">
        <f t="shared" si="88"/>
        <v>75.202643212217808</v>
      </c>
      <c r="Q398" s="23">
        <f t="shared" si="89"/>
        <v>155.00051279244866</v>
      </c>
      <c r="R398" s="32">
        <f t="shared" si="90"/>
        <v>230.20315600466648</v>
      </c>
      <c r="S398" s="26">
        <f t="shared" si="82"/>
        <v>0</v>
      </c>
      <c r="U398" s="26"/>
      <c r="V398" s="26">
        <f t="shared" si="86"/>
        <v>120113.57760573212</v>
      </c>
      <c r="W398" s="26">
        <f t="shared" si="75"/>
        <v>119475.4379664219</v>
      </c>
      <c r="X398" s="26">
        <f t="shared" si="76"/>
        <v>119576.94967994673</v>
      </c>
      <c r="Y398" s="26">
        <f t="shared" si="77"/>
        <v>119485.39125369432</v>
      </c>
      <c r="Z398" s="26">
        <f t="shared" si="78"/>
        <v>119850.20547434146</v>
      </c>
      <c r="AA398" s="26"/>
    </row>
    <row r="399" spans="1:27" x14ac:dyDescent="0.2">
      <c r="A399" s="27" t="s">
        <v>416</v>
      </c>
      <c r="B399" s="18">
        <f>IF(ISERROR(VLOOKUP(Prices!A399,Quantities!$A$1:$B$576,2,FALSE)),0,VLOOKUP(Prices!A399,Quantities!$A$1:$B$576,2,FALSE))</f>
        <v>11</v>
      </c>
      <c r="C399" s="19">
        <f t="shared" si="83"/>
        <v>0.22513665247174303</v>
      </c>
      <c r="D399" s="20">
        <v>3</v>
      </c>
      <c r="E399" s="21">
        <v>1710</v>
      </c>
      <c r="F399" s="22">
        <v>0</v>
      </c>
      <c r="G399" s="23">
        <f>VLOOKUP(E399,'[3]SLUOS Capital Charge'!$D$13:$S$229,16,FALSE)</f>
        <v>167.18897276928595</v>
      </c>
      <c r="H399" s="23">
        <v>0</v>
      </c>
      <c r="I399" s="23">
        <f>VLOOKUP(A399,'[1]Public Lighting Charges'!$A$8:$L$689,12,FALSE)</f>
        <v>48.576779092127346</v>
      </c>
      <c r="J399" s="24">
        <f t="shared" si="84"/>
        <v>215.76575186141329</v>
      </c>
      <c r="K399" s="25">
        <f t="shared" si="87"/>
        <v>236.56922341307069</v>
      </c>
      <c r="L399" s="25">
        <f t="shared" si="87"/>
        <v>235.45311116920766</v>
      </c>
      <c r="M399" s="25">
        <f t="shared" si="87"/>
        <v>235.63065611294923</v>
      </c>
      <c r="N399" s="25">
        <f t="shared" si="87"/>
        <v>235.47051956246068</v>
      </c>
      <c r="O399" s="25">
        <f t="shared" si="87"/>
        <v>236.10858307288566</v>
      </c>
      <c r="P399" s="23">
        <f t="shared" si="88"/>
        <v>68.26413839992172</v>
      </c>
      <c r="Q399" s="23">
        <f t="shared" si="89"/>
        <v>167.18897276928595</v>
      </c>
      <c r="R399" s="32">
        <f t="shared" si="90"/>
        <v>235.45311116920766</v>
      </c>
      <c r="S399" s="26">
        <f t="shared" si="82"/>
        <v>0</v>
      </c>
      <c r="U399" s="26"/>
      <c r="V399" s="26">
        <f t="shared" si="86"/>
        <v>2602.2614575437774</v>
      </c>
      <c r="W399" s="26">
        <f t="shared" si="75"/>
        <v>2589.9842228612843</v>
      </c>
      <c r="X399" s="26">
        <f t="shared" si="76"/>
        <v>2591.9372172424414</v>
      </c>
      <c r="Y399" s="26">
        <f t="shared" si="77"/>
        <v>2590.1757151870675</v>
      </c>
      <c r="Z399" s="26">
        <f t="shared" si="78"/>
        <v>2597.1944138017425</v>
      </c>
      <c r="AA399" s="26"/>
    </row>
    <row r="400" spans="1:27" x14ac:dyDescent="0.2">
      <c r="A400" s="27" t="s">
        <v>417</v>
      </c>
      <c r="B400" s="18">
        <f>IF(ISERROR(VLOOKUP(Prices!A400,Quantities!$A$1:$B$576,2,FALSE)),0,VLOOKUP(Prices!A400,Quantities!$A$1:$B$576,2,FALSE))</f>
        <v>11</v>
      </c>
      <c r="C400" s="19">
        <f t="shared" si="83"/>
        <v>0.57813225356677733</v>
      </c>
      <c r="D400" s="20">
        <v>3</v>
      </c>
      <c r="E400" s="21">
        <v>1980</v>
      </c>
      <c r="F400" s="22">
        <v>0</v>
      </c>
      <c r="G400" s="23">
        <f>VLOOKUP(E400,'[3]SLUOS Capital Charge'!$D$13:$S$229,16,FALSE)</f>
        <v>34.181429757645702</v>
      </c>
      <c r="H400" s="23">
        <v>0</v>
      </c>
      <c r="I400" s="23">
        <f>VLOOKUP(A400,'[1]Public Lighting Charges'!$A$8:$L$689,12,FALSE)</f>
        <v>46.842611654954375</v>
      </c>
      <c r="J400" s="24">
        <f t="shared" si="84"/>
        <v>81.02404141260007</v>
      </c>
      <c r="K400" s="25">
        <f t="shared" si="87"/>
        <v>101.08483912668957</v>
      </c>
      <c r="L400" s="25">
        <f t="shared" si="87"/>
        <v>100.00857154823483</v>
      </c>
      <c r="M400" s="25">
        <f t="shared" si="87"/>
        <v>100.17977822365503</v>
      </c>
      <c r="N400" s="25">
        <f t="shared" si="87"/>
        <v>100.02535847029773</v>
      </c>
      <c r="O400" s="25">
        <f t="shared" si="87"/>
        <v>100.64064342308043</v>
      </c>
      <c r="P400" s="23">
        <f t="shared" si="88"/>
        <v>65.827141790589124</v>
      </c>
      <c r="Q400" s="23">
        <f t="shared" si="89"/>
        <v>34.181429757645702</v>
      </c>
      <c r="R400" s="32">
        <f t="shared" si="90"/>
        <v>100.00857154823483</v>
      </c>
      <c r="S400" s="26">
        <f t="shared" si="82"/>
        <v>0</v>
      </c>
      <c r="U400" s="26"/>
      <c r="V400" s="26">
        <f t="shared" si="86"/>
        <v>1111.9332303935853</v>
      </c>
      <c r="W400" s="26">
        <f t="shared" si="75"/>
        <v>1100.094287030583</v>
      </c>
      <c r="X400" s="26">
        <f t="shared" si="76"/>
        <v>1101.9775604602055</v>
      </c>
      <c r="Y400" s="26">
        <f t="shared" si="77"/>
        <v>1100.2789431732751</v>
      </c>
      <c r="Z400" s="26">
        <f t="shared" si="78"/>
        <v>1107.0470776538848</v>
      </c>
      <c r="AA400" s="26"/>
    </row>
    <row r="401" spans="1:27" x14ac:dyDescent="0.2">
      <c r="A401" s="27" t="s">
        <v>418</v>
      </c>
      <c r="B401" s="18">
        <f>IF(ISERROR(VLOOKUP(Prices!A401,Quantities!$A$1:$B$576,2,FALSE)),0,VLOOKUP(Prices!A401,Quantities!$A$1:$B$576,2,FALSE))</f>
        <v>1</v>
      </c>
      <c r="C401" s="19">
        <f t="shared" si="83"/>
        <v>0.26792489680754528</v>
      </c>
      <c r="D401" s="20">
        <v>3</v>
      </c>
      <c r="E401" s="21">
        <v>2060</v>
      </c>
      <c r="F401" s="22">
        <v>0</v>
      </c>
      <c r="G401" s="23">
        <f>VLOOKUP(E401,'[3]SLUOS Capital Charge'!$D$13:$S$229,16,FALSE)</f>
        <v>154.9742737466652</v>
      </c>
      <c r="H401" s="23">
        <v>0</v>
      </c>
      <c r="I401" s="23">
        <f>VLOOKUP(A401,'[1]Public Lighting Charges'!$A$8:$L$689,12,FALSE)</f>
        <v>56.717495404954377</v>
      </c>
      <c r="J401" s="24">
        <f t="shared" si="84"/>
        <v>211.69176915161958</v>
      </c>
      <c r="K401" s="25">
        <f t="shared" si="87"/>
        <v>235.98158054278801</v>
      </c>
      <c r="L401" s="25">
        <f t="shared" si="87"/>
        <v>234.67842516184646</v>
      </c>
      <c r="M401" s="25">
        <f t="shared" si="87"/>
        <v>234.88572389014905</v>
      </c>
      <c r="N401" s="25">
        <f t="shared" si="87"/>
        <v>234.69875093236456</v>
      </c>
      <c r="O401" s="25">
        <f t="shared" si="87"/>
        <v>235.44374401129977</v>
      </c>
      <c r="P401" s="23">
        <f t="shared" si="88"/>
        <v>79.704151415181272</v>
      </c>
      <c r="Q401" s="23">
        <f t="shared" si="89"/>
        <v>154.9742737466652</v>
      </c>
      <c r="R401" s="32">
        <f t="shared" si="90"/>
        <v>234.67842516184646</v>
      </c>
      <c r="S401" s="26">
        <f t="shared" si="82"/>
        <v>0</v>
      </c>
      <c r="U401" s="26"/>
      <c r="V401" s="26">
        <f t="shared" si="86"/>
        <v>235.98158054278801</v>
      </c>
      <c r="W401" s="26">
        <f t="shared" si="75"/>
        <v>234.67842516184646</v>
      </c>
      <c r="X401" s="26">
        <f t="shared" si="76"/>
        <v>234.88572389014905</v>
      </c>
      <c r="Y401" s="26">
        <f t="shared" si="77"/>
        <v>234.69875093236456</v>
      </c>
      <c r="Z401" s="26">
        <f t="shared" si="78"/>
        <v>235.44374401129977</v>
      </c>
      <c r="AA401" s="26"/>
    </row>
    <row r="402" spans="1:27" x14ac:dyDescent="0.2">
      <c r="A402" s="27" t="s">
        <v>419</v>
      </c>
      <c r="B402" s="18">
        <f>IF(ISERROR(VLOOKUP(Prices!A402,Quantities!$A$1:$B$576,2,FALSE)),0,VLOOKUP(Prices!A402,Quantities!$A$1:$B$576,2,FALSE))</f>
        <v>37</v>
      </c>
      <c r="C402" s="19">
        <f t="shared" si="83"/>
        <v>0.55234282399710888</v>
      </c>
      <c r="D402" s="20">
        <v>3</v>
      </c>
      <c r="E402" s="21">
        <v>90</v>
      </c>
      <c r="F402" s="22">
        <v>0</v>
      </c>
      <c r="G402" s="23">
        <f>VLOOKUP(E402,'[3]SLUOS Capital Charge'!$D$13:$S$229,16,FALSE)</f>
        <v>40.108950090145242</v>
      </c>
      <c r="H402" s="23">
        <v>0</v>
      </c>
      <c r="I402" s="23">
        <f>VLOOKUP(A402,'[1]Public Lighting Charges'!$A$8:$L$689,12,FALSE)</f>
        <v>49.488519223931391</v>
      </c>
      <c r="J402" s="24">
        <f t="shared" si="84"/>
        <v>89.597469314076633</v>
      </c>
      <c r="K402" s="25">
        <f t="shared" si="87"/>
        <v>110.79140232178317</v>
      </c>
      <c r="L402" s="25">
        <f t="shared" si="87"/>
        <v>109.65434170828047</v>
      </c>
      <c r="M402" s="25">
        <f t="shared" si="87"/>
        <v>109.83521900244607</v>
      </c>
      <c r="N402" s="25">
        <f t="shared" si="87"/>
        <v>109.67207684058565</v>
      </c>
      <c r="O402" s="25">
        <f t="shared" si="87"/>
        <v>110.3221161987298</v>
      </c>
      <c r="P402" s="23">
        <f t="shared" si="88"/>
        <v>69.545391618135227</v>
      </c>
      <c r="Q402" s="23">
        <f t="shared" si="89"/>
        <v>40.108950090145242</v>
      </c>
      <c r="R402" s="32">
        <f t="shared" si="90"/>
        <v>109.65434170828047</v>
      </c>
      <c r="S402" s="26">
        <f t="shared" si="82"/>
        <v>0</v>
      </c>
      <c r="U402" s="26"/>
      <c r="V402" s="26">
        <f t="shared" si="86"/>
        <v>4099.2818859059771</v>
      </c>
      <c r="W402" s="26">
        <f t="shared" si="75"/>
        <v>4057.2106432063774</v>
      </c>
      <c r="X402" s="26">
        <f t="shared" si="76"/>
        <v>4063.9031030905044</v>
      </c>
      <c r="Y402" s="26">
        <f t="shared" si="77"/>
        <v>4057.866843101669</v>
      </c>
      <c r="Z402" s="26">
        <f t="shared" si="78"/>
        <v>4081.9182993530026</v>
      </c>
      <c r="AA402" s="26"/>
    </row>
    <row r="403" spans="1:27" x14ac:dyDescent="0.2">
      <c r="A403" s="27" t="s">
        <v>420</v>
      </c>
      <c r="B403" s="18">
        <f>IF(ISERROR(VLOOKUP(Prices!A403,Quantities!$A$1:$B$576,2,FALSE)),0,VLOOKUP(Prices!A403,Quantities!$A$1:$B$576,2,FALSE))</f>
        <v>4</v>
      </c>
      <c r="C403" s="19">
        <f t="shared" si="83"/>
        <v>0.36024623452110732</v>
      </c>
      <c r="D403" s="20">
        <v>3</v>
      </c>
      <c r="E403" s="21">
        <v>140</v>
      </c>
      <c r="F403" s="22">
        <v>0</v>
      </c>
      <c r="G403" s="23">
        <f>VLOOKUP(E403,'[3]SLUOS Capital Charge'!$D$13:$S$229,16,FALSE)</f>
        <v>107.08272845313375</v>
      </c>
      <c r="H403" s="23">
        <v>0</v>
      </c>
      <c r="I403" s="23">
        <f>VLOOKUP(A403,'[1]Public Lighting Charges'!$A$8:$L$689,12,FALSE)</f>
        <v>60.29843322393139</v>
      </c>
      <c r="J403" s="24">
        <f t="shared" si="84"/>
        <v>167.38116167706514</v>
      </c>
      <c r="K403" s="25">
        <f t="shared" si="87"/>
        <v>193.20454403439538</v>
      </c>
      <c r="L403" s="25">
        <f t="shared" si="87"/>
        <v>191.81911212917683</v>
      </c>
      <c r="M403" s="25">
        <f t="shared" si="87"/>
        <v>192.0394989505044</v>
      </c>
      <c r="N403" s="25">
        <f t="shared" si="87"/>
        <v>191.84072119543691</v>
      </c>
      <c r="O403" s="25">
        <f t="shared" si="87"/>
        <v>192.63275044675925</v>
      </c>
      <c r="P403" s="23">
        <f t="shared" si="88"/>
        <v>84.736383676043076</v>
      </c>
      <c r="Q403" s="23">
        <f t="shared" si="89"/>
        <v>107.08272845313375</v>
      </c>
      <c r="R403" s="32">
        <f t="shared" si="90"/>
        <v>191.81911212917683</v>
      </c>
      <c r="S403" s="26">
        <f t="shared" si="82"/>
        <v>0</v>
      </c>
      <c r="U403" s="26"/>
      <c r="V403" s="26">
        <f t="shared" si="86"/>
        <v>772.81817613758153</v>
      </c>
      <c r="W403" s="26">
        <f t="shared" si="75"/>
        <v>767.27644851670732</v>
      </c>
      <c r="X403" s="26">
        <f t="shared" si="76"/>
        <v>768.15799580201758</v>
      </c>
      <c r="Y403" s="26">
        <f t="shared" si="77"/>
        <v>767.36288478174765</v>
      </c>
      <c r="Z403" s="26">
        <f t="shared" si="78"/>
        <v>770.53100178703698</v>
      </c>
      <c r="AA403" s="26"/>
    </row>
    <row r="404" spans="1:27" x14ac:dyDescent="0.2">
      <c r="A404" s="27" t="s">
        <v>421</v>
      </c>
      <c r="B404" s="18">
        <f>IF(ISERROR(VLOOKUP(Prices!A404,Quantities!$A$1:$B$576,2,FALSE)),0,VLOOKUP(Prices!A404,Quantities!$A$1:$B$576,2,FALSE))</f>
        <v>6</v>
      </c>
      <c r="C404" s="19">
        <f t="shared" si="83"/>
        <v>0.26950877291622932</v>
      </c>
      <c r="D404" s="20">
        <v>3</v>
      </c>
      <c r="E404" s="21">
        <v>170</v>
      </c>
      <c r="F404" s="22">
        <v>0</v>
      </c>
      <c r="G404" s="23">
        <f>VLOOKUP(E404,'[3]SLUOS Capital Charge'!$D$13:$S$229,16,FALSE)</f>
        <v>160.90179407916474</v>
      </c>
      <c r="H404" s="23">
        <v>0</v>
      </c>
      <c r="I404" s="23">
        <f>VLOOKUP(A404,'[1]Public Lighting Charges'!$A$8:$L$689,12,FALSE)</f>
        <v>59.363402973931393</v>
      </c>
      <c r="J404" s="24">
        <f t="shared" si="84"/>
        <v>220.26519705309613</v>
      </c>
      <c r="K404" s="25">
        <f t="shared" si="87"/>
        <v>245.68814373788163</v>
      </c>
      <c r="L404" s="25">
        <f t="shared" si="87"/>
        <v>244.32419532189212</v>
      </c>
      <c r="M404" s="25">
        <f t="shared" si="87"/>
        <v>244.5411646689401</v>
      </c>
      <c r="N404" s="25">
        <f t="shared" si="87"/>
        <v>244.34546930265248</v>
      </c>
      <c r="O404" s="25">
        <f t="shared" si="87"/>
        <v>245.12521678694912</v>
      </c>
      <c r="P404" s="23">
        <f t="shared" si="88"/>
        <v>83.422401242727375</v>
      </c>
      <c r="Q404" s="23">
        <f t="shared" si="89"/>
        <v>160.90179407916474</v>
      </c>
      <c r="R404" s="32">
        <f t="shared" si="90"/>
        <v>244.32419532189212</v>
      </c>
      <c r="S404" s="26">
        <f t="shared" si="82"/>
        <v>0</v>
      </c>
      <c r="U404" s="26"/>
      <c r="V404" s="26">
        <f t="shared" si="86"/>
        <v>1474.1288624272897</v>
      </c>
      <c r="W404" s="26">
        <f t="shared" si="75"/>
        <v>1465.9451719313527</v>
      </c>
      <c r="X404" s="26">
        <f t="shared" si="76"/>
        <v>1467.2469880136405</v>
      </c>
      <c r="Y404" s="26">
        <f t="shared" si="77"/>
        <v>1466.072815815915</v>
      </c>
      <c r="Z404" s="26">
        <f t="shared" si="78"/>
        <v>1470.7513007216949</v>
      </c>
      <c r="AA404" s="26"/>
    </row>
    <row r="405" spans="1:27" x14ac:dyDescent="0.2">
      <c r="A405" s="27" t="s">
        <v>422</v>
      </c>
      <c r="B405" s="18">
        <f>IF(ISERROR(VLOOKUP(Prices!A405,Quantities!$A$1:$B$576,2,FALSE)),0,VLOOKUP(Prices!A405,Quantities!$A$1:$B$576,2,FALSE))</f>
        <v>1056</v>
      </c>
      <c r="C405" s="19">
        <f t="shared" si="83"/>
        <v>0.58003634682931215</v>
      </c>
      <c r="D405" s="20">
        <v>3</v>
      </c>
      <c r="E405" s="21">
        <v>40</v>
      </c>
      <c r="F405" s="22">
        <v>0</v>
      </c>
      <c r="G405" s="23">
        <f>VLOOKUP(E405,'[3]SLUOS Capital Charge'!$D$13:$S$229,16,FALSE)</f>
        <v>37.837098087403191</v>
      </c>
      <c r="H405" s="23">
        <v>0</v>
      </c>
      <c r="I405" s="23">
        <f>VLOOKUP(A405,'[1]Public Lighting Charges'!$A$8:$L$689,12,FALSE)</f>
        <v>52.259027617134578</v>
      </c>
      <c r="J405" s="24">
        <f t="shared" si="84"/>
        <v>90.096125704537769</v>
      </c>
      <c r="K405" s="25">
        <f t="shared" si="87"/>
        <v>112.476555503897</v>
      </c>
      <c r="L405" s="25">
        <f t="shared" si="87"/>
        <v>111.27583899559906</v>
      </c>
      <c r="M405" s="25">
        <f t="shared" si="87"/>
        <v>111.46684231635597</v>
      </c>
      <c r="N405" s="25">
        <f t="shared" si="87"/>
        <v>111.29456699117186</v>
      </c>
      <c r="O405" s="25">
        <f t="shared" si="87"/>
        <v>111.98099740578513</v>
      </c>
      <c r="P405" s="23">
        <f t="shared" si="88"/>
        <v>73.438740908195868</v>
      </c>
      <c r="Q405" s="23">
        <f t="shared" si="89"/>
        <v>37.837098087403191</v>
      </c>
      <c r="R405" s="32">
        <f t="shared" si="90"/>
        <v>111.27583899559906</v>
      </c>
      <c r="S405" s="26">
        <f t="shared" si="82"/>
        <v>0</v>
      </c>
      <c r="U405" s="26"/>
      <c r="V405" s="26">
        <f t="shared" si="86"/>
        <v>118775.24261211524</v>
      </c>
      <c r="W405" s="26">
        <f t="shared" si="75"/>
        <v>117507.2859793526</v>
      </c>
      <c r="X405" s="26">
        <f t="shared" si="76"/>
        <v>117708.98548607191</v>
      </c>
      <c r="Y405" s="26">
        <f t="shared" si="77"/>
        <v>117527.06274267749</v>
      </c>
      <c r="Z405" s="26">
        <f t="shared" si="78"/>
        <v>118251.9332605091</v>
      </c>
      <c r="AA405" s="26"/>
    </row>
    <row r="406" spans="1:27" x14ac:dyDescent="0.2">
      <c r="A406" s="27" t="s">
        <v>423</v>
      </c>
      <c r="B406" s="18">
        <f>IF(ISERROR(VLOOKUP(Prices!A406,Quantities!$A$1:$B$576,2,FALSE)),0,VLOOKUP(Prices!A406,Quantities!$A$1:$B$576,2,FALSE))</f>
        <v>70</v>
      </c>
      <c r="C406" s="19">
        <f t="shared" si="83"/>
        <v>0.37567911582895785</v>
      </c>
      <c r="D406" s="20">
        <v>3</v>
      </c>
      <c r="E406" s="21">
        <v>350</v>
      </c>
      <c r="F406" s="22">
        <v>0</v>
      </c>
      <c r="G406" s="23">
        <f>VLOOKUP(E406,'[3]SLUOS Capital Charge'!$D$13:$S$229,16,FALSE)</f>
        <v>104.81087645039172</v>
      </c>
      <c r="H406" s="23">
        <v>0</v>
      </c>
      <c r="I406" s="23">
        <f>VLOOKUP(A406,'[1]Public Lighting Charges'!$A$8:$L$689,12,FALSE)</f>
        <v>63.068941617134577</v>
      </c>
      <c r="J406" s="24">
        <f t="shared" si="84"/>
        <v>167.87981806752629</v>
      </c>
      <c r="K406" s="25">
        <f t="shared" si="87"/>
        <v>194.88969721650921</v>
      </c>
      <c r="L406" s="25">
        <f t="shared" si="87"/>
        <v>193.44060941649545</v>
      </c>
      <c r="M406" s="25">
        <f t="shared" si="87"/>
        <v>193.67112226441432</v>
      </c>
      <c r="N406" s="25">
        <f t="shared" si="87"/>
        <v>193.46321134602312</v>
      </c>
      <c r="O406" s="25">
        <f t="shared" si="87"/>
        <v>194.29163165381459</v>
      </c>
      <c r="P406" s="23">
        <f t="shared" si="88"/>
        <v>88.629732966103731</v>
      </c>
      <c r="Q406" s="23">
        <f t="shared" si="89"/>
        <v>104.81087645039172</v>
      </c>
      <c r="R406" s="32">
        <f t="shared" si="90"/>
        <v>193.44060941649545</v>
      </c>
      <c r="S406" s="26">
        <f t="shared" si="82"/>
        <v>0</v>
      </c>
      <c r="U406" s="26"/>
      <c r="V406" s="26">
        <f t="shared" si="86"/>
        <v>13642.278805155644</v>
      </c>
      <c r="W406" s="26">
        <f t="shared" si="75"/>
        <v>13540.842659154681</v>
      </c>
      <c r="X406" s="26">
        <f t="shared" si="76"/>
        <v>13556.978558509003</v>
      </c>
      <c r="Y406" s="26">
        <f t="shared" si="77"/>
        <v>13542.424794221619</v>
      </c>
      <c r="Z406" s="26">
        <f t="shared" si="78"/>
        <v>13600.414215767021</v>
      </c>
      <c r="AA406" s="26"/>
    </row>
    <row r="407" spans="1:27" x14ac:dyDescent="0.2">
      <c r="A407" s="27" t="s">
        <v>424</v>
      </c>
      <c r="B407" s="18">
        <f>IF(ISERROR(VLOOKUP(Prices!A407,Quantities!$A$1:$B$576,2,FALSE)),0,VLOOKUP(Prices!A407,Quantities!$A$1:$B$576,2,FALSE))</f>
        <v>310</v>
      </c>
      <c r="C407" s="19">
        <f t="shared" si="83"/>
        <v>0.2814496594344888</v>
      </c>
      <c r="D407" s="20">
        <v>3</v>
      </c>
      <c r="E407" s="21">
        <v>360</v>
      </c>
      <c r="F407" s="22">
        <v>0</v>
      </c>
      <c r="G407" s="23">
        <f>VLOOKUP(E407,'[3]SLUOS Capital Charge'!$D$13:$S$229,16,FALSE)</f>
        <v>158.62994207642268</v>
      </c>
      <c r="H407" s="23">
        <v>0</v>
      </c>
      <c r="I407" s="23">
        <f>VLOOKUP(A407,'[1]Public Lighting Charges'!$A$8:$L$689,12,FALSE)</f>
        <v>62.13391136713458</v>
      </c>
      <c r="J407" s="24">
        <f t="shared" si="84"/>
        <v>220.76385344355725</v>
      </c>
      <c r="K407" s="25">
        <f t="shared" si="87"/>
        <v>247.37329691999543</v>
      </c>
      <c r="L407" s="25">
        <f t="shared" si="87"/>
        <v>245.94569260921071</v>
      </c>
      <c r="M407" s="25">
        <f t="shared" si="87"/>
        <v>246.17278798284997</v>
      </c>
      <c r="N407" s="25">
        <f t="shared" si="87"/>
        <v>245.96795945323868</v>
      </c>
      <c r="O407" s="25">
        <f t="shared" si="87"/>
        <v>246.78409799400447</v>
      </c>
      <c r="P407" s="23">
        <f t="shared" si="88"/>
        <v>87.31575053278803</v>
      </c>
      <c r="Q407" s="23">
        <f t="shared" si="89"/>
        <v>158.62994207642268</v>
      </c>
      <c r="R407" s="32">
        <f t="shared" si="90"/>
        <v>245.94569260921071</v>
      </c>
      <c r="S407" s="26">
        <f t="shared" si="82"/>
        <v>0</v>
      </c>
      <c r="U407" s="26"/>
      <c r="V407" s="26">
        <f t="shared" si="86"/>
        <v>76685.722045198578</v>
      </c>
      <c r="W407" s="26">
        <f t="shared" si="75"/>
        <v>76243.164708855315</v>
      </c>
      <c r="X407" s="26">
        <f t="shared" si="76"/>
        <v>76313.564274683493</v>
      </c>
      <c r="Y407" s="26">
        <f t="shared" si="77"/>
        <v>76250.067430503987</v>
      </c>
      <c r="Z407" s="26">
        <f t="shared" si="78"/>
        <v>76503.07037814139</v>
      </c>
      <c r="AA407" s="26"/>
    </row>
    <row r="408" spans="1:27" x14ac:dyDescent="0.2">
      <c r="A408" s="27" t="s">
        <v>425</v>
      </c>
      <c r="B408" s="18">
        <f>IF(ISERROR(VLOOKUP(Prices!A408,Quantities!$A$1:$B$576,2,FALSE)),0,VLOOKUP(Prices!A408,Quantities!$A$1:$B$576,2,FALSE))</f>
        <v>10</v>
      </c>
      <c r="C408" s="19">
        <f t="shared" si="83"/>
        <v>0.24691507318483974</v>
      </c>
      <c r="D408" s="20">
        <v>3</v>
      </c>
      <c r="E408" s="21">
        <v>730</v>
      </c>
      <c r="F408" s="22">
        <v>0</v>
      </c>
      <c r="G408" s="23">
        <f>VLOOKUP(E408,'[3]SLUOS Capital Charge'!$D$13:$S$229,16,FALSE)</f>
        <v>174.44783133723399</v>
      </c>
      <c r="H408" s="23">
        <v>0</v>
      </c>
      <c r="I408" s="23">
        <f>VLOOKUP(A408,'[1]Public Lighting Charges'!$A$8:$L$689,12,FALSE)</f>
        <v>57.196469492134575</v>
      </c>
      <c r="J408" s="24">
        <f t="shared" si="84"/>
        <v>231.64430082936858</v>
      </c>
      <c r="K408" s="25">
        <f t="shared" si="87"/>
        <v>256.13923746726726</v>
      </c>
      <c r="L408" s="25">
        <f t="shared" si="87"/>
        <v>254.82507705772593</v>
      </c>
      <c r="M408" s="25">
        <f t="shared" si="87"/>
        <v>255.03412640492402</v>
      </c>
      <c r="N408" s="25">
        <f t="shared" si="87"/>
        <v>254.84557447752633</v>
      </c>
      <c r="O408" s="25">
        <f t="shared" si="87"/>
        <v>255.59685895521585</v>
      </c>
      <c r="P408" s="23">
        <f t="shared" si="88"/>
        <v>80.377245720491942</v>
      </c>
      <c r="Q408" s="23">
        <f t="shared" si="89"/>
        <v>174.44783133723399</v>
      </c>
      <c r="R408" s="32">
        <f t="shared" si="90"/>
        <v>254.82507705772593</v>
      </c>
      <c r="S408" s="26">
        <f t="shared" si="82"/>
        <v>0</v>
      </c>
      <c r="U408" s="26"/>
      <c r="V408" s="26">
        <f t="shared" si="86"/>
        <v>2561.3923746726728</v>
      </c>
      <c r="W408" s="26">
        <f t="shared" si="75"/>
        <v>2548.2507705772596</v>
      </c>
      <c r="X408" s="26">
        <f t="shared" si="76"/>
        <v>2550.3412640492402</v>
      </c>
      <c r="Y408" s="26">
        <f t="shared" si="77"/>
        <v>2548.4557447752632</v>
      </c>
      <c r="Z408" s="26">
        <f t="shared" si="78"/>
        <v>2555.9685895521584</v>
      </c>
      <c r="AA408" s="26"/>
    </row>
    <row r="409" spans="1:27" x14ac:dyDescent="0.2">
      <c r="A409" s="27" t="s">
        <v>426</v>
      </c>
      <c r="B409" s="18">
        <f>IF(ISERROR(VLOOKUP(Prices!A409,Quantities!$A$1:$B$576,2,FALSE)),0,VLOOKUP(Prices!A409,Quantities!$A$1:$B$576,2,FALSE))</f>
        <v>24</v>
      </c>
      <c r="C409" s="19">
        <f t="shared" si="83"/>
        <v>0.49340993856414278</v>
      </c>
      <c r="D409" s="20">
        <v>3</v>
      </c>
      <c r="E409" s="21">
        <v>890</v>
      </c>
      <c r="F409" s="22">
        <v>0</v>
      </c>
      <c r="G409" s="23">
        <f>VLOOKUP(E409,'[3]SLUOS Capital Charge'!$D$13:$S$229,16,FALSE)</f>
        <v>53.654987348214476</v>
      </c>
      <c r="H409" s="23">
        <v>0</v>
      </c>
      <c r="I409" s="23">
        <f>VLOOKUP(A409,'[1]Public Lighting Charges'!$A$8:$L$689,12,FALSE)</f>
        <v>52.259027617134578</v>
      </c>
      <c r="J409" s="24">
        <f t="shared" si="84"/>
        <v>105.91401496534905</v>
      </c>
      <c r="K409" s="25">
        <f t="shared" si="87"/>
        <v>128.29444476470829</v>
      </c>
      <c r="L409" s="25">
        <f t="shared" si="87"/>
        <v>127.09372825641034</v>
      </c>
      <c r="M409" s="25">
        <f t="shared" si="87"/>
        <v>127.28473157716725</v>
      </c>
      <c r="N409" s="25">
        <f t="shared" si="87"/>
        <v>127.11245625198315</v>
      </c>
      <c r="O409" s="25">
        <f t="shared" si="87"/>
        <v>127.79888666659642</v>
      </c>
      <c r="P409" s="23">
        <f t="shared" si="88"/>
        <v>73.438740908195868</v>
      </c>
      <c r="Q409" s="23">
        <f t="shared" si="89"/>
        <v>53.654987348214476</v>
      </c>
      <c r="R409" s="32">
        <f t="shared" si="90"/>
        <v>127.09372825641034</v>
      </c>
      <c r="S409" s="26">
        <f t="shared" si="82"/>
        <v>0</v>
      </c>
      <c r="U409" s="26"/>
      <c r="V409" s="26">
        <f t="shared" si="86"/>
        <v>3079.0666743529991</v>
      </c>
      <c r="W409" s="26">
        <f t="shared" ref="W409:W472" si="91">L409*$B409</f>
        <v>3050.249478153848</v>
      </c>
      <c r="X409" s="26">
        <f t="shared" ref="X409:X472" si="92">M409*$B409</f>
        <v>3054.8335578520141</v>
      </c>
      <c r="Y409" s="26">
        <f t="shared" ref="Y409:Y472" si="93">N409*$B409</f>
        <v>3050.6989500475956</v>
      </c>
      <c r="Z409" s="26">
        <f t="shared" ref="Z409:Z472" si="94">O409*$B409</f>
        <v>3067.1732799983138</v>
      </c>
      <c r="AA409" s="26"/>
    </row>
    <row r="410" spans="1:27" x14ac:dyDescent="0.2">
      <c r="A410" s="27" t="s">
        <v>427</v>
      </c>
      <c r="B410" s="18">
        <f>IF(ISERROR(VLOOKUP(Prices!A410,Quantities!$A$1:$B$576,2,FALSE)),0,VLOOKUP(Prices!A410,Quantities!$A$1:$B$576,2,FALSE))</f>
        <v>13</v>
      </c>
      <c r="C410" s="19">
        <f t="shared" si="83"/>
        <v>0.56004000257006625</v>
      </c>
      <c r="D410" s="20">
        <v>3</v>
      </c>
      <c r="E410" s="21">
        <v>90</v>
      </c>
      <c r="F410" s="22">
        <v>0</v>
      </c>
      <c r="G410" s="23">
        <f>VLOOKUP(E410,'[3]SLUOS Capital Charge'!$D$13:$S$229,16,FALSE)</f>
        <v>40.108950090145242</v>
      </c>
      <c r="H410" s="23">
        <v>0</v>
      </c>
      <c r="I410" s="23">
        <f>VLOOKUP(A410,'[1]Public Lighting Charges'!$A$8:$L$689,12,FALSE)</f>
        <v>51.056042919322252</v>
      </c>
      <c r="J410" s="24">
        <f t="shared" si="84"/>
        <v>91.164993009467494</v>
      </c>
      <c r="K410" s="25">
        <f t="shared" si="87"/>
        <v>113.03023307402452</v>
      </c>
      <c r="L410" s="25">
        <f t="shared" si="87"/>
        <v>111.85715664346542</v>
      </c>
      <c r="M410" s="25">
        <f t="shared" si="87"/>
        <v>112.04376313399835</v>
      </c>
      <c r="N410" s="25">
        <f t="shared" si="87"/>
        <v>111.87545352707303</v>
      </c>
      <c r="O410" s="25">
        <f t="shared" si="87"/>
        <v>112.54608255152377</v>
      </c>
      <c r="P410" s="23">
        <f t="shared" si="88"/>
        <v>71.748206553320173</v>
      </c>
      <c r="Q410" s="23">
        <f t="shared" si="89"/>
        <v>40.108950090145242</v>
      </c>
      <c r="R410" s="32">
        <f t="shared" si="90"/>
        <v>111.85715664346542</v>
      </c>
      <c r="S410" s="26">
        <f t="shared" si="82"/>
        <v>0</v>
      </c>
      <c r="U410" s="26"/>
      <c r="V410" s="26">
        <f t="shared" si="86"/>
        <v>1469.3930299623189</v>
      </c>
      <c r="W410" s="26">
        <f t="shared" si="91"/>
        <v>1454.1430363650504</v>
      </c>
      <c r="X410" s="26">
        <f t="shared" si="92"/>
        <v>1456.5689207419787</v>
      </c>
      <c r="Y410" s="26">
        <f t="shared" si="93"/>
        <v>1454.3808958519494</v>
      </c>
      <c r="Z410" s="26">
        <f t="shared" si="94"/>
        <v>1463.0990731698089</v>
      </c>
      <c r="AA410" s="26"/>
    </row>
    <row r="411" spans="1:27" x14ac:dyDescent="0.2">
      <c r="A411" s="27" t="s">
        <v>428</v>
      </c>
      <c r="B411" s="18">
        <f>IF(ISERROR(VLOOKUP(Prices!A411,Quantities!$A$1:$B$576,2,FALSE)),0,VLOOKUP(Prices!A411,Quantities!$A$1:$B$576,2,FALSE))</f>
        <v>6</v>
      </c>
      <c r="C411" s="19">
        <f t="shared" si="83"/>
        <v>0.36618193733165544</v>
      </c>
      <c r="D411" s="20">
        <v>3</v>
      </c>
      <c r="E411" s="21">
        <v>140</v>
      </c>
      <c r="F411" s="22">
        <v>0</v>
      </c>
      <c r="G411" s="23">
        <f>VLOOKUP(E411,'[3]SLUOS Capital Charge'!$D$13:$S$229,16,FALSE)</f>
        <v>107.08272845313375</v>
      </c>
      <c r="H411" s="23">
        <v>0</v>
      </c>
      <c r="I411" s="23">
        <f>VLOOKUP(A411,'[1]Public Lighting Charges'!$A$8:$L$689,12,FALSE)</f>
        <v>61.865956919322251</v>
      </c>
      <c r="J411" s="24">
        <f t="shared" si="84"/>
        <v>168.948685372456</v>
      </c>
      <c r="K411" s="25">
        <f t="shared" si="87"/>
        <v>195.44337478663675</v>
      </c>
      <c r="L411" s="25">
        <f t="shared" si="87"/>
        <v>194.02192706436179</v>
      </c>
      <c r="M411" s="25">
        <f t="shared" si="87"/>
        <v>194.24804308205671</v>
      </c>
      <c r="N411" s="25">
        <f t="shared" si="87"/>
        <v>194.0440978819243</v>
      </c>
      <c r="O411" s="25">
        <f t="shared" si="87"/>
        <v>194.85671679955323</v>
      </c>
      <c r="P411" s="23">
        <f t="shared" si="88"/>
        <v>86.939198611228036</v>
      </c>
      <c r="Q411" s="23">
        <f t="shared" si="89"/>
        <v>107.08272845313375</v>
      </c>
      <c r="R411" s="32">
        <f t="shared" si="90"/>
        <v>194.02192706436179</v>
      </c>
      <c r="S411" s="26">
        <f t="shared" si="82"/>
        <v>0</v>
      </c>
      <c r="U411" s="26"/>
      <c r="V411" s="26">
        <f t="shared" si="86"/>
        <v>1172.6602487198206</v>
      </c>
      <c r="W411" s="26">
        <f t="shared" si="91"/>
        <v>1164.1315623861708</v>
      </c>
      <c r="X411" s="26">
        <f t="shared" si="92"/>
        <v>1165.4882584923403</v>
      </c>
      <c r="Y411" s="26">
        <f t="shared" si="93"/>
        <v>1164.2645872915459</v>
      </c>
      <c r="Z411" s="26">
        <f t="shared" si="94"/>
        <v>1169.1403007973195</v>
      </c>
      <c r="AA411" s="26"/>
    </row>
    <row r="412" spans="1:27" x14ac:dyDescent="0.2">
      <c r="A412" s="27" t="s">
        <v>429</v>
      </c>
      <c r="B412" s="18">
        <f>IF(ISERROR(VLOOKUP(Prices!A412,Quantities!$A$1:$B$576,2,FALSE)),0,VLOOKUP(Prices!A412,Quantities!$A$1:$B$576,2,FALSE))</f>
        <v>33</v>
      </c>
      <c r="C412" s="19">
        <f t="shared" si="83"/>
        <v>0.27467060072894062</v>
      </c>
      <c r="D412" s="20">
        <v>3</v>
      </c>
      <c r="E412" s="21">
        <v>170</v>
      </c>
      <c r="F412" s="22">
        <v>0</v>
      </c>
      <c r="G412" s="23">
        <f>VLOOKUP(E412,'[3]SLUOS Capital Charge'!$D$13:$S$229,16,FALSE)</f>
        <v>160.90179407916474</v>
      </c>
      <c r="H412" s="23">
        <v>0</v>
      </c>
      <c r="I412" s="23">
        <f>VLOOKUP(A412,'[1]Public Lighting Charges'!$A$8:$L$689,12,FALSE)</f>
        <v>60.930926669322254</v>
      </c>
      <c r="J412" s="24">
        <f t="shared" si="84"/>
        <v>221.83272074848699</v>
      </c>
      <c r="K412" s="25">
        <f t="shared" si="87"/>
        <v>247.92697449012297</v>
      </c>
      <c r="L412" s="25">
        <f t="shared" si="87"/>
        <v>246.52701025707708</v>
      </c>
      <c r="M412" s="25">
        <f t="shared" si="87"/>
        <v>246.74970880049239</v>
      </c>
      <c r="N412" s="25">
        <f t="shared" si="87"/>
        <v>246.54884598913986</v>
      </c>
      <c r="O412" s="25">
        <f t="shared" si="87"/>
        <v>247.3491831397431</v>
      </c>
      <c r="P412" s="23">
        <f t="shared" si="88"/>
        <v>85.625216177912336</v>
      </c>
      <c r="Q412" s="23">
        <f t="shared" si="89"/>
        <v>160.90179407916474</v>
      </c>
      <c r="R412" s="32">
        <f t="shared" si="90"/>
        <v>246.52701025707708</v>
      </c>
      <c r="S412" s="26">
        <f t="shared" si="82"/>
        <v>0</v>
      </c>
      <c r="U412" s="26"/>
      <c r="V412" s="26">
        <f t="shared" si="86"/>
        <v>8181.5901581740582</v>
      </c>
      <c r="W412" s="26">
        <f t="shared" si="91"/>
        <v>8135.3913384835432</v>
      </c>
      <c r="X412" s="26">
        <f t="shared" si="92"/>
        <v>8142.7403904162484</v>
      </c>
      <c r="Y412" s="26">
        <f t="shared" si="93"/>
        <v>8136.1119176416159</v>
      </c>
      <c r="Z412" s="26">
        <f t="shared" si="94"/>
        <v>8162.5230436115226</v>
      </c>
      <c r="AA412" s="26"/>
    </row>
    <row r="413" spans="1:27" x14ac:dyDescent="0.2">
      <c r="A413" s="27" t="s">
        <v>430</v>
      </c>
      <c r="B413" s="18">
        <f>IF(ISERROR(VLOOKUP(Prices!A413,Quantities!$A$1:$B$576,2,FALSE)),0,VLOOKUP(Prices!A413,Quantities!$A$1:$B$576,2,FALSE))</f>
        <v>180</v>
      </c>
      <c r="C413" s="19">
        <f t="shared" si="83"/>
        <v>0.55441970012419151</v>
      </c>
      <c r="D413" s="20">
        <v>3</v>
      </c>
      <c r="E413" s="21">
        <v>50</v>
      </c>
      <c r="F413" s="22">
        <v>0</v>
      </c>
      <c r="G413" s="23">
        <f>VLOOKUP(E413,'[3]SLUOS Capital Charge'!$D$13:$S$229,16,FALSE)</f>
        <v>61.695741061747562</v>
      </c>
      <c r="H413" s="23">
        <v>0</v>
      </c>
      <c r="I413" s="23">
        <f>VLOOKUP(A413,'[1]Public Lighting Charges'!$A$8:$L$689,12,FALSE)</f>
        <v>76.765813632082711</v>
      </c>
      <c r="J413" s="24">
        <f t="shared" si="84"/>
        <v>138.46155469383027</v>
      </c>
      <c r="K413" s="25">
        <f t="shared" si="87"/>
        <v>171.33725065148352</v>
      </c>
      <c r="L413" s="25">
        <f t="shared" si="87"/>
        <v>169.57346008928135</v>
      </c>
      <c r="M413" s="25">
        <f t="shared" si="87"/>
        <v>169.85403410668857</v>
      </c>
      <c r="N413" s="25">
        <f t="shared" si="87"/>
        <v>169.60097054792166</v>
      </c>
      <c r="O413" s="25">
        <f t="shared" si="87"/>
        <v>170.60930138916217</v>
      </c>
      <c r="P413" s="23">
        <f t="shared" si="88"/>
        <v>107.87771902753379</v>
      </c>
      <c r="Q413" s="23">
        <f t="shared" si="89"/>
        <v>61.695741061747562</v>
      </c>
      <c r="R413" s="32">
        <f t="shared" si="90"/>
        <v>169.57346008928135</v>
      </c>
      <c r="S413" s="26">
        <f t="shared" si="82"/>
        <v>0</v>
      </c>
      <c r="U413" s="26"/>
      <c r="V413" s="26">
        <f t="shared" si="86"/>
        <v>30840.705117267033</v>
      </c>
      <c r="W413" s="26">
        <f t="shared" si="91"/>
        <v>30523.222816070644</v>
      </c>
      <c r="X413" s="26">
        <f t="shared" si="92"/>
        <v>30573.726139203944</v>
      </c>
      <c r="Y413" s="26">
        <f t="shared" si="93"/>
        <v>30528.174698625899</v>
      </c>
      <c r="Z413" s="26">
        <f t="shared" si="94"/>
        <v>30709.674250049189</v>
      </c>
      <c r="AA413" s="26"/>
    </row>
    <row r="414" spans="1:27" x14ac:dyDescent="0.2">
      <c r="A414" s="27" t="s">
        <v>431</v>
      </c>
      <c r="B414" s="18">
        <f>IF(ISERROR(VLOOKUP(Prices!A414,Quantities!$A$1:$B$576,2,FALSE)),0,VLOOKUP(Prices!A414,Quantities!$A$1:$B$576,2,FALSE))</f>
        <v>47</v>
      </c>
      <c r="C414" s="19">
        <f t="shared" si="83"/>
        <v>0.40498336413873665</v>
      </c>
      <c r="D414" s="20">
        <v>3</v>
      </c>
      <c r="E414" s="21">
        <v>220</v>
      </c>
      <c r="F414" s="22">
        <v>0</v>
      </c>
      <c r="G414" s="23">
        <f>VLOOKUP(E414,'[3]SLUOS Capital Charge'!$D$13:$S$229,16,FALSE)</f>
        <v>128.66951942473608</v>
      </c>
      <c r="H414" s="23">
        <v>0</v>
      </c>
      <c r="I414" s="23">
        <f>VLOOKUP(A414,'[1]Public Lighting Charges'!$A$8:$L$689,12,FALSE)</f>
        <v>87.575727632082717</v>
      </c>
      <c r="J414" s="24">
        <f t="shared" si="84"/>
        <v>216.24524705681881</v>
      </c>
      <c r="K414" s="25">
        <f t="shared" si="87"/>
        <v>253.75039236409577</v>
      </c>
      <c r="L414" s="25">
        <f t="shared" si="87"/>
        <v>251.73823051017774</v>
      </c>
      <c r="M414" s="25">
        <f t="shared" si="87"/>
        <v>252.05831405474692</v>
      </c>
      <c r="N414" s="25">
        <f t="shared" si="87"/>
        <v>251.76961490277296</v>
      </c>
      <c r="O414" s="25">
        <f t="shared" si="87"/>
        <v>252.91993563719163</v>
      </c>
      <c r="P414" s="23">
        <f t="shared" si="88"/>
        <v>123.06871108544168</v>
      </c>
      <c r="Q414" s="23">
        <f t="shared" si="89"/>
        <v>128.66951942473608</v>
      </c>
      <c r="R414" s="32">
        <f t="shared" si="90"/>
        <v>251.73823051017774</v>
      </c>
      <c r="S414" s="26">
        <f t="shared" si="82"/>
        <v>0</v>
      </c>
      <c r="U414" s="26"/>
      <c r="V414" s="26">
        <f t="shared" si="86"/>
        <v>11926.268441112501</v>
      </c>
      <c r="W414" s="26">
        <f t="shared" si="91"/>
        <v>11831.696833978354</v>
      </c>
      <c r="X414" s="26">
        <f t="shared" si="92"/>
        <v>11846.740760573106</v>
      </c>
      <c r="Y414" s="26">
        <f t="shared" si="93"/>
        <v>11833.171900430329</v>
      </c>
      <c r="Z414" s="26">
        <f t="shared" si="94"/>
        <v>11887.236974948006</v>
      </c>
      <c r="AA414" s="26"/>
    </row>
    <row r="415" spans="1:27" x14ac:dyDescent="0.2">
      <c r="A415" s="27" t="s">
        <v>432</v>
      </c>
      <c r="B415" s="18">
        <f>IF(ISERROR(VLOOKUP(Prices!A415,Quantities!$A$1:$B$576,2,FALSE)),0,VLOOKUP(Prices!A415,Quantities!$A$1:$B$576,2,FALSE))</f>
        <v>71</v>
      </c>
      <c r="C415" s="19">
        <f t="shared" si="83"/>
        <v>0.33952713781663074</v>
      </c>
      <c r="D415" s="20">
        <v>3</v>
      </c>
      <c r="E415" s="21">
        <v>310</v>
      </c>
      <c r="F415" s="22">
        <v>0</v>
      </c>
      <c r="G415" s="23">
        <f>VLOOKUP(E415,'[3]SLUOS Capital Charge'!$D$13:$S$229,16,FALSE)</f>
        <v>168.53978079481917</v>
      </c>
      <c r="H415" s="23">
        <v>0</v>
      </c>
      <c r="I415" s="23">
        <f>VLOOKUP(A415,'[1]Public Lighting Charges'!$A$8:$L$689,12,FALSE)</f>
        <v>86.640697382082706</v>
      </c>
      <c r="J415" s="24">
        <f t="shared" si="84"/>
        <v>255.18047817690189</v>
      </c>
      <c r="K415" s="25">
        <f t="shared" si="87"/>
        <v>292.28518781163405</v>
      </c>
      <c r="L415" s="25">
        <f t="shared" si="87"/>
        <v>290.29450944694509</v>
      </c>
      <c r="M415" s="25">
        <f t="shared" si="87"/>
        <v>290.6111755172347</v>
      </c>
      <c r="N415" s="25">
        <f t="shared" si="87"/>
        <v>290.32555875404057</v>
      </c>
      <c r="O415" s="25">
        <f t="shared" si="87"/>
        <v>291.46359772143359</v>
      </c>
      <c r="P415" s="23">
        <f t="shared" si="88"/>
        <v>121.75472865212593</v>
      </c>
      <c r="Q415" s="23">
        <f t="shared" si="89"/>
        <v>168.53978079481917</v>
      </c>
      <c r="R415" s="32">
        <f t="shared" si="90"/>
        <v>290.29450944694509</v>
      </c>
      <c r="S415" s="26">
        <f t="shared" si="82"/>
        <v>0</v>
      </c>
      <c r="U415" s="26"/>
      <c r="V415" s="26">
        <f t="shared" si="86"/>
        <v>20752.248334626016</v>
      </c>
      <c r="W415" s="26">
        <f t="shared" si="91"/>
        <v>20610.910170733099</v>
      </c>
      <c r="X415" s="26">
        <f t="shared" si="92"/>
        <v>20633.393461723663</v>
      </c>
      <c r="Y415" s="26">
        <f t="shared" si="93"/>
        <v>20613.114671536881</v>
      </c>
      <c r="Z415" s="26">
        <f t="shared" si="94"/>
        <v>20693.915438221786</v>
      </c>
      <c r="AA415" s="26"/>
    </row>
    <row r="416" spans="1:27" x14ac:dyDescent="0.2">
      <c r="A416" s="27" t="s">
        <v>433</v>
      </c>
      <c r="B416" s="18">
        <f>IF(ISERROR(VLOOKUP(Prices!A416,Quantities!$A$1:$B$576,2,FALSE)),0,VLOOKUP(Prices!A416,Quantities!$A$1:$B$576,2,FALSE))</f>
        <v>3</v>
      </c>
      <c r="C416" s="19">
        <f t="shared" si="83"/>
        <v>0.29605764842488186</v>
      </c>
      <c r="D416" s="20">
        <v>3</v>
      </c>
      <c r="E416" s="21">
        <v>690</v>
      </c>
      <c r="F416" s="22">
        <v>0</v>
      </c>
      <c r="G416" s="23">
        <f>VLOOKUP(E416,'[3]SLUOS Capital Charge'!$D$13:$S$229,16,FALSE)</f>
        <v>194.26750877402694</v>
      </c>
      <c r="H416" s="23">
        <v>0</v>
      </c>
      <c r="I416" s="23">
        <f>VLOOKUP(A416,'[1]Public Lighting Charges'!$A$8:$L$689,12,FALSE)</f>
        <v>81.703255507082716</v>
      </c>
      <c r="J416" s="24">
        <f t="shared" si="84"/>
        <v>275.97076428110967</v>
      </c>
      <c r="K416" s="25">
        <f t="shared" si="87"/>
        <v>310.96096707730237</v>
      </c>
      <c r="L416" s="25">
        <f t="shared" si="87"/>
        <v>309.0837326138568</v>
      </c>
      <c r="M416" s="25">
        <f t="shared" si="87"/>
        <v>309.38235265770521</v>
      </c>
      <c r="N416" s="25">
        <f t="shared" si="87"/>
        <v>309.11301249672471</v>
      </c>
      <c r="O416" s="25">
        <f t="shared" si="87"/>
        <v>310.18619740104145</v>
      </c>
      <c r="P416" s="23">
        <f t="shared" si="88"/>
        <v>114.81622383982987</v>
      </c>
      <c r="Q416" s="23">
        <f t="shared" si="89"/>
        <v>194.26750877402694</v>
      </c>
      <c r="R416" s="32">
        <f t="shared" si="90"/>
        <v>309.0837326138568</v>
      </c>
      <c r="S416" s="26">
        <f t="shared" si="82"/>
        <v>0</v>
      </c>
      <c r="U416" s="26"/>
      <c r="V416" s="26">
        <f t="shared" si="86"/>
        <v>932.88290123190711</v>
      </c>
      <c r="W416" s="26">
        <f t="shared" si="91"/>
        <v>927.25119784157039</v>
      </c>
      <c r="X416" s="26">
        <f t="shared" si="92"/>
        <v>928.14705797311558</v>
      </c>
      <c r="Y416" s="26">
        <f t="shared" si="93"/>
        <v>927.33903749017418</v>
      </c>
      <c r="Z416" s="26">
        <f t="shared" si="94"/>
        <v>930.55859220312436</v>
      </c>
      <c r="AA416" s="26"/>
    </row>
    <row r="417" spans="1:27" x14ac:dyDescent="0.2">
      <c r="A417" s="27" t="s">
        <v>434</v>
      </c>
      <c r="B417" s="18">
        <f>IF(ISERROR(VLOOKUP(Prices!A417,Quantities!$A$1:$B$576,2,FALSE)),0,VLOOKUP(Prices!A417,Quantities!$A$1:$B$576,2,FALSE))</f>
        <v>3</v>
      </c>
      <c r="C417" s="19">
        <f t="shared" si="83"/>
        <v>0.38663742467305651</v>
      </c>
      <c r="D417" s="20">
        <v>3</v>
      </c>
      <c r="E417" s="21">
        <v>220</v>
      </c>
      <c r="F417" s="22">
        <v>0</v>
      </c>
      <c r="G417" s="23">
        <f>VLOOKUP(E417,'[3]SLUOS Capital Charge'!$D$13:$S$229,16,FALSE)</f>
        <v>128.66951942473608</v>
      </c>
      <c r="H417" s="23">
        <v>0</v>
      </c>
      <c r="I417" s="23">
        <f>VLOOKUP(A417,'[1]Public Lighting Charges'!$A$8:$L$689,12,FALSE)</f>
        <v>81.107738922255137</v>
      </c>
      <c r="J417" s="24">
        <f t="shared" si="84"/>
        <v>209.77725834699123</v>
      </c>
      <c r="K417" s="25">
        <f t="shared" si="87"/>
        <v>244.51242545406376</v>
      </c>
      <c r="L417" s="25">
        <f t="shared" si="87"/>
        <v>242.64887372883533</v>
      </c>
      <c r="M417" s="25">
        <f t="shared" si="87"/>
        <v>242.94531719859776</v>
      </c>
      <c r="N417" s="25">
        <f t="shared" si="87"/>
        <v>242.67794019724695</v>
      </c>
      <c r="O417" s="25">
        <f t="shared" si="87"/>
        <v>243.74330289906834</v>
      </c>
      <c r="P417" s="23">
        <f t="shared" si="88"/>
        <v>113.97935430409923</v>
      </c>
      <c r="Q417" s="23">
        <f t="shared" si="89"/>
        <v>128.66951942473608</v>
      </c>
      <c r="R417" s="32">
        <f t="shared" si="90"/>
        <v>242.64887372883533</v>
      </c>
      <c r="S417" s="26">
        <f t="shared" si="82"/>
        <v>0</v>
      </c>
      <c r="U417" s="26"/>
      <c r="V417" s="26">
        <f t="shared" si="86"/>
        <v>733.53727636219128</v>
      </c>
      <c r="W417" s="26">
        <f t="shared" si="91"/>
        <v>727.94662118650604</v>
      </c>
      <c r="X417" s="26">
        <f t="shared" si="92"/>
        <v>728.83595159579329</v>
      </c>
      <c r="Y417" s="26">
        <f t="shared" si="93"/>
        <v>728.03382059174089</v>
      </c>
      <c r="Z417" s="26">
        <f t="shared" si="94"/>
        <v>731.22990869720502</v>
      </c>
      <c r="AA417" s="26"/>
    </row>
    <row r="418" spans="1:27" x14ac:dyDescent="0.2">
      <c r="A418" s="27" t="s">
        <v>435</v>
      </c>
      <c r="B418" s="18">
        <f>IF(ISERROR(VLOOKUP(Prices!A418,Quantities!$A$1:$B$576,2,FALSE)),0,VLOOKUP(Prices!A418,Quantities!$A$1:$B$576,2,FALSE))</f>
        <v>1</v>
      </c>
      <c r="C418" s="19">
        <f t="shared" si="83"/>
        <v>0.3223509556920291</v>
      </c>
      <c r="D418" s="20">
        <v>3</v>
      </c>
      <c r="E418" s="21">
        <v>310</v>
      </c>
      <c r="F418" s="22">
        <v>0</v>
      </c>
      <c r="G418" s="23">
        <f>VLOOKUP(E418,'[3]SLUOS Capital Charge'!$D$13:$S$229,16,FALSE)</f>
        <v>168.53978079481917</v>
      </c>
      <c r="H418" s="23">
        <v>0</v>
      </c>
      <c r="I418" s="23">
        <f>VLOOKUP(A418,'[1]Public Lighting Charges'!$A$8:$L$689,12,FALSE)</f>
        <v>80.172708672255126</v>
      </c>
      <c r="J418" s="24">
        <f t="shared" si="84"/>
        <v>248.71248946707431</v>
      </c>
      <c r="K418" s="25">
        <f t="shared" si="87"/>
        <v>283.04722090160203</v>
      </c>
      <c r="L418" s="25">
        <f t="shared" si="87"/>
        <v>281.20515266560267</v>
      </c>
      <c r="M418" s="25">
        <f t="shared" si="87"/>
        <v>281.49817866108549</v>
      </c>
      <c r="N418" s="25">
        <f t="shared" si="87"/>
        <v>281.2338840485146</v>
      </c>
      <c r="O418" s="25">
        <f t="shared" si="87"/>
        <v>282.28696498331027</v>
      </c>
      <c r="P418" s="23">
        <f t="shared" si="88"/>
        <v>112.66537187078349</v>
      </c>
      <c r="Q418" s="23">
        <f t="shared" si="89"/>
        <v>168.53978079481917</v>
      </c>
      <c r="R418" s="32">
        <f t="shared" si="90"/>
        <v>281.20515266560267</v>
      </c>
      <c r="S418" s="26">
        <f t="shared" si="82"/>
        <v>0</v>
      </c>
      <c r="U418" s="26"/>
      <c r="V418" s="26">
        <f t="shared" si="86"/>
        <v>283.04722090160203</v>
      </c>
      <c r="W418" s="26">
        <f t="shared" si="91"/>
        <v>281.20515266560267</v>
      </c>
      <c r="X418" s="26">
        <f t="shared" si="92"/>
        <v>281.49817866108549</v>
      </c>
      <c r="Y418" s="26">
        <f t="shared" si="93"/>
        <v>281.2338840485146</v>
      </c>
      <c r="Z418" s="26">
        <f t="shared" si="94"/>
        <v>282.28696498331027</v>
      </c>
      <c r="AA418" s="26"/>
    </row>
    <row r="419" spans="1:27" x14ac:dyDescent="0.2">
      <c r="A419" s="27" t="s">
        <v>436</v>
      </c>
      <c r="B419" s="18">
        <f>IF(ISERROR(VLOOKUP(Prices!A419,Quantities!$A$1:$B$576,2,FALSE)),0,VLOOKUP(Prices!A419,Quantities!$A$1:$B$576,2,FALSE))</f>
        <v>356</v>
      </c>
      <c r="C419" s="19">
        <f t="shared" si="83"/>
        <v>0.55689799859547051</v>
      </c>
      <c r="D419" s="20">
        <v>3</v>
      </c>
      <c r="E419" s="21">
        <v>60</v>
      </c>
      <c r="F419" s="22">
        <v>0</v>
      </c>
      <c r="G419" s="23">
        <f>VLOOKUP(E419,'[3]SLUOS Capital Charge'!$D$13:$S$229,16,FALSE)</f>
        <v>61.965650893943497</v>
      </c>
      <c r="H419" s="23">
        <v>0</v>
      </c>
      <c r="I419" s="23">
        <f>VLOOKUP(A419,'[1]Public Lighting Charges'!$A$8:$L$689,12,FALSE)</f>
        <v>77.879465349104166</v>
      </c>
      <c r="J419" s="24">
        <f t="shared" si="84"/>
        <v>139.84511624304767</v>
      </c>
      <c r="K419" s="25">
        <f t="shared" si="87"/>
        <v>173.19774422967657</v>
      </c>
      <c r="L419" s="25">
        <f t="shared" si="87"/>
        <v>171.40836612667823</v>
      </c>
      <c r="M419" s="25">
        <f t="shared" si="87"/>
        <v>171.6930104681197</v>
      </c>
      <c r="N419" s="25">
        <f t="shared" si="87"/>
        <v>171.43627568314673</v>
      </c>
      <c r="O419" s="25">
        <f t="shared" si="87"/>
        <v>172.45923451202316</v>
      </c>
      <c r="P419" s="23">
        <f t="shared" si="88"/>
        <v>109.44271523273473</v>
      </c>
      <c r="Q419" s="23">
        <f t="shared" si="89"/>
        <v>61.965650893943497</v>
      </c>
      <c r="R419" s="32">
        <f t="shared" si="90"/>
        <v>171.40836612667823</v>
      </c>
      <c r="S419" s="26">
        <f t="shared" si="82"/>
        <v>0</v>
      </c>
      <c r="U419" s="26"/>
      <c r="V419" s="26">
        <f t="shared" si="86"/>
        <v>61658.396945764864</v>
      </c>
      <c r="W419" s="26">
        <f t="shared" si="91"/>
        <v>61021.37834109745</v>
      </c>
      <c r="X419" s="26">
        <f t="shared" si="92"/>
        <v>61122.71172665061</v>
      </c>
      <c r="Y419" s="26">
        <f t="shared" si="93"/>
        <v>61031.314143200238</v>
      </c>
      <c r="Z419" s="26">
        <f t="shared" si="94"/>
        <v>61395.487486280246</v>
      </c>
      <c r="AA419" s="26"/>
    </row>
    <row r="420" spans="1:27" x14ac:dyDescent="0.2">
      <c r="A420" s="27" t="s">
        <v>437</v>
      </c>
      <c r="B420" s="18">
        <f>IF(ISERROR(VLOOKUP(Prices!A420,Quantities!$A$1:$B$576,2,FALSE)),0,VLOOKUP(Prices!A420,Quantities!$A$1:$B$576,2,FALSE))</f>
        <v>108</v>
      </c>
      <c r="C420" s="19">
        <f t="shared" si="83"/>
        <v>0.40752591496126156</v>
      </c>
      <c r="D420" s="20">
        <v>3</v>
      </c>
      <c r="E420" s="21">
        <v>230</v>
      </c>
      <c r="F420" s="22">
        <v>0</v>
      </c>
      <c r="G420" s="23">
        <f>VLOOKUP(E420,'[3]SLUOS Capital Charge'!$D$13:$S$229,16,FALSE)</f>
        <v>128.93942925693202</v>
      </c>
      <c r="H420" s="23">
        <v>0</v>
      </c>
      <c r="I420" s="23">
        <f>VLOOKUP(A420,'[1]Public Lighting Charges'!$A$8:$L$689,12,FALSE)</f>
        <v>88.689379349104172</v>
      </c>
      <c r="J420" s="24">
        <f t="shared" si="84"/>
        <v>217.62880860603619</v>
      </c>
      <c r="K420" s="25">
        <f t="shared" si="87"/>
        <v>255.6108859422888</v>
      </c>
      <c r="L420" s="25">
        <f t="shared" si="87"/>
        <v>253.57313654757462</v>
      </c>
      <c r="M420" s="25">
        <f t="shared" si="87"/>
        <v>253.89729041617807</v>
      </c>
      <c r="N420" s="25">
        <f t="shared" si="87"/>
        <v>253.604920037998</v>
      </c>
      <c r="O420" s="25">
        <f t="shared" si="87"/>
        <v>254.76986876005265</v>
      </c>
      <c r="P420" s="23">
        <f t="shared" si="88"/>
        <v>124.63370729064259</v>
      </c>
      <c r="Q420" s="23">
        <f t="shared" si="89"/>
        <v>128.93942925693202</v>
      </c>
      <c r="R420" s="32">
        <f t="shared" si="90"/>
        <v>253.57313654757462</v>
      </c>
      <c r="S420" s="26">
        <f t="shared" si="82"/>
        <v>0</v>
      </c>
      <c r="U420" s="26"/>
      <c r="V420" s="26">
        <f t="shared" si="86"/>
        <v>27605.975681767191</v>
      </c>
      <c r="W420" s="26">
        <f t="shared" si="91"/>
        <v>27385.898747138061</v>
      </c>
      <c r="X420" s="26">
        <f t="shared" si="92"/>
        <v>27420.90736494723</v>
      </c>
      <c r="Y420" s="26">
        <f t="shared" si="93"/>
        <v>27389.331364103782</v>
      </c>
      <c r="Z420" s="26">
        <f t="shared" si="94"/>
        <v>27515.145826085685</v>
      </c>
      <c r="AA420" s="26"/>
    </row>
    <row r="421" spans="1:27" x14ac:dyDescent="0.2">
      <c r="A421" s="27" t="s">
        <v>438</v>
      </c>
      <c r="B421" s="18">
        <f>IF(ISERROR(VLOOKUP(Prices!A421,Quantities!$A$1:$B$576,2,FALSE)),0,VLOOKUP(Prices!A421,Quantities!$A$1:$B$576,2,FALSE))</f>
        <v>158</v>
      </c>
      <c r="C421" s="19">
        <f t="shared" si="83"/>
        <v>0.34203682321490358</v>
      </c>
      <c r="D421" s="20">
        <v>3</v>
      </c>
      <c r="E421" s="21">
        <v>320</v>
      </c>
      <c r="F421" s="22">
        <v>0</v>
      </c>
      <c r="G421" s="23">
        <f>VLOOKUP(E421,'[3]SLUOS Capital Charge'!$D$13:$S$229,16,FALSE)</f>
        <v>168.8096906270151</v>
      </c>
      <c r="H421" s="23">
        <v>0</v>
      </c>
      <c r="I421" s="23">
        <f>VLOOKUP(A421,'[1]Public Lighting Charges'!$A$8:$L$689,12,FALSE)</f>
        <v>87.754349099104161</v>
      </c>
      <c r="J421" s="24">
        <f t="shared" si="84"/>
        <v>256.56403972611929</v>
      </c>
      <c r="K421" s="25">
        <f t="shared" si="87"/>
        <v>294.14568138982713</v>
      </c>
      <c r="L421" s="25">
        <f t="shared" si="87"/>
        <v>292.12941548434196</v>
      </c>
      <c r="M421" s="25">
        <f t="shared" si="87"/>
        <v>292.45015187866579</v>
      </c>
      <c r="N421" s="25">
        <f t="shared" si="87"/>
        <v>292.16086388926567</v>
      </c>
      <c r="O421" s="25">
        <f t="shared" si="87"/>
        <v>293.31353084429458</v>
      </c>
      <c r="P421" s="23">
        <f t="shared" si="88"/>
        <v>123.31972485732686</v>
      </c>
      <c r="Q421" s="23">
        <f t="shared" si="89"/>
        <v>168.8096906270151</v>
      </c>
      <c r="R421" s="32">
        <f t="shared" si="90"/>
        <v>292.12941548434196</v>
      </c>
      <c r="S421" s="26">
        <f t="shared" si="82"/>
        <v>0</v>
      </c>
      <c r="U421" s="26"/>
      <c r="V421" s="26">
        <f t="shared" si="86"/>
        <v>46475.01765959269</v>
      </c>
      <c r="W421" s="26">
        <f t="shared" si="91"/>
        <v>46156.44764652603</v>
      </c>
      <c r="X421" s="26">
        <f t="shared" si="92"/>
        <v>46207.123996829192</v>
      </c>
      <c r="Y421" s="26">
        <f t="shared" si="93"/>
        <v>46161.416494503974</v>
      </c>
      <c r="Z421" s="26">
        <f t="shared" si="94"/>
        <v>46343.537873398542</v>
      </c>
      <c r="AA421" s="26"/>
    </row>
    <row r="422" spans="1:27" x14ac:dyDescent="0.2">
      <c r="A422" s="27" t="s">
        <v>439</v>
      </c>
      <c r="B422" s="18">
        <f>IF(ISERROR(VLOOKUP(Prices!A422,Quantities!$A$1:$B$576,2,FALSE)),0,VLOOKUP(Prices!A422,Quantities!$A$1:$B$576,2,FALSE))</f>
        <v>2</v>
      </c>
      <c r="C422" s="19">
        <f t="shared" si="83"/>
        <v>0.29830575499458734</v>
      </c>
      <c r="D422" s="20">
        <v>3</v>
      </c>
      <c r="E422" s="21">
        <v>390</v>
      </c>
      <c r="F422" s="22">
        <v>0</v>
      </c>
      <c r="G422" s="23">
        <f>VLOOKUP(E422,'[3]SLUOS Capital Charge'!$D$13:$S$229,16,FALSE)</f>
        <v>194.80732843841881</v>
      </c>
      <c r="H422" s="23">
        <v>0</v>
      </c>
      <c r="I422" s="23">
        <f>VLOOKUP(A422,'[1]Public Lighting Charges'!$A$8:$L$689,12,FALSE)</f>
        <v>82.81690722410417</v>
      </c>
      <c r="J422" s="24">
        <f t="shared" si="84"/>
        <v>277.62423566252301</v>
      </c>
      <c r="K422" s="25">
        <f t="shared" si="87"/>
        <v>313.09137048769134</v>
      </c>
      <c r="L422" s="25">
        <f t="shared" si="87"/>
        <v>311.18854848344961</v>
      </c>
      <c r="M422" s="25">
        <f t="shared" si="87"/>
        <v>311.49123885133224</v>
      </c>
      <c r="N422" s="25">
        <f t="shared" si="87"/>
        <v>311.21822746414568</v>
      </c>
      <c r="O422" s="25">
        <f t="shared" si="87"/>
        <v>312.30604035609838</v>
      </c>
      <c r="P422" s="23">
        <f t="shared" si="88"/>
        <v>116.3812200450308</v>
      </c>
      <c r="Q422" s="23">
        <f t="shared" si="89"/>
        <v>194.80732843841881</v>
      </c>
      <c r="R422" s="32">
        <f t="shared" si="90"/>
        <v>311.18854848344961</v>
      </c>
      <c r="S422" s="26">
        <f t="shared" si="82"/>
        <v>0</v>
      </c>
      <c r="U422" s="26"/>
      <c r="V422" s="26">
        <f t="shared" si="86"/>
        <v>626.18274097538267</v>
      </c>
      <c r="W422" s="26">
        <f t="shared" si="91"/>
        <v>622.37709696689922</v>
      </c>
      <c r="X422" s="26">
        <f t="shared" si="92"/>
        <v>622.98247770266448</v>
      </c>
      <c r="Y422" s="26">
        <f t="shared" si="93"/>
        <v>622.43645492829137</v>
      </c>
      <c r="Z422" s="26">
        <f t="shared" si="94"/>
        <v>624.61208071219676</v>
      </c>
      <c r="AA422" s="26"/>
    </row>
    <row r="423" spans="1:27" x14ac:dyDescent="0.2">
      <c r="A423" s="27" t="s">
        <v>440</v>
      </c>
      <c r="B423" s="18">
        <f>IF(ISERROR(VLOOKUP(Prices!A423,Quantities!$A$1:$B$576,2,FALSE)),0,VLOOKUP(Prices!A423,Quantities!$A$1:$B$576,2,FALSE))</f>
        <v>6</v>
      </c>
      <c r="C423" s="19">
        <f t="shared" si="83"/>
        <v>0.19160462460475433</v>
      </c>
      <c r="D423" s="20">
        <v>3</v>
      </c>
      <c r="E423" s="21">
        <v>590</v>
      </c>
      <c r="F423" s="22">
        <v>0</v>
      </c>
      <c r="G423" s="23">
        <f>VLOOKUP(E423,'[3]SLUOS Capital Charge'!$D$13:$S$229,16,FALSE)</f>
        <v>338.9954827524283</v>
      </c>
      <c r="H423" s="23">
        <v>0</v>
      </c>
      <c r="I423" s="23">
        <f>VLOOKUP(A423,'[1]Public Lighting Charges'!$A$8:$L$689,12,FALSE)</f>
        <v>80.348186286604161</v>
      </c>
      <c r="J423" s="24">
        <f t="shared" si="84"/>
        <v>419.34366903903248</v>
      </c>
      <c r="K423" s="25">
        <f t="shared" si="87"/>
        <v>453.75355044493108</v>
      </c>
      <c r="L423" s="25">
        <f t="shared" si="87"/>
        <v>451.90745039131104</v>
      </c>
      <c r="M423" s="25">
        <f t="shared" si="87"/>
        <v>452.20111774597314</v>
      </c>
      <c r="N423" s="25">
        <f t="shared" si="87"/>
        <v>451.93624465989336</v>
      </c>
      <c r="O423" s="25">
        <f t="shared" si="87"/>
        <v>452.99163052030792</v>
      </c>
      <c r="P423" s="23">
        <f t="shared" si="88"/>
        <v>112.91196763888274</v>
      </c>
      <c r="Q423" s="23">
        <f t="shared" si="89"/>
        <v>338.9954827524283</v>
      </c>
      <c r="R423" s="32">
        <f t="shared" si="90"/>
        <v>451.90745039131104</v>
      </c>
      <c r="S423" s="26">
        <f t="shared" si="82"/>
        <v>0</v>
      </c>
      <c r="U423" s="26"/>
      <c r="V423" s="26">
        <f t="shared" si="86"/>
        <v>2722.5213026695865</v>
      </c>
      <c r="W423" s="26">
        <f t="shared" si="91"/>
        <v>2711.444702347866</v>
      </c>
      <c r="X423" s="26">
        <f t="shared" si="92"/>
        <v>2713.2067064758389</v>
      </c>
      <c r="Y423" s="26">
        <f t="shared" si="93"/>
        <v>2711.6174679593601</v>
      </c>
      <c r="Z423" s="26">
        <f t="shared" si="94"/>
        <v>2717.9497831218478</v>
      </c>
      <c r="AA423" s="26"/>
    </row>
    <row r="424" spans="1:27" x14ac:dyDescent="0.2">
      <c r="A424" s="27" t="s">
        <v>441</v>
      </c>
      <c r="B424" s="18">
        <f>IF(ISERROR(VLOOKUP(Prices!A424,Quantities!$A$1:$B$576,2,FALSE)),0,VLOOKUP(Prices!A424,Quantities!$A$1:$B$576,2,FALSE))</f>
        <v>18</v>
      </c>
      <c r="C424" s="19">
        <f t="shared" si="83"/>
        <v>0.5173907109217506</v>
      </c>
      <c r="D424" s="20">
        <v>3</v>
      </c>
      <c r="E424" s="21">
        <v>610</v>
      </c>
      <c r="F424" s="22">
        <v>0</v>
      </c>
      <c r="G424" s="23">
        <f>VLOOKUP(E424,'[3]SLUOS Capital Charge'!$D$13:$S$229,16,FALSE)</f>
        <v>72.644043684057706</v>
      </c>
      <c r="H424" s="23">
        <v>0</v>
      </c>
      <c r="I424" s="23">
        <f>VLOOKUP(A424,'[1]Public Lighting Charges'!$A$8:$L$689,12,FALSE)</f>
        <v>77.879465349104166</v>
      </c>
      <c r="J424" s="24">
        <f t="shared" si="84"/>
        <v>150.52350903316187</v>
      </c>
      <c r="K424" s="25">
        <f t="shared" si="87"/>
        <v>183.87613701979078</v>
      </c>
      <c r="L424" s="25">
        <f t="shared" si="87"/>
        <v>182.08675891679243</v>
      </c>
      <c r="M424" s="25">
        <f t="shared" si="87"/>
        <v>182.3714032582339</v>
      </c>
      <c r="N424" s="25">
        <f t="shared" si="87"/>
        <v>182.11466847326096</v>
      </c>
      <c r="O424" s="25">
        <f t="shared" si="87"/>
        <v>183.13762730213739</v>
      </c>
      <c r="P424" s="23">
        <f t="shared" si="88"/>
        <v>109.44271523273473</v>
      </c>
      <c r="Q424" s="23">
        <f t="shared" si="89"/>
        <v>72.644043684057706</v>
      </c>
      <c r="R424" s="32">
        <f t="shared" si="90"/>
        <v>182.08675891679243</v>
      </c>
      <c r="S424" s="26">
        <f t="shared" si="82"/>
        <v>0</v>
      </c>
      <c r="U424" s="26"/>
      <c r="V424" s="26">
        <f t="shared" si="86"/>
        <v>3309.770466356234</v>
      </c>
      <c r="W424" s="26">
        <f t="shared" si="91"/>
        <v>3277.5616605022637</v>
      </c>
      <c r="X424" s="26">
        <f t="shared" si="92"/>
        <v>3282.68525864821</v>
      </c>
      <c r="Y424" s="26">
        <f t="shared" si="93"/>
        <v>3278.0640325186973</v>
      </c>
      <c r="Z424" s="26">
        <f t="shared" si="94"/>
        <v>3296.477291438473</v>
      </c>
      <c r="AA424" s="26"/>
    </row>
    <row r="425" spans="1:27" x14ac:dyDescent="0.2">
      <c r="A425" s="27" t="s">
        <v>442</v>
      </c>
      <c r="B425" s="18">
        <f>IF(ISERROR(VLOOKUP(Prices!A425,Quantities!$A$1:$B$576,2,FALSE)),0,VLOOKUP(Prices!A425,Quantities!$A$1:$B$576,2,FALSE))</f>
        <v>3</v>
      </c>
      <c r="C425" s="19">
        <f t="shared" si="83"/>
        <v>0.34960919165089827</v>
      </c>
      <c r="D425" s="20">
        <v>3</v>
      </c>
      <c r="E425" s="21">
        <v>760</v>
      </c>
      <c r="F425" s="22">
        <v>0</v>
      </c>
      <c r="G425" s="23">
        <f>VLOOKUP(E425,'[3]SLUOS Capital Charge'!$D$13:$S$229,16,FALSE)</f>
        <v>154.93706706833569</v>
      </c>
      <c r="H425" s="23">
        <v>0</v>
      </c>
      <c r="I425" s="23">
        <f>VLOOKUP(A425,'[1]Public Lighting Charges'!$A$8:$L$689,12,FALSE)</f>
        <v>83.284422349104162</v>
      </c>
      <c r="J425" s="24">
        <f t="shared" si="84"/>
        <v>238.22148941743984</v>
      </c>
      <c r="K425" s="25">
        <f t="shared" si="87"/>
        <v>273.8888420788806</v>
      </c>
      <c r="L425" s="25">
        <f t="shared" si="87"/>
        <v>271.97527833002437</v>
      </c>
      <c r="M425" s="25">
        <f t="shared" si="87"/>
        <v>272.27967743504678</v>
      </c>
      <c r="N425" s="25">
        <f t="shared" si="87"/>
        <v>272.00512485347031</v>
      </c>
      <c r="O425" s="25">
        <f t="shared" si="87"/>
        <v>273.09907862893579</v>
      </c>
      <c r="P425" s="23">
        <f t="shared" si="88"/>
        <v>117.03821126168864</v>
      </c>
      <c r="Q425" s="23">
        <f t="shared" si="89"/>
        <v>154.93706706833569</v>
      </c>
      <c r="R425" s="32">
        <f t="shared" si="90"/>
        <v>271.97527833002437</v>
      </c>
      <c r="S425" s="26">
        <f t="shared" si="82"/>
        <v>0</v>
      </c>
      <c r="U425" s="26"/>
      <c r="V425" s="26">
        <f t="shared" si="86"/>
        <v>821.66652623664186</v>
      </c>
      <c r="W425" s="26">
        <f t="shared" si="91"/>
        <v>815.9258349900731</v>
      </c>
      <c r="X425" s="26">
        <f t="shared" si="92"/>
        <v>816.83903230514034</v>
      </c>
      <c r="Y425" s="26">
        <f t="shared" si="93"/>
        <v>816.01537456041092</v>
      </c>
      <c r="Z425" s="26">
        <f t="shared" si="94"/>
        <v>819.29723588680736</v>
      </c>
      <c r="AA425" s="26"/>
    </row>
    <row r="426" spans="1:27" x14ac:dyDescent="0.2">
      <c r="A426" s="27" t="s">
        <v>443</v>
      </c>
      <c r="B426" s="18">
        <f>IF(ISERROR(VLOOKUP(Prices!A426,Quantities!$A$1:$B$576,2,FALSE)),0,VLOOKUP(Prices!A426,Quantities!$A$1:$B$576,2,FALSE))</f>
        <v>2</v>
      </c>
      <c r="C426" s="19">
        <f t="shared" si="83"/>
        <v>0.46959823956815083</v>
      </c>
      <c r="D426" s="20">
        <v>3</v>
      </c>
      <c r="E426" s="21">
        <v>960</v>
      </c>
      <c r="F426" s="22">
        <v>0</v>
      </c>
      <c r="G426" s="23">
        <f>VLOOKUP(E426,'[3]SLUOS Capital Charge'!$D$13:$S$229,16,FALSE)</f>
        <v>87.963288705347196</v>
      </c>
      <c r="H426" s="23">
        <v>0</v>
      </c>
      <c r="I426" s="23">
        <f>VLOOKUP(A426,'[1]Public Lighting Charges'!$A$8:$L$689,12,FALSE)</f>
        <v>77.879465349104166</v>
      </c>
      <c r="J426" s="24">
        <f t="shared" si="84"/>
        <v>165.84275405445135</v>
      </c>
      <c r="K426" s="25">
        <f t="shared" si="87"/>
        <v>199.19538204108028</v>
      </c>
      <c r="L426" s="25">
        <f t="shared" si="87"/>
        <v>197.40600393808194</v>
      </c>
      <c r="M426" s="25">
        <f t="shared" si="87"/>
        <v>197.6906482795234</v>
      </c>
      <c r="N426" s="25">
        <f t="shared" si="87"/>
        <v>197.43391349455044</v>
      </c>
      <c r="O426" s="25">
        <f t="shared" si="87"/>
        <v>198.45687232342686</v>
      </c>
      <c r="P426" s="23">
        <f t="shared" si="88"/>
        <v>109.44271523273473</v>
      </c>
      <c r="Q426" s="23">
        <f t="shared" si="89"/>
        <v>87.963288705347196</v>
      </c>
      <c r="R426" s="32">
        <f t="shared" si="90"/>
        <v>197.40600393808194</v>
      </c>
      <c r="S426" s="26">
        <f t="shared" si="82"/>
        <v>0</v>
      </c>
      <c r="U426" s="26"/>
      <c r="V426" s="26">
        <f t="shared" si="86"/>
        <v>398.39076408216056</v>
      </c>
      <c r="W426" s="26">
        <f t="shared" si="91"/>
        <v>394.81200787616388</v>
      </c>
      <c r="X426" s="26">
        <f t="shared" si="92"/>
        <v>395.3812965590468</v>
      </c>
      <c r="Y426" s="26">
        <f t="shared" si="93"/>
        <v>394.86782698910088</v>
      </c>
      <c r="Z426" s="26">
        <f t="shared" si="94"/>
        <v>396.91374464685373</v>
      </c>
      <c r="AA426" s="26"/>
    </row>
    <row r="427" spans="1:27" x14ac:dyDescent="0.2">
      <c r="A427" s="27" t="s">
        <v>444</v>
      </c>
      <c r="B427" s="18">
        <f>IF(ISERROR(VLOOKUP(Prices!A427,Quantities!$A$1:$B$576,2,FALSE)),0,VLOOKUP(Prices!A427,Quantities!$A$1:$B$576,2,FALSE))</f>
        <v>2</v>
      </c>
      <c r="C427" s="19">
        <f t="shared" si="83"/>
        <v>0.38846509793273482</v>
      </c>
      <c r="D427" s="20">
        <v>3</v>
      </c>
      <c r="E427" s="21">
        <v>1070</v>
      </c>
      <c r="F427" s="22">
        <v>0</v>
      </c>
      <c r="G427" s="23">
        <f>VLOOKUP(E427,'[3]SLUOS Capital Charge'!$D$13:$S$229,16,FALSE)</f>
        <v>139.61782204704622</v>
      </c>
      <c r="H427" s="23">
        <v>0</v>
      </c>
      <c r="I427" s="23">
        <f>VLOOKUP(A427,'[1]Public Lighting Charges'!$A$8:$L$689,12,FALSE)</f>
        <v>88.689379349104172</v>
      </c>
      <c r="J427" s="24">
        <f t="shared" si="84"/>
        <v>228.30720139615039</v>
      </c>
      <c r="K427" s="25">
        <f t="shared" ref="K427:O448" si="95">IF($D427=3,($I427*(1+K$6)*K$5)+$G427,$J427*(1+K$6)*K$5)</f>
        <v>266.28927873240298</v>
      </c>
      <c r="L427" s="25">
        <f t="shared" si="95"/>
        <v>264.25152933768879</v>
      </c>
      <c r="M427" s="25">
        <f t="shared" si="95"/>
        <v>264.57568320629224</v>
      </c>
      <c r="N427" s="25">
        <f t="shared" si="95"/>
        <v>264.28331282811223</v>
      </c>
      <c r="O427" s="25">
        <f t="shared" si="95"/>
        <v>265.44826155016682</v>
      </c>
      <c r="P427" s="23">
        <f t="shared" si="88"/>
        <v>124.63370729064259</v>
      </c>
      <c r="Q427" s="23">
        <f t="shared" si="89"/>
        <v>139.61782204704622</v>
      </c>
      <c r="R427" s="32">
        <f t="shared" si="90"/>
        <v>264.25152933768879</v>
      </c>
      <c r="S427" s="26">
        <f t="shared" si="82"/>
        <v>0</v>
      </c>
      <c r="U427" s="26"/>
      <c r="V427" s="26">
        <f t="shared" si="86"/>
        <v>532.57855746480595</v>
      </c>
      <c r="W427" s="26">
        <f t="shared" si="91"/>
        <v>528.50305867537759</v>
      </c>
      <c r="X427" s="26">
        <f t="shared" si="92"/>
        <v>529.15136641258448</v>
      </c>
      <c r="Y427" s="26">
        <f t="shared" si="93"/>
        <v>528.56662565622446</v>
      </c>
      <c r="Z427" s="26">
        <f t="shared" si="94"/>
        <v>530.89652310033364</v>
      </c>
      <c r="AA427" s="26"/>
    </row>
    <row r="428" spans="1:27" x14ac:dyDescent="0.2">
      <c r="A428" s="27" t="s">
        <v>445</v>
      </c>
      <c r="B428" s="18">
        <f>IF(ISERROR(VLOOKUP(Prices!A428,Quantities!$A$1:$B$576,2,FALSE)),0,VLOOKUP(Prices!A428,Quantities!$A$1:$B$576,2,FALSE))</f>
        <v>3</v>
      </c>
      <c r="C428" s="19">
        <f t="shared" si="83"/>
        <v>0.32836981864312875</v>
      </c>
      <c r="D428" s="20">
        <v>3</v>
      </c>
      <c r="E428" s="21">
        <v>1120</v>
      </c>
      <c r="F428" s="22">
        <v>0</v>
      </c>
      <c r="G428" s="23">
        <f>VLOOKUP(E428,'[3]SLUOS Capital Charge'!$D$13:$S$229,16,FALSE)</f>
        <v>179.4880834171293</v>
      </c>
      <c r="H428" s="23">
        <v>0</v>
      </c>
      <c r="I428" s="23">
        <f>VLOOKUP(A428,'[1]Public Lighting Charges'!$A$8:$L$689,12,FALSE)</f>
        <v>87.754349099104161</v>
      </c>
      <c r="J428" s="24">
        <f t="shared" si="84"/>
        <v>267.24243251623346</v>
      </c>
      <c r="K428" s="25">
        <f t="shared" si="95"/>
        <v>304.82407417994131</v>
      </c>
      <c r="L428" s="25">
        <f t="shared" si="95"/>
        <v>302.80780827445619</v>
      </c>
      <c r="M428" s="25">
        <f t="shared" si="95"/>
        <v>303.12854466878002</v>
      </c>
      <c r="N428" s="25">
        <f t="shared" si="95"/>
        <v>302.8392566793799</v>
      </c>
      <c r="O428" s="25">
        <f t="shared" si="95"/>
        <v>303.99192363440881</v>
      </c>
      <c r="P428" s="23">
        <f t="shared" si="88"/>
        <v>123.31972485732686</v>
      </c>
      <c r="Q428" s="23">
        <f t="shared" si="89"/>
        <v>179.4880834171293</v>
      </c>
      <c r="R428" s="32">
        <f t="shared" si="90"/>
        <v>302.80780827445619</v>
      </c>
      <c r="S428" s="26">
        <f t="shared" si="82"/>
        <v>0</v>
      </c>
      <c r="U428" s="26"/>
      <c r="V428" s="26">
        <f t="shared" si="86"/>
        <v>914.47222253982386</v>
      </c>
      <c r="W428" s="26">
        <f t="shared" si="91"/>
        <v>908.42342482336858</v>
      </c>
      <c r="X428" s="26">
        <f t="shared" si="92"/>
        <v>909.38563400634007</v>
      </c>
      <c r="Y428" s="26">
        <f t="shared" si="93"/>
        <v>908.5177700381397</v>
      </c>
      <c r="Z428" s="26">
        <f t="shared" si="94"/>
        <v>911.97577090322648</v>
      </c>
      <c r="AA428" s="26"/>
    </row>
    <row r="429" spans="1:27" x14ac:dyDescent="0.2">
      <c r="A429" s="27" t="s">
        <v>446</v>
      </c>
      <c r="B429" s="18">
        <f>IF(ISERROR(VLOOKUP(Prices!A429,Quantities!$A$1:$B$576,2,FALSE)),0,VLOOKUP(Prices!A429,Quantities!$A$1:$B$576,2,FALSE))</f>
        <v>10</v>
      </c>
      <c r="C429" s="19">
        <f t="shared" si="83"/>
        <v>0.53246706960585299</v>
      </c>
      <c r="D429" s="20">
        <v>3</v>
      </c>
      <c r="E429" s="21">
        <v>60</v>
      </c>
      <c r="F429" s="22">
        <v>0</v>
      </c>
      <c r="G429" s="23">
        <f>VLOOKUP(E429,'[3]SLUOS Capital Charge'!$D$13:$S$229,16,FALSE)</f>
        <v>61.965650893943497</v>
      </c>
      <c r="H429" s="23">
        <v>0</v>
      </c>
      <c r="I429" s="23">
        <f>VLOOKUP(A429,'[1]Public Lighting Charges'!$A$8:$L$689,12,FALSE)</f>
        <v>70.571860082458173</v>
      </c>
      <c r="J429" s="24">
        <f t="shared" si="84"/>
        <v>132.53751097640168</v>
      </c>
      <c r="K429" s="25">
        <f t="shared" si="95"/>
        <v>162.76058691951005</v>
      </c>
      <c r="L429" s="25">
        <f t="shared" si="95"/>
        <v>161.1391101855167</v>
      </c>
      <c r="M429" s="25">
        <f t="shared" si="95"/>
        <v>161.39704570866681</v>
      </c>
      <c r="N429" s="25">
        <f t="shared" si="95"/>
        <v>161.16440092557548</v>
      </c>
      <c r="O429" s="25">
        <f t="shared" si="95"/>
        <v>162.09137322845368</v>
      </c>
      <c r="P429" s="23">
        <f t="shared" si="88"/>
        <v>99.173459291573209</v>
      </c>
      <c r="Q429" s="23">
        <f t="shared" si="89"/>
        <v>61.965650893943497</v>
      </c>
      <c r="R429" s="32">
        <f t="shared" si="90"/>
        <v>161.1391101855167</v>
      </c>
      <c r="S429" s="26">
        <f t="shared" si="82"/>
        <v>0</v>
      </c>
      <c r="U429" s="26"/>
      <c r="V429" s="26">
        <f t="shared" si="86"/>
        <v>1627.6058691951005</v>
      </c>
      <c r="W429" s="26">
        <f t="shared" si="91"/>
        <v>1611.3911018551671</v>
      </c>
      <c r="X429" s="26">
        <f t="shared" si="92"/>
        <v>1613.9704570866681</v>
      </c>
      <c r="Y429" s="26">
        <f t="shared" si="93"/>
        <v>1611.6440092557548</v>
      </c>
      <c r="Z429" s="26">
        <f t="shared" si="94"/>
        <v>1620.9137322845368</v>
      </c>
      <c r="AA429" s="26"/>
    </row>
    <row r="430" spans="1:27" x14ac:dyDescent="0.2">
      <c r="A430" s="27" t="s">
        <v>447</v>
      </c>
      <c r="B430" s="18">
        <f>IF(ISERROR(VLOOKUP(Prices!A430,Quantities!$A$1:$B$576,2,FALSE)),0,VLOOKUP(Prices!A430,Quantities!$A$1:$B$576,2,FALSE))</f>
        <v>4</v>
      </c>
      <c r="C430" s="19">
        <f t="shared" si="83"/>
        <v>0.38694041680207769</v>
      </c>
      <c r="D430" s="20">
        <v>3</v>
      </c>
      <c r="E430" s="21">
        <v>230</v>
      </c>
      <c r="F430" s="22">
        <v>0</v>
      </c>
      <c r="G430" s="23">
        <f>VLOOKUP(E430,'[3]SLUOS Capital Charge'!$D$13:$S$229,16,FALSE)</f>
        <v>128.93942925693202</v>
      </c>
      <c r="H430" s="23">
        <v>0</v>
      </c>
      <c r="I430" s="23">
        <f>VLOOKUP(A430,'[1]Public Lighting Charges'!$A$8:$L$689,12,FALSE)</f>
        <v>81.381774082458179</v>
      </c>
      <c r="J430" s="24">
        <f t="shared" si="84"/>
        <v>210.32120333939019</v>
      </c>
      <c r="K430" s="25">
        <f t="shared" si="95"/>
        <v>245.17372863212228</v>
      </c>
      <c r="L430" s="25">
        <f t="shared" si="95"/>
        <v>243.30388060641309</v>
      </c>
      <c r="M430" s="25">
        <f t="shared" si="95"/>
        <v>243.60132565672518</v>
      </c>
      <c r="N430" s="25">
        <f t="shared" si="95"/>
        <v>243.33304528042675</v>
      </c>
      <c r="O430" s="25">
        <f t="shared" si="95"/>
        <v>244.40200747648316</v>
      </c>
      <c r="P430" s="23">
        <f t="shared" si="88"/>
        <v>114.36445134948109</v>
      </c>
      <c r="Q430" s="23">
        <f t="shared" si="89"/>
        <v>128.93942925693202</v>
      </c>
      <c r="R430" s="32">
        <f t="shared" si="90"/>
        <v>243.30388060641309</v>
      </c>
      <c r="S430" s="26">
        <f t="shared" si="82"/>
        <v>0</v>
      </c>
      <c r="U430" s="26"/>
      <c r="V430" s="26">
        <f t="shared" si="86"/>
        <v>980.69491452848911</v>
      </c>
      <c r="W430" s="26">
        <f t="shared" si="91"/>
        <v>973.21552242565235</v>
      </c>
      <c r="X430" s="26">
        <f t="shared" si="92"/>
        <v>974.40530262690072</v>
      </c>
      <c r="Y430" s="26">
        <f t="shared" si="93"/>
        <v>973.33218112170698</v>
      </c>
      <c r="Z430" s="26">
        <f t="shared" si="94"/>
        <v>977.60802990593265</v>
      </c>
      <c r="AA430" s="26"/>
    </row>
    <row r="431" spans="1:27" x14ac:dyDescent="0.2">
      <c r="A431" s="27" t="s">
        <v>448</v>
      </c>
      <c r="B431" s="18">
        <f>IF(ISERROR(VLOOKUP(Prices!A431,Quantities!$A$1:$B$576,2,FALSE)),0,VLOOKUP(Prices!A431,Quantities!$A$1:$B$576,2,FALSE))</f>
        <v>3</v>
      </c>
      <c r="C431" s="19">
        <f t="shared" si="83"/>
        <v>0.32274690924995175</v>
      </c>
      <c r="D431" s="20">
        <v>3</v>
      </c>
      <c r="E431" s="21">
        <v>320</v>
      </c>
      <c r="F431" s="22">
        <v>0</v>
      </c>
      <c r="G431" s="23">
        <f>VLOOKUP(E431,'[3]SLUOS Capital Charge'!$D$13:$S$229,16,FALSE)</f>
        <v>168.8096906270151</v>
      </c>
      <c r="H431" s="23">
        <v>0</v>
      </c>
      <c r="I431" s="23">
        <f>VLOOKUP(A431,'[1]Public Lighting Charges'!$A$8:$L$689,12,FALSE)</f>
        <v>80.446743832458168</v>
      </c>
      <c r="J431" s="24">
        <f t="shared" si="84"/>
        <v>249.25643445947327</v>
      </c>
      <c r="K431" s="25">
        <f t="shared" si="95"/>
        <v>283.70852407966061</v>
      </c>
      <c r="L431" s="25">
        <f t="shared" si="95"/>
        <v>281.86015954318043</v>
      </c>
      <c r="M431" s="25">
        <f t="shared" si="95"/>
        <v>282.15418711921291</v>
      </c>
      <c r="N431" s="25">
        <f t="shared" si="95"/>
        <v>281.88898913169442</v>
      </c>
      <c r="O431" s="25">
        <f t="shared" si="95"/>
        <v>282.94566956072509</v>
      </c>
      <c r="P431" s="23">
        <f t="shared" si="88"/>
        <v>113.05046891616536</v>
      </c>
      <c r="Q431" s="23">
        <f t="shared" si="89"/>
        <v>168.8096906270151</v>
      </c>
      <c r="R431" s="32">
        <f t="shared" si="90"/>
        <v>281.86015954318043</v>
      </c>
      <c r="S431" s="26">
        <f t="shared" si="82"/>
        <v>0</v>
      </c>
      <c r="U431" s="26"/>
      <c r="V431" s="26">
        <f t="shared" si="86"/>
        <v>851.12557223898182</v>
      </c>
      <c r="W431" s="26">
        <f t="shared" si="91"/>
        <v>845.58047862954129</v>
      </c>
      <c r="X431" s="26">
        <f t="shared" si="92"/>
        <v>846.46256135763872</v>
      </c>
      <c r="Y431" s="26">
        <f t="shared" si="93"/>
        <v>845.66696739508325</v>
      </c>
      <c r="Z431" s="26">
        <f t="shared" si="94"/>
        <v>848.83700868217534</v>
      </c>
      <c r="AA431" s="26"/>
    </row>
    <row r="432" spans="1:27" x14ac:dyDescent="0.2">
      <c r="A432" s="27" t="s">
        <v>449</v>
      </c>
      <c r="B432" s="18">
        <f>IF(ISERROR(VLOOKUP(Prices!A432,Quantities!$A$1:$B$576,2,FALSE)),0,VLOOKUP(Prices!A432,Quantities!$A$1:$B$576,2,FALSE))</f>
        <v>15</v>
      </c>
      <c r="C432" s="19">
        <f t="shared" si="83"/>
        <v>0.5378017173658205</v>
      </c>
      <c r="D432" s="20">
        <v>3</v>
      </c>
      <c r="E432" s="21">
        <v>70</v>
      </c>
      <c r="F432" s="22">
        <v>0</v>
      </c>
      <c r="G432" s="23">
        <f>VLOOKUP(E432,'[3]SLUOS Capital Charge'!$D$13:$S$229,16,FALSE)</f>
        <v>69.633373611250022</v>
      </c>
      <c r="H432" s="23">
        <v>0</v>
      </c>
      <c r="I432" s="23">
        <f>VLOOKUP(A432,'[1]Public Lighting Charges'!$A$8:$L$689,12,FALSE)</f>
        <v>81.023554870596826</v>
      </c>
      <c r="J432" s="24">
        <f t="shared" si="84"/>
        <v>150.65692848184685</v>
      </c>
      <c r="K432" s="25">
        <f t="shared" si="95"/>
        <v>185.3560429613778</v>
      </c>
      <c r="L432" s="25">
        <f t="shared" si="95"/>
        <v>183.49442547000658</v>
      </c>
      <c r="M432" s="25">
        <f t="shared" si="95"/>
        <v>183.79056125257785</v>
      </c>
      <c r="N432" s="25">
        <f t="shared" si="95"/>
        <v>183.52346176949587</v>
      </c>
      <c r="O432" s="25">
        <f t="shared" si="95"/>
        <v>184.58771870077157</v>
      </c>
      <c r="P432" s="23">
        <f t="shared" si="88"/>
        <v>113.86105185875655</v>
      </c>
      <c r="Q432" s="23">
        <f t="shared" si="89"/>
        <v>69.633373611250022</v>
      </c>
      <c r="R432" s="32">
        <f t="shared" si="90"/>
        <v>183.49442547000658</v>
      </c>
      <c r="S432" s="26">
        <f t="shared" si="82"/>
        <v>0</v>
      </c>
      <c r="U432" s="26"/>
      <c r="V432" s="26">
        <f t="shared" si="86"/>
        <v>2780.3406444206671</v>
      </c>
      <c r="W432" s="26">
        <f t="shared" si="91"/>
        <v>2752.4163820500985</v>
      </c>
      <c r="X432" s="26">
        <f t="shared" si="92"/>
        <v>2756.8584187886677</v>
      </c>
      <c r="Y432" s="26">
        <f t="shared" si="93"/>
        <v>2752.8519265424379</v>
      </c>
      <c r="Z432" s="26">
        <f t="shared" si="94"/>
        <v>2768.8157805115734</v>
      </c>
      <c r="AA432" s="26"/>
    </row>
    <row r="433" spans="1:27" x14ac:dyDescent="0.2">
      <c r="A433" s="27" t="s">
        <v>450</v>
      </c>
      <c r="B433" s="18">
        <f>IF(ISERROR(VLOOKUP(Prices!A433,Quantities!$A$1:$B$576,2,FALSE)),0,VLOOKUP(Prices!A433,Quantities!$A$1:$B$576,2,FALSE))</f>
        <v>4</v>
      </c>
      <c r="C433" s="19">
        <f t="shared" si="83"/>
        <v>0.40200148524799034</v>
      </c>
      <c r="D433" s="20">
        <v>3</v>
      </c>
      <c r="E433" s="21">
        <v>240</v>
      </c>
      <c r="F433" s="22">
        <v>0</v>
      </c>
      <c r="G433" s="23">
        <f>VLOOKUP(E433,'[3]SLUOS Capital Charge'!$D$13:$S$229,16,FALSE)</f>
        <v>136.60715197423852</v>
      </c>
      <c r="H433" s="23">
        <v>0</v>
      </c>
      <c r="I433" s="23">
        <f>VLOOKUP(A433,'[1]Public Lighting Charges'!$A$8:$L$689,12,FALSE)</f>
        <v>91.833468870596832</v>
      </c>
      <c r="J433" s="24">
        <f t="shared" si="84"/>
        <v>228.44062084483534</v>
      </c>
      <c r="K433" s="25">
        <f t="shared" si="95"/>
        <v>267.76918467399003</v>
      </c>
      <c r="L433" s="25">
        <f t="shared" si="95"/>
        <v>265.65919589090299</v>
      </c>
      <c r="M433" s="25">
        <f t="shared" si="95"/>
        <v>265.99484120063619</v>
      </c>
      <c r="N433" s="25">
        <f t="shared" si="95"/>
        <v>265.69210612434711</v>
      </c>
      <c r="O433" s="25">
        <f t="shared" si="95"/>
        <v>266.898352948801</v>
      </c>
      <c r="P433" s="23">
        <f t="shared" si="88"/>
        <v>129.05204391666445</v>
      </c>
      <c r="Q433" s="23">
        <f t="shared" si="89"/>
        <v>136.60715197423852</v>
      </c>
      <c r="R433" s="32">
        <f t="shared" si="90"/>
        <v>265.65919589090299</v>
      </c>
      <c r="S433" s="26">
        <f t="shared" si="82"/>
        <v>0</v>
      </c>
      <c r="U433" s="26"/>
      <c r="V433" s="26">
        <f t="shared" si="86"/>
        <v>1071.0767386959601</v>
      </c>
      <c r="W433" s="26">
        <f t="shared" si="91"/>
        <v>1062.636783563612</v>
      </c>
      <c r="X433" s="26">
        <f t="shared" si="92"/>
        <v>1063.9793648025448</v>
      </c>
      <c r="Y433" s="26">
        <f t="shared" si="93"/>
        <v>1062.7684244973884</v>
      </c>
      <c r="Z433" s="26">
        <f t="shared" si="94"/>
        <v>1067.593411795204</v>
      </c>
      <c r="AA433" s="26"/>
    </row>
    <row r="434" spans="1:27" x14ac:dyDescent="0.2">
      <c r="A434" s="27" t="s">
        <v>451</v>
      </c>
      <c r="B434" s="18">
        <f>IF(ISERROR(VLOOKUP(Prices!A434,Quantities!$A$1:$B$576,2,FALSE)),0,VLOOKUP(Prices!A434,Quantities!$A$1:$B$576,2,FALSE))</f>
        <v>12</v>
      </c>
      <c r="C434" s="19">
        <f t="shared" si="83"/>
        <v>0.33996502658184446</v>
      </c>
      <c r="D434" s="20">
        <v>3</v>
      </c>
      <c r="E434" s="21">
        <v>330</v>
      </c>
      <c r="F434" s="22">
        <v>0</v>
      </c>
      <c r="G434" s="23">
        <f>VLOOKUP(E434,'[3]SLUOS Capital Charge'!$D$13:$S$229,16,FALSE)</f>
        <v>176.47741334432163</v>
      </c>
      <c r="H434" s="23">
        <v>0</v>
      </c>
      <c r="I434" s="23">
        <f>VLOOKUP(A434,'[1]Public Lighting Charges'!$A$8:$L$689,12,FALSE)</f>
        <v>90.898438620596821</v>
      </c>
      <c r="J434" s="24">
        <f t="shared" si="84"/>
        <v>267.37585196491847</v>
      </c>
      <c r="K434" s="25">
        <f t="shared" si="95"/>
        <v>306.30398012152835</v>
      </c>
      <c r="L434" s="25">
        <f t="shared" si="95"/>
        <v>304.21547482767033</v>
      </c>
      <c r="M434" s="25">
        <f t="shared" si="95"/>
        <v>304.54770266312397</v>
      </c>
      <c r="N434" s="25">
        <f t="shared" si="95"/>
        <v>304.24804997561478</v>
      </c>
      <c r="O434" s="25">
        <f t="shared" si="95"/>
        <v>305.44201503304305</v>
      </c>
      <c r="P434" s="23">
        <f t="shared" si="88"/>
        <v>127.73806148334872</v>
      </c>
      <c r="Q434" s="23">
        <f t="shared" si="89"/>
        <v>176.47741334432163</v>
      </c>
      <c r="R434" s="32">
        <f t="shared" si="90"/>
        <v>304.21547482767033</v>
      </c>
      <c r="S434" s="26">
        <f t="shared" si="82"/>
        <v>0</v>
      </c>
      <c r="U434" s="26"/>
      <c r="V434" s="26">
        <f t="shared" si="86"/>
        <v>3675.64776145834</v>
      </c>
      <c r="W434" s="26">
        <f t="shared" si="91"/>
        <v>3650.5856979320442</v>
      </c>
      <c r="X434" s="26">
        <f t="shared" si="92"/>
        <v>3654.5724319574874</v>
      </c>
      <c r="Y434" s="26">
        <f t="shared" si="93"/>
        <v>3650.9765997073773</v>
      </c>
      <c r="Z434" s="26">
        <f t="shared" si="94"/>
        <v>3665.3041803965166</v>
      </c>
      <c r="AA434" s="26"/>
    </row>
    <row r="435" spans="1:27" x14ac:dyDescent="0.2">
      <c r="A435" s="27" t="s">
        <v>452</v>
      </c>
      <c r="B435" s="18">
        <f>IF(ISERROR(VLOOKUP(Prices!A435,Quantities!$A$1:$B$576,2,FALSE)),0,VLOOKUP(Prices!A435,Quantities!$A$1:$B$576,2,FALSE))</f>
        <v>11</v>
      </c>
      <c r="C435" s="19">
        <f t="shared" si="83"/>
        <v>0.54796649001181652</v>
      </c>
      <c r="D435" s="20">
        <v>3</v>
      </c>
      <c r="E435" s="21">
        <v>620</v>
      </c>
      <c r="F435" s="22">
        <v>0</v>
      </c>
      <c r="G435" s="23">
        <f>VLOOKUP(E435,'[3]SLUOS Capital Charge'!$D$13:$S$229,16,FALSE)</f>
        <v>66.838689167080759</v>
      </c>
      <c r="H435" s="23">
        <v>0</v>
      </c>
      <c r="I435" s="23">
        <f>VLOOKUP(A435,'[1]Public Lighting Charges'!$A$8:$L$689,12,FALSE)</f>
        <v>81.023554870596826</v>
      </c>
      <c r="J435" s="24">
        <f t="shared" si="84"/>
        <v>147.86224403767758</v>
      </c>
      <c r="K435" s="25">
        <f t="shared" si="95"/>
        <v>182.56135851720853</v>
      </c>
      <c r="L435" s="25">
        <f t="shared" si="95"/>
        <v>180.69974102583731</v>
      </c>
      <c r="M435" s="25">
        <f t="shared" si="95"/>
        <v>180.99587680840858</v>
      </c>
      <c r="N435" s="25">
        <f t="shared" si="95"/>
        <v>180.7287773253266</v>
      </c>
      <c r="O435" s="25">
        <f t="shared" si="95"/>
        <v>181.79303425660231</v>
      </c>
      <c r="P435" s="23">
        <f t="shared" si="88"/>
        <v>113.86105185875655</v>
      </c>
      <c r="Q435" s="23">
        <f t="shared" si="89"/>
        <v>66.838689167080759</v>
      </c>
      <c r="R435" s="32">
        <f t="shared" si="90"/>
        <v>180.69974102583731</v>
      </c>
      <c r="S435" s="26">
        <f t="shared" si="82"/>
        <v>0</v>
      </c>
      <c r="U435" s="26"/>
      <c r="V435" s="26">
        <f t="shared" si="86"/>
        <v>2008.1749436892937</v>
      </c>
      <c r="W435" s="26">
        <f t="shared" si="91"/>
        <v>1987.6971512842103</v>
      </c>
      <c r="X435" s="26">
        <f t="shared" si="92"/>
        <v>1990.9546448924943</v>
      </c>
      <c r="Y435" s="26">
        <f t="shared" si="93"/>
        <v>1988.0165505785926</v>
      </c>
      <c r="Z435" s="26">
        <f t="shared" si="94"/>
        <v>1999.7233768226254</v>
      </c>
      <c r="AA435" s="26"/>
    </row>
    <row r="436" spans="1:27" x14ac:dyDescent="0.2">
      <c r="A436" s="27" t="s">
        <v>453</v>
      </c>
      <c r="B436" s="18">
        <f>IF(ISERROR(VLOOKUP(Prices!A436,Quantities!$A$1:$B$576,2,FALSE)),0,VLOOKUP(Prices!A436,Quantities!$A$1:$B$576,2,FALSE))</f>
        <v>2</v>
      </c>
      <c r="C436" s="19">
        <f t="shared" si="83"/>
        <v>0.27528176956982292</v>
      </c>
      <c r="D436" s="20">
        <v>3</v>
      </c>
      <c r="E436" s="21">
        <v>1130</v>
      </c>
      <c r="F436" s="22">
        <v>0</v>
      </c>
      <c r="G436" s="23">
        <f>VLOOKUP(E436,'[3]SLUOS Capital Charge'!$D$13:$S$229,16,FALSE)</f>
        <v>226.30449355521853</v>
      </c>
      <c r="H436" s="23">
        <v>0</v>
      </c>
      <c r="I436" s="23">
        <f>VLOOKUP(A436,'[1]Public Lighting Charges'!$A$8:$L$689,12,FALSE)</f>
        <v>85.96099674559683</v>
      </c>
      <c r="J436" s="24">
        <f t="shared" si="84"/>
        <v>312.26549030081537</v>
      </c>
      <c r="K436" s="25">
        <f t="shared" si="95"/>
        <v>349.0791116188858</v>
      </c>
      <c r="L436" s="25">
        <f t="shared" si="95"/>
        <v>347.10405022627117</v>
      </c>
      <c r="M436" s="25">
        <f t="shared" si="95"/>
        <v>347.41823203528361</v>
      </c>
      <c r="N436" s="25">
        <f t="shared" si="95"/>
        <v>347.13485594998804</v>
      </c>
      <c r="O436" s="25">
        <f t="shared" si="95"/>
        <v>348.26396694434004</v>
      </c>
      <c r="P436" s="23">
        <f t="shared" si="88"/>
        <v>120.79955667105266</v>
      </c>
      <c r="Q436" s="23">
        <f t="shared" si="89"/>
        <v>226.30449355521853</v>
      </c>
      <c r="R436" s="32">
        <f t="shared" si="90"/>
        <v>347.10405022627117</v>
      </c>
      <c r="S436" s="26">
        <f t="shared" si="82"/>
        <v>0</v>
      </c>
      <c r="U436" s="26"/>
      <c r="V436" s="26">
        <f t="shared" si="86"/>
        <v>698.15822323777161</v>
      </c>
      <c r="W436" s="26">
        <f t="shared" si="91"/>
        <v>694.20810045254234</v>
      </c>
      <c r="X436" s="26">
        <f t="shared" si="92"/>
        <v>694.83646407056722</v>
      </c>
      <c r="Y436" s="26">
        <f t="shared" si="93"/>
        <v>694.26971189997607</v>
      </c>
      <c r="Z436" s="26">
        <f t="shared" si="94"/>
        <v>696.52793388868008</v>
      </c>
      <c r="AA436" s="26"/>
    </row>
    <row r="437" spans="1:27" x14ac:dyDescent="0.2">
      <c r="A437" s="27" t="s">
        <v>454</v>
      </c>
      <c r="B437" s="18">
        <f>IF(ISERROR(VLOOKUP(Prices!A437,Quantities!$A$1:$B$576,2,FALSE)),0,VLOOKUP(Prices!A437,Quantities!$A$1:$B$576,2,FALSE))</f>
        <v>6</v>
      </c>
      <c r="C437" s="19">
        <f t="shared" si="83"/>
        <v>0.32999173635896489</v>
      </c>
      <c r="D437" s="20">
        <v>3</v>
      </c>
      <c r="E437" s="21">
        <v>1170</v>
      </c>
      <c r="F437" s="22">
        <v>0</v>
      </c>
      <c r="G437" s="23">
        <f>VLOOKUP(E437,'[3]SLUOS Capital Charge'!$D$13:$S$229,16,FALSE)</f>
        <v>184.55827318541498</v>
      </c>
      <c r="H437" s="23">
        <v>0</v>
      </c>
      <c r="I437" s="23">
        <f>VLOOKUP(A437,'[1]Public Lighting Charges'!$A$8:$L$689,12,FALSE)</f>
        <v>90.898438620596821</v>
      </c>
      <c r="J437" s="24">
        <f t="shared" si="84"/>
        <v>275.45671180601181</v>
      </c>
      <c r="K437" s="25">
        <f t="shared" si="95"/>
        <v>314.3848399626217</v>
      </c>
      <c r="L437" s="25">
        <f t="shared" si="95"/>
        <v>312.29633466876368</v>
      </c>
      <c r="M437" s="25">
        <f t="shared" si="95"/>
        <v>312.62856250421731</v>
      </c>
      <c r="N437" s="25">
        <f t="shared" si="95"/>
        <v>312.32890981670812</v>
      </c>
      <c r="O437" s="25">
        <f t="shared" si="95"/>
        <v>313.52287487413639</v>
      </c>
      <c r="P437" s="23">
        <f t="shared" si="88"/>
        <v>127.73806148334872</v>
      </c>
      <c r="Q437" s="23">
        <f t="shared" si="89"/>
        <v>184.55827318541498</v>
      </c>
      <c r="R437" s="32">
        <f t="shared" si="90"/>
        <v>312.29633466876368</v>
      </c>
      <c r="S437" s="26">
        <f t="shared" si="82"/>
        <v>0</v>
      </c>
      <c r="U437" s="26"/>
      <c r="V437" s="26">
        <f t="shared" si="86"/>
        <v>1886.3090397757301</v>
      </c>
      <c r="W437" s="26">
        <f t="shared" si="91"/>
        <v>1873.7780080125822</v>
      </c>
      <c r="X437" s="26">
        <f t="shared" si="92"/>
        <v>1875.7713750253038</v>
      </c>
      <c r="Y437" s="26">
        <f t="shared" si="93"/>
        <v>1873.9734589002487</v>
      </c>
      <c r="Z437" s="26">
        <f t="shared" si="94"/>
        <v>1881.1372492448183</v>
      </c>
      <c r="AA437" s="26"/>
    </row>
    <row r="438" spans="1:27" x14ac:dyDescent="0.2">
      <c r="A438" s="27" t="s">
        <v>455</v>
      </c>
      <c r="B438" s="18">
        <f>IF(ISERROR(VLOOKUP(Prices!A438,Quantities!$A$1:$B$576,2,FALSE)),0,VLOOKUP(Prices!A438,Quantities!$A$1:$B$576,2,FALSE))</f>
        <v>2</v>
      </c>
      <c r="C438" s="19">
        <f t="shared" si="83"/>
        <v>0.5100507369049232</v>
      </c>
      <c r="D438" s="20">
        <v>3</v>
      </c>
      <c r="E438" s="21">
        <v>60</v>
      </c>
      <c r="F438" s="22">
        <v>0</v>
      </c>
      <c r="G438" s="23">
        <f>VLOOKUP(E438,'[3]SLUOS Capital Charge'!$D$13:$S$229,16,FALSE)</f>
        <v>61.965650893943497</v>
      </c>
      <c r="H438" s="23">
        <v>0</v>
      </c>
      <c r="I438" s="23">
        <f>VLOOKUP(A438,'[1]Public Lighting Charges'!$A$8:$L$689,12,FALSE)</f>
        <v>64.507956806776306</v>
      </c>
      <c r="J438" s="24">
        <f t="shared" si="84"/>
        <v>126.47360770071981</v>
      </c>
      <c r="K438" s="25">
        <f t="shared" si="95"/>
        <v>154.09975890642636</v>
      </c>
      <c r="L438" s="25">
        <f t="shared" si="95"/>
        <v>152.6176079329729</v>
      </c>
      <c r="M438" s="25">
        <f t="shared" si="95"/>
        <v>152.85338028709336</v>
      </c>
      <c r="N438" s="25">
        <f t="shared" si="95"/>
        <v>152.64072556038724</v>
      </c>
      <c r="O438" s="25">
        <f t="shared" si="95"/>
        <v>153.48804755537611</v>
      </c>
      <c r="P438" s="23">
        <f t="shared" si="88"/>
        <v>90.651957039029412</v>
      </c>
      <c r="Q438" s="23">
        <f t="shared" si="89"/>
        <v>61.965650893943497</v>
      </c>
      <c r="R438" s="32">
        <f t="shared" si="90"/>
        <v>152.6176079329729</v>
      </c>
      <c r="S438" s="26">
        <f t="shared" si="82"/>
        <v>0</v>
      </c>
      <c r="U438" s="26"/>
      <c r="V438" s="26">
        <f t="shared" si="86"/>
        <v>308.19951781285272</v>
      </c>
      <c r="W438" s="26">
        <f t="shared" si="91"/>
        <v>305.2352158659458</v>
      </c>
      <c r="X438" s="26">
        <f t="shared" si="92"/>
        <v>305.70676057418672</v>
      </c>
      <c r="Y438" s="26">
        <f t="shared" si="93"/>
        <v>305.28145112077448</v>
      </c>
      <c r="Z438" s="26">
        <f t="shared" si="94"/>
        <v>306.97609511075223</v>
      </c>
      <c r="AA438" s="26"/>
    </row>
    <row r="439" spans="1:27" x14ac:dyDescent="0.2">
      <c r="A439" s="27" t="s">
        <v>456</v>
      </c>
      <c r="B439" s="18">
        <f>IF(ISERROR(VLOOKUP(Prices!A439,Quantities!$A$1:$B$576,2,FALSE)),0,VLOOKUP(Prices!A439,Quantities!$A$1:$B$576,2,FALSE))</f>
        <v>2</v>
      </c>
      <c r="C439" s="19">
        <f t="shared" si="83"/>
        <v>0.30585988884897902</v>
      </c>
      <c r="D439" s="20">
        <v>3</v>
      </c>
      <c r="E439" s="21">
        <v>320</v>
      </c>
      <c r="F439" s="22">
        <v>0</v>
      </c>
      <c r="G439" s="23">
        <f>VLOOKUP(E439,'[3]SLUOS Capital Charge'!$D$13:$S$229,16,FALSE)</f>
        <v>168.8096906270151</v>
      </c>
      <c r="H439" s="23">
        <v>0</v>
      </c>
      <c r="I439" s="23">
        <f>VLOOKUP(A439,'[1]Public Lighting Charges'!$A$8:$L$689,12,FALSE)</f>
        <v>74.382840556776301</v>
      </c>
      <c r="J439" s="24">
        <f t="shared" si="84"/>
        <v>243.1925311837914</v>
      </c>
      <c r="K439" s="25">
        <f t="shared" si="95"/>
        <v>275.04769606657692</v>
      </c>
      <c r="L439" s="25">
        <f t="shared" si="95"/>
        <v>273.33865729063666</v>
      </c>
      <c r="M439" s="25">
        <f t="shared" si="95"/>
        <v>273.61052169763946</v>
      </c>
      <c r="N439" s="25">
        <f t="shared" si="95"/>
        <v>273.36531376650618</v>
      </c>
      <c r="O439" s="25">
        <f t="shared" si="95"/>
        <v>274.34234388764753</v>
      </c>
      <c r="P439" s="23">
        <f t="shared" si="88"/>
        <v>104.52896666362156</v>
      </c>
      <c r="Q439" s="23">
        <f t="shared" si="89"/>
        <v>168.8096906270151</v>
      </c>
      <c r="R439" s="32">
        <f t="shared" si="90"/>
        <v>273.33865729063666</v>
      </c>
      <c r="S439" s="26">
        <f t="shared" si="82"/>
        <v>0</v>
      </c>
      <c r="U439" s="26"/>
      <c r="V439" s="26">
        <f t="shared" si="86"/>
        <v>550.09539213315384</v>
      </c>
      <c r="W439" s="26">
        <f t="shared" si="91"/>
        <v>546.67731458127332</v>
      </c>
      <c r="X439" s="26">
        <f t="shared" si="92"/>
        <v>547.22104339527891</v>
      </c>
      <c r="Y439" s="26">
        <f t="shared" si="93"/>
        <v>546.73062753301235</v>
      </c>
      <c r="Z439" s="26">
        <f t="shared" si="94"/>
        <v>548.68468777529506</v>
      </c>
      <c r="AA439" s="26"/>
    </row>
    <row r="440" spans="1:27" x14ac:dyDescent="0.2">
      <c r="A440" s="27" t="s">
        <v>457</v>
      </c>
      <c r="B440" s="18">
        <f>IF(ISERROR(VLOOKUP(Prices!A440,Quantities!$A$1:$B$576,2,FALSE)),0,VLOOKUP(Prices!A440,Quantities!$A$1:$B$576,2,FALSE))</f>
        <v>1</v>
      </c>
      <c r="C440" s="19">
        <f t="shared" si="83"/>
        <v>0.47033916075535065</v>
      </c>
      <c r="D440" s="20">
        <v>3</v>
      </c>
      <c r="E440" s="21">
        <v>610</v>
      </c>
      <c r="F440" s="22">
        <v>0</v>
      </c>
      <c r="G440" s="23">
        <f>VLOOKUP(E440,'[3]SLUOS Capital Charge'!$D$13:$S$229,16,FALSE)</f>
        <v>72.644043684057706</v>
      </c>
      <c r="H440" s="23">
        <v>0</v>
      </c>
      <c r="I440" s="23">
        <f>VLOOKUP(A440,'[1]Public Lighting Charges'!$A$8:$L$689,12,FALSE)</f>
        <v>64.507956806776306</v>
      </c>
      <c r="J440" s="24">
        <f t="shared" si="84"/>
        <v>137.15200049083401</v>
      </c>
      <c r="K440" s="25">
        <f t="shared" si="95"/>
        <v>164.77815169654059</v>
      </c>
      <c r="L440" s="25">
        <f t="shared" si="95"/>
        <v>163.2960007230871</v>
      </c>
      <c r="M440" s="25">
        <f t="shared" si="95"/>
        <v>163.53177307720756</v>
      </c>
      <c r="N440" s="25">
        <f t="shared" si="95"/>
        <v>163.31911835050144</v>
      </c>
      <c r="O440" s="25">
        <f t="shared" si="95"/>
        <v>164.16644034549034</v>
      </c>
      <c r="P440" s="23">
        <f t="shared" si="88"/>
        <v>90.651957039029412</v>
      </c>
      <c r="Q440" s="23">
        <f t="shared" si="89"/>
        <v>72.644043684057706</v>
      </c>
      <c r="R440" s="32">
        <f t="shared" si="90"/>
        <v>163.2960007230871</v>
      </c>
      <c r="S440" s="26">
        <f t="shared" si="82"/>
        <v>0</v>
      </c>
      <c r="U440" s="26"/>
      <c r="V440" s="26">
        <f t="shared" si="86"/>
        <v>164.77815169654059</v>
      </c>
      <c r="W440" s="26">
        <f t="shared" si="91"/>
        <v>163.2960007230871</v>
      </c>
      <c r="X440" s="26">
        <f t="shared" si="92"/>
        <v>163.53177307720756</v>
      </c>
      <c r="Y440" s="26">
        <f t="shared" si="93"/>
        <v>163.31911835050144</v>
      </c>
      <c r="Z440" s="26">
        <f t="shared" si="94"/>
        <v>164.16644034549034</v>
      </c>
      <c r="AA440" s="26"/>
    </row>
    <row r="441" spans="1:27" x14ac:dyDescent="0.2">
      <c r="A441" s="27" t="s">
        <v>458</v>
      </c>
      <c r="B441" s="18">
        <f>IF(ISERROR(VLOOKUP(Prices!A441,Quantities!$A$1:$B$576,2,FALSE)),0,VLOOKUP(Prices!A441,Quantities!$A$1:$B$576,2,FALSE))</f>
        <v>1</v>
      </c>
      <c r="C441" s="19">
        <f t="shared" si="83"/>
        <v>0.2929947210670798</v>
      </c>
      <c r="D441" s="20">
        <v>3</v>
      </c>
      <c r="E441" s="21">
        <v>1120</v>
      </c>
      <c r="F441" s="22">
        <v>0</v>
      </c>
      <c r="G441" s="23">
        <f>VLOOKUP(E441,'[3]SLUOS Capital Charge'!$D$13:$S$229,16,FALSE)</f>
        <v>179.4880834171293</v>
      </c>
      <c r="H441" s="23">
        <v>0</v>
      </c>
      <c r="I441" s="23">
        <f>VLOOKUP(A441,'[1]Public Lighting Charges'!$A$8:$L$689,12,FALSE)</f>
        <v>74.382840556776301</v>
      </c>
      <c r="J441" s="24">
        <f t="shared" si="84"/>
        <v>253.8709239739056</v>
      </c>
      <c r="K441" s="25">
        <f t="shared" si="95"/>
        <v>285.72608885669109</v>
      </c>
      <c r="L441" s="25">
        <f t="shared" si="95"/>
        <v>284.01705008075089</v>
      </c>
      <c r="M441" s="25">
        <f t="shared" si="95"/>
        <v>284.28891448775369</v>
      </c>
      <c r="N441" s="25">
        <f t="shared" si="95"/>
        <v>284.04370655662035</v>
      </c>
      <c r="O441" s="25">
        <f t="shared" si="95"/>
        <v>285.02073667776176</v>
      </c>
      <c r="P441" s="23">
        <f t="shared" si="88"/>
        <v>104.52896666362156</v>
      </c>
      <c r="Q441" s="23">
        <f t="shared" si="89"/>
        <v>179.4880834171293</v>
      </c>
      <c r="R441" s="32">
        <f t="shared" si="90"/>
        <v>284.01705008075089</v>
      </c>
      <c r="S441" s="26">
        <f t="shared" si="82"/>
        <v>0</v>
      </c>
      <c r="U441" s="26"/>
      <c r="V441" s="26">
        <f t="shared" si="86"/>
        <v>285.72608885669109</v>
      </c>
      <c r="W441" s="26">
        <f t="shared" si="91"/>
        <v>284.01705008075089</v>
      </c>
      <c r="X441" s="26">
        <f t="shared" si="92"/>
        <v>284.28891448775369</v>
      </c>
      <c r="Y441" s="26">
        <f t="shared" si="93"/>
        <v>284.04370655662035</v>
      </c>
      <c r="Z441" s="26">
        <f t="shared" si="94"/>
        <v>285.02073667776176</v>
      </c>
      <c r="AA441" s="26"/>
    </row>
    <row r="442" spans="1:27" x14ac:dyDescent="0.2">
      <c r="A442" s="27" t="s">
        <v>459</v>
      </c>
      <c r="B442" s="18">
        <f>IF(ISERROR(VLOOKUP(Prices!A442,Quantities!$A$1:$B$576,2,FALSE)),0,VLOOKUP(Prices!A442,Quantities!$A$1:$B$576,2,FALSE))</f>
        <v>4</v>
      </c>
      <c r="C442" s="19">
        <f t="shared" si="83"/>
        <v>0.49206735618719333</v>
      </c>
      <c r="D442" s="20">
        <v>3</v>
      </c>
      <c r="E442" s="21">
        <v>620</v>
      </c>
      <c r="F442" s="22">
        <v>0</v>
      </c>
      <c r="G442" s="23">
        <f>VLOOKUP(E442,'[3]SLUOS Capital Charge'!$D$13:$S$229,16,FALSE)</f>
        <v>66.838689167080759</v>
      </c>
      <c r="H442" s="23">
        <v>0</v>
      </c>
      <c r="I442" s="23">
        <f>VLOOKUP(A442,'[1]Public Lighting Charges'!$A$8:$L$689,12,FALSE)</f>
        <v>64.750981198176305</v>
      </c>
      <c r="J442" s="24">
        <f t="shared" si="84"/>
        <v>131.58967036525706</v>
      </c>
      <c r="K442" s="25">
        <f t="shared" si="95"/>
        <v>159.31989909745545</v>
      </c>
      <c r="L442" s="25">
        <f t="shared" si="95"/>
        <v>157.83216433471279</v>
      </c>
      <c r="M442" s="25">
        <f t="shared" si="95"/>
        <v>158.0688249270554</v>
      </c>
      <c r="N442" s="25">
        <f t="shared" si="95"/>
        <v>157.85536905444272</v>
      </c>
      <c r="O442" s="25">
        <f t="shared" si="95"/>
        <v>158.70588321241962</v>
      </c>
      <c r="P442" s="23">
        <f t="shared" si="88"/>
        <v>90.993475167632042</v>
      </c>
      <c r="Q442" s="23">
        <f t="shared" si="89"/>
        <v>66.838689167080759</v>
      </c>
      <c r="R442" s="32">
        <f t="shared" si="90"/>
        <v>157.83216433471279</v>
      </c>
      <c r="S442" s="26">
        <f t="shared" si="82"/>
        <v>0</v>
      </c>
      <c r="U442" s="26"/>
      <c r="V442" s="26">
        <f t="shared" si="86"/>
        <v>637.27959638982179</v>
      </c>
      <c r="W442" s="26">
        <f t="shared" si="91"/>
        <v>631.32865733885114</v>
      </c>
      <c r="X442" s="26">
        <f t="shared" si="92"/>
        <v>632.27529970822161</v>
      </c>
      <c r="Y442" s="26">
        <f t="shared" si="93"/>
        <v>631.42147621777087</v>
      </c>
      <c r="Z442" s="26">
        <f t="shared" si="94"/>
        <v>634.82353284967849</v>
      </c>
      <c r="AA442" s="26"/>
    </row>
    <row r="443" spans="1:27" x14ac:dyDescent="0.2">
      <c r="A443" s="27" t="s">
        <v>460</v>
      </c>
      <c r="B443" s="18">
        <f>IF(ISERROR(VLOOKUP(Prices!A443,Quantities!$A$1:$B$576,2,FALSE)),0,VLOOKUP(Prices!A443,Quantities!$A$1:$B$576,2,FALSE))</f>
        <v>171</v>
      </c>
      <c r="C443" s="19">
        <f t="shared" si="83"/>
        <v>0.51153493058323773</v>
      </c>
      <c r="D443" s="20">
        <v>3</v>
      </c>
      <c r="E443" s="21">
        <v>10</v>
      </c>
      <c r="F443" s="22">
        <v>0</v>
      </c>
      <c r="G443" s="23">
        <f>VLOOKUP(E443,'[3]SLUOS Capital Charge'!$D$13:$S$229,16,FALSE)</f>
        <v>35.253452884865602</v>
      </c>
      <c r="H443" s="23">
        <v>0</v>
      </c>
      <c r="I443" s="23">
        <f>VLOOKUP(A443,'[1]Public Lighting Charges'!$A$8:$L$689,12,FALSE)</f>
        <v>36.918448633003393</v>
      </c>
      <c r="J443" s="24">
        <f t="shared" si="84"/>
        <v>72.171901517869003</v>
      </c>
      <c r="K443" s="25">
        <f t="shared" si="95"/>
        <v>87.982581234023399</v>
      </c>
      <c r="L443" s="25">
        <f t="shared" si="95"/>
        <v>87.134333710951182</v>
      </c>
      <c r="M443" s="25">
        <f t="shared" si="95"/>
        <v>87.269268220979939</v>
      </c>
      <c r="N443" s="25">
        <f t="shared" si="95"/>
        <v>87.147564124414274</v>
      </c>
      <c r="O443" s="25">
        <f t="shared" si="95"/>
        <v>87.632493660181638</v>
      </c>
      <c r="P443" s="23">
        <f t="shared" si="88"/>
        <v>51.880880826085587</v>
      </c>
      <c r="Q443" s="23">
        <f t="shared" si="89"/>
        <v>35.253452884865602</v>
      </c>
      <c r="R443" s="32">
        <f t="shared" si="90"/>
        <v>87.134333710951182</v>
      </c>
      <c r="S443" s="26">
        <f t="shared" si="82"/>
        <v>0</v>
      </c>
      <c r="U443" s="26"/>
      <c r="V443" s="26">
        <f t="shared" si="86"/>
        <v>15045.021391018001</v>
      </c>
      <c r="W443" s="26">
        <f t="shared" si="91"/>
        <v>14899.971064572652</v>
      </c>
      <c r="X443" s="26">
        <f t="shared" si="92"/>
        <v>14923.04486578757</v>
      </c>
      <c r="Y443" s="26">
        <f t="shared" si="93"/>
        <v>14902.233465274841</v>
      </c>
      <c r="Z443" s="26">
        <f t="shared" si="94"/>
        <v>14985.156415891061</v>
      </c>
      <c r="AA443" s="26"/>
    </row>
    <row r="444" spans="1:27" x14ac:dyDescent="0.2">
      <c r="A444" s="27" t="s">
        <v>461</v>
      </c>
      <c r="B444" s="18">
        <f>IF(ISERROR(VLOOKUP(Prices!A444,Quantities!$A$1:$B$576,2,FALSE)),0,VLOOKUP(Prices!A444,Quantities!$A$1:$B$576,2,FALSE))</f>
        <v>10</v>
      </c>
      <c r="C444" s="19">
        <f t="shared" si="83"/>
        <v>0.31828330906364488</v>
      </c>
      <c r="D444" s="20">
        <v>3</v>
      </c>
      <c r="E444" s="21">
        <v>810</v>
      </c>
      <c r="F444" s="22">
        <v>0</v>
      </c>
      <c r="G444" s="23">
        <f>VLOOKUP(E444,'[3]SLUOS Capital Charge'!$D$13:$S$229,16,FALSE)</f>
        <v>102.22723124785412</v>
      </c>
      <c r="H444" s="23">
        <v>0</v>
      </c>
      <c r="I444" s="23">
        <f>VLOOKUP(A444,'[1]Public Lighting Charges'!$A$8:$L$689,12,FALSE)</f>
        <v>47.728362633003393</v>
      </c>
      <c r="J444" s="24">
        <f t="shared" si="84"/>
        <v>149.95559388085752</v>
      </c>
      <c r="K444" s="25">
        <f t="shared" si="95"/>
        <v>170.3957229466356</v>
      </c>
      <c r="L444" s="25">
        <f t="shared" si="95"/>
        <v>169.29910413184757</v>
      </c>
      <c r="M444" s="25">
        <f t="shared" si="95"/>
        <v>169.47354816903828</v>
      </c>
      <c r="N444" s="25">
        <f t="shared" si="95"/>
        <v>169.31620847926553</v>
      </c>
      <c r="O444" s="25">
        <f t="shared" si="95"/>
        <v>169.9431279082111</v>
      </c>
      <c r="P444" s="23">
        <f t="shared" si="88"/>
        <v>67.07187288399345</v>
      </c>
      <c r="Q444" s="23">
        <f t="shared" si="89"/>
        <v>102.22723124785412</v>
      </c>
      <c r="R444" s="32">
        <f t="shared" si="90"/>
        <v>169.29910413184757</v>
      </c>
      <c r="S444" s="26">
        <f t="shared" si="82"/>
        <v>0</v>
      </c>
      <c r="U444" s="26"/>
      <c r="V444" s="26">
        <f t="shared" si="86"/>
        <v>1703.957229466356</v>
      </c>
      <c r="W444" s="26">
        <f t="shared" si="91"/>
        <v>1692.9910413184757</v>
      </c>
      <c r="X444" s="26">
        <f t="shared" si="92"/>
        <v>1694.7354816903828</v>
      </c>
      <c r="Y444" s="26">
        <f t="shared" si="93"/>
        <v>1693.1620847926552</v>
      </c>
      <c r="Z444" s="26">
        <f t="shared" si="94"/>
        <v>1699.4312790821109</v>
      </c>
      <c r="AA444" s="26"/>
    </row>
    <row r="445" spans="1:27" x14ac:dyDescent="0.2">
      <c r="A445" s="27" t="s">
        <v>462</v>
      </c>
      <c r="B445" s="18">
        <f>IF(ISERROR(VLOOKUP(Prices!A445,Quantities!$A$1:$B$576,2,FALSE)),0,VLOOKUP(Prices!A445,Quantities!$A$1:$B$576,2,FALSE))</f>
        <v>56</v>
      </c>
      <c r="C445" s="19">
        <f t="shared" si="83"/>
        <v>0.23069127346777715</v>
      </c>
      <c r="D445" s="20">
        <v>3</v>
      </c>
      <c r="E445" s="21">
        <v>990</v>
      </c>
      <c r="F445" s="22">
        <v>0</v>
      </c>
      <c r="G445" s="23">
        <f>VLOOKUP(E445,'[3]SLUOS Capital Charge'!$D$13:$S$229,16,FALSE)</f>
        <v>156.0462968738851</v>
      </c>
      <c r="H445" s="23">
        <v>0</v>
      </c>
      <c r="I445" s="23">
        <f>VLOOKUP(A445,'[1]Public Lighting Charges'!$A$8:$L$689,12,FALSE)</f>
        <v>46.793332383003396</v>
      </c>
      <c r="J445" s="24">
        <f t="shared" si="84"/>
        <v>202.83962925688849</v>
      </c>
      <c r="K445" s="25">
        <f t="shared" si="95"/>
        <v>222.87932265012182</v>
      </c>
      <c r="L445" s="25">
        <f t="shared" si="95"/>
        <v>221.80418732456283</v>
      </c>
      <c r="M445" s="25">
        <f t="shared" si="95"/>
        <v>221.97521388747396</v>
      </c>
      <c r="N445" s="25">
        <f t="shared" si="95"/>
        <v>221.82095658648109</v>
      </c>
      <c r="O445" s="25">
        <f t="shared" si="95"/>
        <v>222.43559424840095</v>
      </c>
      <c r="P445" s="23">
        <f t="shared" si="88"/>
        <v>65.757890450677735</v>
      </c>
      <c r="Q445" s="23">
        <f t="shared" si="89"/>
        <v>156.0462968738851</v>
      </c>
      <c r="R445" s="32">
        <f t="shared" si="90"/>
        <v>221.80418732456283</v>
      </c>
      <c r="S445" s="26">
        <f t="shared" si="82"/>
        <v>0</v>
      </c>
      <c r="U445" s="26"/>
      <c r="V445" s="26">
        <f t="shared" si="86"/>
        <v>12481.242068406822</v>
      </c>
      <c r="W445" s="26">
        <f t="shared" si="91"/>
        <v>12421.034490175518</v>
      </c>
      <c r="X445" s="26">
        <f t="shared" si="92"/>
        <v>12430.611977698542</v>
      </c>
      <c r="Y445" s="26">
        <f t="shared" si="93"/>
        <v>12421.973568842941</v>
      </c>
      <c r="Z445" s="26">
        <f t="shared" si="94"/>
        <v>12456.393277910453</v>
      </c>
      <c r="AA445" s="26"/>
    </row>
    <row r="446" spans="1:27" x14ac:dyDescent="0.2">
      <c r="A446" s="27" t="s">
        <v>463</v>
      </c>
      <c r="B446" s="18">
        <f>IF(ISERROR(VLOOKUP(Prices!A446,Quantities!$A$1:$B$576,2,FALSE)),0,VLOOKUP(Prices!A446,Quantities!$A$1:$B$576,2,FALSE))</f>
        <v>23</v>
      </c>
      <c r="C446" s="19">
        <f t="shared" si="83"/>
        <v>0.41882652961952005</v>
      </c>
      <c r="D446" s="20">
        <v>3</v>
      </c>
      <c r="E446" s="21">
        <v>20</v>
      </c>
      <c r="F446" s="22">
        <v>0</v>
      </c>
      <c r="G446" s="23">
        <f>VLOOKUP(E446,'[3]SLUOS Capital Charge'!$D$13:$S$229,16,FALSE)</f>
        <v>62.728076464803792</v>
      </c>
      <c r="H446" s="23">
        <v>0</v>
      </c>
      <c r="I446" s="23">
        <f>VLOOKUP(A446,'[1]Public Lighting Charges'!$A$8:$L$689,12,FALSE)</f>
        <v>45.205405811559004</v>
      </c>
      <c r="J446" s="24">
        <f t="shared" si="84"/>
        <v>107.9334822763628</v>
      </c>
      <c r="K446" s="25">
        <f t="shared" si="95"/>
        <v>127.2931308853894</v>
      </c>
      <c r="L446" s="25">
        <f t="shared" si="95"/>
        <v>126.25448015847749</v>
      </c>
      <c r="M446" s="25">
        <f t="shared" si="95"/>
        <v>126.41970295384652</v>
      </c>
      <c r="N446" s="25">
        <f t="shared" si="95"/>
        <v>126.2706803573428</v>
      </c>
      <c r="O446" s="25">
        <f t="shared" si="95"/>
        <v>126.86446035802186</v>
      </c>
      <c r="P446" s="23">
        <f t="shared" si="88"/>
        <v>63.526403693673693</v>
      </c>
      <c r="Q446" s="23">
        <f t="shared" si="89"/>
        <v>62.728076464803792</v>
      </c>
      <c r="R446" s="32">
        <f t="shared" si="90"/>
        <v>126.25448015847749</v>
      </c>
      <c r="S446" s="26">
        <f t="shared" si="82"/>
        <v>0</v>
      </c>
      <c r="U446" s="26"/>
      <c r="V446" s="26">
        <f t="shared" si="86"/>
        <v>2927.7420103639561</v>
      </c>
      <c r="W446" s="26">
        <f t="shared" si="91"/>
        <v>2903.8530436449823</v>
      </c>
      <c r="X446" s="26">
        <f t="shared" si="92"/>
        <v>2907.6531679384702</v>
      </c>
      <c r="Y446" s="26">
        <f t="shared" si="93"/>
        <v>2904.2256482188845</v>
      </c>
      <c r="Z446" s="26">
        <f t="shared" si="94"/>
        <v>2917.8825882345027</v>
      </c>
      <c r="AA446" s="26"/>
    </row>
    <row r="447" spans="1:27" x14ac:dyDescent="0.2">
      <c r="A447" s="27" t="s">
        <v>464</v>
      </c>
      <c r="B447" s="18">
        <f>IF(ISERROR(VLOOKUP(Prices!A447,Quantities!$A$1:$B$576,2,FALSE)),0,VLOOKUP(Prices!A447,Quantities!$A$1:$B$576,2,FALSE))</f>
        <v>1</v>
      </c>
      <c r="C447" s="19">
        <f t="shared" si="83"/>
        <v>0.30161626096421357</v>
      </c>
      <c r="D447" s="20">
        <v>3</v>
      </c>
      <c r="E447" s="21">
        <v>200</v>
      </c>
      <c r="F447" s="22">
        <v>0</v>
      </c>
      <c r="G447" s="23">
        <f>VLOOKUP(E447,'[3]SLUOS Capital Charge'!$D$13:$S$229,16,FALSE)</f>
        <v>129.70185482779229</v>
      </c>
      <c r="H447" s="23">
        <v>0</v>
      </c>
      <c r="I447" s="23">
        <f>VLOOKUP(A447,'[1]Public Lighting Charges'!$A$8:$L$689,12,FALSE)</f>
        <v>56.015319811559003</v>
      </c>
      <c r="J447" s="24">
        <f t="shared" si="84"/>
        <v>185.7171746393513</v>
      </c>
      <c r="K447" s="25">
        <f t="shared" si="95"/>
        <v>209.70627259800159</v>
      </c>
      <c r="L447" s="25">
        <f t="shared" si="95"/>
        <v>208.41925057937385</v>
      </c>
      <c r="M447" s="25">
        <f t="shared" si="95"/>
        <v>208.62398290190487</v>
      </c>
      <c r="N447" s="25">
        <f t="shared" si="95"/>
        <v>208.43932471219404</v>
      </c>
      <c r="O447" s="25">
        <f t="shared" si="95"/>
        <v>209.17509460605129</v>
      </c>
      <c r="P447" s="23">
        <f t="shared" si="88"/>
        <v>78.717395751581563</v>
      </c>
      <c r="Q447" s="23">
        <f t="shared" si="89"/>
        <v>129.70185482779229</v>
      </c>
      <c r="R447" s="32">
        <f t="shared" si="90"/>
        <v>208.41925057937385</v>
      </c>
      <c r="S447" s="26">
        <f t="shared" si="82"/>
        <v>0</v>
      </c>
      <c r="U447" s="26"/>
      <c r="V447" s="26">
        <f t="shared" si="86"/>
        <v>209.70627259800159</v>
      </c>
      <c r="W447" s="26">
        <f t="shared" si="91"/>
        <v>208.41925057937385</v>
      </c>
      <c r="X447" s="26">
        <f t="shared" si="92"/>
        <v>208.62398290190487</v>
      </c>
      <c r="Y447" s="26">
        <f t="shared" si="93"/>
        <v>208.43932471219404</v>
      </c>
      <c r="Z447" s="26">
        <f t="shared" si="94"/>
        <v>209.17509460605129</v>
      </c>
      <c r="AA447" s="26"/>
    </row>
    <row r="448" spans="1:27" x14ac:dyDescent="0.2">
      <c r="A448" s="27" t="s">
        <v>465</v>
      </c>
      <c r="B448" s="18">
        <f>IF(ISERROR(VLOOKUP(Prices!A448,Quantities!$A$1:$B$576,2,FALSE)),0,VLOOKUP(Prices!A448,Quantities!$A$1:$B$576,2,FALSE))</f>
        <v>7</v>
      </c>
      <c r="C448" s="19">
        <f t="shared" si="83"/>
        <v>0.24518005660950229</v>
      </c>
      <c r="D448" s="20">
        <v>3</v>
      </c>
      <c r="E448" s="21">
        <v>290</v>
      </c>
      <c r="F448" s="22">
        <v>0</v>
      </c>
      <c r="G448" s="23">
        <f>VLOOKUP(E448,'[3]SLUOS Capital Charge'!$D$13:$S$229,16,FALSE)</f>
        <v>169.5721161978754</v>
      </c>
      <c r="H448" s="23">
        <v>0</v>
      </c>
      <c r="I448" s="23">
        <f>VLOOKUP(A448,'[1]Public Lighting Charges'!$A$8:$L$689,12,FALSE)</f>
        <v>55.080289561559006</v>
      </c>
      <c r="J448" s="24">
        <f t="shared" si="84"/>
        <v>224.6524057594344</v>
      </c>
      <c r="K448" s="25">
        <f t="shared" si="95"/>
        <v>248.24106804553998</v>
      </c>
      <c r="L448" s="25">
        <f t="shared" si="95"/>
        <v>246.97552951614125</v>
      </c>
      <c r="M448" s="25">
        <f t="shared" si="95"/>
        <v>247.17684436439265</v>
      </c>
      <c r="N448" s="25">
        <f t="shared" si="95"/>
        <v>246.99526856346174</v>
      </c>
      <c r="O448" s="25">
        <f t="shared" si="95"/>
        <v>247.71875669029333</v>
      </c>
      <c r="P448" s="23">
        <f t="shared" si="88"/>
        <v>77.403413318265848</v>
      </c>
      <c r="Q448" s="23">
        <f t="shared" si="89"/>
        <v>169.5721161978754</v>
      </c>
      <c r="R448" s="32">
        <f t="shared" si="90"/>
        <v>246.97552951614125</v>
      </c>
      <c r="S448" s="26">
        <f t="shared" si="82"/>
        <v>0</v>
      </c>
      <c r="U448" s="26"/>
      <c r="V448" s="26">
        <f t="shared" si="86"/>
        <v>1737.6874763187798</v>
      </c>
      <c r="W448" s="26">
        <f t="shared" si="91"/>
        <v>1728.8287066129888</v>
      </c>
      <c r="X448" s="26">
        <f t="shared" si="92"/>
        <v>1730.2379105507484</v>
      </c>
      <c r="Y448" s="26">
        <f t="shared" si="93"/>
        <v>1728.9668799442322</v>
      </c>
      <c r="Z448" s="26">
        <f t="shared" si="94"/>
        <v>1734.0312968320534</v>
      </c>
      <c r="AA448" s="26"/>
    </row>
    <row r="449" spans="1:27" x14ac:dyDescent="0.2">
      <c r="A449" s="18" t="s">
        <v>466</v>
      </c>
      <c r="B449" s="18">
        <f>IF(ISERROR(VLOOKUP(Prices!A449,Quantities!$A$1:$B$576,2,FALSE)),0,VLOOKUP(Prices!A449,Quantities!$A$1:$B$576,2,FALSE))</f>
        <v>57</v>
      </c>
      <c r="C449" s="19">
        <f t="shared" si="83"/>
        <v>1</v>
      </c>
      <c r="D449" s="20">
        <v>4</v>
      </c>
      <c r="E449" s="21">
        <v>10</v>
      </c>
      <c r="F449" s="22">
        <v>0</v>
      </c>
      <c r="G449" s="23">
        <v>0</v>
      </c>
      <c r="H449" s="23">
        <v>0</v>
      </c>
      <c r="I449" s="23">
        <f>VLOOKUP(A449,'[1]Public Lighting Charges'!$A$8:$L$689,12,FALSE)</f>
        <v>30.541486949948279</v>
      </c>
      <c r="J449" s="24">
        <f t="shared" si="84"/>
        <v>30.541486949948279</v>
      </c>
      <c r="K449" s="25">
        <f t="shared" ref="K449:O480" si="96">IF($D449=1,($I449*(1+K$6)*K$5)+$F449,$J449*(1+K$6)*K$5)</f>
        <v>43.621171663164198</v>
      </c>
      <c r="L449" s="25">
        <f t="shared" si="96"/>
        <v>42.919442809014114</v>
      </c>
      <c r="M449" s="25">
        <f t="shared" si="96"/>
        <v>43.031069942052881</v>
      </c>
      <c r="N449" s="25">
        <f t="shared" si="96"/>
        <v>42.930387919523561</v>
      </c>
      <c r="O449" s="25">
        <f t="shared" si="96"/>
        <v>43.331555076776311</v>
      </c>
      <c r="P449" s="23">
        <f>IF($D449=4,($I449*(1+L$6)*L$5))</f>
        <v>42.919442809014114</v>
      </c>
      <c r="Q449" s="23">
        <f>IF($D449=4,0)</f>
        <v>0</v>
      </c>
      <c r="R449" s="32">
        <f t="shared" si="90"/>
        <v>42.919442809014114</v>
      </c>
      <c r="S449" s="26">
        <f t="shared" si="82"/>
        <v>0</v>
      </c>
      <c r="U449" s="26"/>
      <c r="V449" s="26">
        <f t="shared" si="86"/>
        <v>2486.4067848003592</v>
      </c>
      <c r="W449" s="26">
        <f t="shared" si="91"/>
        <v>2446.4082401138044</v>
      </c>
      <c r="X449" s="26">
        <f t="shared" si="92"/>
        <v>2452.770986697014</v>
      </c>
      <c r="Y449" s="26">
        <f t="shared" si="93"/>
        <v>2447.0321114128428</v>
      </c>
      <c r="Z449" s="26">
        <f t="shared" si="94"/>
        <v>2469.8986393762498</v>
      </c>
      <c r="AA449" s="26"/>
    </row>
    <row r="450" spans="1:27" x14ac:dyDescent="0.2">
      <c r="A450" s="18" t="s">
        <v>467</v>
      </c>
      <c r="B450" s="18">
        <f>IF(ISERROR(VLOOKUP(Prices!A450,Quantities!$A$1:$B$576,2,FALSE)),0,VLOOKUP(Prices!A450,Quantities!$A$1:$B$576,2,FALSE))</f>
        <v>1</v>
      </c>
      <c r="C450" s="19">
        <f t="shared" si="83"/>
        <v>1</v>
      </c>
      <c r="D450" s="20">
        <v>4</v>
      </c>
      <c r="E450" s="21">
        <v>10</v>
      </c>
      <c r="F450" s="22">
        <v>0</v>
      </c>
      <c r="G450" s="23">
        <v>0</v>
      </c>
      <c r="H450" s="23">
        <v>0</v>
      </c>
      <c r="I450" s="23">
        <f>VLOOKUP(A450,'[1]Public Lighting Charges'!$A$8:$L$689,12,FALSE)</f>
        <v>34.058476987600407</v>
      </c>
      <c r="J450" s="24">
        <f t="shared" si="84"/>
        <v>34.058476987600407</v>
      </c>
      <c r="K450" s="25">
        <f t="shared" si="96"/>
        <v>48.644346416295249</v>
      </c>
      <c r="L450" s="25">
        <f t="shared" si="96"/>
        <v>47.861810318109434</v>
      </c>
      <c r="M450" s="25">
        <f t="shared" si="96"/>
        <v>47.986291819223737</v>
      </c>
      <c r="N450" s="25">
        <f t="shared" si="96"/>
        <v>47.874015807482735</v>
      </c>
      <c r="O450" s="25">
        <f t="shared" si="96"/>
        <v>48.321379173119297</v>
      </c>
      <c r="P450" s="23">
        <f t="shared" ref="P450:P513" si="97">IF($D450=4,($I450*(1+L$6)*L$5))</f>
        <v>47.861810318109434</v>
      </c>
      <c r="Q450" s="23">
        <f t="shared" ref="Q450:Q513" si="98">IF($D450=4,0)</f>
        <v>0</v>
      </c>
      <c r="R450" s="32">
        <f t="shared" si="90"/>
        <v>47.861810318109434</v>
      </c>
      <c r="S450" s="26">
        <f t="shared" si="82"/>
        <v>0</v>
      </c>
      <c r="U450" s="26"/>
      <c r="V450" s="26">
        <f t="shared" si="86"/>
        <v>48.644346416295249</v>
      </c>
      <c r="W450" s="26">
        <f t="shared" si="91"/>
        <v>47.861810318109434</v>
      </c>
      <c r="X450" s="26">
        <f t="shared" si="92"/>
        <v>47.986291819223737</v>
      </c>
      <c r="Y450" s="26">
        <f t="shared" si="93"/>
        <v>47.874015807482735</v>
      </c>
      <c r="Z450" s="26">
        <f t="shared" si="94"/>
        <v>48.321379173119297</v>
      </c>
      <c r="AA450" s="26"/>
    </row>
    <row r="451" spans="1:27" x14ac:dyDescent="0.2">
      <c r="A451" s="18" t="s">
        <v>468</v>
      </c>
      <c r="B451" s="18">
        <f>IF(ISERROR(VLOOKUP(Prices!A451,Quantities!$A$1:$B$576,2,FALSE)),0,VLOOKUP(Prices!A451,Quantities!$A$1:$B$576,2,FALSE))</f>
        <v>32604</v>
      </c>
      <c r="C451" s="19">
        <f t="shared" si="83"/>
        <v>1</v>
      </c>
      <c r="D451" s="20">
        <v>4</v>
      </c>
      <c r="E451" s="21">
        <v>1620</v>
      </c>
      <c r="F451" s="22">
        <v>0</v>
      </c>
      <c r="G451" s="23">
        <v>0</v>
      </c>
      <c r="H451" s="23">
        <v>0</v>
      </c>
      <c r="I451" s="23">
        <f>VLOOKUP(A451,'[1]Public Lighting Charges'!$A$8:$L$689,12,FALSE)</f>
        <v>43.639337217127348</v>
      </c>
      <c r="J451" s="24">
        <f t="shared" si="84"/>
        <v>43.639337217127348</v>
      </c>
      <c r="K451" s="25">
        <f t="shared" si="96"/>
        <v>62.328301930245274</v>
      </c>
      <c r="L451" s="25">
        <f t="shared" si="96"/>
        <v>61.325633587625646</v>
      </c>
      <c r="M451" s="25">
        <f t="shared" si="96"/>
        <v>61.485132504926</v>
      </c>
      <c r="N451" s="25">
        <f t="shared" si="96"/>
        <v>61.341272556651063</v>
      </c>
      <c r="O451" s="25">
        <f t="shared" si="96"/>
        <v>61.914482003999815</v>
      </c>
      <c r="P451" s="23">
        <f t="shared" si="97"/>
        <v>61.325633587625646</v>
      </c>
      <c r="Q451" s="23">
        <f t="shared" si="98"/>
        <v>0</v>
      </c>
      <c r="R451" s="32">
        <f t="shared" si="90"/>
        <v>61.325633587625646</v>
      </c>
      <c r="S451" s="26">
        <f t="shared" si="82"/>
        <v>0</v>
      </c>
      <c r="U451" s="26"/>
      <c r="V451" s="26">
        <f t="shared" si="86"/>
        <v>2032151.956133717</v>
      </c>
      <c r="W451" s="26">
        <f t="shared" si="91"/>
        <v>1999460.9574909466</v>
      </c>
      <c r="X451" s="26">
        <f t="shared" si="92"/>
        <v>2004661.2601906073</v>
      </c>
      <c r="Y451" s="26">
        <f t="shared" si="93"/>
        <v>1999970.8504370512</v>
      </c>
      <c r="Z451" s="26">
        <f t="shared" si="94"/>
        <v>2018659.7712584101</v>
      </c>
      <c r="AA451" s="26"/>
    </row>
    <row r="452" spans="1:27" x14ac:dyDescent="0.2">
      <c r="A452" s="18" t="s">
        <v>469</v>
      </c>
      <c r="B452" s="18">
        <f>IF(ISERROR(VLOOKUP(Prices!A452,Quantities!$A$1:$B$576,2,FALSE)),0,VLOOKUP(Prices!A452,Quantities!$A$1:$B$576,2,FALSE))</f>
        <v>109</v>
      </c>
      <c r="C452" s="19">
        <f t="shared" si="83"/>
        <v>1</v>
      </c>
      <c r="D452" s="20">
        <v>4</v>
      </c>
      <c r="E452" s="21">
        <v>1630</v>
      </c>
      <c r="F452" s="22">
        <v>0</v>
      </c>
      <c r="G452" s="23">
        <v>0</v>
      </c>
      <c r="H452" s="23">
        <v>0</v>
      </c>
      <c r="I452" s="23">
        <f>VLOOKUP(A452,'[1]Public Lighting Charges'!$A$8:$L$689,12,FALSE)</f>
        <v>43.639337217127348</v>
      </c>
      <c r="J452" s="24">
        <f t="shared" si="84"/>
        <v>43.639337217127348</v>
      </c>
      <c r="K452" s="25">
        <f t="shared" si="96"/>
        <v>62.328301930245274</v>
      </c>
      <c r="L452" s="25">
        <f t="shared" si="96"/>
        <v>61.325633587625646</v>
      </c>
      <c r="M452" s="25">
        <f t="shared" si="96"/>
        <v>61.485132504926</v>
      </c>
      <c r="N452" s="25">
        <f t="shared" si="96"/>
        <v>61.341272556651063</v>
      </c>
      <c r="O452" s="25">
        <f t="shared" si="96"/>
        <v>61.914482003999815</v>
      </c>
      <c r="P452" s="23">
        <f t="shared" si="97"/>
        <v>61.325633587625646</v>
      </c>
      <c r="Q452" s="23">
        <f t="shared" si="98"/>
        <v>0</v>
      </c>
      <c r="R452" s="32">
        <f t="shared" si="90"/>
        <v>61.325633587625646</v>
      </c>
      <c r="S452" s="26">
        <f t="shared" si="82"/>
        <v>0</v>
      </c>
      <c r="U452" s="26"/>
      <c r="V452" s="26">
        <f t="shared" si="86"/>
        <v>6793.7849103967346</v>
      </c>
      <c r="W452" s="26">
        <f t="shared" si="91"/>
        <v>6684.4940610511958</v>
      </c>
      <c r="X452" s="26">
        <f t="shared" si="92"/>
        <v>6701.8794430369344</v>
      </c>
      <c r="Y452" s="26">
        <f t="shared" si="93"/>
        <v>6686.1987086749659</v>
      </c>
      <c r="Z452" s="26">
        <f t="shared" si="94"/>
        <v>6748.67853843598</v>
      </c>
      <c r="AA452" s="26"/>
    </row>
    <row r="453" spans="1:27" x14ac:dyDescent="0.2">
      <c r="A453" s="18" t="s">
        <v>470</v>
      </c>
      <c r="B453" s="18">
        <f>IF(ISERROR(VLOOKUP(Prices!A453,Quantities!$A$1:$B$576,2,FALSE)),0,VLOOKUP(Prices!A453,Quantities!$A$1:$B$576,2,FALSE))</f>
        <v>7</v>
      </c>
      <c r="C453" s="19">
        <f t="shared" si="83"/>
        <v>1</v>
      </c>
      <c r="D453" s="20">
        <v>4</v>
      </c>
      <c r="E453" s="21">
        <v>1640</v>
      </c>
      <c r="F453" s="22">
        <v>0</v>
      </c>
      <c r="G453" s="23">
        <v>0</v>
      </c>
      <c r="H453" s="23">
        <v>0</v>
      </c>
      <c r="I453" s="23">
        <f>VLOOKUP(A453,'[1]Public Lighting Charges'!$A$8:$L$689,12,FALSE)</f>
        <v>43.639337217127348</v>
      </c>
      <c r="J453" s="24">
        <f t="shared" si="84"/>
        <v>43.639337217127348</v>
      </c>
      <c r="K453" s="25">
        <f t="shared" si="96"/>
        <v>62.328301930245274</v>
      </c>
      <c r="L453" s="25">
        <f t="shared" si="96"/>
        <v>61.325633587625646</v>
      </c>
      <c r="M453" s="25">
        <f t="shared" si="96"/>
        <v>61.485132504926</v>
      </c>
      <c r="N453" s="25">
        <f t="shared" si="96"/>
        <v>61.341272556651063</v>
      </c>
      <c r="O453" s="25">
        <f t="shared" si="96"/>
        <v>61.914482003999815</v>
      </c>
      <c r="P453" s="23">
        <f t="shared" si="97"/>
        <v>61.325633587625646</v>
      </c>
      <c r="Q453" s="23">
        <f t="shared" si="98"/>
        <v>0</v>
      </c>
      <c r="R453" s="32">
        <f t="shared" si="90"/>
        <v>61.325633587625646</v>
      </c>
      <c r="S453" s="26">
        <f t="shared" si="82"/>
        <v>0</v>
      </c>
      <c r="U453" s="26"/>
      <c r="V453" s="26">
        <f t="shared" si="86"/>
        <v>436.29811351171691</v>
      </c>
      <c r="W453" s="26">
        <f t="shared" si="91"/>
        <v>429.27943511337952</v>
      </c>
      <c r="X453" s="26">
        <f t="shared" si="92"/>
        <v>430.39592753448198</v>
      </c>
      <c r="Y453" s="26">
        <f t="shared" si="93"/>
        <v>429.38890789655744</v>
      </c>
      <c r="Z453" s="26">
        <f t="shared" si="94"/>
        <v>433.40137402799871</v>
      </c>
      <c r="AA453" s="26"/>
    </row>
    <row r="454" spans="1:27" x14ac:dyDescent="0.2">
      <c r="A454" s="18" t="s">
        <v>471</v>
      </c>
      <c r="B454" s="18">
        <f>IF(ISERROR(VLOOKUP(Prices!A454,Quantities!$A$1:$B$576,2,FALSE)),0,VLOOKUP(Prices!A454,Quantities!$A$1:$B$576,2,FALSE))</f>
        <v>1</v>
      </c>
      <c r="C454" s="19">
        <f t="shared" si="83"/>
        <v>1</v>
      </c>
      <c r="D454" s="20">
        <v>4</v>
      </c>
      <c r="E454" s="21">
        <v>1650</v>
      </c>
      <c r="F454" s="22">
        <v>0</v>
      </c>
      <c r="G454" s="23">
        <v>0</v>
      </c>
      <c r="H454" s="23">
        <v>0</v>
      </c>
      <c r="I454" s="23">
        <f>VLOOKUP(A454,'[1]Public Lighting Charges'!$A$8:$L$689,12,FALSE)</f>
        <v>43.639337217127348</v>
      </c>
      <c r="J454" s="24">
        <f t="shared" si="84"/>
        <v>43.639337217127348</v>
      </c>
      <c r="K454" s="25">
        <f t="shared" si="96"/>
        <v>62.328301930245274</v>
      </c>
      <c r="L454" s="25">
        <f t="shared" si="96"/>
        <v>61.325633587625646</v>
      </c>
      <c r="M454" s="25">
        <f t="shared" si="96"/>
        <v>61.485132504926</v>
      </c>
      <c r="N454" s="25">
        <f t="shared" si="96"/>
        <v>61.341272556651063</v>
      </c>
      <c r="O454" s="25">
        <f t="shared" si="96"/>
        <v>61.914482003999815</v>
      </c>
      <c r="P454" s="23">
        <f t="shared" si="97"/>
        <v>61.325633587625646</v>
      </c>
      <c r="Q454" s="23">
        <f t="shared" si="98"/>
        <v>0</v>
      </c>
      <c r="R454" s="32">
        <f t="shared" si="90"/>
        <v>61.325633587625646</v>
      </c>
      <c r="S454" s="26">
        <f t="shared" si="82"/>
        <v>0</v>
      </c>
      <c r="U454" s="26"/>
      <c r="V454" s="26">
        <f t="shared" si="86"/>
        <v>62.328301930245274</v>
      </c>
      <c r="W454" s="26">
        <f t="shared" si="91"/>
        <v>61.325633587625646</v>
      </c>
      <c r="X454" s="26">
        <f t="shared" si="92"/>
        <v>61.485132504926</v>
      </c>
      <c r="Y454" s="26">
        <f t="shared" si="93"/>
        <v>61.341272556651063</v>
      </c>
      <c r="Z454" s="26">
        <f t="shared" si="94"/>
        <v>61.914482003999815</v>
      </c>
      <c r="AA454" s="26"/>
    </row>
    <row r="455" spans="1:27" x14ac:dyDescent="0.2">
      <c r="A455" s="27" t="s">
        <v>472</v>
      </c>
      <c r="B455" s="18">
        <f>IF(ISERROR(VLOOKUP(Prices!A455,Quantities!$A$1:$B$576,2,FALSE)),0,VLOOKUP(Prices!A455,Quantities!$A$1:$B$576,2,FALSE))</f>
        <v>2181</v>
      </c>
      <c r="C455" s="19">
        <f t="shared" si="83"/>
        <v>1</v>
      </c>
      <c r="D455" s="20">
        <v>4</v>
      </c>
      <c r="E455" s="21">
        <v>1660</v>
      </c>
      <c r="F455" s="22">
        <v>0</v>
      </c>
      <c r="G455" s="23">
        <v>0</v>
      </c>
      <c r="H455" s="23">
        <v>0</v>
      </c>
      <c r="I455" s="23">
        <f>VLOOKUP(A455,'[1]Public Lighting Charges'!$A$8:$L$689,12,FALSE)</f>
        <v>54.449251217127348</v>
      </c>
      <c r="J455" s="24">
        <f t="shared" si="84"/>
        <v>54.449251217127348</v>
      </c>
      <c r="K455" s="25">
        <f t="shared" si="96"/>
        <v>77.767665279868964</v>
      </c>
      <c r="L455" s="25">
        <f t="shared" si="96"/>
        <v>76.516625645533523</v>
      </c>
      <c r="M455" s="25">
        <f t="shared" si="96"/>
        <v>76.715634089995817</v>
      </c>
      <c r="N455" s="25">
        <f t="shared" si="96"/>
        <v>76.53613854851379</v>
      </c>
      <c r="O455" s="25">
        <f t="shared" si="96"/>
        <v>77.251337889040755</v>
      </c>
      <c r="P455" s="23">
        <f t="shared" si="97"/>
        <v>76.516625645533523</v>
      </c>
      <c r="Q455" s="23">
        <f t="shared" si="98"/>
        <v>0</v>
      </c>
      <c r="R455" s="32">
        <f t="shared" si="90"/>
        <v>76.516625645533523</v>
      </c>
      <c r="S455" s="26">
        <f t="shared" si="82"/>
        <v>0</v>
      </c>
      <c r="U455" s="26"/>
      <c r="V455" s="26">
        <f t="shared" si="86"/>
        <v>169611.27797539422</v>
      </c>
      <c r="W455" s="26">
        <f t="shared" si="91"/>
        <v>166882.76053290861</v>
      </c>
      <c r="X455" s="26">
        <f t="shared" si="92"/>
        <v>167316.79795028089</v>
      </c>
      <c r="Y455" s="26">
        <f t="shared" si="93"/>
        <v>166925.31817430857</v>
      </c>
      <c r="Z455" s="26">
        <f t="shared" si="94"/>
        <v>168485.16793599789</v>
      </c>
      <c r="AA455" s="26"/>
    </row>
    <row r="456" spans="1:27" x14ac:dyDescent="0.2">
      <c r="A456" s="27" t="s">
        <v>473</v>
      </c>
      <c r="B456" s="18">
        <f>IF(ISERROR(VLOOKUP(Prices!A456,Quantities!$A$1:$B$576,2,FALSE)),0,VLOOKUP(Prices!A456,Quantities!$A$1:$B$576,2,FALSE))</f>
        <v>45</v>
      </c>
      <c r="C456" s="19">
        <f t="shared" si="83"/>
        <v>1</v>
      </c>
      <c r="D456" s="20">
        <v>4</v>
      </c>
      <c r="E456" s="21">
        <v>1670</v>
      </c>
      <c r="F456" s="22">
        <v>0</v>
      </c>
      <c r="G456" s="23">
        <v>0</v>
      </c>
      <c r="H456" s="23">
        <v>0</v>
      </c>
      <c r="I456" s="23">
        <f>VLOOKUP(A456,'[1]Public Lighting Charges'!$A$8:$L$689,12,FALSE)</f>
        <v>49.044294217127351</v>
      </c>
      <c r="J456" s="24">
        <f t="shared" si="84"/>
        <v>49.044294217127351</v>
      </c>
      <c r="K456" s="25">
        <f t="shared" si="96"/>
        <v>70.047983605057127</v>
      </c>
      <c r="L456" s="25">
        <f t="shared" si="96"/>
        <v>68.921129616579591</v>
      </c>
      <c r="M456" s="25">
        <f t="shared" si="96"/>
        <v>69.100383297460908</v>
      </c>
      <c r="N456" s="25">
        <f t="shared" si="96"/>
        <v>68.938705552582434</v>
      </c>
      <c r="O456" s="25">
        <f t="shared" si="96"/>
        <v>69.582909946520289</v>
      </c>
      <c r="P456" s="23">
        <f t="shared" si="97"/>
        <v>68.921129616579591</v>
      </c>
      <c r="Q456" s="23">
        <f t="shared" si="98"/>
        <v>0</v>
      </c>
      <c r="R456" s="32">
        <f t="shared" si="90"/>
        <v>68.921129616579591</v>
      </c>
      <c r="S456" s="26">
        <f t="shared" si="82"/>
        <v>0</v>
      </c>
      <c r="U456" s="26"/>
      <c r="V456" s="26">
        <f t="shared" si="86"/>
        <v>3152.1592622275707</v>
      </c>
      <c r="W456" s="26">
        <f t="shared" si="91"/>
        <v>3101.4508327460817</v>
      </c>
      <c r="X456" s="26">
        <f t="shared" si="92"/>
        <v>3109.5172483857409</v>
      </c>
      <c r="Y456" s="26">
        <f t="shared" si="93"/>
        <v>3102.2417498662094</v>
      </c>
      <c r="Z456" s="26">
        <f t="shared" si="94"/>
        <v>3131.230947593413</v>
      </c>
      <c r="AA456" s="26"/>
    </row>
    <row r="457" spans="1:27" x14ac:dyDescent="0.2">
      <c r="A457" s="27" t="s">
        <v>474</v>
      </c>
      <c r="B457" s="18">
        <f>IF(ISERROR(VLOOKUP(Prices!A457,Quantities!$A$1:$B$576,2,FALSE)),0,VLOOKUP(Prices!A457,Quantities!$A$1:$B$576,2,FALSE))</f>
        <v>16967</v>
      </c>
      <c r="C457" s="19">
        <f t="shared" si="83"/>
        <v>1</v>
      </c>
      <c r="D457" s="20">
        <v>4</v>
      </c>
      <c r="E457" s="21">
        <v>1700</v>
      </c>
      <c r="F457" s="22">
        <v>0</v>
      </c>
      <c r="G457" s="23">
        <v>0</v>
      </c>
      <c r="H457" s="23">
        <v>0</v>
      </c>
      <c r="I457" s="23">
        <f>VLOOKUP(A457,'[1]Public Lighting Charges'!$A$8:$L$689,12,FALSE)</f>
        <v>53.514220967127351</v>
      </c>
      <c r="J457" s="24">
        <f t="shared" si="84"/>
        <v>53.514220967127351</v>
      </c>
      <c r="K457" s="25">
        <f t="shared" si="96"/>
        <v>76.432199357324208</v>
      </c>
      <c r="L457" s="25">
        <f t="shared" si="96"/>
        <v>75.202643212217808</v>
      </c>
      <c r="M457" s="25">
        <f t="shared" si="96"/>
        <v>75.398234182400515</v>
      </c>
      <c r="N457" s="25">
        <f t="shared" si="96"/>
        <v>75.22182102969839</v>
      </c>
      <c r="O457" s="25">
        <f t="shared" si="96"/>
        <v>75.924738603199643</v>
      </c>
      <c r="P457" s="23">
        <f t="shared" si="97"/>
        <v>75.202643212217808</v>
      </c>
      <c r="Q457" s="23">
        <f t="shared" si="98"/>
        <v>0</v>
      </c>
      <c r="R457" s="32">
        <f t="shared" si="90"/>
        <v>75.202643212217808</v>
      </c>
      <c r="S457" s="26">
        <f t="shared" ref="S457:S520" si="99">R457-L457</f>
        <v>0</v>
      </c>
      <c r="U457" s="26"/>
      <c r="V457" s="26">
        <f t="shared" si="86"/>
        <v>1296825.1264957199</v>
      </c>
      <c r="W457" s="26">
        <f t="shared" si="91"/>
        <v>1275963.2473816995</v>
      </c>
      <c r="X457" s="26">
        <f t="shared" si="92"/>
        <v>1279281.8393727895</v>
      </c>
      <c r="Y457" s="26">
        <f t="shared" si="93"/>
        <v>1276288.6374108926</v>
      </c>
      <c r="Z457" s="26">
        <f t="shared" si="94"/>
        <v>1288215.0398804883</v>
      </c>
      <c r="AA457" s="26"/>
    </row>
    <row r="458" spans="1:27" x14ac:dyDescent="0.2">
      <c r="A458" s="27" t="s">
        <v>475</v>
      </c>
      <c r="B458" s="18">
        <f>IF(ISERROR(VLOOKUP(Prices!A458,Quantities!$A$1:$B$576,2,FALSE)),0,VLOOKUP(Prices!A458,Quantities!$A$1:$B$576,2,FALSE))</f>
        <v>144</v>
      </c>
      <c r="C458" s="19">
        <f t="shared" ref="C458:C521" si="100">I458/J458</f>
        <v>1</v>
      </c>
      <c r="D458" s="20">
        <v>4</v>
      </c>
      <c r="E458" s="21">
        <v>1710</v>
      </c>
      <c r="F458" s="22">
        <v>0</v>
      </c>
      <c r="G458" s="23">
        <v>0</v>
      </c>
      <c r="H458" s="23">
        <v>0</v>
      </c>
      <c r="I458" s="23">
        <f>VLOOKUP(A458,'[1]Public Lighting Charges'!$A$8:$L$689,12,FALSE)</f>
        <v>48.576779092127346</v>
      </c>
      <c r="J458" s="24">
        <f t="shared" ref="J458:J521" si="101">SUM(F458:I458)</f>
        <v>48.576779092127346</v>
      </c>
      <c r="K458" s="25">
        <f t="shared" si="96"/>
        <v>69.380250643784748</v>
      </c>
      <c r="L458" s="25">
        <f t="shared" si="96"/>
        <v>68.26413839992172</v>
      </c>
      <c r="M458" s="25">
        <f t="shared" si="96"/>
        <v>68.441683343663257</v>
      </c>
      <c r="N458" s="25">
        <f t="shared" si="96"/>
        <v>68.281546793174726</v>
      </c>
      <c r="O458" s="25">
        <f t="shared" si="96"/>
        <v>68.919610303599725</v>
      </c>
      <c r="P458" s="23">
        <f t="shared" si="97"/>
        <v>68.26413839992172</v>
      </c>
      <c r="Q458" s="23">
        <f t="shared" si="98"/>
        <v>0</v>
      </c>
      <c r="R458" s="32">
        <f t="shared" si="90"/>
        <v>68.26413839992172</v>
      </c>
      <c r="S458" s="26">
        <f t="shared" si="99"/>
        <v>0</v>
      </c>
      <c r="U458" s="26"/>
      <c r="V458" s="26">
        <f t="shared" ref="V458:V521" si="102">K458*$B458</f>
        <v>9990.7560927050035</v>
      </c>
      <c r="W458" s="26">
        <f t="shared" si="91"/>
        <v>9830.0359295887283</v>
      </c>
      <c r="X458" s="26">
        <f t="shared" si="92"/>
        <v>9855.6024014875093</v>
      </c>
      <c r="Y458" s="26">
        <f t="shared" si="93"/>
        <v>9832.5427382171601</v>
      </c>
      <c r="Z458" s="26">
        <f t="shared" si="94"/>
        <v>9924.4238837183602</v>
      </c>
      <c r="AA458" s="26"/>
    </row>
    <row r="459" spans="1:27" x14ac:dyDescent="0.2">
      <c r="A459" s="27" t="s">
        <v>476</v>
      </c>
      <c r="B459" s="18">
        <f>IF(ISERROR(VLOOKUP(Prices!A459,Quantities!$A$1:$B$576,2,FALSE)),0,VLOOKUP(Prices!A459,Quantities!$A$1:$B$576,2,FALSE))</f>
        <v>18</v>
      </c>
      <c r="C459" s="19">
        <f t="shared" si="100"/>
        <v>1</v>
      </c>
      <c r="D459" s="20">
        <v>4</v>
      </c>
      <c r="E459" s="21">
        <v>1720</v>
      </c>
      <c r="F459" s="22">
        <v>0</v>
      </c>
      <c r="G459" s="23">
        <v>0</v>
      </c>
      <c r="H459" s="23">
        <v>0</v>
      </c>
      <c r="I459" s="23">
        <f>VLOOKUP(A459,'[1]Public Lighting Charges'!$A$8:$L$689,12,FALSE)</f>
        <v>46.930965133794018</v>
      </c>
      <c r="J459" s="24">
        <f t="shared" si="101"/>
        <v>46.930965133794018</v>
      </c>
      <c r="K459" s="25">
        <f t="shared" si="96"/>
        <v>67.029601072604919</v>
      </c>
      <c r="L459" s="25">
        <f t="shared" si="96"/>
        <v>65.951303462489705</v>
      </c>
      <c r="M459" s="25">
        <f t="shared" si="96"/>
        <v>66.122833064084176</v>
      </c>
      <c r="N459" s="25">
        <f t="shared" si="96"/>
        <v>65.968122047666839</v>
      </c>
      <c r="O459" s="25">
        <f t="shared" si="96"/>
        <v>66.58456753706642</v>
      </c>
      <c r="P459" s="23">
        <f t="shared" si="97"/>
        <v>65.951303462489705</v>
      </c>
      <c r="Q459" s="23">
        <f t="shared" si="98"/>
        <v>0</v>
      </c>
      <c r="R459" s="32">
        <f t="shared" ref="R459:R522" si="103">SUM(P459:Q459)</f>
        <v>65.951303462489705</v>
      </c>
      <c r="S459" s="26">
        <f t="shared" si="99"/>
        <v>0</v>
      </c>
      <c r="U459" s="26"/>
      <c r="V459" s="26">
        <f t="shared" si="102"/>
        <v>1206.5328193068885</v>
      </c>
      <c r="W459" s="26">
        <f t="shared" si="91"/>
        <v>1187.1234623248147</v>
      </c>
      <c r="X459" s="26">
        <f t="shared" si="92"/>
        <v>1190.2109951535151</v>
      </c>
      <c r="Y459" s="26">
        <f t="shared" si="93"/>
        <v>1187.4261968580031</v>
      </c>
      <c r="Z459" s="26">
        <f t="shared" si="94"/>
        <v>1198.5222156671955</v>
      </c>
      <c r="AA459" s="26"/>
    </row>
    <row r="460" spans="1:27" x14ac:dyDescent="0.2">
      <c r="A460" s="27" t="s">
        <v>477</v>
      </c>
      <c r="B460" s="18">
        <f>IF(ISERROR(VLOOKUP(Prices!A460,Quantities!$A$1:$B$576,2,FALSE)),0,VLOOKUP(Prices!A460,Quantities!$A$1:$B$576,2,FALSE))</f>
        <v>8</v>
      </c>
      <c r="C460" s="19">
        <f t="shared" si="100"/>
        <v>1</v>
      </c>
      <c r="D460" s="20">
        <v>4</v>
      </c>
      <c r="E460" s="21">
        <v>1730</v>
      </c>
      <c r="F460" s="22">
        <v>0</v>
      </c>
      <c r="G460" s="23">
        <v>0</v>
      </c>
      <c r="H460" s="23">
        <v>0</v>
      </c>
      <c r="I460" s="23">
        <f>VLOOKUP(A460,'[1]Public Lighting Charges'!$A$8:$L$689,12,FALSE)</f>
        <v>46.108058154627351</v>
      </c>
      <c r="J460" s="24">
        <f t="shared" si="101"/>
        <v>46.108058154627351</v>
      </c>
      <c r="K460" s="25">
        <f t="shared" si="96"/>
        <v>65.854276287015011</v>
      </c>
      <c r="L460" s="25">
        <f t="shared" si="96"/>
        <v>64.79488599377369</v>
      </c>
      <c r="M460" s="25">
        <f t="shared" si="96"/>
        <v>64.963407924294629</v>
      </c>
      <c r="N460" s="25">
        <f t="shared" si="96"/>
        <v>64.811409674912895</v>
      </c>
      <c r="O460" s="25">
        <f t="shared" si="96"/>
        <v>65.417046153799774</v>
      </c>
      <c r="P460" s="23">
        <f t="shared" si="97"/>
        <v>64.79488599377369</v>
      </c>
      <c r="Q460" s="23">
        <f t="shared" si="98"/>
        <v>0</v>
      </c>
      <c r="R460" s="32">
        <f t="shared" si="103"/>
        <v>64.79488599377369</v>
      </c>
      <c r="S460" s="26">
        <f t="shared" si="99"/>
        <v>0</v>
      </c>
      <c r="U460" s="26"/>
      <c r="V460" s="26">
        <f t="shared" si="102"/>
        <v>526.83421029612009</v>
      </c>
      <c r="W460" s="26">
        <f t="shared" si="91"/>
        <v>518.35908795018952</v>
      </c>
      <c r="X460" s="26">
        <f t="shared" si="92"/>
        <v>519.70726339435703</v>
      </c>
      <c r="Y460" s="26">
        <f t="shared" si="93"/>
        <v>518.49127739930316</v>
      </c>
      <c r="Z460" s="26">
        <f t="shared" si="94"/>
        <v>523.33636923039819</v>
      </c>
      <c r="AA460" s="26"/>
    </row>
    <row r="461" spans="1:27" x14ac:dyDescent="0.2">
      <c r="A461" s="27" t="s">
        <v>478</v>
      </c>
      <c r="B461" s="18">
        <f>IF(ISERROR(VLOOKUP(Prices!A461,Quantities!$A$1:$B$576,2,FALSE)),0,VLOOKUP(Prices!A461,Quantities!$A$1:$B$576,2,FALSE))</f>
        <v>1</v>
      </c>
      <c r="C461" s="19">
        <f t="shared" si="100"/>
        <v>1</v>
      </c>
      <c r="D461" s="20">
        <v>4</v>
      </c>
      <c r="E461" s="21">
        <v>1980</v>
      </c>
      <c r="F461" s="22">
        <v>0</v>
      </c>
      <c r="G461" s="23">
        <v>0</v>
      </c>
      <c r="H461" s="23">
        <v>0</v>
      </c>
      <c r="I461" s="23">
        <f>VLOOKUP(A461,'[1]Public Lighting Charges'!$A$8:$L$689,12,FALSE)</f>
        <v>46.842611654954375</v>
      </c>
      <c r="J461" s="24">
        <f t="shared" si="101"/>
        <v>46.842611654954375</v>
      </c>
      <c r="K461" s="25">
        <f t="shared" si="96"/>
        <v>66.903409369043871</v>
      </c>
      <c r="L461" s="25">
        <f t="shared" si="96"/>
        <v>65.827141790589124</v>
      </c>
      <c r="M461" s="25">
        <f t="shared" si="96"/>
        <v>65.998348466009332</v>
      </c>
      <c r="N461" s="25">
        <f t="shared" si="96"/>
        <v>65.84392871265203</v>
      </c>
      <c r="O461" s="25">
        <f t="shared" si="96"/>
        <v>66.459213665434731</v>
      </c>
      <c r="P461" s="23">
        <f t="shared" si="97"/>
        <v>65.827141790589124</v>
      </c>
      <c r="Q461" s="23">
        <f t="shared" si="98"/>
        <v>0</v>
      </c>
      <c r="R461" s="32">
        <f t="shared" si="103"/>
        <v>65.827141790589124</v>
      </c>
      <c r="S461" s="26">
        <f t="shared" si="99"/>
        <v>0</v>
      </c>
      <c r="U461" s="26"/>
      <c r="V461" s="26">
        <f t="shared" si="102"/>
        <v>66.903409369043871</v>
      </c>
      <c r="W461" s="26">
        <f t="shared" si="91"/>
        <v>65.827141790589124</v>
      </c>
      <c r="X461" s="26">
        <f t="shared" si="92"/>
        <v>65.998348466009332</v>
      </c>
      <c r="Y461" s="26">
        <f t="shared" si="93"/>
        <v>65.84392871265203</v>
      </c>
      <c r="Z461" s="26">
        <f t="shared" si="94"/>
        <v>66.459213665434731</v>
      </c>
      <c r="AA461" s="26"/>
    </row>
    <row r="462" spans="1:27" x14ac:dyDescent="0.2">
      <c r="A462" s="27" t="s">
        <v>479</v>
      </c>
      <c r="B462" s="18">
        <f>IF(ISERROR(VLOOKUP(Prices!A462,Quantities!$A$1:$B$576,2,FALSE)),0,VLOOKUP(Prices!A462,Quantities!$A$1:$B$576,2,FALSE))</f>
        <v>17</v>
      </c>
      <c r="C462" s="19">
        <f t="shared" si="100"/>
        <v>1</v>
      </c>
      <c r="D462" s="20">
        <v>4</v>
      </c>
      <c r="E462" s="21">
        <v>2060</v>
      </c>
      <c r="F462" s="22">
        <v>0</v>
      </c>
      <c r="G462" s="23">
        <v>0</v>
      </c>
      <c r="H462" s="23">
        <v>0</v>
      </c>
      <c r="I462" s="23">
        <f>VLOOKUP(A462,'[1]Public Lighting Charges'!$A$8:$L$689,12,FALSE)</f>
        <v>56.717495404954377</v>
      </c>
      <c r="J462" s="24">
        <f t="shared" si="101"/>
        <v>56.717495404954377</v>
      </c>
      <c r="K462" s="25">
        <f t="shared" si="96"/>
        <v>81.007306796122805</v>
      </c>
      <c r="L462" s="25">
        <f t="shared" si="96"/>
        <v>79.704151415181272</v>
      </c>
      <c r="M462" s="25">
        <f t="shared" si="96"/>
        <v>79.911450143483862</v>
      </c>
      <c r="N462" s="25">
        <f t="shared" si="96"/>
        <v>79.724477185699357</v>
      </c>
      <c r="O462" s="25">
        <f t="shared" si="96"/>
        <v>80.469470264634566</v>
      </c>
      <c r="P462" s="23">
        <f t="shared" si="97"/>
        <v>79.704151415181272</v>
      </c>
      <c r="Q462" s="23">
        <f t="shared" si="98"/>
        <v>0</v>
      </c>
      <c r="R462" s="32">
        <f t="shared" si="103"/>
        <v>79.704151415181272</v>
      </c>
      <c r="S462" s="26">
        <f t="shared" si="99"/>
        <v>0</v>
      </c>
      <c r="U462" s="26"/>
      <c r="V462" s="26">
        <f t="shared" si="102"/>
        <v>1377.1242155340876</v>
      </c>
      <c r="W462" s="26">
        <f t="shared" si="91"/>
        <v>1354.9705740580816</v>
      </c>
      <c r="X462" s="26">
        <f t="shared" si="92"/>
        <v>1358.4946524392255</v>
      </c>
      <c r="Y462" s="26">
        <f t="shared" si="93"/>
        <v>1355.3161121568892</v>
      </c>
      <c r="Z462" s="26">
        <f t="shared" si="94"/>
        <v>1367.9809944987876</v>
      </c>
      <c r="AA462" s="26"/>
    </row>
    <row r="463" spans="1:27" x14ac:dyDescent="0.2">
      <c r="A463" s="27" t="s">
        <v>480</v>
      </c>
      <c r="B463" s="18">
        <f>IF(ISERROR(VLOOKUP(Prices!A463,Quantities!$A$1:$B$576,2,FALSE)),0,VLOOKUP(Prices!A463,Quantities!$A$1:$B$576,2,FALSE))</f>
        <v>31</v>
      </c>
      <c r="C463" s="19">
        <f t="shared" si="100"/>
        <v>1</v>
      </c>
      <c r="D463" s="20">
        <v>4</v>
      </c>
      <c r="E463" s="21">
        <v>90</v>
      </c>
      <c r="F463" s="22">
        <v>0</v>
      </c>
      <c r="G463" s="23">
        <v>0</v>
      </c>
      <c r="H463" s="23">
        <v>0</v>
      </c>
      <c r="I463" s="23">
        <f>VLOOKUP(A463,'[1]Public Lighting Charges'!$A$8:$L$689,12,FALSE)</f>
        <v>49.488519223931391</v>
      </c>
      <c r="J463" s="24">
        <f t="shared" si="101"/>
        <v>49.488519223931391</v>
      </c>
      <c r="K463" s="25">
        <f t="shared" si="96"/>
        <v>70.682452231637924</v>
      </c>
      <c r="L463" s="25">
        <f t="shared" si="96"/>
        <v>69.545391618135227</v>
      </c>
      <c r="M463" s="25">
        <f t="shared" si="96"/>
        <v>69.726268912300824</v>
      </c>
      <c r="N463" s="25">
        <f t="shared" si="96"/>
        <v>69.563126750440404</v>
      </c>
      <c r="O463" s="25">
        <f t="shared" si="96"/>
        <v>70.213166108584559</v>
      </c>
      <c r="P463" s="23">
        <f t="shared" si="97"/>
        <v>69.545391618135227</v>
      </c>
      <c r="Q463" s="23">
        <f t="shared" si="98"/>
        <v>0</v>
      </c>
      <c r="R463" s="32">
        <f t="shared" si="103"/>
        <v>69.545391618135227</v>
      </c>
      <c r="S463" s="26">
        <f t="shared" si="99"/>
        <v>0</v>
      </c>
      <c r="U463" s="26"/>
      <c r="V463" s="26">
        <f t="shared" si="102"/>
        <v>2191.1560191807757</v>
      </c>
      <c r="W463" s="26">
        <f t="shared" si="91"/>
        <v>2155.9071401621923</v>
      </c>
      <c r="X463" s="26">
        <f t="shared" si="92"/>
        <v>2161.5143362813255</v>
      </c>
      <c r="Y463" s="26">
        <f t="shared" si="93"/>
        <v>2156.4569292636525</v>
      </c>
      <c r="Z463" s="26">
        <f t="shared" si="94"/>
        <v>2176.6081493661213</v>
      </c>
      <c r="AA463" s="26"/>
    </row>
    <row r="464" spans="1:27" x14ac:dyDescent="0.2">
      <c r="A464" s="27" t="s">
        <v>481</v>
      </c>
      <c r="B464" s="18">
        <f>IF(ISERROR(VLOOKUP(Prices!A464,Quantities!$A$1:$B$576,2,FALSE)),0,VLOOKUP(Prices!A464,Quantities!$A$1:$B$576,2,FALSE))</f>
        <v>7</v>
      </c>
      <c r="C464" s="19">
        <f t="shared" si="100"/>
        <v>1</v>
      </c>
      <c r="D464" s="20">
        <v>4</v>
      </c>
      <c r="E464" s="21">
        <v>140</v>
      </c>
      <c r="F464" s="22">
        <v>0</v>
      </c>
      <c r="G464" s="23">
        <v>0</v>
      </c>
      <c r="H464" s="23">
        <v>0</v>
      </c>
      <c r="I464" s="23">
        <f>VLOOKUP(A464,'[1]Public Lighting Charges'!$A$8:$L$689,12,FALSE)</f>
        <v>60.29843322393139</v>
      </c>
      <c r="J464" s="24">
        <f t="shared" si="101"/>
        <v>60.29843322393139</v>
      </c>
      <c r="K464" s="25">
        <f t="shared" si="96"/>
        <v>86.121815581261629</v>
      </c>
      <c r="L464" s="25">
        <f t="shared" si="96"/>
        <v>84.736383676043076</v>
      </c>
      <c r="M464" s="25">
        <f t="shared" si="96"/>
        <v>84.956770497370641</v>
      </c>
      <c r="N464" s="25">
        <f t="shared" si="96"/>
        <v>84.757992742303145</v>
      </c>
      <c r="O464" s="25">
        <f t="shared" si="96"/>
        <v>85.550021993625506</v>
      </c>
      <c r="P464" s="23">
        <f t="shared" si="97"/>
        <v>84.736383676043076</v>
      </c>
      <c r="Q464" s="23">
        <f t="shared" si="98"/>
        <v>0</v>
      </c>
      <c r="R464" s="32">
        <f t="shared" si="103"/>
        <v>84.736383676043076</v>
      </c>
      <c r="S464" s="26">
        <f t="shared" si="99"/>
        <v>0</v>
      </c>
      <c r="U464" s="26"/>
      <c r="V464" s="26">
        <f t="shared" si="102"/>
        <v>602.85270906883136</v>
      </c>
      <c r="W464" s="26">
        <f t="shared" si="91"/>
        <v>593.15468573230157</v>
      </c>
      <c r="X464" s="26">
        <f t="shared" si="92"/>
        <v>594.69739348159453</v>
      </c>
      <c r="Y464" s="26">
        <f t="shared" si="93"/>
        <v>593.30594919612201</v>
      </c>
      <c r="Z464" s="26">
        <f t="shared" si="94"/>
        <v>598.85015395537857</v>
      </c>
      <c r="AA464" s="26"/>
    </row>
    <row r="465" spans="1:27" x14ac:dyDescent="0.2">
      <c r="A465" s="27" t="s">
        <v>482</v>
      </c>
      <c r="B465" s="18">
        <f>IF(ISERROR(VLOOKUP(Prices!A465,Quantities!$A$1:$B$576,2,FALSE)),0,VLOOKUP(Prices!A465,Quantities!$A$1:$B$576,2,FALSE))</f>
        <v>51</v>
      </c>
      <c r="C465" s="19">
        <f t="shared" si="100"/>
        <v>1</v>
      </c>
      <c r="D465" s="20">
        <v>4</v>
      </c>
      <c r="E465" s="21">
        <v>170</v>
      </c>
      <c r="F465" s="22">
        <v>0</v>
      </c>
      <c r="G465" s="23">
        <v>0</v>
      </c>
      <c r="H465" s="23">
        <v>0</v>
      </c>
      <c r="I465" s="23">
        <f>VLOOKUP(A465,'[1]Public Lighting Charges'!$A$8:$L$689,12,FALSE)</f>
        <v>59.363402973931393</v>
      </c>
      <c r="J465" s="24">
        <f t="shared" si="101"/>
        <v>59.363402973931393</v>
      </c>
      <c r="K465" s="25">
        <f t="shared" si="96"/>
        <v>84.786349658716887</v>
      </c>
      <c r="L465" s="25">
        <f t="shared" si="96"/>
        <v>83.422401242727375</v>
      </c>
      <c r="M465" s="25">
        <f t="shared" si="96"/>
        <v>83.639370589775339</v>
      </c>
      <c r="N465" s="25">
        <f t="shared" si="96"/>
        <v>83.443675223487745</v>
      </c>
      <c r="O465" s="25">
        <f t="shared" si="96"/>
        <v>84.223422707784394</v>
      </c>
      <c r="P465" s="23">
        <f t="shared" si="97"/>
        <v>83.422401242727375</v>
      </c>
      <c r="Q465" s="23">
        <f t="shared" si="98"/>
        <v>0</v>
      </c>
      <c r="R465" s="32">
        <f t="shared" si="103"/>
        <v>83.422401242727375</v>
      </c>
      <c r="S465" s="26">
        <f t="shared" si="99"/>
        <v>0</v>
      </c>
      <c r="U465" s="26"/>
      <c r="V465" s="26">
        <f t="shared" si="102"/>
        <v>4324.103832594561</v>
      </c>
      <c r="W465" s="26">
        <f t="shared" si="91"/>
        <v>4254.5424633790963</v>
      </c>
      <c r="X465" s="26">
        <f t="shared" si="92"/>
        <v>4265.6079000785421</v>
      </c>
      <c r="Y465" s="26">
        <f t="shared" si="93"/>
        <v>4255.6274363978746</v>
      </c>
      <c r="Z465" s="26">
        <f t="shared" si="94"/>
        <v>4295.3945580970039</v>
      </c>
      <c r="AA465" s="26"/>
    </row>
    <row r="466" spans="1:27" x14ac:dyDescent="0.2">
      <c r="A466" s="27" t="s">
        <v>483</v>
      </c>
      <c r="B466" s="18">
        <f>IF(ISERROR(VLOOKUP(Prices!A466,Quantities!$A$1:$B$576,2,FALSE)),0,VLOOKUP(Prices!A466,Quantities!$A$1:$B$576,2,FALSE))</f>
        <v>5175</v>
      </c>
      <c r="C466" s="19">
        <f t="shared" si="100"/>
        <v>1</v>
      </c>
      <c r="D466" s="20">
        <v>4</v>
      </c>
      <c r="E466" s="21">
        <v>40</v>
      </c>
      <c r="F466" s="22">
        <v>0</v>
      </c>
      <c r="G466" s="23">
        <v>0</v>
      </c>
      <c r="H466" s="23">
        <v>0</v>
      </c>
      <c r="I466" s="23">
        <f>VLOOKUP(A466,'[1]Public Lighting Charges'!$A$8:$L$689,12,FALSE)</f>
        <v>52.259027617134578</v>
      </c>
      <c r="J466" s="24">
        <f t="shared" si="101"/>
        <v>52.259027617134578</v>
      </c>
      <c r="K466" s="25">
        <f t="shared" si="96"/>
        <v>74.639457416493812</v>
      </c>
      <c r="L466" s="25">
        <f t="shared" si="96"/>
        <v>73.438740908195868</v>
      </c>
      <c r="M466" s="25">
        <f t="shared" si="96"/>
        <v>73.629744228952774</v>
      </c>
      <c r="N466" s="25">
        <f t="shared" si="96"/>
        <v>73.457468903768671</v>
      </c>
      <c r="O466" s="25">
        <f t="shared" si="96"/>
        <v>74.143899318381941</v>
      </c>
      <c r="P466" s="23">
        <f t="shared" si="97"/>
        <v>73.438740908195868</v>
      </c>
      <c r="Q466" s="23">
        <f t="shared" si="98"/>
        <v>0</v>
      </c>
      <c r="R466" s="32">
        <f t="shared" si="103"/>
        <v>73.438740908195868</v>
      </c>
      <c r="S466" s="26">
        <f t="shared" si="99"/>
        <v>0</v>
      </c>
      <c r="U466" s="26"/>
      <c r="V466" s="26">
        <f t="shared" si="102"/>
        <v>386259.19213035546</v>
      </c>
      <c r="W466" s="26">
        <f t="shared" si="91"/>
        <v>380045.48419991363</v>
      </c>
      <c r="X466" s="26">
        <f t="shared" si="92"/>
        <v>381033.92638483061</v>
      </c>
      <c r="Y466" s="26">
        <f t="shared" si="93"/>
        <v>380142.40157700289</v>
      </c>
      <c r="Z466" s="26">
        <f t="shared" si="94"/>
        <v>383694.67897262657</v>
      </c>
      <c r="AA466" s="26"/>
    </row>
    <row r="467" spans="1:27" x14ac:dyDescent="0.2">
      <c r="A467" s="27" t="s">
        <v>484</v>
      </c>
      <c r="B467" s="18">
        <f>IF(ISERROR(VLOOKUP(Prices!A467,Quantities!$A$1:$B$576,2,FALSE)),0,VLOOKUP(Prices!A467,Quantities!$A$1:$B$576,2,FALSE))</f>
        <v>481</v>
      </c>
      <c r="C467" s="19">
        <f t="shared" si="100"/>
        <v>1</v>
      </c>
      <c r="D467" s="20">
        <v>4</v>
      </c>
      <c r="E467" s="21">
        <v>350</v>
      </c>
      <c r="F467" s="22">
        <v>0</v>
      </c>
      <c r="G467" s="23">
        <v>0</v>
      </c>
      <c r="H467" s="23">
        <v>0</v>
      </c>
      <c r="I467" s="23">
        <f>VLOOKUP(A467,'[1]Public Lighting Charges'!$A$8:$L$689,12,FALSE)</f>
        <v>63.068941617134577</v>
      </c>
      <c r="J467" s="24">
        <f t="shared" si="101"/>
        <v>63.068941617134577</v>
      </c>
      <c r="K467" s="25">
        <f t="shared" si="96"/>
        <v>90.078820766117502</v>
      </c>
      <c r="L467" s="25">
        <f t="shared" si="96"/>
        <v>88.629732966103731</v>
      </c>
      <c r="M467" s="25">
        <f t="shared" si="96"/>
        <v>88.860245814022605</v>
      </c>
      <c r="N467" s="25">
        <f t="shared" si="96"/>
        <v>88.652334895631412</v>
      </c>
      <c r="O467" s="25">
        <f t="shared" si="96"/>
        <v>89.480755203422873</v>
      </c>
      <c r="P467" s="23">
        <f t="shared" si="97"/>
        <v>88.629732966103731</v>
      </c>
      <c r="Q467" s="23">
        <f t="shared" si="98"/>
        <v>0</v>
      </c>
      <c r="R467" s="32">
        <f t="shared" si="103"/>
        <v>88.629732966103731</v>
      </c>
      <c r="S467" s="26">
        <f t="shared" si="99"/>
        <v>0</v>
      </c>
      <c r="U467" s="26"/>
      <c r="V467" s="26">
        <f t="shared" si="102"/>
        <v>43327.912788502515</v>
      </c>
      <c r="W467" s="26">
        <f t="shared" si="91"/>
        <v>42630.901556695891</v>
      </c>
      <c r="X467" s="26">
        <f t="shared" si="92"/>
        <v>42741.778236544873</v>
      </c>
      <c r="Y467" s="26">
        <f t="shared" si="93"/>
        <v>42641.773084798711</v>
      </c>
      <c r="Z467" s="26">
        <f t="shared" si="94"/>
        <v>43040.243252846405</v>
      </c>
      <c r="AA467" s="26"/>
    </row>
    <row r="468" spans="1:27" x14ac:dyDescent="0.2">
      <c r="A468" s="27" t="s">
        <v>485</v>
      </c>
      <c r="B468" s="18">
        <f>IF(ISERROR(VLOOKUP(Prices!A468,Quantities!$A$1:$B$576,2,FALSE)),0,VLOOKUP(Prices!A468,Quantities!$A$1:$B$576,2,FALSE))</f>
        <v>2986</v>
      </c>
      <c r="C468" s="19">
        <f t="shared" si="100"/>
        <v>1</v>
      </c>
      <c r="D468" s="20">
        <v>4</v>
      </c>
      <c r="E468" s="21">
        <v>360</v>
      </c>
      <c r="F468" s="22">
        <v>0</v>
      </c>
      <c r="G468" s="23">
        <v>0</v>
      </c>
      <c r="H468" s="23">
        <v>0</v>
      </c>
      <c r="I468" s="23">
        <f>VLOOKUP(A468,'[1]Public Lighting Charges'!$A$8:$L$689,12,FALSE)</f>
        <v>62.13391136713458</v>
      </c>
      <c r="J468" s="24">
        <f t="shared" si="101"/>
        <v>62.13391136713458</v>
      </c>
      <c r="K468" s="25">
        <f t="shared" si="96"/>
        <v>88.743354843572746</v>
      </c>
      <c r="L468" s="25">
        <f t="shared" si="96"/>
        <v>87.31575053278803</v>
      </c>
      <c r="M468" s="25">
        <f t="shared" si="96"/>
        <v>87.542845906427303</v>
      </c>
      <c r="N468" s="25">
        <f t="shared" si="96"/>
        <v>87.338017376816012</v>
      </c>
      <c r="O468" s="25">
        <f t="shared" si="96"/>
        <v>88.154155917581775</v>
      </c>
      <c r="P468" s="23">
        <f t="shared" si="97"/>
        <v>87.31575053278803</v>
      </c>
      <c r="Q468" s="23">
        <f t="shared" si="98"/>
        <v>0</v>
      </c>
      <c r="R468" s="32">
        <f t="shared" si="103"/>
        <v>87.31575053278803</v>
      </c>
      <c r="S468" s="26">
        <f t="shared" si="99"/>
        <v>0</v>
      </c>
      <c r="U468" s="26"/>
      <c r="V468" s="26">
        <f t="shared" si="102"/>
        <v>264987.65756290819</v>
      </c>
      <c r="W468" s="26">
        <f t="shared" si="91"/>
        <v>260724.83109090506</v>
      </c>
      <c r="X468" s="26">
        <f t="shared" si="92"/>
        <v>261402.93787659192</v>
      </c>
      <c r="Y468" s="26">
        <f t="shared" si="93"/>
        <v>260791.31988717261</v>
      </c>
      <c r="Z468" s="26">
        <f t="shared" si="94"/>
        <v>263228.30956989917</v>
      </c>
      <c r="AA468" s="26"/>
    </row>
    <row r="469" spans="1:27" x14ac:dyDescent="0.2">
      <c r="A469" s="27" t="s">
        <v>486</v>
      </c>
      <c r="B469" s="18">
        <f>IF(ISERROR(VLOOKUP(Prices!A469,Quantities!$A$1:$B$576,2,FALSE)),0,VLOOKUP(Prices!A469,Quantities!$A$1:$B$576,2,FALSE))</f>
        <v>125</v>
      </c>
      <c r="C469" s="19">
        <f t="shared" si="100"/>
        <v>1</v>
      </c>
      <c r="D469" s="20">
        <v>4</v>
      </c>
      <c r="E469" s="21">
        <v>730</v>
      </c>
      <c r="F469" s="22">
        <v>0</v>
      </c>
      <c r="G469" s="23">
        <v>0</v>
      </c>
      <c r="H469" s="23">
        <v>0</v>
      </c>
      <c r="I469" s="23">
        <f>VLOOKUP(A469,'[1]Public Lighting Charges'!$A$8:$L$689,12,FALSE)</f>
        <v>57.196469492134575</v>
      </c>
      <c r="J469" s="24">
        <f t="shared" si="101"/>
        <v>57.196469492134575</v>
      </c>
      <c r="K469" s="25">
        <f t="shared" si="96"/>
        <v>81.691406130033272</v>
      </c>
      <c r="L469" s="25">
        <f t="shared" si="96"/>
        <v>80.377245720491942</v>
      </c>
      <c r="M469" s="25">
        <f t="shared" si="96"/>
        <v>80.586295067690031</v>
      </c>
      <c r="N469" s="25">
        <f t="shared" si="96"/>
        <v>80.397743140292334</v>
      </c>
      <c r="O469" s="25">
        <f t="shared" si="96"/>
        <v>81.149027617981844</v>
      </c>
      <c r="P469" s="23">
        <f t="shared" si="97"/>
        <v>80.377245720491942</v>
      </c>
      <c r="Q469" s="23">
        <f t="shared" si="98"/>
        <v>0</v>
      </c>
      <c r="R469" s="32">
        <f t="shared" si="103"/>
        <v>80.377245720491942</v>
      </c>
      <c r="S469" s="26">
        <f t="shared" si="99"/>
        <v>0</v>
      </c>
      <c r="U469" s="26"/>
      <c r="V469" s="26">
        <f t="shared" si="102"/>
        <v>10211.425766254159</v>
      </c>
      <c r="W469" s="26">
        <f t="shared" si="91"/>
        <v>10047.155715061494</v>
      </c>
      <c r="X469" s="26">
        <f t="shared" si="92"/>
        <v>10073.286883461255</v>
      </c>
      <c r="Y469" s="26">
        <f t="shared" si="93"/>
        <v>10049.717892536542</v>
      </c>
      <c r="Z469" s="26">
        <f t="shared" si="94"/>
        <v>10143.628452247731</v>
      </c>
      <c r="AA469" s="26"/>
    </row>
    <row r="470" spans="1:27" x14ac:dyDescent="0.2">
      <c r="A470" s="27" t="s">
        <v>487</v>
      </c>
      <c r="B470" s="18">
        <f>IF(ISERROR(VLOOKUP(Prices!A470,Quantities!$A$1:$B$576,2,FALSE)),0,VLOOKUP(Prices!A470,Quantities!$A$1:$B$576,2,FALSE))</f>
        <v>2</v>
      </c>
      <c r="C470" s="19">
        <f t="shared" si="100"/>
        <v>1</v>
      </c>
      <c r="D470" s="20">
        <v>4</v>
      </c>
      <c r="E470" s="21">
        <v>880</v>
      </c>
      <c r="F470" s="22">
        <v>0</v>
      </c>
      <c r="G470" s="23">
        <v>0</v>
      </c>
      <c r="H470" s="23">
        <v>0</v>
      </c>
      <c r="I470" s="23">
        <f>VLOOKUP(A470,'[1]Public Lighting Charges'!$A$8:$L$689,12,FALSE)</f>
        <v>54.72774855463458</v>
      </c>
      <c r="J470" s="24">
        <f t="shared" si="101"/>
        <v>54.72774855463458</v>
      </c>
      <c r="K470" s="25">
        <f t="shared" si="96"/>
        <v>78.165431773263549</v>
      </c>
      <c r="L470" s="25">
        <f t="shared" si="96"/>
        <v>76.907993314343912</v>
      </c>
      <c r="M470" s="25">
        <f t="shared" si="96"/>
        <v>77.108019648321417</v>
      </c>
      <c r="N470" s="25">
        <f t="shared" si="96"/>
        <v>76.927606022030517</v>
      </c>
      <c r="O470" s="25">
        <f t="shared" si="96"/>
        <v>77.646463468181892</v>
      </c>
      <c r="P470" s="23">
        <f t="shared" si="97"/>
        <v>76.907993314343912</v>
      </c>
      <c r="Q470" s="23">
        <f t="shared" si="98"/>
        <v>0</v>
      </c>
      <c r="R470" s="32">
        <f t="shared" si="103"/>
        <v>76.907993314343912</v>
      </c>
      <c r="S470" s="26">
        <f t="shared" si="99"/>
        <v>0</v>
      </c>
      <c r="U470" s="26"/>
      <c r="V470" s="26">
        <f t="shared" si="102"/>
        <v>156.3308635465271</v>
      </c>
      <c r="W470" s="26">
        <f t="shared" si="91"/>
        <v>153.81598662868782</v>
      </c>
      <c r="X470" s="26">
        <f t="shared" si="92"/>
        <v>154.21603929664283</v>
      </c>
      <c r="Y470" s="26">
        <f t="shared" si="93"/>
        <v>153.85521204406103</v>
      </c>
      <c r="Z470" s="26">
        <f t="shared" si="94"/>
        <v>155.29292693636378</v>
      </c>
      <c r="AA470" s="26"/>
    </row>
    <row r="471" spans="1:27" x14ac:dyDescent="0.2">
      <c r="A471" s="27" t="s">
        <v>488</v>
      </c>
      <c r="B471" s="18">
        <f>IF(ISERROR(VLOOKUP(Prices!A471,Quantities!$A$1:$B$576,2,FALSE)),0,VLOOKUP(Prices!A471,Quantities!$A$1:$B$576,2,FALSE))</f>
        <v>35</v>
      </c>
      <c r="C471" s="19">
        <f t="shared" si="100"/>
        <v>1</v>
      </c>
      <c r="D471" s="20">
        <v>4</v>
      </c>
      <c r="E471" s="21">
        <v>890</v>
      </c>
      <c r="F471" s="22">
        <v>0</v>
      </c>
      <c r="G471" s="23">
        <v>0</v>
      </c>
      <c r="H471" s="23">
        <v>0</v>
      </c>
      <c r="I471" s="23">
        <f>VLOOKUP(A471,'[1]Public Lighting Charges'!$A$8:$L$689,12,FALSE)</f>
        <v>52.259027617134578</v>
      </c>
      <c r="J471" s="24">
        <f t="shared" si="101"/>
        <v>52.259027617134578</v>
      </c>
      <c r="K471" s="25">
        <f t="shared" si="96"/>
        <v>74.639457416493812</v>
      </c>
      <c r="L471" s="25">
        <f t="shared" si="96"/>
        <v>73.438740908195868</v>
      </c>
      <c r="M471" s="25">
        <f t="shared" si="96"/>
        <v>73.629744228952774</v>
      </c>
      <c r="N471" s="25">
        <f t="shared" si="96"/>
        <v>73.457468903768671</v>
      </c>
      <c r="O471" s="25">
        <f t="shared" si="96"/>
        <v>74.143899318381941</v>
      </c>
      <c r="P471" s="23">
        <f t="shared" si="97"/>
        <v>73.438740908195868</v>
      </c>
      <c r="Q471" s="23">
        <f t="shared" si="98"/>
        <v>0</v>
      </c>
      <c r="R471" s="32">
        <f t="shared" si="103"/>
        <v>73.438740908195868</v>
      </c>
      <c r="S471" s="26">
        <f t="shared" si="99"/>
        <v>0</v>
      </c>
      <c r="U471" s="26"/>
      <c r="V471" s="26">
        <f t="shared" si="102"/>
        <v>2612.3810095772833</v>
      </c>
      <c r="W471" s="26">
        <f t="shared" si="91"/>
        <v>2570.3559317868553</v>
      </c>
      <c r="X471" s="26">
        <f t="shared" si="92"/>
        <v>2577.0410480133469</v>
      </c>
      <c r="Y471" s="26">
        <f t="shared" si="93"/>
        <v>2571.0114116319037</v>
      </c>
      <c r="Z471" s="26">
        <f t="shared" si="94"/>
        <v>2595.036476143368</v>
      </c>
      <c r="AA471" s="26"/>
    </row>
    <row r="472" spans="1:27" x14ac:dyDescent="0.2">
      <c r="A472" s="27" t="s">
        <v>489</v>
      </c>
      <c r="B472" s="18">
        <f>IF(ISERROR(VLOOKUP(Prices!A472,Quantities!$A$1:$B$576,2,FALSE)),0,VLOOKUP(Prices!A472,Quantities!$A$1:$B$576,2,FALSE))</f>
        <v>7</v>
      </c>
      <c r="C472" s="19">
        <f t="shared" si="100"/>
        <v>1</v>
      </c>
      <c r="D472" s="20">
        <v>4</v>
      </c>
      <c r="E472" s="21">
        <v>910</v>
      </c>
      <c r="F472" s="22">
        <v>0</v>
      </c>
      <c r="G472" s="23">
        <v>0</v>
      </c>
      <c r="H472" s="23">
        <v>0</v>
      </c>
      <c r="I472" s="23">
        <f>VLOOKUP(A472,'[1]Public Lighting Charges'!$A$8:$L$689,12,FALSE)</f>
        <v>57.663984617134581</v>
      </c>
      <c r="J472" s="24">
        <f t="shared" si="101"/>
        <v>57.663984617134581</v>
      </c>
      <c r="K472" s="25">
        <f t="shared" si="96"/>
        <v>82.359139091305664</v>
      </c>
      <c r="L472" s="25">
        <f t="shared" si="96"/>
        <v>81.034236937149799</v>
      </c>
      <c r="M472" s="25">
        <f t="shared" si="96"/>
        <v>81.244995021487696</v>
      </c>
      <c r="N472" s="25">
        <f t="shared" si="96"/>
        <v>81.054901899700042</v>
      </c>
      <c r="O472" s="25">
        <f t="shared" si="96"/>
        <v>81.812327260902421</v>
      </c>
      <c r="P472" s="23">
        <f t="shared" si="97"/>
        <v>81.034236937149799</v>
      </c>
      <c r="Q472" s="23">
        <f t="shared" si="98"/>
        <v>0</v>
      </c>
      <c r="R472" s="32">
        <f t="shared" si="103"/>
        <v>81.034236937149799</v>
      </c>
      <c r="S472" s="26">
        <f t="shared" si="99"/>
        <v>0</v>
      </c>
      <c r="U472" s="26"/>
      <c r="V472" s="26">
        <f t="shared" si="102"/>
        <v>576.51397363913964</v>
      </c>
      <c r="W472" s="26">
        <f t="shared" si="91"/>
        <v>567.23965856004861</v>
      </c>
      <c r="X472" s="26">
        <f t="shared" si="92"/>
        <v>568.71496515041383</v>
      </c>
      <c r="Y472" s="26">
        <f t="shared" si="93"/>
        <v>567.38431329790023</v>
      </c>
      <c r="Z472" s="26">
        <f t="shared" si="94"/>
        <v>572.68629082631696</v>
      </c>
      <c r="AA472" s="26"/>
    </row>
    <row r="473" spans="1:27" x14ac:dyDescent="0.2">
      <c r="A473" s="27" t="s">
        <v>490</v>
      </c>
      <c r="B473" s="18">
        <f>IF(ISERROR(VLOOKUP(Prices!A473,Quantities!$A$1:$B$576,2,FALSE)),0,VLOOKUP(Prices!A473,Quantities!$A$1:$B$576,2,FALSE))</f>
        <v>32</v>
      </c>
      <c r="C473" s="19">
        <f t="shared" si="100"/>
        <v>1</v>
      </c>
      <c r="D473" s="20">
        <v>4</v>
      </c>
      <c r="E473" s="21">
        <v>90</v>
      </c>
      <c r="F473" s="22">
        <v>0</v>
      </c>
      <c r="G473" s="23">
        <v>0</v>
      </c>
      <c r="H473" s="23">
        <v>0</v>
      </c>
      <c r="I473" s="23">
        <f>VLOOKUP(A473,'[1]Public Lighting Charges'!$A$8:$L$689,12,FALSE)</f>
        <v>51.056042919322252</v>
      </c>
      <c r="J473" s="24">
        <f t="shared" si="101"/>
        <v>51.056042919322252</v>
      </c>
      <c r="K473" s="25">
        <f t="shared" si="96"/>
        <v>72.92128298387928</v>
      </c>
      <c r="L473" s="25">
        <f t="shared" si="96"/>
        <v>71.748206553320173</v>
      </c>
      <c r="M473" s="25">
        <f t="shared" si="96"/>
        <v>71.934813043853111</v>
      </c>
      <c r="N473" s="25">
        <f t="shared" si="96"/>
        <v>71.766503436927792</v>
      </c>
      <c r="O473" s="25">
        <f t="shared" si="96"/>
        <v>72.437132461378525</v>
      </c>
      <c r="P473" s="23">
        <f t="shared" si="97"/>
        <v>71.748206553320173</v>
      </c>
      <c r="Q473" s="23">
        <f t="shared" si="98"/>
        <v>0</v>
      </c>
      <c r="R473" s="32">
        <f t="shared" si="103"/>
        <v>71.748206553320173</v>
      </c>
      <c r="S473" s="26">
        <f t="shared" si="99"/>
        <v>0</v>
      </c>
      <c r="U473" s="26"/>
      <c r="V473" s="26">
        <f t="shared" si="102"/>
        <v>2333.481055484137</v>
      </c>
      <c r="W473" s="26">
        <f t="shared" ref="W473:W536" si="104">L473*$B473</f>
        <v>2295.9426097062455</v>
      </c>
      <c r="X473" s="26">
        <f t="shared" ref="X473:X536" si="105">M473*$B473</f>
        <v>2301.9140174032996</v>
      </c>
      <c r="Y473" s="26">
        <f t="shared" ref="Y473:Y536" si="106">N473*$B473</f>
        <v>2296.5281099816893</v>
      </c>
      <c r="Z473" s="26">
        <f t="shared" ref="Z473:Z536" si="107">O473*$B473</f>
        <v>2317.9882387641128</v>
      </c>
      <c r="AA473" s="26"/>
    </row>
    <row r="474" spans="1:27" x14ac:dyDescent="0.2">
      <c r="A474" s="27" t="s">
        <v>491</v>
      </c>
      <c r="B474" s="18">
        <f>IF(ISERROR(VLOOKUP(Prices!A474,Quantities!$A$1:$B$576,2,FALSE)),0,VLOOKUP(Prices!A474,Quantities!$A$1:$B$576,2,FALSE))</f>
        <v>2</v>
      </c>
      <c r="C474" s="19">
        <f t="shared" si="100"/>
        <v>1</v>
      </c>
      <c r="D474" s="20">
        <v>4</v>
      </c>
      <c r="E474" s="21">
        <v>140</v>
      </c>
      <c r="F474" s="22">
        <v>0</v>
      </c>
      <c r="G474" s="23">
        <v>0</v>
      </c>
      <c r="H474" s="23">
        <v>0</v>
      </c>
      <c r="I474" s="23">
        <f>VLOOKUP(A474,'[1]Public Lighting Charges'!$A$8:$L$689,12,FALSE)</f>
        <v>61.865956919322251</v>
      </c>
      <c r="J474" s="24">
        <f t="shared" si="101"/>
        <v>61.865956919322251</v>
      </c>
      <c r="K474" s="25">
        <f t="shared" si="96"/>
        <v>88.360646333502984</v>
      </c>
      <c r="L474" s="25">
        <f t="shared" si="96"/>
        <v>86.939198611228036</v>
      </c>
      <c r="M474" s="25">
        <f t="shared" si="96"/>
        <v>87.165314628922943</v>
      </c>
      <c r="N474" s="25">
        <f t="shared" si="96"/>
        <v>86.961369428790533</v>
      </c>
      <c r="O474" s="25">
        <f t="shared" si="96"/>
        <v>87.773988346419472</v>
      </c>
      <c r="P474" s="23">
        <f t="shared" si="97"/>
        <v>86.939198611228036</v>
      </c>
      <c r="Q474" s="23">
        <f t="shared" si="98"/>
        <v>0</v>
      </c>
      <c r="R474" s="32">
        <f t="shared" si="103"/>
        <v>86.939198611228036</v>
      </c>
      <c r="S474" s="26">
        <f t="shared" si="99"/>
        <v>0</v>
      </c>
      <c r="U474" s="26"/>
      <c r="V474" s="26">
        <f t="shared" si="102"/>
        <v>176.72129266700597</v>
      </c>
      <c r="W474" s="26">
        <f t="shared" si="104"/>
        <v>173.87839722245607</v>
      </c>
      <c r="X474" s="26">
        <f t="shared" si="105"/>
        <v>174.33062925784589</v>
      </c>
      <c r="Y474" s="26">
        <f t="shared" si="106"/>
        <v>173.92273885758107</v>
      </c>
      <c r="Z474" s="26">
        <f t="shared" si="107"/>
        <v>175.54797669283894</v>
      </c>
      <c r="AA474" s="26"/>
    </row>
    <row r="475" spans="1:27" x14ac:dyDescent="0.2">
      <c r="A475" s="27" t="s">
        <v>492</v>
      </c>
      <c r="B475" s="18">
        <f>IF(ISERROR(VLOOKUP(Prices!A475,Quantities!$A$1:$B$576,2,FALSE)),0,VLOOKUP(Prices!A475,Quantities!$A$1:$B$576,2,FALSE))</f>
        <v>79</v>
      </c>
      <c r="C475" s="19">
        <f t="shared" si="100"/>
        <v>1</v>
      </c>
      <c r="D475" s="20">
        <v>4</v>
      </c>
      <c r="E475" s="21">
        <v>170</v>
      </c>
      <c r="F475" s="22">
        <v>0</v>
      </c>
      <c r="G475" s="23">
        <v>0</v>
      </c>
      <c r="H475" s="23">
        <v>0</v>
      </c>
      <c r="I475" s="23">
        <f>VLOOKUP(A475,'[1]Public Lighting Charges'!$A$8:$L$689,12,FALSE)</f>
        <v>60.930926669322254</v>
      </c>
      <c r="J475" s="24">
        <f t="shared" si="101"/>
        <v>60.930926669322254</v>
      </c>
      <c r="K475" s="25">
        <f t="shared" si="96"/>
        <v>87.025180410958242</v>
      </c>
      <c r="L475" s="25">
        <f t="shared" si="96"/>
        <v>85.625216177912336</v>
      </c>
      <c r="M475" s="25">
        <f t="shared" si="96"/>
        <v>85.847914721327641</v>
      </c>
      <c r="N475" s="25">
        <f t="shared" si="96"/>
        <v>85.647051909975119</v>
      </c>
      <c r="O475" s="25">
        <f t="shared" si="96"/>
        <v>86.447389060578359</v>
      </c>
      <c r="P475" s="23">
        <f t="shared" si="97"/>
        <v>85.625216177912336</v>
      </c>
      <c r="Q475" s="23">
        <f t="shared" si="98"/>
        <v>0</v>
      </c>
      <c r="R475" s="32">
        <f t="shared" si="103"/>
        <v>85.625216177912336</v>
      </c>
      <c r="S475" s="26">
        <f t="shared" si="99"/>
        <v>0</v>
      </c>
      <c r="U475" s="26"/>
      <c r="V475" s="26">
        <f t="shared" si="102"/>
        <v>6874.9892524657007</v>
      </c>
      <c r="W475" s="26">
        <f t="shared" si="104"/>
        <v>6764.3920780550743</v>
      </c>
      <c r="X475" s="26">
        <f t="shared" si="105"/>
        <v>6781.9852629848838</v>
      </c>
      <c r="Y475" s="26">
        <f t="shared" si="106"/>
        <v>6766.1171008880347</v>
      </c>
      <c r="Z475" s="26">
        <f t="shared" si="107"/>
        <v>6829.3437357856901</v>
      </c>
      <c r="AA475" s="26"/>
    </row>
    <row r="476" spans="1:27" x14ac:dyDescent="0.2">
      <c r="A476" s="27" t="s">
        <v>493</v>
      </c>
      <c r="B476" s="18">
        <f>IF(ISERROR(VLOOKUP(Prices!A476,Quantities!$A$1:$B$576,2,FALSE)),0,VLOOKUP(Prices!A476,Quantities!$A$1:$B$576,2,FALSE))</f>
        <v>2158</v>
      </c>
      <c r="C476" s="19">
        <f t="shared" si="100"/>
        <v>1</v>
      </c>
      <c r="D476" s="20">
        <v>4</v>
      </c>
      <c r="E476" s="21">
        <v>50</v>
      </c>
      <c r="F476" s="22">
        <v>0</v>
      </c>
      <c r="G476" s="23">
        <v>0</v>
      </c>
      <c r="H476" s="23">
        <v>0</v>
      </c>
      <c r="I476" s="23">
        <f>VLOOKUP(A476,'[1]Public Lighting Charges'!$A$8:$L$689,12,FALSE)</f>
        <v>76.765813632082711</v>
      </c>
      <c r="J476" s="24">
        <f t="shared" si="101"/>
        <v>76.765813632082711</v>
      </c>
      <c r="K476" s="25">
        <f t="shared" si="96"/>
        <v>109.64150958973596</v>
      </c>
      <c r="L476" s="25">
        <f t="shared" si="96"/>
        <v>107.87771902753379</v>
      </c>
      <c r="M476" s="25">
        <f t="shared" si="96"/>
        <v>108.158293044941</v>
      </c>
      <c r="N476" s="25">
        <f t="shared" si="96"/>
        <v>107.90522948617411</v>
      </c>
      <c r="O476" s="25">
        <f t="shared" si="96"/>
        <v>108.9135603274146</v>
      </c>
      <c r="P476" s="23">
        <f t="shared" si="97"/>
        <v>107.87771902753379</v>
      </c>
      <c r="Q476" s="23">
        <f t="shared" si="98"/>
        <v>0</v>
      </c>
      <c r="R476" s="32">
        <f t="shared" si="103"/>
        <v>107.87771902753379</v>
      </c>
      <c r="S476" s="26">
        <f t="shared" si="99"/>
        <v>0</v>
      </c>
      <c r="U476" s="26"/>
      <c r="V476" s="26">
        <f t="shared" si="102"/>
        <v>236606.3776946502</v>
      </c>
      <c r="W476" s="26">
        <f t="shared" si="104"/>
        <v>232800.1176614179</v>
      </c>
      <c r="X476" s="26">
        <f t="shared" si="105"/>
        <v>233405.59639098268</v>
      </c>
      <c r="Y476" s="26">
        <f t="shared" si="106"/>
        <v>232859.48523116374</v>
      </c>
      <c r="Z476" s="26">
        <f t="shared" si="107"/>
        <v>235035.46318656072</v>
      </c>
      <c r="AA476" s="26"/>
    </row>
    <row r="477" spans="1:27" x14ac:dyDescent="0.2">
      <c r="A477" s="27" t="s">
        <v>494</v>
      </c>
      <c r="B477" s="18">
        <f>IF(ISERROR(VLOOKUP(Prices!A477,Quantities!$A$1:$B$576,2,FALSE)),0,VLOOKUP(Prices!A477,Quantities!$A$1:$B$576,2,FALSE))</f>
        <v>448</v>
      </c>
      <c r="C477" s="19">
        <f t="shared" si="100"/>
        <v>1</v>
      </c>
      <c r="D477" s="20">
        <v>4</v>
      </c>
      <c r="E477" s="21">
        <v>220</v>
      </c>
      <c r="F477" s="22">
        <v>0</v>
      </c>
      <c r="G477" s="23">
        <v>0</v>
      </c>
      <c r="H477" s="23">
        <v>0</v>
      </c>
      <c r="I477" s="23">
        <f>VLOOKUP(A477,'[1]Public Lighting Charges'!$A$8:$L$689,12,FALSE)</f>
        <v>87.575727632082717</v>
      </c>
      <c r="J477" s="24">
        <f t="shared" si="101"/>
        <v>87.575727632082717</v>
      </c>
      <c r="K477" s="25">
        <f t="shared" si="96"/>
        <v>125.08087293935968</v>
      </c>
      <c r="L477" s="25">
        <f t="shared" si="96"/>
        <v>123.06871108544168</v>
      </c>
      <c r="M477" s="25">
        <f t="shared" si="96"/>
        <v>123.38879463001084</v>
      </c>
      <c r="N477" s="25">
        <f t="shared" si="96"/>
        <v>123.10009547803686</v>
      </c>
      <c r="O477" s="25">
        <f t="shared" si="96"/>
        <v>124.25041621245555</v>
      </c>
      <c r="P477" s="23">
        <f t="shared" si="97"/>
        <v>123.06871108544168</v>
      </c>
      <c r="Q477" s="23">
        <f t="shared" si="98"/>
        <v>0</v>
      </c>
      <c r="R477" s="32">
        <f t="shared" si="103"/>
        <v>123.06871108544168</v>
      </c>
      <c r="S477" s="26">
        <f t="shared" si="99"/>
        <v>0</v>
      </c>
      <c r="U477" s="26"/>
      <c r="V477" s="26">
        <f t="shared" si="102"/>
        <v>56036.231076833137</v>
      </c>
      <c r="W477" s="26">
        <f t="shared" si="104"/>
        <v>55134.782566277871</v>
      </c>
      <c r="X477" s="26">
        <f t="shared" si="105"/>
        <v>55278.179994244856</v>
      </c>
      <c r="Y477" s="26">
        <f t="shared" si="106"/>
        <v>55148.842774160512</v>
      </c>
      <c r="Z477" s="26">
        <f t="shared" si="107"/>
        <v>55664.186463180085</v>
      </c>
      <c r="AA477" s="26"/>
    </row>
    <row r="478" spans="1:27" x14ac:dyDescent="0.2">
      <c r="A478" s="27" t="s">
        <v>495</v>
      </c>
      <c r="B478" s="18">
        <f>IF(ISERROR(VLOOKUP(Prices!A478,Quantities!$A$1:$B$576,2,FALSE)),0,VLOOKUP(Prices!A478,Quantities!$A$1:$B$576,2,FALSE))</f>
        <v>820</v>
      </c>
      <c r="C478" s="19">
        <f t="shared" si="100"/>
        <v>1</v>
      </c>
      <c r="D478" s="20">
        <v>4</v>
      </c>
      <c r="E478" s="21">
        <v>310</v>
      </c>
      <c r="F478" s="22">
        <v>0</v>
      </c>
      <c r="G478" s="23">
        <v>0</v>
      </c>
      <c r="H478" s="23">
        <v>0</v>
      </c>
      <c r="I478" s="23">
        <f>VLOOKUP(A478,'[1]Public Lighting Charges'!$A$8:$L$689,12,FALSE)</f>
        <v>86.640697382082706</v>
      </c>
      <c r="J478" s="24">
        <f t="shared" si="101"/>
        <v>86.640697382082706</v>
      </c>
      <c r="K478" s="25">
        <f t="shared" si="96"/>
        <v>123.74540701681491</v>
      </c>
      <c r="L478" s="25">
        <f t="shared" si="96"/>
        <v>121.75472865212593</v>
      </c>
      <c r="M478" s="25">
        <f t="shared" si="96"/>
        <v>122.07139472241552</v>
      </c>
      <c r="N478" s="25">
        <f t="shared" si="96"/>
        <v>121.78577795922143</v>
      </c>
      <c r="O478" s="25">
        <f t="shared" si="96"/>
        <v>122.92381692661441</v>
      </c>
      <c r="P478" s="23">
        <f t="shared" si="97"/>
        <v>121.75472865212593</v>
      </c>
      <c r="Q478" s="23">
        <f t="shared" si="98"/>
        <v>0</v>
      </c>
      <c r="R478" s="32">
        <f t="shared" si="103"/>
        <v>121.75472865212593</v>
      </c>
      <c r="S478" s="26">
        <f t="shared" si="99"/>
        <v>0</v>
      </c>
      <c r="U478" s="26"/>
      <c r="V478" s="26">
        <f t="shared" si="102"/>
        <v>101471.23375378823</v>
      </c>
      <c r="W478" s="26">
        <f t="shared" si="104"/>
        <v>99838.877494743268</v>
      </c>
      <c r="X478" s="26">
        <f t="shared" si="105"/>
        <v>100098.54367238072</v>
      </c>
      <c r="Y478" s="26">
        <f t="shared" si="106"/>
        <v>99864.33792656158</v>
      </c>
      <c r="Z478" s="26">
        <f t="shared" si="107"/>
        <v>100797.52987982381</v>
      </c>
      <c r="AA478" s="26"/>
    </row>
    <row r="479" spans="1:27" x14ac:dyDescent="0.2">
      <c r="A479" s="27" t="s">
        <v>496</v>
      </c>
      <c r="B479" s="18">
        <f>IF(ISERROR(VLOOKUP(Prices!A479,Quantities!$A$1:$B$576,2,FALSE)),0,VLOOKUP(Prices!A479,Quantities!$A$1:$B$576,2,FALSE))</f>
        <v>101</v>
      </c>
      <c r="C479" s="19">
        <f t="shared" si="100"/>
        <v>1</v>
      </c>
      <c r="D479" s="20">
        <v>4</v>
      </c>
      <c r="E479" s="21">
        <v>690</v>
      </c>
      <c r="F479" s="22">
        <v>0</v>
      </c>
      <c r="G479" s="23">
        <v>0</v>
      </c>
      <c r="H479" s="23">
        <v>0</v>
      </c>
      <c r="I479" s="23">
        <f>VLOOKUP(A479,'[1]Public Lighting Charges'!$A$8:$L$689,12,FALSE)</f>
        <v>81.703255507082716</v>
      </c>
      <c r="J479" s="24">
        <f t="shared" si="101"/>
        <v>81.703255507082716</v>
      </c>
      <c r="K479" s="25">
        <f t="shared" si="96"/>
        <v>116.69345830327545</v>
      </c>
      <c r="L479" s="25">
        <f t="shared" si="96"/>
        <v>114.81622383982987</v>
      </c>
      <c r="M479" s="25">
        <f t="shared" si="96"/>
        <v>115.11484388367826</v>
      </c>
      <c r="N479" s="25">
        <f t="shared" si="96"/>
        <v>114.84550372269777</v>
      </c>
      <c r="O479" s="25">
        <f t="shared" si="96"/>
        <v>115.9186886270145</v>
      </c>
      <c r="P479" s="23">
        <f t="shared" si="97"/>
        <v>114.81622383982987</v>
      </c>
      <c r="Q479" s="23">
        <f t="shared" si="98"/>
        <v>0</v>
      </c>
      <c r="R479" s="32">
        <f t="shared" si="103"/>
        <v>114.81622383982987</v>
      </c>
      <c r="S479" s="26">
        <f t="shared" si="99"/>
        <v>0</v>
      </c>
      <c r="U479" s="26"/>
      <c r="V479" s="26">
        <f t="shared" si="102"/>
        <v>11786.03928863082</v>
      </c>
      <c r="W479" s="26">
        <f t="shared" si="104"/>
        <v>11596.438607822818</v>
      </c>
      <c r="X479" s="26">
        <f t="shared" si="105"/>
        <v>11626.599232251505</v>
      </c>
      <c r="Y479" s="26">
        <f t="shared" si="106"/>
        <v>11599.395875992475</v>
      </c>
      <c r="Z479" s="26">
        <f t="shared" si="107"/>
        <v>11707.787551328465</v>
      </c>
      <c r="AA479" s="26"/>
    </row>
    <row r="480" spans="1:27" x14ac:dyDescent="0.2">
      <c r="A480" s="27" t="s">
        <v>497</v>
      </c>
      <c r="B480" s="18">
        <f>IF(ISERROR(VLOOKUP(Prices!A480,Quantities!$A$1:$B$576,2,FALSE)),0,VLOOKUP(Prices!A480,Quantities!$A$1:$B$576,2,FALSE))</f>
        <v>3</v>
      </c>
      <c r="C480" s="19">
        <f t="shared" si="100"/>
        <v>1</v>
      </c>
      <c r="D480" s="20">
        <v>4</v>
      </c>
      <c r="E480" s="21">
        <v>710</v>
      </c>
      <c r="F480" s="22">
        <v>0</v>
      </c>
      <c r="G480" s="23">
        <v>0</v>
      </c>
      <c r="H480" s="23">
        <v>0</v>
      </c>
      <c r="I480" s="23">
        <f>VLOOKUP(A480,'[1]Public Lighting Charges'!$A$8:$L$689,12,FALSE)</f>
        <v>80.057441548749381</v>
      </c>
      <c r="J480" s="24">
        <f t="shared" si="101"/>
        <v>80.057441548749381</v>
      </c>
      <c r="K480" s="25">
        <f t="shared" si="96"/>
        <v>114.34280873209561</v>
      </c>
      <c r="L480" s="25">
        <f t="shared" si="96"/>
        <v>112.50338890239784</v>
      </c>
      <c r="M480" s="25">
        <f t="shared" si="96"/>
        <v>112.79599360409918</v>
      </c>
      <c r="N480" s="25">
        <f t="shared" si="96"/>
        <v>112.53207897718988</v>
      </c>
      <c r="O480" s="25">
        <f t="shared" si="96"/>
        <v>113.58364586048121</v>
      </c>
      <c r="P480" s="23">
        <f t="shared" si="97"/>
        <v>112.50338890239784</v>
      </c>
      <c r="Q480" s="23">
        <f t="shared" si="98"/>
        <v>0</v>
      </c>
      <c r="R480" s="32">
        <f t="shared" si="103"/>
        <v>112.50338890239784</v>
      </c>
      <c r="S480" s="26">
        <f t="shared" si="99"/>
        <v>0</v>
      </c>
      <c r="U480" s="26"/>
      <c r="V480" s="26">
        <f t="shared" si="102"/>
        <v>343.02842619628683</v>
      </c>
      <c r="W480" s="26">
        <f t="shared" si="104"/>
        <v>337.51016670719355</v>
      </c>
      <c r="X480" s="26">
        <f t="shared" si="105"/>
        <v>338.38798081229754</v>
      </c>
      <c r="Y480" s="26">
        <f t="shared" si="106"/>
        <v>337.59623693156965</v>
      </c>
      <c r="Z480" s="26">
        <f t="shared" si="107"/>
        <v>340.75093758144362</v>
      </c>
      <c r="AA480" s="26"/>
    </row>
    <row r="481" spans="1:27" x14ac:dyDescent="0.2">
      <c r="A481" s="27" t="s">
        <v>498</v>
      </c>
      <c r="B481" s="18">
        <f>IF(ISERROR(VLOOKUP(Prices!A481,Quantities!$A$1:$B$576,2,FALSE)),0,VLOOKUP(Prices!A481,Quantities!$A$1:$B$576,2,FALSE))</f>
        <v>45</v>
      </c>
      <c r="C481" s="19">
        <f t="shared" si="100"/>
        <v>1</v>
      </c>
      <c r="D481" s="20">
        <v>4</v>
      </c>
      <c r="E481" s="21">
        <v>720</v>
      </c>
      <c r="F481" s="22">
        <v>0</v>
      </c>
      <c r="G481" s="23">
        <v>0</v>
      </c>
      <c r="H481" s="23">
        <v>0</v>
      </c>
      <c r="I481" s="23">
        <f>VLOOKUP(A481,'[1]Public Lighting Charges'!$A$8:$L$689,12,FALSE)</f>
        <v>79.234534569582706</v>
      </c>
      <c r="J481" s="24">
        <f t="shared" si="101"/>
        <v>79.234534569582706</v>
      </c>
      <c r="K481" s="25">
        <f t="shared" ref="K481:O531" si="108">IF($D481=1,($I481*(1+K$6)*K$5)+$F481,$J481*(1+K$6)*K$5)</f>
        <v>113.1674839465057</v>
      </c>
      <c r="L481" s="25">
        <f t="shared" si="108"/>
        <v>111.34697143368183</v>
      </c>
      <c r="M481" s="25">
        <f t="shared" si="108"/>
        <v>111.63656846430962</v>
      </c>
      <c r="N481" s="25">
        <f t="shared" si="108"/>
        <v>111.37536660443594</v>
      </c>
      <c r="O481" s="25">
        <f t="shared" si="108"/>
        <v>112.41612447721454</v>
      </c>
      <c r="P481" s="23">
        <f t="shared" si="97"/>
        <v>111.34697143368183</v>
      </c>
      <c r="Q481" s="23">
        <f t="shared" si="98"/>
        <v>0</v>
      </c>
      <c r="R481" s="32">
        <f t="shared" si="103"/>
        <v>111.34697143368183</v>
      </c>
      <c r="S481" s="26">
        <f t="shared" si="99"/>
        <v>0</v>
      </c>
      <c r="U481" s="26"/>
      <c r="V481" s="26">
        <f t="shared" si="102"/>
        <v>5092.5367775927562</v>
      </c>
      <c r="W481" s="26">
        <f t="shared" si="104"/>
        <v>5010.6137145156827</v>
      </c>
      <c r="X481" s="26">
        <f t="shared" si="105"/>
        <v>5023.6455808939327</v>
      </c>
      <c r="Y481" s="26">
        <f t="shared" si="106"/>
        <v>5011.8914971996173</v>
      </c>
      <c r="Z481" s="26">
        <f t="shared" si="107"/>
        <v>5058.7256014746545</v>
      </c>
      <c r="AA481" s="26"/>
    </row>
    <row r="482" spans="1:27" x14ac:dyDescent="0.2">
      <c r="A482" s="27" t="s">
        <v>499</v>
      </c>
      <c r="B482" s="18">
        <f>IF(ISERROR(VLOOKUP(Prices!A482,Quantities!$A$1:$B$576,2,FALSE)),0,VLOOKUP(Prices!A482,Quantities!$A$1:$B$576,2,FALSE))</f>
        <v>2</v>
      </c>
      <c r="C482" s="19">
        <f t="shared" si="100"/>
        <v>1</v>
      </c>
      <c r="D482" s="20">
        <v>4</v>
      </c>
      <c r="E482" s="21">
        <v>980</v>
      </c>
      <c r="F482" s="22">
        <v>0</v>
      </c>
      <c r="G482" s="23">
        <v>0</v>
      </c>
      <c r="H482" s="23">
        <v>0</v>
      </c>
      <c r="I482" s="23">
        <f>VLOOKUP(A482,'[1]Public Lighting Charges'!$A$8:$L$689,12,FALSE)</f>
        <v>82.170770632082707</v>
      </c>
      <c r="J482" s="24">
        <f t="shared" si="101"/>
        <v>82.170770632082707</v>
      </c>
      <c r="K482" s="25">
        <f t="shared" si="108"/>
        <v>117.36119126454781</v>
      </c>
      <c r="L482" s="25">
        <f t="shared" si="108"/>
        <v>115.47321505648772</v>
      </c>
      <c r="M482" s="25">
        <f t="shared" si="108"/>
        <v>115.77354383747591</v>
      </c>
      <c r="N482" s="25">
        <f t="shared" si="108"/>
        <v>115.50266248210548</v>
      </c>
      <c r="O482" s="25">
        <f t="shared" si="108"/>
        <v>116.58198826993505</v>
      </c>
      <c r="P482" s="23">
        <f t="shared" si="97"/>
        <v>115.47321505648772</v>
      </c>
      <c r="Q482" s="23">
        <f t="shared" si="98"/>
        <v>0</v>
      </c>
      <c r="R482" s="32">
        <f t="shared" si="103"/>
        <v>115.47321505648772</v>
      </c>
      <c r="S482" s="26">
        <f t="shared" si="99"/>
        <v>0</v>
      </c>
      <c r="U482" s="26"/>
      <c r="V482" s="26">
        <f t="shared" si="102"/>
        <v>234.72238252909563</v>
      </c>
      <c r="W482" s="26">
        <f t="shared" si="104"/>
        <v>230.94643011297543</v>
      </c>
      <c r="X482" s="26">
        <f t="shared" si="105"/>
        <v>231.54708767495183</v>
      </c>
      <c r="Y482" s="26">
        <f t="shared" si="106"/>
        <v>231.00532496421096</v>
      </c>
      <c r="Z482" s="26">
        <f t="shared" si="107"/>
        <v>233.16397653987011</v>
      </c>
      <c r="AA482" s="26"/>
    </row>
    <row r="483" spans="1:27" x14ac:dyDescent="0.2">
      <c r="A483" s="27" t="s">
        <v>500</v>
      </c>
      <c r="B483" s="18">
        <f>IF(ISERROR(VLOOKUP(Prices!A483,Quantities!$A$1:$B$576,2,FALSE)),0,VLOOKUP(Prices!A483,Quantities!$A$1:$B$576,2,FALSE))</f>
        <v>15</v>
      </c>
      <c r="C483" s="19">
        <f t="shared" si="100"/>
        <v>1</v>
      </c>
      <c r="D483" s="20">
        <v>4</v>
      </c>
      <c r="E483" s="21">
        <v>1010</v>
      </c>
      <c r="F483" s="22">
        <v>0</v>
      </c>
      <c r="G483" s="23">
        <v>0</v>
      </c>
      <c r="H483" s="23">
        <v>0</v>
      </c>
      <c r="I483" s="23">
        <f>VLOOKUP(A483,'[1]Public Lighting Charges'!$A$8:$L$689,12,FALSE)</f>
        <v>76.765813632082711</v>
      </c>
      <c r="J483" s="24">
        <f t="shared" si="101"/>
        <v>76.765813632082711</v>
      </c>
      <c r="K483" s="25">
        <f t="shared" si="108"/>
        <v>109.64150958973596</v>
      </c>
      <c r="L483" s="25">
        <f t="shared" si="108"/>
        <v>107.87771902753379</v>
      </c>
      <c r="M483" s="25">
        <f t="shared" si="108"/>
        <v>108.158293044941</v>
      </c>
      <c r="N483" s="25">
        <f t="shared" si="108"/>
        <v>107.90522948617411</v>
      </c>
      <c r="O483" s="25">
        <f t="shared" si="108"/>
        <v>108.9135603274146</v>
      </c>
      <c r="P483" s="23">
        <f t="shared" si="97"/>
        <v>107.87771902753379</v>
      </c>
      <c r="Q483" s="23">
        <f t="shared" si="98"/>
        <v>0</v>
      </c>
      <c r="R483" s="32">
        <f t="shared" si="103"/>
        <v>107.87771902753379</v>
      </c>
      <c r="S483" s="26">
        <f t="shared" si="99"/>
        <v>0</v>
      </c>
      <c r="U483" s="26"/>
      <c r="V483" s="26">
        <f t="shared" si="102"/>
        <v>1644.6226438460394</v>
      </c>
      <c r="W483" s="26">
        <f t="shared" si="104"/>
        <v>1618.1657854130067</v>
      </c>
      <c r="X483" s="26">
        <f t="shared" si="105"/>
        <v>1622.374395674115</v>
      </c>
      <c r="Y483" s="26">
        <f t="shared" si="106"/>
        <v>1618.5784422926117</v>
      </c>
      <c r="Z483" s="26">
        <f t="shared" si="107"/>
        <v>1633.703404911219</v>
      </c>
      <c r="AA483" s="26"/>
    </row>
    <row r="484" spans="1:27" x14ac:dyDescent="0.2">
      <c r="A484" s="27" t="s">
        <v>501</v>
      </c>
      <c r="B484" s="18">
        <f>IF(ISERROR(VLOOKUP(Prices!A484,Quantities!$A$1:$B$576,2,FALSE)),0,VLOOKUP(Prices!A484,Quantities!$A$1:$B$576,2,FALSE))</f>
        <v>9</v>
      </c>
      <c r="C484" s="19">
        <f t="shared" si="100"/>
        <v>1</v>
      </c>
      <c r="D484" s="20">
        <v>4</v>
      </c>
      <c r="E484" s="21">
        <v>1360</v>
      </c>
      <c r="F484" s="22">
        <v>0</v>
      </c>
      <c r="G484" s="23">
        <v>0</v>
      </c>
      <c r="H484" s="23">
        <v>0</v>
      </c>
      <c r="I484" s="23">
        <f>VLOOKUP(A484,'[1]Public Lighting Charges'!$A$8:$L$689,12,FALSE)</f>
        <v>80.057441548749381</v>
      </c>
      <c r="J484" s="24">
        <f t="shared" si="101"/>
        <v>80.057441548749381</v>
      </c>
      <c r="K484" s="25">
        <f t="shared" si="108"/>
        <v>114.34280873209561</v>
      </c>
      <c r="L484" s="25">
        <f t="shared" si="108"/>
        <v>112.50338890239784</v>
      </c>
      <c r="M484" s="25">
        <f t="shared" si="108"/>
        <v>112.79599360409918</v>
      </c>
      <c r="N484" s="25">
        <f t="shared" si="108"/>
        <v>112.53207897718988</v>
      </c>
      <c r="O484" s="25">
        <f t="shared" si="108"/>
        <v>113.58364586048121</v>
      </c>
      <c r="P484" s="23">
        <f t="shared" si="97"/>
        <v>112.50338890239784</v>
      </c>
      <c r="Q484" s="23">
        <f t="shared" si="98"/>
        <v>0</v>
      </c>
      <c r="R484" s="32">
        <f t="shared" si="103"/>
        <v>112.50338890239784</v>
      </c>
      <c r="S484" s="26">
        <f t="shared" si="99"/>
        <v>0</v>
      </c>
      <c r="U484" s="26"/>
      <c r="V484" s="26">
        <f t="shared" si="102"/>
        <v>1029.0852785888605</v>
      </c>
      <c r="W484" s="26">
        <f t="shared" si="104"/>
        <v>1012.5305001215806</v>
      </c>
      <c r="X484" s="26">
        <f t="shared" si="105"/>
        <v>1015.1639424368926</v>
      </c>
      <c r="Y484" s="26">
        <f t="shared" si="106"/>
        <v>1012.788710794709</v>
      </c>
      <c r="Z484" s="26">
        <f t="shared" si="107"/>
        <v>1022.2528127443309</v>
      </c>
      <c r="AA484" s="26"/>
    </row>
    <row r="485" spans="1:27" x14ac:dyDescent="0.2">
      <c r="A485" s="27" t="s">
        <v>502</v>
      </c>
      <c r="B485" s="18">
        <f>IF(ISERROR(VLOOKUP(Prices!A485,Quantities!$A$1:$B$576,2,FALSE)),0,VLOOKUP(Prices!A485,Quantities!$A$1:$B$576,2,FALSE))</f>
        <v>2</v>
      </c>
      <c r="C485" s="19">
        <f t="shared" si="100"/>
        <v>1</v>
      </c>
      <c r="D485" s="20">
        <v>4</v>
      </c>
      <c r="E485" s="21">
        <v>50</v>
      </c>
      <c r="F485" s="22">
        <v>0</v>
      </c>
      <c r="G485" s="23">
        <v>0</v>
      </c>
      <c r="H485" s="23">
        <v>0</v>
      </c>
      <c r="I485" s="23">
        <f>VLOOKUP(A485,'[1]Public Lighting Charges'!$A$8:$L$689,12,FALSE)</f>
        <v>70.297824922255131</v>
      </c>
      <c r="J485" s="24">
        <f t="shared" si="101"/>
        <v>70.297824922255131</v>
      </c>
      <c r="K485" s="25">
        <f t="shared" si="108"/>
        <v>100.40354267970396</v>
      </c>
      <c r="L485" s="25">
        <f t="shared" si="108"/>
        <v>98.788362246191355</v>
      </c>
      <c r="M485" s="25">
        <f t="shared" si="108"/>
        <v>99.045296188791852</v>
      </c>
      <c r="N485" s="25">
        <f t="shared" si="108"/>
        <v>98.813554780648118</v>
      </c>
      <c r="O485" s="25">
        <f t="shared" si="108"/>
        <v>99.736927589291284</v>
      </c>
      <c r="P485" s="23">
        <f t="shared" si="97"/>
        <v>98.788362246191355</v>
      </c>
      <c r="Q485" s="23">
        <f t="shared" si="98"/>
        <v>0</v>
      </c>
      <c r="R485" s="32">
        <f t="shared" si="103"/>
        <v>98.788362246191355</v>
      </c>
      <c r="S485" s="26">
        <f t="shared" si="99"/>
        <v>0</v>
      </c>
      <c r="U485" s="26"/>
      <c r="V485" s="26">
        <f t="shared" si="102"/>
        <v>200.80708535940792</v>
      </c>
      <c r="W485" s="26">
        <f t="shared" si="104"/>
        <v>197.57672449238271</v>
      </c>
      <c r="X485" s="26">
        <f t="shared" si="105"/>
        <v>198.0905923775837</v>
      </c>
      <c r="Y485" s="26">
        <f t="shared" si="106"/>
        <v>197.62710956129624</v>
      </c>
      <c r="Z485" s="26">
        <f t="shared" si="107"/>
        <v>199.47385517858257</v>
      </c>
      <c r="AA485" s="26"/>
    </row>
    <row r="486" spans="1:27" x14ac:dyDescent="0.2">
      <c r="A486" s="27" t="s">
        <v>503</v>
      </c>
      <c r="B486" s="18">
        <f>IF(ISERROR(VLOOKUP(Prices!A486,Quantities!$A$1:$B$576,2,FALSE)),0,VLOOKUP(Prices!A486,Quantities!$A$1:$B$576,2,FALSE))</f>
        <v>6</v>
      </c>
      <c r="C486" s="19">
        <f t="shared" si="100"/>
        <v>1</v>
      </c>
      <c r="D486" s="20">
        <v>4</v>
      </c>
      <c r="E486" s="21">
        <v>310</v>
      </c>
      <c r="F486" s="22">
        <v>0</v>
      </c>
      <c r="G486" s="23">
        <v>0</v>
      </c>
      <c r="H486" s="23">
        <v>0</v>
      </c>
      <c r="I486" s="23">
        <f>VLOOKUP(A486,'[1]Public Lighting Charges'!$A$8:$L$689,12,FALSE)</f>
        <v>80.172708672255126</v>
      </c>
      <c r="J486" s="24">
        <f t="shared" si="101"/>
        <v>80.172708672255126</v>
      </c>
      <c r="K486" s="25">
        <f t="shared" si="108"/>
        <v>114.50744010678289</v>
      </c>
      <c r="L486" s="25">
        <f t="shared" si="108"/>
        <v>112.66537187078349</v>
      </c>
      <c r="M486" s="25">
        <f t="shared" si="108"/>
        <v>112.95839786626635</v>
      </c>
      <c r="N486" s="25">
        <f t="shared" si="108"/>
        <v>112.69410325369545</v>
      </c>
      <c r="O486" s="25">
        <f t="shared" si="108"/>
        <v>113.7471841884911</v>
      </c>
      <c r="P486" s="23">
        <f t="shared" si="97"/>
        <v>112.66537187078349</v>
      </c>
      <c r="Q486" s="23">
        <f t="shared" si="98"/>
        <v>0</v>
      </c>
      <c r="R486" s="32">
        <f t="shared" si="103"/>
        <v>112.66537187078349</v>
      </c>
      <c r="S486" s="26">
        <f t="shared" si="99"/>
        <v>0</v>
      </c>
      <c r="U486" s="26"/>
      <c r="V486" s="26">
        <f t="shared" si="102"/>
        <v>687.04464064069737</v>
      </c>
      <c r="W486" s="26">
        <f t="shared" si="104"/>
        <v>675.99223122470096</v>
      </c>
      <c r="X486" s="26">
        <f t="shared" si="105"/>
        <v>677.75038719759812</v>
      </c>
      <c r="Y486" s="26">
        <f t="shared" si="106"/>
        <v>676.16461952217264</v>
      </c>
      <c r="Z486" s="26">
        <f t="shared" si="107"/>
        <v>682.48310513094657</v>
      </c>
      <c r="AA486" s="26"/>
    </row>
    <row r="487" spans="1:27" x14ac:dyDescent="0.2">
      <c r="A487" s="27" t="s">
        <v>504</v>
      </c>
      <c r="B487" s="18">
        <f>IF(ISERROR(VLOOKUP(Prices!A487,Quantities!$A$1:$B$576,2,FALSE)),0,VLOOKUP(Prices!A487,Quantities!$A$1:$B$576,2,FALSE))</f>
        <v>3313</v>
      </c>
      <c r="C487" s="19">
        <f t="shared" si="100"/>
        <v>1</v>
      </c>
      <c r="D487" s="20">
        <v>4</v>
      </c>
      <c r="E487" s="21">
        <v>60</v>
      </c>
      <c r="F487" s="22">
        <v>0</v>
      </c>
      <c r="G487" s="23">
        <v>0</v>
      </c>
      <c r="H487" s="23">
        <v>0</v>
      </c>
      <c r="I487" s="23">
        <f>VLOOKUP(A487,'[1]Public Lighting Charges'!$A$8:$L$689,12,FALSE)</f>
        <v>77.879465349104166</v>
      </c>
      <c r="J487" s="24">
        <f t="shared" si="101"/>
        <v>77.879465349104166</v>
      </c>
      <c r="K487" s="25">
        <f t="shared" si="108"/>
        <v>111.23209333573307</v>
      </c>
      <c r="L487" s="25">
        <f t="shared" si="108"/>
        <v>109.44271523273473</v>
      </c>
      <c r="M487" s="25">
        <f t="shared" si="108"/>
        <v>109.72735957417621</v>
      </c>
      <c r="N487" s="25">
        <f t="shared" si="108"/>
        <v>109.47062478920324</v>
      </c>
      <c r="O487" s="25">
        <f t="shared" si="108"/>
        <v>110.49358361807967</v>
      </c>
      <c r="P487" s="23">
        <f t="shared" si="97"/>
        <v>109.44271523273473</v>
      </c>
      <c r="Q487" s="23">
        <f t="shared" si="98"/>
        <v>0</v>
      </c>
      <c r="R487" s="32">
        <f t="shared" si="103"/>
        <v>109.44271523273473</v>
      </c>
      <c r="S487" s="26">
        <f t="shared" si="99"/>
        <v>0</v>
      </c>
      <c r="U487" s="26"/>
      <c r="V487" s="26">
        <f t="shared" si="102"/>
        <v>368511.92522128363</v>
      </c>
      <c r="W487" s="26">
        <f t="shared" si="104"/>
        <v>362583.71556605014</v>
      </c>
      <c r="X487" s="26">
        <f t="shared" si="105"/>
        <v>363526.74226924579</v>
      </c>
      <c r="Y487" s="26">
        <f t="shared" si="106"/>
        <v>362676.17992663034</v>
      </c>
      <c r="Z487" s="26">
        <f t="shared" si="107"/>
        <v>366065.24252669793</v>
      </c>
      <c r="AA487" s="26"/>
    </row>
    <row r="488" spans="1:27" x14ac:dyDescent="0.2">
      <c r="A488" s="27" t="s">
        <v>505</v>
      </c>
      <c r="B488" s="18">
        <f>IF(ISERROR(VLOOKUP(Prices!A488,Quantities!$A$1:$B$576,2,FALSE)),0,VLOOKUP(Prices!A488,Quantities!$A$1:$B$576,2,FALSE))</f>
        <v>922</v>
      </c>
      <c r="C488" s="19">
        <f t="shared" si="100"/>
        <v>1</v>
      </c>
      <c r="D488" s="20">
        <v>4</v>
      </c>
      <c r="E488" s="21">
        <v>230</v>
      </c>
      <c r="F488" s="22">
        <v>0</v>
      </c>
      <c r="G488" s="23">
        <v>0</v>
      </c>
      <c r="H488" s="23">
        <v>0</v>
      </c>
      <c r="I488" s="23">
        <f>VLOOKUP(A488,'[1]Public Lighting Charges'!$A$8:$L$689,12,FALSE)</f>
        <v>88.689379349104172</v>
      </c>
      <c r="J488" s="24">
        <f t="shared" si="101"/>
        <v>88.689379349104172</v>
      </c>
      <c r="K488" s="25">
        <f t="shared" si="108"/>
        <v>126.67145668535677</v>
      </c>
      <c r="L488" s="25">
        <f t="shared" si="108"/>
        <v>124.63370729064259</v>
      </c>
      <c r="M488" s="25">
        <f t="shared" si="108"/>
        <v>124.95786115924604</v>
      </c>
      <c r="N488" s="25">
        <f t="shared" si="108"/>
        <v>124.66549078106598</v>
      </c>
      <c r="O488" s="25">
        <f t="shared" si="108"/>
        <v>125.83043950312062</v>
      </c>
      <c r="P488" s="23">
        <f t="shared" si="97"/>
        <v>124.63370729064259</v>
      </c>
      <c r="Q488" s="23">
        <f t="shared" si="98"/>
        <v>0</v>
      </c>
      <c r="R488" s="32">
        <f t="shared" si="103"/>
        <v>124.63370729064259</v>
      </c>
      <c r="S488" s="26">
        <f t="shared" si="99"/>
        <v>0</v>
      </c>
      <c r="U488" s="26"/>
      <c r="V488" s="26">
        <f t="shared" si="102"/>
        <v>116791.08306389894</v>
      </c>
      <c r="W488" s="26">
        <f t="shared" si="104"/>
        <v>114912.27812197247</v>
      </c>
      <c r="X488" s="26">
        <f t="shared" si="105"/>
        <v>115211.14798882484</v>
      </c>
      <c r="Y488" s="26">
        <f t="shared" si="106"/>
        <v>114941.58250014283</v>
      </c>
      <c r="Z488" s="26">
        <f t="shared" si="107"/>
        <v>116015.66522187721</v>
      </c>
      <c r="AA488" s="26"/>
    </row>
    <row r="489" spans="1:27" x14ac:dyDescent="0.2">
      <c r="A489" s="27" t="s">
        <v>506</v>
      </c>
      <c r="B489" s="18">
        <f>IF(ISERROR(VLOOKUP(Prices!A489,Quantities!$A$1:$B$576,2,FALSE)),0,VLOOKUP(Prices!A489,Quantities!$A$1:$B$576,2,FALSE))</f>
        <v>2906</v>
      </c>
      <c r="C489" s="19">
        <f t="shared" si="100"/>
        <v>1</v>
      </c>
      <c r="D489" s="20">
        <v>4</v>
      </c>
      <c r="E489" s="21">
        <v>320</v>
      </c>
      <c r="F489" s="22">
        <v>0</v>
      </c>
      <c r="G489" s="23">
        <v>0</v>
      </c>
      <c r="H489" s="23">
        <v>0</v>
      </c>
      <c r="I489" s="23">
        <f>VLOOKUP(A489,'[1]Public Lighting Charges'!$A$8:$L$689,12,FALSE)</f>
        <v>87.754349099104161</v>
      </c>
      <c r="J489" s="24">
        <f t="shared" si="101"/>
        <v>87.754349099104161</v>
      </c>
      <c r="K489" s="25">
        <f t="shared" si="108"/>
        <v>125.335990762812</v>
      </c>
      <c r="L489" s="25">
        <f t="shared" si="108"/>
        <v>123.31972485732686</v>
      </c>
      <c r="M489" s="25">
        <f t="shared" si="108"/>
        <v>123.64046125165071</v>
      </c>
      <c r="N489" s="25">
        <f t="shared" si="108"/>
        <v>123.35117326225057</v>
      </c>
      <c r="O489" s="25">
        <f t="shared" si="108"/>
        <v>124.50384021727949</v>
      </c>
      <c r="P489" s="23">
        <f t="shared" si="97"/>
        <v>123.31972485732686</v>
      </c>
      <c r="Q489" s="23">
        <f t="shared" si="98"/>
        <v>0</v>
      </c>
      <c r="R489" s="32">
        <f t="shared" si="103"/>
        <v>123.31972485732686</v>
      </c>
      <c r="S489" s="26">
        <f t="shared" si="99"/>
        <v>0</v>
      </c>
      <c r="U489" s="26"/>
      <c r="V489" s="26">
        <f t="shared" si="102"/>
        <v>364226.38915673166</v>
      </c>
      <c r="W489" s="26">
        <f t="shared" si="104"/>
        <v>358367.12043539184</v>
      </c>
      <c r="X489" s="26">
        <f t="shared" si="105"/>
        <v>359299.18039729696</v>
      </c>
      <c r="Y489" s="26">
        <f t="shared" si="106"/>
        <v>358458.50950010016</v>
      </c>
      <c r="Z489" s="26">
        <f t="shared" si="107"/>
        <v>361808.15967141418</v>
      </c>
      <c r="AA489" s="26"/>
    </row>
    <row r="490" spans="1:27" x14ac:dyDescent="0.2">
      <c r="A490" s="27" t="s">
        <v>507</v>
      </c>
      <c r="B490" s="18">
        <f>IF(ISERROR(VLOOKUP(Prices!A490,Quantities!$A$1:$B$576,2,FALSE)),0,VLOOKUP(Prices!A490,Quantities!$A$1:$B$576,2,FALSE))</f>
        <v>159</v>
      </c>
      <c r="C490" s="19">
        <f t="shared" si="100"/>
        <v>1</v>
      </c>
      <c r="D490" s="20">
        <v>4</v>
      </c>
      <c r="E490" s="21">
        <v>390</v>
      </c>
      <c r="F490" s="22">
        <v>0</v>
      </c>
      <c r="G490" s="23">
        <v>0</v>
      </c>
      <c r="H490" s="23">
        <v>0</v>
      </c>
      <c r="I490" s="23">
        <f>VLOOKUP(A490,'[1]Public Lighting Charges'!$A$8:$L$689,12,FALSE)</f>
        <v>82.81690722410417</v>
      </c>
      <c r="J490" s="24">
        <f t="shared" si="101"/>
        <v>82.81690722410417</v>
      </c>
      <c r="K490" s="25">
        <f t="shared" si="108"/>
        <v>118.28404204927254</v>
      </c>
      <c r="L490" s="25">
        <f t="shared" si="108"/>
        <v>116.3812200450308</v>
      </c>
      <c r="M490" s="25">
        <f t="shared" si="108"/>
        <v>116.68391041291346</v>
      </c>
      <c r="N490" s="25">
        <f t="shared" si="108"/>
        <v>116.41089902572691</v>
      </c>
      <c r="O490" s="25">
        <f t="shared" si="108"/>
        <v>117.49871191767959</v>
      </c>
      <c r="P490" s="23">
        <f t="shared" si="97"/>
        <v>116.3812200450308</v>
      </c>
      <c r="Q490" s="23">
        <f t="shared" si="98"/>
        <v>0</v>
      </c>
      <c r="R490" s="32">
        <f t="shared" si="103"/>
        <v>116.3812200450308</v>
      </c>
      <c r="S490" s="26">
        <f t="shared" si="99"/>
        <v>0</v>
      </c>
      <c r="U490" s="26"/>
      <c r="V490" s="26">
        <f t="shared" si="102"/>
        <v>18807.162685834333</v>
      </c>
      <c r="W490" s="26">
        <f t="shared" si="104"/>
        <v>18504.613987159897</v>
      </c>
      <c r="X490" s="26">
        <f t="shared" si="105"/>
        <v>18552.741755653242</v>
      </c>
      <c r="Y490" s="26">
        <f t="shared" si="106"/>
        <v>18509.332945090577</v>
      </c>
      <c r="Z490" s="26">
        <f t="shared" si="107"/>
        <v>18682.295194911054</v>
      </c>
      <c r="AA490" s="26"/>
    </row>
    <row r="491" spans="1:27" x14ac:dyDescent="0.2">
      <c r="A491" s="27" t="s">
        <v>508</v>
      </c>
      <c r="B491" s="18">
        <f>IF(ISERROR(VLOOKUP(Prices!A491,Quantities!$A$1:$B$576,2,FALSE)),0,VLOOKUP(Prices!A491,Quantities!$A$1:$B$576,2,FALSE))</f>
        <v>4</v>
      </c>
      <c r="C491" s="19">
        <f t="shared" si="100"/>
        <v>1</v>
      </c>
      <c r="D491" s="20">
        <v>4</v>
      </c>
      <c r="E491" s="21">
        <v>430</v>
      </c>
      <c r="F491" s="22">
        <v>0</v>
      </c>
      <c r="G491" s="23">
        <v>0</v>
      </c>
      <c r="H491" s="23">
        <v>0</v>
      </c>
      <c r="I491" s="23">
        <f>VLOOKUP(A491,'[1]Public Lighting Charges'!$A$8:$L$689,12,FALSE)</f>
        <v>81.171093265770836</v>
      </c>
      <c r="J491" s="24">
        <f t="shared" si="101"/>
        <v>81.171093265770836</v>
      </c>
      <c r="K491" s="25">
        <f t="shared" si="108"/>
        <v>115.93339247809273</v>
      </c>
      <c r="L491" s="25">
        <f t="shared" si="108"/>
        <v>114.06838510759877</v>
      </c>
      <c r="M491" s="25">
        <f t="shared" si="108"/>
        <v>114.36506013333438</v>
      </c>
      <c r="N491" s="25">
        <f t="shared" si="108"/>
        <v>114.09747428021902</v>
      </c>
      <c r="O491" s="25">
        <f t="shared" si="108"/>
        <v>115.16366915114629</v>
      </c>
      <c r="P491" s="23">
        <f t="shared" si="97"/>
        <v>114.06838510759877</v>
      </c>
      <c r="Q491" s="23">
        <f t="shared" si="98"/>
        <v>0</v>
      </c>
      <c r="R491" s="32">
        <f t="shared" si="103"/>
        <v>114.06838510759877</v>
      </c>
      <c r="S491" s="26">
        <f t="shared" si="99"/>
        <v>0</v>
      </c>
      <c r="U491" s="26"/>
      <c r="V491" s="26">
        <f t="shared" si="102"/>
        <v>463.73356991237091</v>
      </c>
      <c r="W491" s="26">
        <f t="shared" si="104"/>
        <v>456.27354043039509</v>
      </c>
      <c r="X491" s="26">
        <f t="shared" si="105"/>
        <v>457.46024053333753</v>
      </c>
      <c r="Y491" s="26">
        <f t="shared" si="106"/>
        <v>456.38989712087607</v>
      </c>
      <c r="Z491" s="26">
        <f t="shared" si="107"/>
        <v>460.65467660458518</v>
      </c>
      <c r="AA491" s="26"/>
    </row>
    <row r="492" spans="1:27" x14ac:dyDescent="0.2">
      <c r="A492" s="27" t="s">
        <v>509</v>
      </c>
      <c r="B492" s="18">
        <f>IF(ISERROR(VLOOKUP(Prices!A492,Quantities!$A$1:$B$576,2,FALSE)),0,VLOOKUP(Prices!A492,Quantities!$A$1:$B$576,2,FALSE))</f>
        <v>107</v>
      </c>
      <c r="C492" s="19">
        <f t="shared" si="100"/>
        <v>1</v>
      </c>
      <c r="D492" s="20">
        <v>4</v>
      </c>
      <c r="E492" s="21">
        <v>470</v>
      </c>
      <c r="F492" s="22">
        <v>0</v>
      </c>
      <c r="G492" s="23">
        <v>0</v>
      </c>
      <c r="H492" s="23">
        <v>0</v>
      </c>
      <c r="I492" s="23">
        <f>VLOOKUP(A492,'[1]Public Lighting Charges'!$A$8:$L$689,12,FALSE)</f>
        <v>80.348186286604161</v>
      </c>
      <c r="J492" s="24">
        <f t="shared" si="101"/>
        <v>80.348186286604161</v>
      </c>
      <c r="K492" s="25">
        <f t="shared" si="108"/>
        <v>114.75806769250279</v>
      </c>
      <c r="L492" s="25">
        <f t="shared" si="108"/>
        <v>112.91196763888274</v>
      </c>
      <c r="M492" s="25">
        <f t="shared" si="108"/>
        <v>113.20563499354483</v>
      </c>
      <c r="N492" s="25">
        <f t="shared" si="108"/>
        <v>112.94076190746507</v>
      </c>
      <c r="O492" s="25">
        <f t="shared" si="108"/>
        <v>113.99614776787962</v>
      </c>
      <c r="P492" s="23">
        <f t="shared" si="97"/>
        <v>112.91196763888274</v>
      </c>
      <c r="Q492" s="23">
        <f t="shared" si="98"/>
        <v>0</v>
      </c>
      <c r="R492" s="32">
        <f t="shared" si="103"/>
        <v>112.91196763888274</v>
      </c>
      <c r="S492" s="26">
        <f t="shared" si="99"/>
        <v>0</v>
      </c>
      <c r="U492" s="26"/>
      <c r="V492" s="26">
        <f t="shared" si="102"/>
        <v>12279.1132430978</v>
      </c>
      <c r="W492" s="26">
        <f t="shared" si="104"/>
        <v>12081.580537360453</v>
      </c>
      <c r="X492" s="26">
        <f t="shared" si="105"/>
        <v>12113.002944309297</v>
      </c>
      <c r="Y492" s="26">
        <f t="shared" si="106"/>
        <v>12084.661524098763</v>
      </c>
      <c r="Z492" s="26">
        <f t="shared" si="107"/>
        <v>12197.587811163119</v>
      </c>
      <c r="AA492" s="26"/>
    </row>
    <row r="493" spans="1:27" x14ac:dyDescent="0.2">
      <c r="A493" s="27" t="s">
        <v>510</v>
      </c>
      <c r="B493" s="18">
        <f>IF(ISERROR(VLOOKUP(Prices!A493,Quantities!$A$1:$B$576,2,FALSE)),0,VLOOKUP(Prices!A493,Quantities!$A$1:$B$576,2,FALSE))</f>
        <v>27</v>
      </c>
      <c r="C493" s="19">
        <f t="shared" si="100"/>
        <v>1</v>
      </c>
      <c r="D493" s="20">
        <v>4</v>
      </c>
      <c r="E493" s="21">
        <v>550</v>
      </c>
      <c r="F493" s="22">
        <v>0</v>
      </c>
      <c r="G493" s="23">
        <v>0</v>
      </c>
      <c r="H493" s="23">
        <v>0</v>
      </c>
      <c r="I493" s="23">
        <f>VLOOKUP(A493,'[1]Public Lighting Charges'!$A$8:$L$689,12,FALSE)</f>
        <v>81.171093265770836</v>
      </c>
      <c r="J493" s="24">
        <f t="shared" si="101"/>
        <v>81.171093265770836</v>
      </c>
      <c r="K493" s="25">
        <f t="shared" si="108"/>
        <v>115.93339247809273</v>
      </c>
      <c r="L493" s="25">
        <f t="shared" si="108"/>
        <v>114.06838510759877</v>
      </c>
      <c r="M493" s="25">
        <f t="shared" si="108"/>
        <v>114.36506013333438</v>
      </c>
      <c r="N493" s="25">
        <f t="shared" si="108"/>
        <v>114.09747428021902</v>
      </c>
      <c r="O493" s="25">
        <f t="shared" si="108"/>
        <v>115.16366915114629</v>
      </c>
      <c r="P493" s="23">
        <f t="shared" si="97"/>
        <v>114.06838510759877</v>
      </c>
      <c r="Q493" s="23">
        <f t="shared" si="98"/>
        <v>0</v>
      </c>
      <c r="R493" s="32">
        <f t="shared" si="103"/>
        <v>114.06838510759877</v>
      </c>
      <c r="S493" s="26">
        <f t="shared" si="99"/>
        <v>0</v>
      </c>
      <c r="U493" s="26"/>
      <c r="V493" s="26">
        <f t="shared" si="102"/>
        <v>3130.2015969085037</v>
      </c>
      <c r="W493" s="26">
        <f t="shared" si="104"/>
        <v>3079.8463979051667</v>
      </c>
      <c r="X493" s="26">
        <f t="shared" si="105"/>
        <v>3087.8566236000283</v>
      </c>
      <c r="Y493" s="26">
        <f t="shared" si="106"/>
        <v>3080.6318055659135</v>
      </c>
      <c r="Z493" s="26">
        <f t="shared" si="107"/>
        <v>3109.4190670809498</v>
      </c>
      <c r="AA493" s="26"/>
    </row>
    <row r="494" spans="1:27" x14ac:dyDescent="0.2">
      <c r="A494" s="27" t="s">
        <v>511</v>
      </c>
      <c r="B494" s="18">
        <f>IF(ISERROR(VLOOKUP(Prices!A494,Quantities!$A$1:$B$576,2,FALSE)),0,VLOOKUP(Prices!A494,Quantities!$A$1:$B$576,2,FALSE))</f>
        <v>85</v>
      </c>
      <c r="C494" s="19">
        <f t="shared" si="100"/>
        <v>1</v>
      </c>
      <c r="D494" s="20">
        <v>4</v>
      </c>
      <c r="E494" s="21">
        <v>590</v>
      </c>
      <c r="F494" s="22">
        <v>0</v>
      </c>
      <c r="G494" s="23">
        <v>0</v>
      </c>
      <c r="H494" s="23">
        <v>0</v>
      </c>
      <c r="I494" s="23">
        <f>VLOOKUP(A494,'[1]Public Lighting Charges'!$A$8:$L$689,12,FALSE)</f>
        <v>80.348186286604161</v>
      </c>
      <c r="J494" s="24">
        <f t="shared" si="101"/>
        <v>80.348186286604161</v>
      </c>
      <c r="K494" s="25">
        <f t="shared" si="108"/>
        <v>114.75806769250279</v>
      </c>
      <c r="L494" s="25">
        <f t="shared" si="108"/>
        <v>112.91196763888274</v>
      </c>
      <c r="M494" s="25">
        <f t="shared" si="108"/>
        <v>113.20563499354483</v>
      </c>
      <c r="N494" s="25">
        <f t="shared" si="108"/>
        <v>112.94076190746507</v>
      </c>
      <c r="O494" s="25">
        <f t="shared" si="108"/>
        <v>113.99614776787962</v>
      </c>
      <c r="P494" s="23">
        <f t="shared" si="97"/>
        <v>112.91196763888274</v>
      </c>
      <c r="Q494" s="23">
        <f t="shared" si="98"/>
        <v>0</v>
      </c>
      <c r="R494" s="32">
        <f t="shared" si="103"/>
        <v>112.91196763888274</v>
      </c>
      <c r="S494" s="26">
        <f t="shared" si="99"/>
        <v>0</v>
      </c>
      <c r="U494" s="26"/>
      <c r="V494" s="26">
        <f t="shared" si="102"/>
        <v>9754.4357538627373</v>
      </c>
      <c r="W494" s="26">
        <f t="shared" si="104"/>
        <v>9597.5172493050341</v>
      </c>
      <c r="X494" s="26">
        <f t="shared" si="105"/>
        <v>9622.4789744513109</v>
      </c>
      <c r="Y494" s="26">
        <f t="shared" si="106"/>
        <v>9599.9647621345321</v>
      </c>
      <c r="Z494" s="26">
        <f t="shared" si="107"/>
        <v>9689.6725602697679</v>
      </c>
      <c r="AA494" s="26"/>
    </row>
    <row r="495" spans="1:27" x14ac:dyDescent="0.2">
      <c r="A495" s="27" t="s">
        <v>512</v>
      </c>
      <c r="B495" s="18">
        <f>IF(ISERROR(VLOOKUP(Prices!A495,Quantities!$A$1:$B$576,2,FALSE)),0,VLOOKUP(Prices!A495,Quantities!$A$1:$B$576,2,FALSE))</f>
        <v>68</v>
      </c>
      <c r="C495" s="19">
        <f t="shared" si="100"/>
        <v>1</v>
      </c>
      <c r="D495" s="20">
        <v>4</v>
      </c>
      <c r="E495" s="21">
        <v>610</v>
      </c>
      <c r="F495" s="22">
        <v>0</v>
      </c>
      <c r="G495" s="23">
        <v>0</v>
      </c>
      <c r="H495" s="23">
        <v>0</v>
      </c>
      <c r="I495" s="23">
        <f>VLOOKUP(A495,'[1]Public Lighting Charges'!$A$8:$L$689,12,FALSE)</f>
        <v>77.879465349104166</v>
      </c>
      <c r="J495" s="24">
        <f t="shared" si="101"/>
        <v>77.879465349104166</v>
      </c>
      <c r="K495" s="25">
        <f t="shared" si="108"/>
        <v>111.23209333573307</v>
      </c>
      <c r="L495" s="25">
        <f t="shared" si="108"/>
        <v>109.44271523273473</v>
      </c>
      <c r="M495" s="25">
        <f t="shared" si="108"/>
        <v>109.72735957417621</v>
      </c>
      <c r="N495" s="25">
        <f t="shared" si="108"/>
        <v>109.47062478920324</v>
      </c>
      <c r="O495" s="25">
        <f t="shared" si="108"/>
        <v>110.49358361807967</v>
      </c>
      <c r="P495" s="23">
        <f t="shared" si="97"/>
        <v>109.44271523273473</v>
      </c>
      <c r="Q495" s="23">
        <f t="shared" si="98"/>
        <v>0</v>
      </c>
      <c r="R495" s="32">
        <f t="shared" si="103"/>
        <v>109.44271523273473</v>
      </c>
      <c r="S495" s="26">
        <f t="shared" si="99"/>
        <v>0</v>
      </c>
      <c r="U495" s="26"/>
      <c r="V495" s="26">
        <f t="shared" si="102"/>
        <v>7563.7823468298484</v>
      </c>
      <c r="W495" s="26">
        <f t="shared" si="104"/>
        <v>7442.1046358259619</v>
      </c>
      <c r="X495" s="26">
        <f t="shared" si="105"/>
        <v>7461.4604510439822</v>
      </c>
      <c r="Y495" s="26">
        <f t="shared" si="106"/>
        <v>7444.0024856658201</v>
      </c>
      <c r="Z495" s="26">
        <f t="shared" si="107"/>
        <v>7513.5636860294171</v>
      </c>
      <c r="AA495" s="26"/>
    </row>
    <row r="496" spans="1:27" x14ac:dyDescent="0.2">
      <c r="A496" s="27" t="s">
        <v>513</v>
      </c>
      <c r="B496" s="18">
        <f>IF(ISERROR(VLOOKUP(Prices!A496,Quantities!$A$1:$B$576,2,FALSE)),0,VLOOKUP(Prices!A496,Quantities!$A$1:$B$576,2,FALSE))</f>
        <v>9</v>
      </c>
      <c r="C496" s="19">
        <f t="shared" si="100"/>
        <v>1</v>
      </c>
      <c r="D496" s="20">
        <v>4</v>
      </c>
      <c r="E496" s="21">
        <v>650</v>
      </c>
      <c r="F496" s="22">
        <v>0</v>
      </c>
      <c r="G496" s="23">
        <v>0</v>
      </c>
      <c r="H496" s="23">
        <v>0</v>
      </c>
      <c r="I496" s="23">
        <f>VLOOKUP(A496,'[1]Public Lighting Charges'!$A$8:$L$689,12,FALSE)</f>
        <v>77.879465349104166</v>
      </c>
      <c r="J496" s="24">
        <f t="shared" si="101"/>
        <v>77.879465349104166</v>
      </c>
      <c r="K496" s="25">
        <f t="shared" si="108"/>
        <v>111.23209333573307</v>
      </c>
      <c r="L496" s="25">
        <f t="shared" si="108"/>
        <v>109.44271523273473</v>
      </c>
      <c r="M496" s="25">
        <f t="shared" si="108"/>
        <v>109.72735957417621</v>
      </c>
      <c r="N496" s="25">
        <f t="shared" si="108"/>
        <v>109.47062478920324</v>
      </c>
      <c r="O496" s="25">
        <f t="shared" si="108"/>
        <v>110.49358361807967</v>
      </c>
      <c r="P496" s="23">
        <f t="shared" si="97"/>
        <v>109.44271523273473</v>
      </c>
      <c r="Q496" s="23">
        <f t="shared" si="98"/>
        <v>0</v>
      </c>
      <c r="R496" s="32">
        <f t="shared" si="103"/>
        <v>109.44271523273473</v>
      </c>
      <c r="S496" s="26">
        <f t="shared" si="99"/>
        <v>0</v>
      </c>
      <c r="U496" s="26"/>
      <c r="V496" s="26">
        <f t="shared" si="102"/>
        <v>1001.0888400215977</v>
      </c>
      <c r="W496" s="26">
        <f t="shared" si="104"/>
        <v>984.98443709461253</v>
      </c>
      <c r="X496" s="26">
        <f t="shared" si="105"/>
        <v>987.5462361675859</v>
      </c>
      <c r="Y496" s="26">
        <f t="shared" si="106"/>
        <v>985.23562310282921</v>
      </c>
      <c r="Z496" s="26">
        <f t="shared" si="107"/>
        <v>994.44225256271704</v>
      </c>
      <c r="AA496" s="26"/>
    </row>
    <row r="497" spans="1:27" x14ac:dyDescent="0.2">
      <c r="A497" s="27" t="s">
        <v>514</v>
      </c>
      <c r="B497" s="18">
        <f>IF(ISERROR(VLOOKUP(Prices!A497,Quantities!$A$1:$B$576,2,FALSE)),0,VLOOKUP(Prices!A497,Quantities!$A$1:$B$576,2,FALSE))</f>
        <v>20</v>
      </c>
      <c r="C497" s="19">
        <f t="shared" si="100"/>
        <v>1</v>
      </c>
      <c r="D497" s="20">
        <v>4</v>
      </c>
      <c r="E497" s="21">
        <v>760</v>
      </c>
      <c r="F497" s="22">
        <v>0</v>
      </c>
      <c r="G497" s="23">
        <v>0</v>
      </c>
      <c r="H497" s="23">
        <v>0</v>
      </c>
      <c r="I497" s="23">
        <f>VLOOKUP(A497,'[1]Public Lighting Charges'!$A$8:$L$689,12,FALSE)</f>
        <v>83.284422349104162</v>
      </c>
      <c r="J497" s="24">
        <f t="shared" si="101"/>
        <v>83.284422349104162</v>
      </c>
      <c r="K497" s="25">
        <f t="shared" si="108"/>
        <v>118.95177501054492</v>
      </c>
      <c r="L497" s="25">
        <f t="shared" si="108"/>
        <v>117.03821126168864</v>
      </c>
      <c r="M497" s="25">
        <f t="shared" si="108"/>
        <v>117.34261036671111</v>
      </c>
      <c r="N497" s="25">
        <f t="shared" si="108"/>
        <v>117.06805778513461</v>
      </c>
      <c r="O497" s="25">
        <f t="shared" si="108"/>
        <v>118.16201156060012</v>
      </c>
      <c r="P497" s="23">
        <f t="shared" si="97"/>
        <v>117.03821126168864</v>
      </c>
      <c r="Q497" s="23">
        <f t="shared" si="98"/>
        <v>0</v>
      </c>
      <c r="R497" s="32">
        <f t="shared" si="103"/>
        <v>117.03821126168864</v>
      </c>
      <c r="S497" s="26">
        <f t="shared" si="99"/>
        <v>0</v>
      </c>
      <c r="U497" s="26"/>
      <c r="V497" s="26">
        <f t="shared" si="102"/>
        <v>2379.0355002108986</v>
      </c>
      <c r="W497" s="26">
        <f t="shared" si="104"/>
        <v>2340.7642252337728</v>
      </c>
      <c r="X497" s="26">
        <f t="shared" si="105"/>
        <v>2346.8522073342224</v>
      </c>
      <c r="Y497" s="26">
        <f t="shared" si="106"/>
        <v>2341.3611557026925</v>
      </c>
      <c r="Z497" s="26">
        <f t="shared" si="107"/>
        <v>2363.2402312120025</v>
      </c>
      <c r="AA497" s="26"/>
    </row>
    <row r="498" spans="1:27" x14ac:dyDescent="0.2">
      <c r="A498" s="27" t="s">
        <v>515</v>
      </c>
      <c r="B498" s="18">
        <f>IF(ISERROR(VLOOKUP(Prices!A498,Quantities!$A$1:$B$576,2,FALSE)),0,VLOOKUP(Prices!A498,Quantities!$A$1:$B$576,2,FALSE))</f>
        <v>63</v>
      </c>
      <c r="C498" s="19">
        <f t="shared" si="100"/>
        <v>1</v>
      </c>
      <c r="D498" s="20">
        <v>4</v>
      </c>
      <c r="E498" s="21">
        <v>960</v>
      </c>
      <c r="F498" s="22">
        <v>0</v>
      </c>
      <c r="G498" s="23">
        <v>0</v>
      </c>
      <c r="H498" s="23">
        <v>0</v>
      </c>
      <c r="I498" s="23">
        <f>VLOOKUP(A498,'[1]Public Lighting Charges'!$A$8:$L$689,12,FALSE)</f>
        <v>77.879465349104166</v>
      </c>
      <c r="J498" s="24">
        <f t="shared" si="101"/>
        <v>77.879465349104166</v>
      </c>
      <c r="K498" s="25">
        <f t="shared" si="108"/>
        <v>111.23209333573307</v>
      </c>
      <c r="L498" s="25">
        <f t="shared" si="108"/>
        <v>109.44271523273473</v>
      </c>
      <c r="M498" s="25">
        <f t="shared" si="108"/>
        <v>109.72735957417621</v>
      </c>
      <c r="N498" s="25">
        <f t="shared" si="108"/>
        <v>109.47062478920324</v>
      </c>
      <c r="O498" s="25">
        <f t="shared" si="108"/>
        <v>110.49358361807967</v>
      </c>
      <c r="P498" s="23">
        <f t="shared" si="97"/>
        <v>109.44271523273473</v>
      </c>
      <c r="Q498" s="23">
        <f t="shared" si="98"/>
        <v>0</v>
      </c>
      <c r="R498" s="32">
        <f t="shared" si="103"/>
        <v>109.44271523273473</v>
      </c>
      <c r="S498" s="26">
        <f t="shared" si="99"/>
        <v>0</v>
      </c>
      <c r="U498" s="26"/>
      <c r="V498" s="26">
        <f t="shared" si="102"/>
        <v>7007.6218801511832</v>
      </c>
      <c r="W498" s="26">
        <f t="shared" si="104"/>
        <v>6894.8910596622882</v>
      </c>
      <c r="X498" s="26">
        <f t="shared" si="105"/>
        <v>6912.8236531731009</v>
      </c>
      <c r="Y498" s="26">
        <f t="shared" si="106"/>
        <v>6896.6493617198039</v>
      </c>
      <c r="Z498" s="26">
        <f t="shared" si="107"/>
        <v>6961.0957679390194</v>
      </c>
      <c r="AA498" s="26"/>
    </row>
    <row r="499" spans="1:27" x14ac:dyDescent="0.2">
      <c r="A499" s="27" t="s">
        <v>516</v>
      </c>
      <c r="B499" s="18">
        <f>IF(ISERROR(VLOOKUP(Prices!A499,Quantities!$A$1:$B$576,2,FALSE)),0,VLOOKUP(Prices!A499,Quantities!$A$1:$B$576,2,FALSE))</f>
        <v>4</v>
      </c>
      <c r="C499" s="19">
        <f t="shared" si="100"/>
        <v>1</v>
      </c>
      <c r="D499" s="20">
        <v>4</v>
      </c>
      <c r="E499" s="21">
        <v>970</v>
      </c>
      <c r="F499" s="22">
        <v>0</v>
      </c>
      <c r="G499" s="23">
        <v>0</v>
      </c>
      <c r="H499" s="23">
        <v>0</v>
      </c>
      <c r="I499" s="23">
        <f>VLOOKUP(A499,'[1]Public Lighting Charges'!$A$8:$L$689,12,FALSE)</f>
        <v>77.879465349104166</v>
      </c>
      <c r="J499" s="24">
        <f t="shared" si="101"/>
        <v>77.879465349104166</v>
      </c>
      <c r="K499" s="25">
        <f t="shared" si="108"/>
        <v>111.23209333573307</v>
      </c>
      <c r="L499" s="25">
        <f t="shared" si="108"/>
        <v>109.44271523273473</v>
      </c>
      <c r="M499" s="25">
        <f t="shared" si="108"/>
        <v>109.72735957417621</v>
      </c>
      <c r="N499" s="25">
        <f t="shared" si="108"/>
        <v>109.47062478920324</v>
      </c>
      <c r="O499" s="25">
        <f t="shared" si="108"/>
        <v>110.49358361807967</v>
      </c>
      <c r="P499" s="23">
        <f t="shared" si="97"/>
        <v>109.44271523273473</v>
      </c>
      <c r="Q499" s="23">
        <f t="shared" si="98"/>
        <v>0</v>
      </c>
      <c r="R499" s="32">
        <f t="shared" si="103"/>
        <v>109.44271523273473</v>
      </c>
      <c r="S499" s="26">
        <f t="shared" si="99"/>
        <v>0</v>
      </c>
      <c r="U499" s="26"/>
      <c r="V499" s="26">
        <f t="shared" si="102"/>
        <v>444.92837334293228</v>
      </c>
      <c r="W499" s="26">
        <f t="shared" si="104"/>
        <v>437.77086093093891</v>
      </c>
      <c r="X499" s="26">
        <f t="shared" si="105"/>
        <v>438.90943829670482</v>
      </c>
      <c r="Y499" s="26">
        <f t="shared" si="106"/>
        <v>437.88249915681297</v>
      </c>
      <c r="Z499" s="26">
        <f t="shared" si="107"/>
        <v>441.97433447231867</v>
      </c>
      <c r="AA499" s="26"/>
    </row>
    <row r="500" spans="1:27" x14ac:dyDescent="0.2">
      <c r="A500" s="27" t="s">
        <v>517</v>
      </c>
      <c r="B500" s="18">
        <f>IF(ISERROR(VLOOKUP(Prices!A500,Quantities!$A$1:$B$576,2,FALSE)),0,VLOOKUP(Prices!A500,Quantities!$A$1:$B$576,2,FALSE))</f>
        <v>36</v>
      </c>
      <c r="C500" s="19">
        <f t="shared" si="100"/>
        <v>1</v>
      </c>
      <c r="D500" s="20">
        <v>4</v>
      </c>
      <c r="E500" s="21">
        <v>1070</v>
      </c>
      <c r="F500" s="22">
        <v>0</v>
      </c>
      <c r="G500" s="23">
        <v>0</v>
      </c>
      <c r="H500" s="23">
        <v>0</v>
      </c>
      <c r="I500" s="23">
        <f>VLOOKUP(A500,'[1]Public Lighting Charges'!$A$8:$L$689,12,FALSE)</f>
        <v>88.689379349104172</v>
      </c>
      <c r="J500" s="24">
        <f t="shared" si="101"/>
        <v>88.689379349104172</v>
      </c>
      <c r="K500" s="25">
        <f t="shared" si="108"/>
        <v>126.67145668535677</v>
      </c>
      <c r="L500" s="25">
        <f t="shared" si="108"/>
        <v>124.63370729064259</v>
      </c>
      <c r="M500" s="25">
        <f t="shared" si="108"/>
        <v>124.95786115924604</v>
      </c>
      <c r="N500" s="25">
        <f t="shared" si="108"/>
        <v>124.66549078106598</v>
      </c>
      <c r="O500" s="25">
        <f t="shared" si="108"/>
        <v>125.83043950312062</v>
      </c>
      <c r="P500" s="23">
        <f t="shared" si="97"/>
        <v>124.63370729064259</v>
      </c>
      <c r="Q500" s="23">
        <f t="shared" si="98"/>
        <v>0</v>
      </c>
      <c r="R500" s="32">
        <f t="shared" si="103"/>
        <v>124.63370729064259</v>
      </c>
      <c r="S500" s="26">
        <f t="shared" si="99"/>
        <v>0</v>
      </c>
      <c r="U500" s="26"/>
      <c r="V500" s="26">
        <f t="shared" si="102"/>
        <v>4560.1724406728435</v>
      </c>
      <c r="W500" s="26">
        <f t="shared" si="104"/>
        <v>4486.813462463133</v>
      </c>
      <c r="X500" s="26">
        <f t="shared" si="105"/>
        <v>4498.4830017328577</v>
      </c>
      <c r="Y500" s="26">
        <f t="shared" si="106"/>
        <v>4487.9576681183753</v>
      </c>
      <c r="Z500" s="26">
        <f t="shared" si="107"/>
        <v>4529.8958221123421</v>
      </c>
      <c r="AA500" s="26"/>
    </row>
    <row r="501" spans="1:27" x14ac:dyDescent="0.2">
      <c r="A501" s="27" t="s">
        <v>518</v>
      </c>
      <c r="B501" s="18">
        <f>IF(ISERROR(VLOOKUP(Prices!A501,Quantities!$A$1:$B$576,2,FALSE)),0,VLOOKUP(Prices!A501,Quantities!$A$1:$B$576,2,FALSE))</f>
        <v>25</v>
      </c>
      <c r="C501" s="19">
        <f t="shared" si="100"/>
        <v>1</v>
      </c>
      <c r="D501" s="20">
        <v>4</v>
      </c>
      <c r="E501" s="21">
        <v>1120</v>
      </c>
      <c r="F501" s="22">
        <v>0</v>
      </c>
      <c r="G501" s="23">
        <v>0</v>
      </c>
      <c r="H501" s="23">
        <v>0</v>
      </c>
      <c r="I501" s="23">
        <f>VLOOKUP(A501,'[1]Public Lighting Charges'!$A$8:$L$689,12,FALSE)</f>
        <v>87.754349099104161</v>
      </c>
      <c r="J501" s="24">
        <f t="shared" si="101"/>
        <v>87.754349099104161</v>
      </c>
      <c r="K501" s="25">
        <f t="shared" si="108"/>
        <v>125.335990762812</v>
      </c>
      <c r="L501" s="25">
        <f t="shared" si="108"/>
        <v>123.31972485732686</v>
      </c>
      <c r="M501" s="25">
        <f t="shared" si="108"/>
        <v>123.64046125165071</v>
      </c>
      <c r="N501" s="25">
        <f t="shared" si="108"/>
        <v>123.35117326225057</v>
      </c>
      <c r="O501" s="25">
        <f t="shared" si="108"/>
        <v>124.50384021727949</v>
      </c>
      <c r="P501" s="23">
        <f t="shared" si="97"/>
        <v>123.31972485732686</v>
      </c>
      <c r="Q501" s="23">
        <f t="shared" si="98"/>
        <v>0</v>
      </c>
      <c r="R501" s="32">
        <f t="shared" si="103"/>
        <v>123.31972485732686</v>
      </c>
      <c r="S501" s="26">
        <f t="shared" si="99"/>
        <v>0</v>
      </c>
      <c r="U501" s="26"/>
      <c r="V501" s="26">
        <f t="shared" si="102"/>
        <v>3133.3997690703</v>
      </c>
      <c r="W501" s="26">
        <f t="shared" si="104"/>
        <v>3082.9931214331714</v>
      </c>
      <c r="X501" s="26">
        <f t="shared" si="105"/>
        <v>3091.0115312912676</v>
      </c>
      <c r="Y501" s="26">
        <f t="shared" si="106"/>
        <v>3083.7793315562644</v>
      </c>
      <c r="Z501" s="26">
        <f t="shared" si="107"/>
        <v>3112.5960054319871</v>
      </c>
      <c r="AA501" s="26"/>
    </row>
    <row r="502" spans="1:27" x14ac:dyDescent="0.2">
      <c r="A502" s="27" t="s">
        <v>519</v>
      </c>
      <c r="B502" s="18">
        <f>IF(ISERROR(VLOOKUP(Prices!A502,Quantities!$A$1:$B$576,2,FALSE)),0,VLOOKUP(Prices!A502,Quantities!$A$1:$B$576,2,FALSE))</f>
        <v>3</v>
      </c>
      <c r="C502" s="19">
        <f t="shared" si="100"/>
        <v>1</v>
      </c>
      <c r="D502" s="20">
        <v>4</v>
      </c>
      <c r="E502" s="21">
        <v>1160</v>
      </c>
      <c r="F502" s="22">
        <v>0</v>
      </c>
      <c r="G502" s="23">
        <v>0</v>
      </c>
      <c r="H502" s="23">
        <v>0</v>
      </c>
      <c r="I502" s="23">
        <f>VLOOKUP(A502,'[1]Public Lighting Charges'!$A$8:$L$689,12,FALSE)</f>
        <v>83.284422349104162</v>
      </c>
      <c r="J502" s="24">
        <f t="shared" si="101"/>
        <v>83.284422349104162</v>
      </c>
      <c r="K502" s="25">
        <f t="shared" si="108"/>
        <v>118.95177501054492</v>
      </c>
      <c r="L502" s="25">
        <f t="shared" si="108"/>
        <v>117.03821126168864</v>
      </c>
      <c r="M502" s="25">
        <f t="shared" si="108"/>
        <v>117.34261036671111</v>
      </c>
      <c r="N502" s="25">
        <f t="shared" si="108"/>
        <v>117.06805778513461</v>
      </c>
      <c r="O502" s="25">
        <f t="shared" si="108"/>
        <v>118.16201156060012</v>
      </c>
      <c r="P502" s="23">
        <f t="shared" si="97"/>
        <v>117.03821126168864</v>
      </c>
      <c r="Q502" s="23">
        <f t="shared" si="98"/>
        <v>0</v>
      </c>
      <c r="R502" s="32">
        <f t="shared" si="103"/>
        <v>117.03821126168864</v>
      </c>
      <c r="S502" s="26">
        <f t="shared" si="99"/>
        <v>0</v>
      </c>
      <c r="U502" s="26"/>
      <c r="V502" s="26">
        <f t="shared" si="102"/>
        <v>356.85532503163478</v>
      </c>
      <c r="W502" s="26">
        <f t="shared" si="104"/>
        <v>351.11463378506596</v>
      </c>
      <c r="X502" s="26">
        <f t="shared" si="105"/>
        <v>352.02783110013331</v>
      </c>
      <c r="Y502" s="26">
        <f t="shared" si="106"/>
        <v>351.20417335540384</v>
      </c>
      <c r="Z502" s="26">
        <f t="shared" si="107"/>
        <v>354.48603468180033</v>
      </c>
      <c r="AA502" s="26"/>
    </row>
    <row r="503" spans="1:27" x14ac:dyDescent="0.2">
      <c r="A503" s="27" t="s">
        <v>520</v>
      </c>
      <c r="B503" s="18">
        <f>IF(ISERROR(VLOOKUP(Prices!A503,Quantities!$A$1:$B$576,2,FALSE)),0,VLOOKUP(Prices!A503,Quantities!$A$1:$B$576,2,FALSE))</f>
        <v>3</v>
      </c>
      <c r="C503" s="19">
        <f t="shared" si="100"/>
        <v>1</v>
      </c>
      <c r="D503" s="20">
        <v>4</v>
      </c>
      <c r="E503" s="21">
        <v>1380</v>
      </c>
      <c r="F503" s="22">
        <v>0</v>
      </c>
      <c r="G503" s="23">
        <v>0</v>
      </c>
      <c r="H503" s="23">
        <v>0</v>
      </c>
      <c r="I503" s="23">
        <f>VLOOKUP(A503,'[1]Public Lighting Charges'!$A$8:$L$689,12,FALSE)</f>
        <v>81.171093265770836</v>
      </c>
      <c r="J503" s="24">
        <f t="shared" si="101"/>
        <v>81.171093265770836</v>
      </c>
      <c r="K503" s="25">
        <f t="shared" si="108"/>
        <v>115.93339247809273</v>
      </c>
      <c r="L503" s="25">
        <f t="shared" si="108"/>
        <v>114.06838510759877</v>
      </c>
      <c r="M503" s="25">
        <f t="shared" si="108"/>
        <v>114.36506013333438</v>
      </c>
      <c r="N503" s="25">
        <f t="shared" si="108"/>
        <v>114.09747428021902</v>
      </c>
      <c r="O503" s="25">
        <f t="shared" si="108"/>
        <v>115.16366915114629</v>
      </c>
      <c r="P503" s="23">
        <f t="shared" si="97"/>
        <v>114.06838510759877</v>
      </c>
      <c r="Q503" s="23">
        <f t="shared" si="98"/>
        <v>0</v>
      </c>
      <c r="R503" s="32">
        <f t="shared" si="103"/>
        <v>114.06838510759877</v>
      </c>
      <c r="S503" s="26">
        <f t="shared" si="99"/>
        <v>0</v>
      </c>
      <c r="U503" s="26"/>
      <c r="V503" s="26">
        <f t="shared" si="102"/>
        <v>347.80017743427817</v>
      </c>
      <c r="W503" s="26">
        <f t="shared" si="104"/>
        <v>342.20515532279632</v>
      </c>
      <c r="X503" s="26">
        <f t="shared" si="105"/>
        <v>343.09518040000313</v>
      </c>
      <c r="Y503" s="26">
        <f t="shared" si="106"/>
        <v>342.29242284065708</v>
      </c>
      <c r="Z503" s="26">
        <f t="shared" si="107"/>
        <v>345.4910074534389</v>
      </c>
      <c r="AA503" s="26"/>
    </row>
    <row r="504" spans="1:27" x14ac:dyDescent="0.2">
      <c r="A504" s="27" t="s">
        <v>521</v>
      </c>
      <c r="B504" s="18">
        <f>IF(ISERROR(VLOOKUP(Prices!A504,Quantities!$A$1:$B$576,2,FALSE)),0,VLOOKUP(Prices!A504,Quantities!$A$1:$B$576,2,FALSE))</f>
        <v>8</v>
      </c>
      <c r="C504" s="19">
        <f t="shared" si="100"/>
        <v>1</v>
      </c>
      <c r="D504" s="20">
        <v>4</v>
      </c>
      <c r="E504" s="21">
        <v>1450</v>
      </c>
      <c r="F504" s="22">
        <v>0</v>
      </c>
      <c r="G504" s="23">
        <v>0</v>
      </c>
      <c r="H504" s="23">
        <v>0</v>
      </c>
      <c r="I504" s="23">
        <f>VLOOKUP(A504,'[1]Public Lighting Charges'!$A$8:$L$689,12,FALSE)</f>
        <v>80.348186286604161</v>
      </c>
      <c r="J504" s="24">
        <f t="shared" si="101"/>
        <v>80.348186286604161</v>
      </c>
      <c r="K504" s="25">
        <f t="shared" si="108"/>
        <v>114.75806769250279</v>
      </c>
      <c r="L504" s="25">
        <f t="shared" si="108"/>
        <v>112.91196763888274</v>
      </c>
      <c r="M504" s="25">
        <f t="shared" si="108"/>
        <v>113.20563499354483</v>
      </c>
      <c r="N504" s="25">
        <f t="shared" si="108"/>
        <v>112.94076190746507</v>
      </c>
      <c r="O504" s="25">
        <f t="shared" si="108"/>
        <v>113.99614776787962</v>
      </c>
      <c r="P504" s="23">
        <f t="shared" si="97"/>
        <v>112.91196763888274</v>
      </c>
      <c r="Q504" s="23">
        <f t="shared" si="98"/>
        <v>0</v>
      </c>
      <c r="R504" s="32">
        <f t="shared" si="103"/>
        <v>112.91196763888274</v>
      </c>
      <c r="S504" s="26">
        <f t="shared" si="99"/>
        <v>0</v>
      </c>
      <c r="U504" s="26"/>
      <c r="V504" s="26">
        <f t="shared" si="102"/>
        <v>918.06454154002233</v>
      </c>
      <c r="W504" s="26">
        <f t="shared" si="104"/>
        <v>903.29574111106194</v>
      </c>
      <c r="X504" s="26">
        <f t="shared" si="105"/>
        <v>905.64507994835867</v>
      </c>
      <c r="Y504" s="26">
        <f t="shared" si="106"/>
        <v>903.52609525972059</v>
      </c>
      <c r="Z504" s="26">
        <f t="shared" si="107"/>
        <v>911.96918214303696</v>
      </c>
      <c r="AA504" s="26"/>
    </row>
    <row r="505" spans="1:27" x14ac:dyDescent="0.2">
      <c r="A505" s="27" t="s">
        <v>522</v>
      </c>
      <c r="B505" s="18">
        <f>IF(ISERROR(VLOOKUP(Prices!A505,Quantities!$A$1:$B$576,2,FALSE)),0,VLOOKUP(Prices!A505,Quantities!$A$1:$B$576,2,FALSE))</f>
        <v>1</v>
      </c>
      <c r="C505" s="19">
        <f t="shared" si="100"/>
        <v>1</v>
      </c>
      <c r="D505" s="20">
        <v>4</v>
      </c>
      <c r="E505" s="21">
        <v>60</v>
      </c>
      <c r="F505" s="22">
        <v>0</v>
      </c>
      <c r="G505" s="23">
        <v>0</v>
      </c>
      <c r="H505" s="23">
        <v>0</v>
      </c>
      <c r="I505" s="23">
        <f>VLOOKUP(A505,'[1]Public Lighting Charges'!$A$8:$L$689,12,FALSE)</f>
        <v>70.571860082458173</v>
      </c>
      <c r="J505" s="24">
        <f t="shared" si="101"/>
        <v>70.571860082458173</v>
      </c>
      <c r="K505" s="25">
        <f t="shared" si="108"/>
        <v>100.79493602556656</v>
      </c>
      <c r="L505" s="25">
        <f t="shared" si="108"/>
        <v>99.173459291573209</v>
      </c>
      <c r="M505" s="25">
        <f t="shared" si="108"/>
        <v>99.431394814723319</v>
      </c>
      <c r="N505" s="25">
        <f t="shared" si="108"/>
        <v>99.198750031631974</v>
      </c>
      <c r="O505" s="25">
        <f t="shared" si="108"/>
        <v>100.12572233451019</v>
      </c>
      <c r="P505" s="23">
        <f t="shared" si="97"/>
        <v>99.173459291573209</v>
      </c>
      <c r="Q505" s="23">
        <f t="shared" si="98"/>
        <v>0</v>
      </c>
      <c r="R505" s="32">
        <f t="shared" si="103"/>
        <v>99.173459291573209</v>
      </c>
      <c r="S505" s="26">
        <f t="shared" si="99"/>
        <v>0</v>
      </c>
      <c r="U505" s="26"/>
      <c r="V505" s="26">
        <f t="shared" si="102"/>
        <v>100.79493602556656</v>
      </c>
      <c r="W505" s="26">
        <f t="shared" si="104"/>
        <v>99.173459291573209</v>
      </c>
      <c r="X505" s="26">
        <f t="shared" si="105"/>
        <v>99.431394814723319</v>
      </c>
      <c r="Y505" s="26">
        <f t="shared" si="106"/>
        <v>99.198750031631974</v>
      </c>
      <c r="Z505" s="26">
        <f t="shared" si="107"/>
        <v>100.12572233451019</v>
      </c>
      <c r="AA505" s="26"/>
    </row>
    <row r="506" spans="1:27" x14ac:dyDescent="0.2">
      <c r="A506" s="27" t="s">
        <v>523</v>
      </c>
      <c r="B506" s="18">
        <f>IF(ISERROR(VLOOKUP(Prices!A506,Quantities!$A$1:$B$576,2,FALSE)),0,VLOOKUP(Prices!A506,Quantities!$A$1:$B$576,2,FALSE))</f>
        <v>2</v>
      </c>
      <c r="C506" s="19">
        <f t="shared" si="100"/>
        <v>1</v>
      </c>
      <c r="D506" s="20">
        <v>4</v>
      </c>
      <c r="E506" s="21">
        <v>230</v>
      </c>
      <c r="F506" s="22">
        <v>0</v>
      </c>
      <c r="G506" s="23">
        <v>0</v>
      </c>
      <c r="H506" s="23">
        <v>0</v>
      </c>
      <c r="I506" s="23">
        <f>VLOOKUP(A506,'[1]Public Lighting Charges'!$A$8:$L$689,12,FALSE)</f>
        <v>81.381774082458179</v>
      </c>
      <c r="J506" s="24">
        <f t="shared" si="101"/>
        <v>81.381774082458179</v>
      </c>
      <c r="K506" s="25">
        <f t="shared" si="108"/>
        <v>116.23429937519028</v>
      </c>
      <c r="L506" s="25">
        <f t="shared" si="108"/>
        <v>114.36445134948109</v>
      </c>
      <c r="M506" s="25">
        <f t="shared" si="108"/>
        <v>114.66189639979315</v>
      </c>
      <c r="N506" s="25">
        <f t="shared" si="108"/>
        <v>114.39361602349473</v>
      </c>
      <c r="O506" s="25">
        <f t="shared" si="108"/>
        <v>115.46257821955113</v>
      </c>
      <c r="P506" s="23">
        <f t="shared" si="97"/>
        <v>114.36445134948109</v>
      </c>
      <c r="Q506" s="23">
        <f t="shared" si="98"/>
        <v>0</v>
      </c>
      <c r="R506" s="32">
        <f t="shared" si="103"/>
        <v>114.36445134948109</v>
      </c>
      <c r="S506" s="26">
        <f t="shared" si="99"/>
        <v>0</v>
      </c>
      <c r="U506" s="26"/>
      <c r="V506" s="26">
        <f t="shared" si="102"/>
        <v>232.46859875038055</v>
      </c>
      <c r="W506" s="26">
        <f t="shared" si="104"/>
        <v>228.72890269896217</v>
      </c>
      <c r="X506" s="26">
        <f t="shared" si="105"/>
        <v>229.3237927995863</v>
      </c>
      <c r="Y506" s="26">
        <f t="shared" si="106"/>
        <v>228.78723204698946</v>
      </c>
      <c r="Z506" s="26">
        <f t="shared" si="107"/>
        <v>230.92515643910227</v>
      </c>
      <c r="AA506" s="26"/>
    </row>
    <row r="507" spans="1:27" x14ac:dyDescent="0.2">
      <c r="A507" s="27" t="s">
        <v>524</v>
      </c>
      <c r="B507" s="18">
        <f>IF(ISERROR(VLOOKUP(Prices!A507,Quantities!$A$1:$B$576,2,FALSE)),0,VLOOKUP(Prices!A507,Quantities!$A$1:$B$576,2,FALSE))</f>
        <v>1</v>
      </c>
      <c r="C507" s="19">
        <f t="shared" si="100"/>
        <v>1</v>
      </c>
      <c r="D507" s="20">
        <v>4</v>
      </c>
      <c r="E507" s="21">
        <v>320</v>
      </c>
      <c r="F507" s="22">
        <v>0</v>
      </c>
      <c r="G507" s="23">
        <v>0</v>
      </c>
      <c r="H507" s="23">
        <v>0</v>
      </c>
      <c r="I507" s="23">
        <f>VLOOKUP(A507,'[1]Public Lighting Charges'!$A$8:$L$689,12,FALSE)</f>
        <v>80.446743832458168</v>
      </c>
      <c r="J507" s="24">
        <f t="shared" si="101"/>
        <v>80.446743832458168</v>
      </c>
      <c r="K507" s="25">
        <f t="shared" si="108"/>
        <v>114.8988334526455</v>
      </c>
      <c r="L507" s="25">
        <f t="shared" si="108"/>
        <v>113.05046891616536</v>
      </c>
      <c r="M507" s="25">
        <f t="shared" si="108"/>
        <v>113.34449649219782</v>
      </c>
      <c r="N507" s="25">
        <f t="shared" si="108"/>
        <v>113.0792985046793</v>
      </c>
      <c r="O507" s="25">
        <f t="shared" si="108"/>
        <v>114.13597893371001</v>
      </c>
      <c r="P507" s="23">
        <f t="shared" si="97"/>
        <v>113.05046891616536</v>
      </c>
      <c r="Q507" s="23">
        <f t="shared" si="98"/>
        <v>0</v>
      </c>
      <c r="R507" s="32">
        <f t="shared" si="103"/>
        <v>113.05046891616536</v>
      </c>
      <c r="S507" s="26">
        <f t="shared" si="99"/>
        <v>0</v>
      </c>
      <c r="U507" s="26"/>
      <c r="V507" s="26">
        <f t="shared" si="102"/>
        <v>114.8988334526455</v>
      </c>
      <c r="W507" s="26">
        <f t="shared" si="104"/>
        <v>113.05046891616536</v>
      </c>
      <c r="X507" s="26">
        <f t="shared" si="105"/>
        <v>113.34449649219782</v>
      </c>
      <c r="Y507" s="26">
        <f t="shared" si="106"/>
        <v>113.0792985046793</v>
      </c>
      <c r="Z507" s="26">
        <f t="shared" si="107"/>
        <v>114.13597893371001</v>
      </c>
      <c r="AA507" s="26"/>
    </row>
    <row r="508" spans="1:27" x14ac:dyDescent="0.2">
      <c r="A508" s="27" t="s">
        <v>525</v>
      </c>
      <c r="B508" s="18">
        <f>IF(ISERROR(VLOOKUP(Prices!A508,Quantities!$A$1:$B$576,2,FALSE)),0,VLOOKUP(Prices!A508,Quantities!$A$1:$B$576,2,FALSE))</f>
        <v>4</v>
      </c>
      <c r="C508" s="19">
        <f t="shared" si="100"/>
        <v>1</v>
      </c>
      <c r="D508" s="20">
        <v>4</v>
      </c>
      <c r="E508" s="21">
        <v>590</v>
      </c>
      <c r="F508" s="22">
        <v>0</v>
      </c>
      <c r="G508" s="23">
        <v>0</v>
      </c>
      <c r="H508" s="23">
        <v>0</v>
      </c>
      <c r="I508" s="23">
        <f>VLOOKUP(A508,'[1]Public Lighting Charges'!$A$8:$L$689,12,FALSE)</f>
        <v>73.040581019958168</v>
      </c>
      <c r="J508" s="24">
        <f t="shared" si="101"/>
        <v>73.040581019958168</v>
      </c>
      <c r="K508" s="25">
        <f t="shared" si="108"/>
        <v>104.32091038233629</v>
      </c>
      <c r="L508" s="25">
        <f t="shared" si="108"/>
        <v>102.64271169772124</v>
      </c>
      <c r="M508" s="25">
        <f t="shared" si="108"/>
        <v>102.90967023409195</v>
      </c>
      <c r="N508" s="25">
        <f t="shared" si="108"/>
        <v>102.66888714989381</v>
      </c>
      <c r="O508" s="25">
        <f t="shared" si="108"/>
        <v>103.62828648431014</v>
      </c>
      <c r="P508" s="23">
        <f t="shared" si="97"/>
        <v>102.64271169772124</v>
      </c>
      <c r="Q508" s="23">
        <f t="shared" si="98"/>
        <v>0</v>
      </c>
      <c r="R508" s="32">
        <f t="shared" si="103"/>
        <v>102.64271169772124</v>
      </c>
      <c r="S508" s="26">
        <f t="shared" si="99"/>
        <v>0</v>
      </c>
      <c r="U508" s="26"/>
      <c r="V508" s="26">
        <f t="shared" si="102"/>
        <v>417.28364152934518</v>
      </c>
      <c r="W508" s="26">
        <f t="shared" si="104"/>
        <v>410.57084679088496</v>
      </c>
      <c r="X508" s="26">
        <f t="shared" si="105"/>
        <v>411.63868093636779</v>
      </c>
      <c r="Y508" s="26">
        <f t="shared" si="106"/>
        <v>410.67554859957522</v>
      </c>
      <c r="Z508" s="26">
        <f t="shared" si="107"/>
        <v>414.51314593724055</v>
      </c>
      <c r="AA508" s="26"/>
    </row>
    <row r="509" spans="1:27" x14ac:dyDescent="0.2">
      <c r="A509" s="27" t="s">
        <v>526</v>
      </c>
      <c r="B509" s="18">
        <f>IF(ISERROR(VLOOKUP(Prices!A509,Quantities!$A$1:$B$576,2,FALSE)),0,VLOOKUP(Prices!A509,Quantities!$A$1:$B$576,2,FALSE))</f>
        <v>3</v>
      </c>
      <c r="C509" s="19">
        <f t="shared" si="100"/>
        <v>1</v>
      </c>
      <c r="D509" s="20">
        <v>4</v>
      </c>
      <c r="E509" s="21">
        <v>860</v>
      </c>
      <c r="F509" s="22">
        <v>0</v>
      </c>
      <c r="G509" s="23">
        <v>0</v>
      </c>
      <c r="H509" s="23">
        <v>0</v>
      </c>
      <c r="I509" s="23">
        <f>VLOOKUP(A509,'[1]Public Lighting Charges'!$A$8:$L$689,12,FALSE)</f>
        <v>92.719428467541348</v>
      </c>
      <c r="J509" s="24">
        <f t="shared" si="101"/>
        <v>92.719428467541348</v>
      </c>
      <c r="K509" s="25">
        <f t="shared" si="108"/>
        <v>132.4274129914275</v>
      </c>
      <c r="L509" s="25">
        <f t="shared" si="108"/>
        <v>130.29706817872716</v>
      </c>
      <c r="M509" s="25">
        <f t="shared" si="108"/>
        <v>130.63595161271925</v>
      </c>
      <c r="N509" s="25">
        <f t="shared" si="108"/>
        <v>130.33029591228882</v>
      </c>
      <c r="O509" s="25">
        <f t="shared" si="108"/>
        <v>131.54817995314707</v>
      </c>
      <c r="P509" s="23">
        <f t="shared" si="97"/>
        <v>130.29706817872716</v>
      </c>
      <c r="Q509" s="23">
        <f t="shared" si="98"/>
        <v>0</v>
      </c>
      <c r="R509" s="32">
        <f t="shared" si="103"/>
        <v>130.29706817872716</v>
      </c>
      <c r="S509" s="26">
        <f t="shared" si="99"/>
        <v>0</v>
      </c>
      <c r="U509" s="26"/>
      <c r="V509" s="26">
        <f t="shared" si="102"/>
        <v>397.28223897428251</v>
      </c>
      <c r="W509" s="26">
        <f t="shared" si="104"/>
        <v>390.89120453618148</v>
      </c>
      <c r="X509" s="26">
        <f t="shared" si="105"/>
        <v>391.90785483815773</v>
      </c>
      <c r="Y509" s="26">
        <f t="shared" si="106"/>
        <v>390.99088773686645</v>
      </c>
      <c r="Z509" s="26">
        <f t="shared" si="107"/>
        <v>394.64453985944124</v>
      </c>
      <c r="AA509" s="26"/>
    </row>
    <row r="510" spans="1:27" x14ac:dyDescent="0.2">
      <c r="A510" s="27" t="s">
        <v>527</v>
      </c>
      <c r="B510" s="18">
        <f>IF(ISERROR(VLOOKUP(Prices!A510,Quantities!$A$1:$B$576,2,FALSE)),0,VLOOKUP(Prices!A510,Quantities!$A$1:$B$576,2,FALSE))</f>
        <v>170</v>
      </c>
      <c r="C510" s="19">
        <f t="shared" si="100"/>
        <v>1</v>
      </c>
      <c r="D510" s="20">
        <v>4</v>
      </c>
      <c r="E510" s="21">
        <v>70</v>
      </c>
      <c r="F510" s="22">
        <v>0</v>
      </c>
      <c r="G510" s="23">
        <v>0</v>
      </c>
      <c r="H510" s="23">
        <v>0</v>
      </c>
      <c r="I510" s="23">
        <f>VLOOKUP(A510,'[1]Public Lighting Charges'!$A$8:$L$689,12,FALSE)</f>
        <v>81.023554870596826</v>
      </c>
      <c r="J510" s="24">
        <f t="shared" si="101"/>
        <v>81.023554870596826</v>
      </c>
      <c r="K510" s="25">
        <f t="shared" si="108"/>
        <v>115.72266935012779</v>
      </c>
      <c r="L510" s="25">
        <f t="shared" si="108"/>
        <v>113.86105185875655</v>
      </c>
      <c r="M510" s="25">
        <f t="shared" si="108"/>
        <v>114.15718764132784</v>
      </c>
      <c r="N510" s="25">
        <f t="shared" si="108"/>
        <v>113.89008815824585</v>
      </c>
      <c r="O510" s="25">
        <f t="shared" si="108"/>
        <v>114.95434508952155</v>
      </c>
      <c r="P510" s="23">
        <f t="shared" si="97"/>
        <v>113.86105185875655</v>
      </c>
      <c r="Q510" s="23">
        <f t="shared" si="98"/>
        <v>0</v>
      </c>
      <c r="R510" s="32">
        <f t="shared" si="103"/>
        <v>113.86105185875655</v>
      </c>
      <c r="S510" s="26">
        <f t="shared" si="99"/>
        <v>0</v>
      </c>
      <c r="U510" s="26"/>
      <c r="V510" s="26">
        <f t="shared" si="102"/>
        <v>19672.853789521723</v>
      </c>
      <c r="W510" s="26">
        <f t="shared" si="104"/>
        <v>19356.378815988613</v>
      </c>
      <c r="X510" s="26">
        <f t="shared" si="105"/>
        <v>19406.721899025732</v>
      </c>
      <c r="Y510" s="26">
        <f t="shared" si="106"/>
        <v>19361.314986901794</v>
      </c>
      <c r="Z510" s="26">
        <f t="shared" si="107"/>
        <v>19542.238665218665</v>
      </c>
      <c r="AA510" s="26"/>
    </row>
    <row r="511" spans="1:27" x14ac:dyDescent="0.2">
      <c r="A511" s="27" t="s">
        <v>528</v>
      </c>
      <c r="B511" s="18">
        <f>IF(ISERROR(VLOOKUP(Prices!A511,Quantities!$A$1:$B$576,2,FALSE)),0,VLOOKUP(Prices!A511,Quantities!$A$1:$B$576,2,FALSE))</f>
        <v>58</v>
      </c>
      <c r="C511" s="19">
        <f t="shared" si="100"/>
        <v>1</v>
      </c>
      <c r="D511" s="20">
        <v>4</v>
      </c>
      <c r="E511" s="21">
        <v>240</v>
      </c>
      <c r="F511" s="22">
        <v>0</v>
      </c>
      <c r="G511" s="23">
        <v>0</v>
      </c>
      <c r="H511" s="23">
        <v>0</v>
      </c>
      <c r="I511" s="23">
        <f>VLOOKUP(A511,'[1]Public Lighting Charges'!$A$8:$L$689,12,FALSE)</f>
        <v>91.833468870596832</v>
      </c>
      <c r="J511" s="24">
        <f t="shared" si="101"/>
        <v>91.833468870596832</v>
      </c>
      <c r="K511" s="25">
        <f t="shared" si="108"/>
        <v>131.16203269975151</v>
      </c>
      <c r="L511" s="25">
        <f t="shared" si="108"/>
        <v>129.05204391666445</v>
      </c>
      <c r="M511" s="25">
        <f t="shared" si="108"/>
        <v>129.38768922639767</v>
      </c>
      <c r="N511" s="25">
        <f t="shared" si="108"/>
        <v>129.08495415010859</v>
      </c>
      <c r="O511" s="25">
        <f t="shared" si="108"/>
        <v>130.29120097456249</v>
      </c>
      <c r="P511" s="23">
        <f t="shared" si="97"/>
        <v>129.05204391666445</v>
      </c>
      <c r="Q511" s="23">
        <f t="shared" si="98"/>
        <v>0</v>
      </c>
      <c r="R511" s="32">
        <f t="shared" si="103"/>
        <v>129.05204391666445</v>
      </c>
      <c r="S511" s="26">
        <f t="shared" si="99"/>
        <v>0</v>
      </c>
      <c r="U511" s="26"/>
      <c r="V511" s="26">
        <f t="shared" si="102"/>
        <v>7607.3978965855877</v>
      </c>
      <c r="W511" s="26">
        <f t="shared" si="104"/>
        <v>7485.0185471665382</v>
      </c>
      <c r="X511" s="26">
        <f t="shared" si="105"/>
        <v>7504.4859751310651</v>
      </c>
      <c r="Y511" s="26">
        <f t="shared" si="106"/>
        <v>7486.9273407062983</v>
      </c>
      <c r="Z511" s="26">
        <f t="shared" si="107"/>
        <v>7556.8896565246241</v>
      </c>
      <c r="AA511" s="26"/>
    </row>
    <row r="512" spans="1:27" x14ac:dyDescent="0.2">
      <c r="A512" s="27" t="s">
        <v>529</v>
      </c>
      <c r="B512" s="18">
        <f>IF(ISERROR(VLOOKUP(Prices!A512,Quantities!$A$1:$B$576,2,FALSE)),0,VLOOKUP(Prices!A512,Quantities!$A$1:$B$576,2,FALSE))</f>
        <v>3</v>
      </c>
      <c r="C512" s="19">
        <f t="shared" si="100"/>
        <v>1</v>
      </c>
      <c r="D512" s="20">
        <v>4</v>
      </c>
      <c r="E512" s="21">
        <v>270</v>
      </c>
      <c r="F512" s="22">
        <v>0</v>
      </c>
      <c r="G512" s="23">
        <v>0</v>
      </c>
      <c r="H512" s="23">
        <v>0</v>
      </c>
      <c r="I512" s="23">
        <f>VLOOKUP(A512,'[1]Public Lighting Charges'!$A$8:$L$689,12,FALSE)</f>
        <v>84.315182787263495</v>
      </c>
      <c r="J512" s="24">
        <f t="shared" si="101"/>
        <v>84.315182787263495</v>
      </c>
      <c r="K512" s="25">
        <f t="shared" si="108"/>
        <v>120.42396849248745</v>
      </c>
      <c r="L512" s="25">
        <f t="shared" si="108"/>
        <v>118.48672173362063</v>
      </c>
      <c r="M512" s="25">
        <f t="shared" si="108"/>
        <v>118.79488820048601</v>
      </c>
      <c r="N512" s="25">
        <f t="shared" si="108"/>
        <v>118.51693764926162</v>
      </c>
      <c r="O512" s="25">
        <f t="shared" si="108"/>
        <v>119.62443062258816</v>
      </c>
      <c r="P512" s="23">
        <f t="shared" si="97"/>
        <v>118.48672173362063</v>
      </c>
      <c r="Q512" s="23">
        <f t="shared" si="98"/>
        <v>0</v>
      </c>
      <c r="R512" s="32">
        <f t="shared" si="103"/>
        <v>118.48672173362063</v>
      </c>
      <c r="S512" s="26">
        <f t="shared" si="99"/>
        <v>0</v>
      </c>
      <c r="U512" s="26"/>
      <c r="V512" s="26">
        <f t="shared" si="102"/>
        <v>361.27190547746233</v>
      </c>
      <c r="W512" s="26">
        <f t="shared" si="104"/>
        <v>355.46016520086187</v>
      </c>
      <c r="X512" s="26">
        <f t="shared" si="105"/>
        <v>356.38466460145804</v>
      </c>
      <c r="Y512" s="26">
        <f t="shared" si="106"/>
        <v>355.55081294778483</v>
      </c>
      <c r="Z512" s="26">
        <f t="shared" si="107"/>
        <v>358.87329186776446</v>
      </c>
      <c r="AA512" s="26"/>
    </row>
    <row r="513" spans="1:27" x14ac:dyDescent="0.2">
      <c r="A513" s="27" t="s">
        <v>530</v>
      </c>
      <c r="B513" s="18">
        <f>IF(ISERROR(VLOOKUP(Prices!A513,Quantities!$A$1:$B$576,2,FALSE)),0,VLOOKUP(Prices!A513,Quantities!$A$1:$B$576,2,FALSE))</f>
        <v>311</v>
      </c>
      <c r="C513" s="19">
        <f t="shared" si="100"/>
        <v>1</v>
      </c>
      <c r="D513" s="20">
        <v>4</v>
      </c>
      <c r="E513" s="21">
        <v>330</v>
      </c>
      <c r="F513" s="22">
        <v>0</v>
      </c>
      <c r="G513" s="23">
        <v>0</v>
      </c>
      <c r="H513" s="23">
        <v>0</v>
      </c>
      <c r="I513" s="23">
        <f>VLOOKUP(A513,'[1]Public Lighting Charges'!$A$8:$L$689,12,FALSE)</f>
        <v>90.898438620596821</v>
      </c>
      <c r="J513" s="24">
        <f t="shared" si="101"/>
        <v>90.898438620596821</v>
      </c>
      <c r="K513" s="25">
        <f t="shared" si="108"/>
        <v>129.82656677720672</v>
      </c>
      <c r="L513" s="25">
        <f t="shared" si="108"/>
        <v>127.73806148334872</v>
      </c>
      <c r="M513" s="25">
        <f t="shared" si="108"/>
        <v>128.07028931880234</v>
      </c>
      <c r="N513" s="25">
        <f t="shared" si="108"/>
        <v>127.77063663129316</v>
      </c>
      <c r="O513" s="25">
        <f t="shared" si="108"/>
        <v>128.96460168872139</v>
      </c>
      <c r="P513" s="23">
        <f t="shared" si="97"/>
        <v>127.73806148334872</v>
      </c>
      <c r="Q513" s="23">
        <f t="shared" si="98"/>
        <v>0</v>
      </c>
      <c r="R513" s="32">
        <f t="shared" si="103"/>
        <v>127.73806148334872</v>
      </c>
      <c r="S513" s="26">
        <f t="shared" si="99"/>
        <v>0</v>
      </c>
      <c r="U513" s="26"/>
      <c r="V513" s="26">
        <f t="shared" si="102"/>
        <v>40376.062267711291</v>
      </c>
      <c r="W513" s="26">
        <f t="shared" si="104"/>
        <v>39726.537121321453</v>
      </c>
      <c r="X513" s="26">
        <f t="shared" si="105"/>
        <v>39829.859978147528</v>
      </c>
      <c r="Y513" s="26">
        <f t="shared" si="106"/>
        <v>39736.667992332172</v>
      </c>
      <c r="Z513" s="26">
        <f t="shared" si="107"/>
        <v>40107.991125192355</v>
      </c>
      <c r="AA513" s="26"/>
    </row>
    <row r="514" spans="1:27" x14ac:dyDescent="0.2">
      <c r="A514" s="27" t="s">
        <v>531</v>
      </c>
      <c r="B514" s="18">
        <f>IF(ISERROR(VLOOKUP(Prices!A514,Quantities!$A$1:$B$576,2,FALSE)),0,VLOOKUP(Prices!A514,Quantities!$A$1:$B$576,2,FALSE))</f>
        <v>9</v>
      </c>
      <c r="C514" s="19">
        <f t="shared" si="100"/>
        <v>1</v>
      </c>
      <c r="D514" s="20">
        <v>4</v>
      </c>
      <c r="E514" s="21">
        <v>400</v>
      </c>
      <c r="F514" s="22">
        <v>0</v>
      </c>
      <c r="G514" s="23">
        <v>0</v>
      </c>
      <c r="H514" s="23">
        <v>0</v>
      </c>
      <c r="I514" s="23">
        <f>VLOOKUP(A514,'[1]Public Lighting Charges'!$A$8:$L$689,12,FALSE)</f>
        <v>85.96099674559683</v>
      </c>
      <c r="J514" s="24">
        <f t="shared" si="101"/>
        <v>85.96099674559683</v>
      </c>
      <c r="K514" s="25">
        <f t="shared" si="108"/>
        <v>122.77461806366728</v>
      </c>
      <c r="L514" s="25">
        <f t="shared" si="108"/>
        <v>120.79955667105266</v>
      </c>
      <c r="M514" s="25">
        <f t="shared" si="108"/>
        <v>121.11373848006509</v>
      </c>
      <c r="N514" s="25">
        <f t="shared" si="108"/>
        <v>120.83036239476952</v>
      </c>
      <c r="O514" s="25">
        <f t="shared" si="108"/>
        <v>121.95947338912148</v>
      </c>
      <c r="P514" s="23">
        <f t="shared" ref="P514:P550" si="109">IF($D514=4,($I514*(1+L$6)*L$5))</f>
        <v>120.79955667105266</v>
      </c>
      <c r="Q514" s="23">
        <f t="shared" ref="Q514:Q550" si="110">IF($D514=4,0)</f>
        <v>0</v>
      </c>
      <c r="R514" s="32">
        <f t="shared" si="103"/>
        <v>120.79955667105266</v>
      </c>
      <c r="S514" s="26">
        <f t="shared" si="99"/>
        <v>0</v>
      </c>
      <c r="U514" s="26"/>
      <c r="V514" s="26">
        <f t="shared" si="102"/>
        <v>1104.9715625730055</v>
      </c>
      <c r="W514" s="26">
        <f t="shared" si="104"/>
        <v>1087.196010039474</v>
      </c>
      <c r="X514" s="26">
        <f t="shared" si="105"/>
        <v>1090.0236463205858</v>
      </c>
      <c r="Y514" s="26">
        <f t="shared" si="106"/>
        <v>1087.4732615529258</v>
      </c>
      <c r="Z514" s="26">
        <f t="shared" si="107"/>
        <v>1097.6352605020934</v>
      </c>
      <c r="AA514" s="26"/>
    </row>
    <row r="515" spans="1:27" x14ac:dyDescent="0.2">
      <c r="A515" s="27" t="s">
        <v>532</v>
      </c>
      <c r="B515" s="18">
        <f>IF(ISERROR(VLOOKUP(Prices!A515,Quantities!$A$1:$B$576,2,FALSE)),0,VLOOKUP(Prices!A515,Quantities!$A$1:$B$576,2,FALSE))</f>
        <v>3</v>
      </c>
      <c r="C515" s="19">
        <f t="shared" si="100"/>
        <v>1</v>
      </c>
      <c r="D515" s="20">
        <v>4</v>
      </c>
      <c r="E515" s="21">
        <v>440</v>
      </c>
      <c r="F515" s="22">
        <v>0</v>
      </c>
      <c r="G515" s="23">
        <v>0</v>
      </c>
      <c r="H515" s="23">
        <v>0</v>
      </c>
      <c r="I515" s="23">
        <f>VLOOKUP(A515,'[1]Public Lighting Charges'!$A$8:$L$689,12,FALSE)</f>
        <v>84.315182787263495</v>
      </c>
      <c r="J515" s="24">
        <f t="shared" si="101"/>
        <v>84.315182787263495</v>
      </c>
      <c r="K515" s="25">
        <f t="shared" si="108"/>
        <v>120.42396849248745</v>
      </c>
      <c r="L515" s="25">
        <f t="shared" si="108"/>
        <v>118.48672173362063</v>
      </c>
      <c r="M515" s="25">
        <f t="shared" si="108"/>
        <v>118.79488820048601</v>
      </c>
      <c r="N515" s="25">
        <f t="shared" si="108"/>
        <v>118.51693764926162</v>
      </c>
      <c r="O515" s="25">
        <f t="shared" si="108"/>
        <v>119.62443062258816</v>
      </c>
      <c r="P515" s="23">
        <f t="shared" si="109"/>
        <v>118.48672173362063</v>
      </c>
      <c r="Q515" s="23">
        <f t="shared" si="110"/>
        <v>0</v>
      </c>
      <c r="R515" s="32">
        <f t="shared" si="103"/>
        <v>118.48672173362063</v>
      </c>
      <c r="S515" s="26">
        <f t="shared" si="99"/>
        <v>0</v>
      </c>
      <c r="U515" s="26"/>
      <c r="V515" s="26">
        <f t="shared" si="102"/>
        <v>361.27190547746233</v>
      </c>
      <c r="W515" s="26">
        <f t="shared" si="104"/>
        <v>355.46016520086187</v>
      </c>
      <c r="X515" s="26">
        <f t="shared" si="105"/>
        <v>356.38466460145804</v>
      </c>
      <c r="Y515" s="26">
        <f t="shared" si="106"/>
        <v>355.55081294778483</v>
      </c>
      <c r="Z515" s="26">
        <f t="shared" si="107"/>
        <v>358.87329186776446</v>
      </c>
      <c r="AA515" s="26"/>
    </row>
    <row r="516" spans="1:27" x14ac:dyDescent="0.2">
      <c r="A516" s="27" t="s">
        <v>533</v>
      </c>
      <c r="B516" s="18">
        <f>IF(ISERROR(VLOOKUP(Prices!A516,Quantities!$A$1:$B$576,2,FALSE)),0,VLOOKUP(Prices!A516,Quantities!$A$1:$B$576,2,FALSE))</f>
        <v>12</v>
      </c>
      <c r="C516" s="19">
        <f t="shared" si="100"/>
        <v>1</v>
      </c>
      <c r="D516" s="20">
        <v>4</v>
      </c>
      <c r="E516" s="21">
        <v>480</v>
      </c>
      <c r="F516" s="22">
        <v>0</v>
      </c>
      <c r="G516" s="23">
        <v>0</v>
      </c>
      <c r="H516" s="23">
        <v>0</v>
      </c>
      <c r="I516" s="23">
        <f>VLOOKUP(A516,'[1]Public Lighting Charges'!$A$8:$L$689,12,FALSE)</f>
        <v>83.492275808096821</v>
      </c>
      <c r="J516" s="24">
        <f t="shared" si="101"/>
        <v>83.492275808096821</v>
      </c>
      <c r="K516" s="25">
        <f t="shared" si="108"/>
        <v>119.24864370689751</v>
      </c>
      <c r="L516" s="25">
        <f t="shared" si="108"/>
        <v>117.3303042649046</v>
      </c>
      <c r="M516" s="25">
        <f t="shared" si="108"/>
        <v>117.63546306069647</v>
      </c>
      <c r="N516" s="25">
        <f t="shared" si="108"/>
        <v>117.36022527650766</v>
      </c>
      <c r="O516" s="25">
        <f t="shared" si="108"/>
        <v>118.4569092393215</v>
      </c>
      <c r="P516" s="23">
        <f t="shared" si="109"/>
        <v>117.3303042649046</v>
      </c>
      <c r="Q516" s="23">
        <f t="shared" si="110"/>
        <v>0</v>
      </c>
      <c r="R516" s="32">
        <f t="shared" si="103"/>
        <v>117.3303042649046</v>
      </c>
      <c r="S516" s="26">
        <f t="shared" si="99"/>
        <v>0</v>
      </c>
      <c r="U516" s="26"/>
      <c r="V516" s="26">
        <f t="shared" si="102"/>
        <v>1430.9837244827702</v>
      </c>
      <c r="W516" s="26">
        <f t="shared" si="104"/>
        <v>1407.9636511788551</v>
      </c>
      <c r="X516" s="26">
        <f t="shared" si="105"/>
        <v>1411.6255567283577</v>
      </c>
      <c r="Y516" s="26">
        <f t="shared" si="106"/>
        <v>1408.322703318092</v>
      </c>
      <c r="Z516" s="26">
        <f t="shared" si="107"/>
        <v>1421.4829108718582</v>
      </c>
      <c r="AA516" s="26"/>
    </row>
    <row r="517" spans="1:27" x14ac:dyDescent="0.2">
      <c r="A517" s="27" t="s">
        <v>534</v>
      </c>
      <c r="B517" s="18">
        <f>IF(ISERROR(VLOOKUP(Prices!A517,Quantities!$A$1:$B$576,2,FALSE)),0,VLOOKUP(Prices!A517,Quantities!$A$1:$B$576,2,FALSE))</f>
        <v>21</v>
      </c>
      <c r="C517" s="19">
        <f t="shared" si="100"/>
        <v>1</v>
      </c>
      <c r="D517" s="20">
        <v>4</v>
      </c>
      <c r="E517" s="21">
        <v>560</v>
      </c>
      <c r="F517" s="22">
        <v>0</v>
      </c>
      <c r="G517" s="23">
        <v>0</v>
      </c>
      <c r="H517" s="23">
        <v>0</v>
      </c>
      <c r="I517" s="23">
        <f>VLOOKUP(A517,'[1]Public Lighting Charges'!$A$8:$L$689,12,FALSE)</f>
        <v>84.315182787263495</v>
      </c>
      <c r="J517" s="24">
        <f t="shared" si="101"/>
        <v>84.315182787263495</v>
      </c>
      <c r="K517" s="25">
        <f t="shared" si="108"/>
        <v>120.42396849248745</v>
      </c>
      <c r="L517" s="25">
        <f t="shared" si="108"/>
        <v>118.48672173362063</v>
      </c>
      <c r="M517" s="25">
        <f t="shared" si="108"/>
        <v>118.79488820048601</v>
      </c>
      <c r="N517" s="25">
        <f t="shared" si="108"/>
        <v>118.51693764926162</v>
      </c>
      <c r="O517" s="25">
        <f t="shared" si="108"/>
        <v>119.62443062258816</v>
      </c>
      <c r="P517" s="23">
        <f t="shared" si="109"/>
        <v>118.48672173362063</v>
      </c>
      <c r="Q517" s="23">
        <f t="shared" si="110"/>
        <v>0</v>
      </c>
      <c r="R517" s="32">
        <f t="shared" si="103"/>
        <v>118.48672173362063</v>
      </c>
      <c r="S517" s="26">
        <f t="shared" si="99"/>
        <v>0</v>
      </c>
      <c r="U517" s="26"/>
      <c r="V517" s="26">
        <f t="shared" si="102"/>
        <v>2528.9033383422366</v>
      </c>
      <c r="W517" s="26">
        <f t="shared" si="104"/>
        <v>2488.2211564060331</v>
      </c>
      <c r="X517" s="26">
        <f t="shared" si="105"/>
        <v>2494.6926522102062</v>
      </c>
      <c r="Y517" s="26">
        <f t="shared" si="106"/>
        <v>2488.8556906344938</v>
      </c>
      <c r="Z517" s="26">
        <f t="shared" si="107"/>
        <v>2512.1130430743515</v>
      </c>
      <c r="AA517" s="26"/>
    </row>
    <row r="518" spans="1:27" x14ac:dyDescent="0.2">
      <c r="A518" s="27" t="s">
        <v>535</v>
      </c>
      <c r="B518" s="18">
        <f>IF(ISERROR(VLOOKUP(Prices!A518,Quantities!$A$1:$B$576,2,FALSE)),0,VLOOKUP(Prices!A518,Quantities!$A$1:$B$576,2,FALSE))</f>
        <v>40</v>
      </c>
      <c r="C518" s="19">
        <f t="shared" si="100"/>
        <v>1</v>
      </c>
      <c r="D518" s="20">
        <v>4</v>
      </c>
      <c r="E518" s="21">
        <v>600</v>
      </c>
      <c r="F518" s="22">
        <v>0</v>
      </c>
      <c r="G518" s="23">
        <v>0</v>
      </c>
      <c r="H518" s="23">
        <v>0</v>
      </c>
      <c r="I518" s="23">
        <f>VLOOKUP(A518,'[1]Public Lighting Charges'!$A$8:$L$689,12,FALSE)</f>
        <v>83.492275808096821</v>
      </c>
      <c r="J518" s="24">
        <f t="shared" si="101"/>
        <v>83.492275808096821</v>
      </c>
      <c r="K518" s="25">
        <f t="shared" si="108"/>
        <v>119.24864370689751</v>
      </c>
      <c r="L518" s="25">
        <f t="shared" si="108"/>
        <v>117.3303042649046</v>
      </c>
      <c r="M518" s="25">
        <f t="shared" si="108"/>
        <v>117.63546306069647</v>
      </c>
      <c r="N518" s="25">
        <f t="shared" si="108"/>
        <v>117.36022527650766</v>
      </c>
      <c r="O518" s="25">
        <f t="shared" si="108"/>
        <v>118.4569092393215</v>
      </c>
      <c r="P518" s="23">
        <f t="shared" si="109"/>
        <v>117.3303042649046</v>
      </c>
      <c r="Q518" s="23">
        <f t="shared" si="110"/>
        <v>0</v>
      </c>
      <c r="R518" s="32">
        <f t="shared" si="103"/>
        <v>117.3303042649046</v>
      </c>
      <c r="S518" s="26">
        <f t="shared" si="99"/>
        <v>0</v>
      </c>
      <c r="U518" s="26"/>
      <c r="V518" s="26">
        <f t="shared" si="102"/>
        <v>4769.9457482759008</v>
      </c>
      <c r="W518" s="26">
        <f t="shared" si="104"/>
        <v>4693.2121705961836</v>
      </c>
      <c r="X518" s="26">
        <f t="shared" si="105"/>
        <v>4705.418522427859</v>
      </c>
      <c r="Y518" s="26">
        <f t="shared" si="106"/>
        <v>4694.4090110603065</v>
      </c>
      <c r="Z518" s="26">
        <f t="shared" si="107"/>
        <v>4738.2763695728599</v>
      </c>
      <c r="AA518" s="26"/>
    </row>
    <row r="519" spans="1:27" x14ac:dyDescent="0.2">
      <c r="A519" s="27" t="s">
        <v>536</v>
      </c>
      <c r="B519" s="18">
        <f>IF(ISERROR(VLOOKUP(Prices!A519,Quantities!$A$1:$B$576,2,FALSE)),0,VLOOKUP(Prices!A519,Quantities!$A$1:$B$576,2,FALSE))</f>
        <v>48</v>
      </c>
      <c r="C519" s="19">
        <f t="shared" si="100"/>
        <v>1</v>
      </c>
      <c r="D519" s="20">
        <v>4</v>
      </c>
      <c r="E519" s="21">
        <v>620</v>
      </c>
      <c r="F519" s="22">
        <v>0</v>
      </c>
      <c r="G519" s="23">
        <v>0</v>
      </c>
      <c r="H519" s="23">
        <v>0</v>
      </c>
      <c r="I519" s="23">
        <f>VLOOKUP(A519,'[1]Public Lighting Charges'!$A$8:$L$689,12,FALSE)</f>
        <v>81.023554870596826</v>
      </c>
      <c r="J519" s="24">
        <f t="shared" si="101"/>
        <v>81.023554870596826</v>
      </c>
      <c r="K519" s="25">
        <f t="shared" si="108"/>
        <v>115.72266935012779</v>
      </c>
      <c r="L519" s="25">
        <f t="shared" si="108"/>
        <v>113.86105185875655</v>
      </c>
      <c r="M519" s="25">
        <f t="shared" si="108"/>
        <v>114.15718764132784</v>
      </c>
      <c r="N519" s="25">
        <f t="shared" si="108"/>
        <v>113.89008815824585</v>
      </c>
      <c r="O519" s="25">
        <f t="shared" si="108"/>
        <v>114.95434508952155</v>
      </c>
      <c r="P519" s="23">
        <f t="shared" si="109"/>
        <v>113.86105185875655</v>
      </c>
      <c r="Q519" s="23">
        <f t="shared" si="110"/>
        <v>0</v>
      </c>
      <c r="R519" s="32">
        <f t="shared" si="103"/>
        <v>113.86105185875655</v>
      </c>
      <c r="S519" s="26">
        <f t="shared" si="99"/>
        <v>0</v>
      </c>
      <c r="U519" s="26"/>
      <c r="V519" s="26">
        <f t="shared" si="102"/>
        <v>5554.688128806134</v>
      </c>
      <c r="W519" s="26">
        <f t="shared" si="104"/>
        <v>5465.3304892203141</v>
      </c>
      <c r="X519" s="26">
        <f t="shared" si="105"/>
        <v>5479.5450067837364</v>
      </c>
      <c r="Y519" s="26">
        <f t="shared" si="106"/>
        <v>5466.724231595801</v>
      </c>
      <c r="Z519" s="26">
        <f t="shared" si="107"/>
        <v>5517.8085642970345</v>
      </c>
      <c r="AA519" s="26"/>
    </row>
    <row r="520" spans="1:27" x14ac:dyDescent="0.2">
      <c r="A520" s="27" t="s">
        <v>537</v>
      </c>
      <c r="B520" s="18">
        <f>IF(ISERROR(VLOOKUP(Prices!A520,Quantities!$A$1:$B$576,2,FALSE)),0,VLOOKUP(Prices!A520,Quantities!$A$1:$B$576,2,FALSE))</f>
        <v>16</v>
      </c>
      <c r="C520" s="19">
        <f t="shared" si="100"/>
        <v>1</v>
      </c>
      <c r="D520" s="20">
        <v>4</v>
      </c>
      <c r="E520" s="21">
        <v>660</v>
      </c>
      <c r="F520" s="22">
        <v>0</v>
      </c>
      <c r="G520" s="23">
        <v>0</v>
      </c>
      <c r="H520" s="23">
        <v>0</v>
      </c>
      <c r="I520" s="23">
        <f>VLOOKUP(A520,'[1]Public Lighting Charges'!$A$8:$L$689,12,FALSE)</f>
        <v>81.023554870596826</v>
      </c>
      <c r="J520" s="24">
        <f t="shared" si="101"/>
        <v>81.023554870596826</v>
      </c>
      <c r="K520" s="25">
        <f t="shared" si="108"/>
        <v>115.72266935012779</v>
      </c>
      <c r="L520" s="25">
        <f t="shared" si="108"/>
        <v>113.86105185875655</v>
      </c>
      <c r="M520" s="25">
        <f t="shared" si="108"/>
        <v>114.15718764132784</v>
      </c>
      <c r="N520" s="25">
        <f t="shared" si="108"/>
        <v>113.89008815824585</v>
      </c>
      <c r="O520" s="25">
        <f t="shared" si="108"/>
        <v>114.95434508952155</v>
      </c>
      <c r="P520" s="23">
        <f t="shared" si="109"/>
        <v>113.86105185875655</v>
      </c>
      <c r="Q520" s="23">
        <f t="shared" si="110"/>
        <v>0</v>
      </c>
      <c r="R520" s="32">
        <f t="shared" si="103"/>
        <v>113.86105185875655</v>
      </c>
      <c r="S520" s="26">
        <f t="shared" si="99"/>
        <v>0</v>
      </c>
      <c r="U520" s="26"/>
      <c r="V520" s="26">
        <f t="shared" si="102"/>
        <v>1851.5627096020446</v>
      </c>
      <c r="W520" s="26">
        <f t="shared" si="104"/>
        <v>1821.7768297401049</v>
      </c>
      <c r="X520" s="26">
        <f t="shared" si="105"/>
        <v>1826.5150022612454</v>
      </c>
      <c r="Y520" s="26">
        <f t="shared" si="106"/>
        <v>1822.2414105319335</v>
      </c>
      <c r="Z520" s="26">
        <f t="shared" si="107"/>
        <v>1839.2695214323448</v>
      </c>
      <c r="AA520" s="26"/>
    </row>
    <row r="521" spans="1:27" x14ac:dyDescent="0.2">
      <c r="A521" s="27" t="s">
        <v>538</v>
      </c>
      <c r="B521" s="18">
        <f>IF(ISERROR(VLOOKUP(Prices!A521,Quantities!$A$1:$B$576,2,FALSE)),0,VLOOKUP(Prices!A521,Quantities!$A$1:$B$576,2,FALSE))</f>
        <v>2</v>
      </c>
      <c r="C521" s="19">
        <f t="shared" si="100"/>
        <v>1</v>
      </c>
      <c r="D521" s="20">
        <v>4</v>
      </c>
      <c r="E521" s="21">
        <v>900</v>
      </c>
      <c r="F521" s="22">
        <v>0</v>
      </c>
      <c r="G521" s="23">
        <v>0</v>
      </c>
      <c r="H521" s="23">
        <v>0</v>
      </c>
      <c r="I521" s="23">
        <f>VLOOKUP(A521,'[1]Public Lighting Charges'!$A$8:$L$689,12,FALSE)</f>
        <v>86.428511870596822</v>
      </c>
      <c r="J521" s="24">
        <f t="shared" si="101"/>
        <v>86.428511870596822</v>
      </c>
      <c r="K521" s="25">
        <f t="shared" si="108"/>
        <v>123.44235102493963</v>
      </c>
      <c r="L521" s="25">
        <f t="shared" si="108"/>
        <v>121.45654788771049</v>
      </c>
      <c r="M521" s="25">
        <f t="shared" si="108"/>
        <v>121.77243843386275</v>
      </c>
      <c r="N521" s="25">
        <f t="shared" si="108"/>
        <v>121.4875211541772</v>
      </c>
      <c r="O521" s="25">
        <f t="shared" si="108"/>
        <v>122.62277303204202</v>
      </c>
      <c r="P521" s="23">
        <f t="shared" si="109"/>
        <v>121.45654788771049</v>
      </c>
      <c r="Q521" s="23">
        <f t="shared" si="110"/>
        <v>0</v>
      </c>
      <c r="R521" s="32">
        <f t="shared" si="103"/>
        <v>121.45654788771049</v>
      </c>
      <c r="S521" s="26">
        <f t="shared" ref="S521:S584" si="111">R521-L521</f>
        <v>0</v>
      </c>
      <c r="U521" s="26"/>
      <c r="V521" s="26">
        <f t="shared" si="102"/>
        <v>246.88470204987925</v>
      </c>
      <c r="W521" s="26">
        <f t="shared" si="104"/>
        <v>242.91309577542097</v>
      </c>
      <c r="X521" s="26">
        <f t="shared" si="105"/>
        <v>243.54487686772549</v>
      </c>
      <c r="Y521" s="26">
        <f t="shared" si="106"/>
        <v>242.9750423083544</v>
      </c>
      <c r="Z521" s="26">
        <f t="shared" si="107"/>
        <v>245.24554606408404</v>
      </c>
      <c r="AA521" s="26"/>
    </row>
    <row r="522" spans="1:27" x14ac:dyDescent="0.2">
      <c r="A522" s="27" t="s">
        <v>539</v>
      </c>
      <c r="B522" s="18">
        <f>IF(ISERROR(VLOOKUP(Prices!A522,Quantities!$A$1:$B$576,2,FALSE)),0,VLOOKUP(Prices!A522,Quantities!$A$1:$B$576,2,FALSE))</f>
        <v>2</v>
      </c>
      <c r="C522" s="19">
        <f t="shared" ref="C522:C585" si="112">I522/J522</f>
        <v>1</v>
      </c>
      <c r="D522" s="20">
        <v>4</v>
      </c>
      <c r="E522" s="21">
        <v>1030</v>
      </c>
      <c r="F522" s="22">
        <v>0</v>
      </c>
      <c r="G522" s="23">
        <v>0</v>
      </c>
      <c r="H522" s="23">
        <v>0</v>
      </c>
      <c r="I522" s="23">
        <f>VLOOKUP(A522,'[1]Public Lighting Charges'!$A$8:$L$689,12,FALSE)</f>
        <v>81.023554870596826</v>
      </c>
      <c r="J522" s="24">
        <f t="shared" ref="J522:J585" si="113">SUM(F522:I522)</f>
        <v>81.023554870596826</v>
      </c>
      <c r="K522" s="25">
        <f t="shared" si="108"/>
        <v>115.72266935012779</v>
      </c>
      <c r="L522" s="25">
        <f t="shared" si="108"/>
        <v>113.86105185875655</v>
      </c>
      <c r="M522" s="25">
        <f t="shared" si="108"/>
        <v>114.15718764132784</v>
      </c>
      <c r="N522" s="25">
        <f t="shared" si="108"/>
        <v>113.89008815824585</v>
      </c>
      <c r="O522" s="25">
        <f t="shared" si="108"/>
        <v>114.95434508952155</v>
      </c>
      <c r="P522" s="23">
        <f t="shared" si="109"/>
        <v>113.86105185875655</v>
      </c>
      <c r="Q522" s="23">
        <f t="shared" si="110"/>
        <v>0</v>
      </c>
      <c r="R522" s="32">
        <f t="shared" si="103"/>
        <v>113.86105185875655</v>
      </c>
      <c r="S522" s="26">
        <f t="shared" si="111"/>
        <v>0</v>
      </c>
      <c r="U522" s="26"/>
      <c r="V522" s="26">
        <f t="shared" ref="V522:V585" si="114">K522*$B522</f>
        <v>231.44533870025558</v>
      </c>
      <c r="W522" s="26">
        <f t="shared" si="104"/>
        <v>227.72210371751311</v>
      </c>
      <c r="X522" s="26">
        <f t="shared" si="105"/>
        <v>228.31437528265567</v>
      </c>
      <c r="Y522" s="26">
        <f t="shared" si="106"/>
        <v>227.78017631649169</v>
      </c>
      <c r="Z522" s="26">
        <f t="shared" si="107"/>
        <v>229.90869017904311</v>
      </c>
      <c r="AA522" s="26"/>
    </row>
    <row r="523" spans="1:27" x14ac:dyDescent="0.2">
      <c r="A523" s="27" t="s">
        <v>540</v>
      </c>
      <c r="B523" s="18">
        <f>IF(ISERROR(VLOOKUP(Prices!A523,Quantities!$A$1:$B$576,2,FALSE)),0,VLOOKUP(Prices!A523,Quantities!$A$1:$B$576,2,FALSE))</f>
        <v>13</v>
      </c>
      <c r="C523" s="19">
        <f t="shared" si="112"/>
        <v>1</v>
      </c>
      <c r="D523" s="20">
        <v>4</v>
      </c>
      <c r="E523" s="21">
        <v>1130</v>
      </c>
      <c r="F523" s="22">
        <v>0</v>
      </c>
      <c r="G523" s="23">
        <v>0</v>
      </c>
      <c r="H523" s="23">
        <v>0</v>
      </c>
      <c r="I523" s="23">
        <f>VLOOKUP(A523,'[1]Public Lighting Charges'!$A$8:$L$689,12,FALSE)</f>
        <v>85.96099674559683</v>
      </c>
      <c r="J523" s="24">
        <f t="shared" si="113"/>
        <v>85.96099674559683</v>
      </c>
      <c r="K523" s="25">
        <f t="shared" si="108"/>
        <v>122.77461806366728</v>
      </c>
      <c r="L523" s="25">
        <f t="shared" si="108"/>
        <v>120.79955667105266</v>
      </c>
      <c r="M523" s="25">
        <f t="shared" si="108"/>
        <v>121.11373848006509</v>
      </c>
      <c r="N523" s="25">
        <f t="shared" si="108"/>
        <v>120.83036239476952</v>
      </c>
      <c r="O523" s="25">
        <f t="shared" si="108"/>
        <v>121.95947338912148</v>
      </c>
      <c r="P523" s="23">
        <f t="shared" si="109"/>
        <v>120.79955667105266</v>
      </c>
      <c r="Q523" s="23">
        <f t="shared" si="110"/>
        <v>0</v>
      </c>
      <c r="R523" s="32">
        <f t="shared" ref="R523:R586" si="115">SUM(P523:Q523)</f>
        <v>120.79955667105266</v>
      </c>
      <c r="S523" s="26">
        <f t="shared" si="111"/>
        <v>0</v>
      </c>
      <c r="U523" s="26"/>
      <c r="V523" s="26">
        <f t="shared" si="114"/>
        <v>1596.0700348276746</v>
      </c>
      <c r="W523" s="26">
        <f t="shared" si="104"/>
        <v>1570.3942367236846</v>
      </c>
      <c r="X523" s="26">
        <f t="shared" si="105"/>
        <v>1574.4786002408462</v>
      </c>
      <c r="Y523" s="26">
        <f t="shared" si="106"/>
        <v>1570.7947111320038</v>
      </c>
      <c r="Z523" s="26">
        <f t="shared" si="107"/>
        <v>1585.4731540585792</v>
      </c>
      <c r="AA523" s="26"/>
    </row>
    <row r="524" spans="1:27" x14ac:dyDescent="0.2">
      <c r="A524" s="27" t="s">
        <v>541</v>
      </c>
      <c r="B524" s="18">
        <f>IF(ISERROR(VLOOKUP(Prices!A524,Quantities!$A$1:$B$576,2,FALSE)),0,VLOOKUP(Prices!A524,Quantities!$A$1:$B$576,2,FALSE))</f>
        <v>33</v>
      </c>
      <c r="C524" s="19">
        <f t="shared" si="112"/>
        <v>1</v>
      </c>
      <c r="D524" s="20">
        <v>4</v>
      </c>
      <c r="E524" s="21">
        <v>1170</v>
      </c>
      <c r="F524" s="22">
        <v>0</v>
      </c>
      <c r="G524" s="23">
        <v>0</v>
      </c>
      <c r="H524" s="23">
        <v>0</v>
      </c>
      <c r="I524" s="23">
        <f>VLOOKUP(A524,'[1]Public Lighting Charges'!$A$8:$L$689,12,FALSE)</f>
        <v>90.898438620596821</v>
      </c>
      <c r="J524" s="24">
        <f t="shared" si="113"/>
        <v>90.898438620596821</v>
      </c>
      <c r="K524" s="25">
        <f t="shared" si="108"/>
        <v>129.82656677720672</v>
      </c>
      <c r="L524" s="25">
        <f t="shared" si="108"/>
        <v>127.73806148334872</v>
      </c>
      <c r="M524" s="25">
        <f t="shared" si="108"/>
        <v>128.07028931880234</v>
      </c>
      <c r="N524" s="25">
        <f t="shared" si="108"/>
        <v>127.77063663129316</v>
      </c>
      <c r="O524" s="25">
        <f t="shared" si="108"/>
        <v>128.96460168872139</v>
      </c>
      <c r="P524" s="23">
        <f t="shared" si="109"/>
        <v>127.73806148334872</v>
      </c>
      <c r="Q524" s="23">
        <f t="shared" si="110"/>
        <v>0</v>
      </c>
      <c r="R524" s="32">
        <f t="shared" si="115"/>
        <v>127.73806148334872</v>
      </c>
      <c r="S524" s="26">
        <f t="shared" si="111"/>
        <v>0</v>
      </c>
      <c r="U524" s="26"/>
      <c r="V524" s="26">
        <f t="shared" si="114"/>
        <v>4284.2767036478217</v>
      </c>
      <c r="W524" s="26">
        <f t="shared" si="104"/>
        <v>4215.3560289505076</v>
      </c>
      <c r="X524" s="26">
        <f t="shared" si="105"/>
        <v>4226.3195475204775</v>
      </c>
      <c r="Y524" s="26">
        <f t="shared" si="106"/>
        <v>4216.4310088326738</v>
      </c>
      <c r="Z524" s="26">
        <f t="shared" si="107"/>
        <v>4255.8318557278062</v>
      </c>
      <c r="AA524" s="26"/>
    </row>
    <row r="525" spans="1:27" x14ac:dyDescent="0.2">
      <c r="A525" s="27" t="s">
        <v>542</v>
      </c>
      <c r="B525" s="18">
        <f>IF(ISERROR(VLOOKUP(Prices!A525,Quantities!$A$1:$B$576,2,FALSE)),0,VLOOKUP(Prices!A525,Quantities!$A$1:$B$576,2,FALSE))</f>
        <v>1</v>
      </c>
      <c r="C525" s="19">
        <f t="shared" si="112"/>
        <v>1</v>
      </c>
      <c r="D525" s="20">
        <v>4</v>
      </c>
      <c r="E525" s="21">
        <v>1470</v>
      </c>
      <c r="F525" s="22">
        <v>0</v>
      </c>
      <c r="G525" s="23">
        <v>0</v>
      </c>
      <c r="H525" s="23">
        <v>0</v>
      </c>
      <c r="I525" s="23">
        <f>VLOOKUP(A525,'[1]Public Lighting Charges'!$A$8:$L$689,12,FALSE)</f>
        <v>116.59489525130188</v>
      </c>
      <c r="J525" s="24">
        <f t="shared" si="113"/>
        <v>116.59489525130188</v>
      </c>
      <c r="K525" s="25">
        <f t="shared" si="108"/>
        <v>166.5277774176709</v>
      </c>
      <c r="L525" s="25">
        <f t="shared" si="108"/>
        <v>163.84886389985402</v>
      </c>
      <c r="M525" s="25">
        <f t="shared" si="108"/>
        <v>164.27501060008461</v>
      </c>
      <c r="N525" s="25">
        <f t="shared" si="108"/>
        <v>163.89064785148199</v>
      </c>
      <c r="O525" s="25">
        <f t="shared" si="108"/>
        <v>165.42213984317183</v>
      </c>
      <c r="P525" s="23">
        <f t="shared" si="109"/>
        <v>163.84886389985402</v>
      </c>
      <c r="Q525" s="23">
        <f t="shared" si="110"/>
        <v>0</v>
      </c>
      <c r="R525" s="32">
        <f t="shared" si="115"/>
        <v>163.84886389985402</v>
      </c>
      <c r="S525" s="26">
        <f t="shared" si="111"/>
        <v>0</v>
      </c>
      <c r="U525" s="26"/>
      <c r="V525" s="26">
        <f t="shared" si="114"/>
        <v>166.5277774176709</v>
      </c>
      <c r="W525" s="26">
        <f t="shared" si="104"/>
        <v>163.84886389985402</v>
      </c>
      <c r="X525" s="26">
        <f t="shared" si="105"/>
        <v>164.27501060008461</v>
      </c>
      <c r="Y525" s="26">
        <f t="shared" si="106"/>
        <v>163.89064785148199</v>
      </c>
      <c r="Z525" s="26">
        <f t="shared" si="107"/>
        <v>165.42213984317183</v>
      </c>
      <c r="AA525" s="26"/>
    </row>
    <row r="526" spans="1:27" x14ac:dyDescent="0.2">
      <c r="A526" s="27" t="s">
        <v>543</v>
      </c>
      <c r="B526" s="18">
        <f>IF(ISERROR(VLOOKUP(Prices!A526,Quantities!$A$1:$B$576,2,FALSE)),0,VLOOKUP(Prices!A526,Quantities!$A$1:$B$576,2,FALSE))</f>
        <v>4</v>
      </c>
      <c r="C526" s="19">
        <f t="shared" si="112"/>
        <v>1</v>
      </c>
      <c r="D526" s="20">
        <v>4</v>
      </c>
      <c r="E526" s="21">
        <v>1050</v>
      </c>
      <c r="F526" s="22">
        <v>0</v>
      </c>
      <c r="G526" s="23">
        <v>0</v>
      </c>
      <c r="H526" s="23">
        <v>0</v>
      </c>
      <c r="I526" s="23">
        <f>VLOOKUP(A526,'[1]Public Lighting Charges'!$A$8:$L$689,12,FALSE)</f>
        <v>71.742303825215515</v>
      </c>
      <c r="J526" s="24">
        <f t="shared" si="113"/>
        <v>71.742303825215515</v>
      </c>
      <c r="K526" s="25">
        <f t="shared" si="108"/>
        <v>102.46663352701978</v>
      </c>
      <c r="L526" s="25">
        <f t="shared" si="108"/>
        <v>100.81826438442175</v>
      </c>
      <c r="M526" s="25">
        <f t="shared" si="108"/>
        <v>101.0804778027379</v>
      </c>
      <c r="N526" s="25">
        <f t="shared" si="108"/>
        <v>100.84397457478858</v>
      </c>
      <c r="O526" s="25">
        <f t="shared" si="108"/>
        <v>101.78632083734908</v>
      </c>
      <c r="P526" s="23">
        <f t="shared" si="109"/>
        <v>100.81826438442175</v>
      </c>
      <c r="Q526" s="23">
        <f t="shared" si="110"/>
        <v>0</v>
      </c>
      <c r="R526" s="32">
        <f t="shared" si="115"/>
        <v>100.81826438442175</v>
      </c>
      <c r="S526" s="26">
        <f t="shared" si="111"/>
        <v>0</v>
      </c>
      <c r="U526" s="26"/>
      <c r="V526" s="26">
        <f t="shared" si="114"/>
        <v>409.86653410807912</v>
      </c>
      <c r="W526" s="26">
        <f t="shared" si="104"/>
        <v>403.27305753768701</v>
      </c>
      <c r="X526" s="26">
        <f t="shared" si="105"/>
        <v>404.32191121095161</v>
      </c>
      <c r="Y526" s="26">
        <f t="shared" si="106"/>
        <v>403.3758982991543</v>
      </c>
      <c r="Z526" s="26">
        <f t="shared" si="107"/>
        <v>407.14528334939632</v>
      </c>
      <c r="AA526" s="26"/>
    </row>
    <row r="527" spans="1:27" x14ac:dyDescent="0.2">
      <c r="A527" s="27" t="s">
        <v>544</v>
      </c>
      <c r="B527" s="18">
        <f>IF(ISERROR(VLOOKUP(Prices!A527,Quantities!$A$1:$B$576,2,FALSE)),0,VLOOKUP(Prices!A527,Quantities!$A$1:$B$576,2,FALSE))</f>
        <v>7</v>
      </c>
      <c r="C527" s="19">
        <f t="shared" si="112"/>
        <v>1</v>
      </c>
      <c r="D527" s="20">
        <v>4</v>
      </c>
      <c r="E527" s="21">
        <v>40</v>
      </c>
      <c r="F527" s="22">
        <v>0</v>
      </c>
      <c r="G527" s="23">
        <v>0</v>
      </c>
      <c r="H527" s="23">
        <v>0</v>
      </c>
      <c r="I527" s="23">
        <f>VLOOKUP(A527,'[1]Public Lighting Charges'!$A$8:$L$689,12,FALSE)</f>
        <v>48.54921928230219</v>
      </c>
      <c r="J527" s="24">
        <f t="shared" si="113"/>
        <v>48.54921928230219</v>
      </c>
      <c r="K527" s="25">
        <f t="shared" si="108"/>
        <v>69.340888081072677</v>
      </c>
      <c r="L527" s="25">
        <f t="shared" si="108"/>
        <v>68.225409058303327</v>
      </c>
      <c r="M527" s="25">
        <f t="shared" si="108"/>
        <v>68.402853272746285</v>
      </c>
      <c r="N527" s="25">
        <f t="shared" si="108"/>
        <v>68.242807574985335</v>
      </c>
      <c r="O527" s="25">
        <f t="shared" si="108"/>
        <v>68.88050908304352</v>
      </c>
      <c r="P527" s="23">
        <f t="shared" si="109"/>
        <v>68.225409058303327</v>
      </c>
      <c r="Q527" s="23">
        <f t="shared" si="110"/>
        <v>0</v>
      </c>
      <c r="R527" s="32">
        <f t="shared" si="115"/>
        <v>68.225409058303327</v>
      </c>
      <c r="S527" s="26">
        <f t="shared" si="111"/>
        <v>0</v>
      </c>
      <c r="U527" s="26"/>
      <c r="V527" s="26">
        <f t="shared" si="114"/>
        <v>485.38621656750877</v>
      </c>
      <c r="W527" s="26">
        <f t="shared" si="104"/>
        <v>477.57786340812328</v>
      </c>
      <c r="X527" s="26">
        <f t="shared" si="105"/>
        <v>478.81997290922402</v>
      </c>
      <c r="Y527" s="26">
        <f t="shared" si="106"/>
        <v>477.69965302489732</v>
      </c>
      <c r="Z527" s="26">
        <f t="shared" si="107"/>
        <v>482.16356358130463</v>
      </c>
      <c r="AA527" s="26"/>
    </row>
    <row r="528" spans="1:27" x14ac:dyDescent="0.2">
      <c r="A528" s="27" t="s">
        <v>545</v>
      </c>
      <c r="B528" s="18">
        <f>IF(ISERROR(VLOOKUP(Prices!A528,Quantities!$A$1:$B$576,2,FALSE)),0,VLOOKUP(Prices!A528,Quantities!$A$1:$B$576,2,FALSE))</f>
        <v>17</v>
      </c>
      <c r="C528" s="19">
        <f t="shared" si="112"/>
        <v>1</v>
      </c>
      <c r="D528" s="20">
        <v>4</v>
      </c>
      <c r="E528" s="21">
        <v>360</v>
      </c>
      <c r="F528" s="22">
        <v>0</v>
      </c>
      <c r="G528" s="23">
        <v>0</v>
      </c>
      <c r="H528" s="23">
        <v>0</v>
      </c>
      <c r="I528" s="23">
        <f>VLOOKUP(A528,'[1]Public Lighting Charges'!$A$8:$L$689,12,FALSE)</f>
        <v>58.424103032302192</v>
      </c>
      <c r="J528" s="24">
        <f t="shared" si="113"/>
        <v>58.424103032302192</v>
      </c>
      <c r="K528" s="25">
        <f t="shared" si="108"/>
        <v>83.444785508151611</v>
      </c>
      <c r="L528" s="25">
        <f t="shared" si="108"/>
        <v>82.10241868289549</v>
      </c>
      <c r="M528" s="25">
        <f t="shared" si="108"/>
        <v>82.315954950220814</v>
      </c>
      <c r="N528" s="25">
        <f t="shared" si="108"/>
        <v>82.123356048032676</v>
      </c>
      <c r="O528" s="25">
        <f t="shared" si="108"/>
        <v>82.890765682243355</v>
      </c>
      <c r="P528" s="23">
        <f t="shared" si="109"/>
        <v>82.10241868289549</v>
      </c>
      <c r="Q528" s="23">
        <f t="shared" si="110"/>
        <v>0</v>
      </c>
      <c r="R528" s="32">
        <f t="shared" si="115"/>
        <v>82.10241868289549</v>
      </c>
      <c r="S528" s="26">
        <f t="shared" si="111"/>
        <v>0</v>
      </c>
      <c r="U528" s="26"/>
      <c r="V528" s="26">
        <f t="shared" si="114"/>
        <v>1418.5613536385774</v>
      </c>
      <c r="W528" s="26">
        <f t="shared" si="104"/>
        <v>1395.7411176092232</v>
      </c>
      <c r="X528" s="26">
        <f t="shared" si="105"/>
        <v>1399.3712341537539</v>
      </c>
      <c r="Y528" s="26">
        <f t="shared" si="106"/>
        <v>1396.0970528165556</v>
      </c>
      <c r="Z528" s="26">
        <f t="shared" si="107"/>
        <v>1409.1430165981371</v>
      </c>
      <c r="AA528" s="26"/>
    </row>
    <row r="529" spans="1:27" x14ac:dyDescent="0.2">
      <c r="A529" s="27" t="s">
        <v>546</v>
      </c>
      <c r="B529" s="18">
        <f>IF(ISERROR(VLOOKUP(Prices!A529,Quantities!$A$1:$B$576,2,FALSE)),0,VLOOKUP(Prices!A529,Quantities!$A$1:$B$576,2,FALSE))</f>
        <v>7</v>
      </c>
      <c r="C529" s="19">
        <f t="shared" si="112"/>
        <v>1</v>
      </c>
      <c r="D529" s="20">
        <v>4</v>
      </c>
      <c r="E529" s="21">
        <v>60</v>
      </c>
      <c r="F529" s="22">
        <v>0</v>
      </c>
      <c r="G529" s="23">
        <v>0</v>
      </c>
      <c r="H529" s="23">
        <v>0</v>
      </c>
      <c r="I529" s="23">
        <f>VLOOKUP(A529,'[1]Public Lighting Charges'!$A$8:$L$689,12,FALSE)</f>
        <v>64.507956806776306</v>
      </c>
      <c r="J529" s="24">
        <f t="shared" si="113"/>
        <v>64.507956806776306</v>
      </c>
      <c r="K529" s="25">
        <f t="shared" si="108"/>
        <v>92.134108012482869</v>
      </c>
      <c r="L529" s="25">
        <f t="shared" si="108"/>
        <v>90.651957039029412</v>
      </c>
      <c r="M529" s="25">
        <f t="shared" si="108"/>
        <v>90.887729393149868</v>
      </c>
      <c r="N529" s="25">
        <f t="shared" si="108"/>
        <v>90.675074666443734</v>
      </c>
      <c r="O529" s="25">
        <f t="shared" si="108"/>
        <v>91.522396661432623</v>
      </c>
      <c r="P529" s="23">
        <f t="shared" si="109"/>
        <v>90.651957039029412</v>
      </c>
      <c r="Q529" s="23">
        <f t="shared" si="110"/>
        <v>0</v>
      </c>
      <c r="R529" s="32">
        <f t="shared" si="115"/>
        <v>90.651957039029412</v>
      </c>
      <c r="S529" s="26">
        <f t="shared" si="111"/>
        <v>0</v>
      </c>
      <c r="U529" s="26"/>
      <c r="V529" s="26">
        <f t="shared" si="114"/>
        <v>644.93875608738006</v>
      </c>
      <c r="W529" s="26">
        <f t="shared" si="104"/>
        <v>634.56369927320588</v>
      </c>
      <c r="X529" s="26">
        <f t="shared" si="105"/>
        <v>636.21410575204914</v>
      </c>
      <c r="Y529" s="26">
        <f t="shared" si="106"/>
        <v>634.72552266510615</v>
      </c>
      <c r="Z529" s="26">
        <f t="shared" si="107"/>
        <v>640.65677663002839</v>
      </c>
      <c r="AA529" s="26"/>
    </row>
    <row r="530" spans="1:27" x14ac:dyDescent="0.2">
      <c r="A530" s="27" t="s">
        <v>547</v>
      </c>
      <c r="B530" s="18">
        <f>IF(ISERROR(VLOOKUP(Prices!A530,Quantities!$A$1:$B$576,2,FALSE)),0,VLOOKUP(Prices!A530,Quantities!$A$1:$B$576,2,FALSE))</f>
        <v>51</v>
      </c>
      <c r="C530" s="19">
        <f t="shared" si="112"/>
        <v>1</v>
      </c>
      <c r="D530" s="20">
        <v>4</v>
      </c>
      <c r="E530" s="21">
        <v>320</v>
      </c>
      <c r="F530" s="22">
        <v>0</v>
      </c>
      <c r="G530" s="23">
        <v>0</v>
      </c>
      <c r="H530" s="23">
        <v>0</v>
      </c>
      <c r="I530" s="23">
        <f>VLOOKUP(A530,'[1]Public Lighting Charges'!$A$8:$L$689,12,FALSE)</f>
        <v>74.382840556776301</v>
      </c>
      <c r="J530" s="24">
        <f t="shared" si="113"/>
        <v>74.382840556776301</v>
      </c>
      <c r="K530" s="25">
        <f t="shared" si="108"/>
        <v>106.2380054395618</v>
      </c>
      <c r="L530" s="25">
        <f t="shared" si="108"/>
        <v>104.52896666362156</v>
      </c>
      <c r="M530" s="25">
        <f t="shared" si="108"/>
        <v>104.80083107062437</v>
      </c>
      <c r="N530" s="25">
        <f t="shared" si="108"/>
        <v>104.55562313949108</v>
      </c>
      <c r="O530" s="25">
        <f t="shared" si="108"/>
        <v>105.53265326063246</v>
      </c>
      <c r="P530" s="23">
        <f t="shared" si="109"/>
        <v>104.52896666362156</v>
      </c>
      <c r="Q530" s="23">
        <f t="shared" si="110"/>
        <v>0</v>
      </c>
      <c r="R530" s="32">
        <f t="shared" si="115"/>
        <v>104.52896666362156</v>
      </c>
      <c r="S530" s="26">
        <f t="shared" si="111"/>
        <v>0</v>
      </c>
      <c r="U530" s="26"/>
      <c r="V530" s="26">
        <f t="shared" si="114"/>
        <v>5418.1382774176518</v>
      </c>
      <c r="W530" s="26">
        <f t="shared" si="104"/>
        <v>5330.9772998446997</v>
      </c>
      <c r="X530" s="26">
        <f t="shared" si="105"/>
        <v>5344.8423846018432</v>
      </c>
      <c r="Y530" s="26">
        <f t="shared" si="106"/>
        <v>5332.3367801140448</v>
      </c>
      <c r="Z530" s="26">
        <f t="shared" si="107"/>
        <v>5382.1653162922557</v>
      </c>
      <c r="AA530" s="26"/>
    </row>
    <row r="531" spans="1:27" x14ac:dyDescent="0.2">
      <c r="A531" s="27" t="s">
        <v>548</v>
      </c>
      <c r="B531" s="18">
        <f>IF(ISERROR(VLOOKUP(Prices!A531,Quantities!$A$1:$B$576,2,FALSE)),0,VLOOKUP(Prices!A531,Quantities!$A$1:$B$576,2,FALSE))</f>
        <v>1</v>
      </c>
      <c r="C531" s="19">
        <f t="shared" si="112"/>
        <v>1</v>
      </c>
      <c r="D531" s="20">
        <v>4</v>
      </c>
      <c r="E531" s="21">
        <v>390</v>
      </c>
      <c r="F531" s="22">
        <v>0</v>
      </c>
      <c r="G531" s="23">
        <v>0</v>
      </c>
      <c r="H531" s="23">
        <v>0</v>
      </c>
      <c r="I531" s="23">
        <f>VLOOKUP(A531,'[1]Public Lighting Charges'!$A$8:$L$689,12,FALSE)</f>
        <v>69.445398681776311</v>
      </c>
      <c r="J531" s="24">
        <f t="shared" si="113"/>
        <v>69.445398681776311</v>
      </c>
      <c r="K531" s="25">
        <f t="shared" si="108"/>
        <v>99.186056726022329</v>
      </c>
      <c r="L531" s="25">
        <f t="shared" si="108"/>
        <v>97.590461851325486</v>
      </c>
      <c r="M531" s="25">
        <f t="shared" si="108"/>
        <v>97.844280231887126</v>
      </c>
      <c r="N531" s="25">
        <f t="shared" si="108"/>
        <v>97.615348902967412</v>
      </c>
      <c r="O531" s="25">
        <f t="shared" si="108"/>
        <v>98.527524961032555</v>
      </c>
      <c r="P531" s="23">
        <f t="shared" si="109"/>
        <v>97.590461851325486</v>
      </c>
      <c r="Q531" s="23">
        <f t="shared" si="110"/>
        <v>0</v>
      </c>
      <c r="R531" s="32">
        <f t="shared" si="115"/>
        <v>97.590461851325486</v>
      </c>
      <c r="S531" s="26">
        <f t="shared" si="111"/>
        <v>0</v>
      </c>
      <c r="U531" s="26"/>
      <c r="V531" s="26">
        <f t="shared" si="114"/>
        <v>99.186056726022329</v>
      </c>
      <c r="W531" s="26">
        <f t="shared" si="104"/>
        <v>97.590461851325486</v>
      </c>
      <c r="X531" s="26">
        <f t="shared" si="105"/>
        <v>97.844280231887126</v>
      </c>
      <c r="Y531" s="26">
        <f t="shared" si="106"/>
        <v>97.615348902967412</v>
      </c>
      <c r="Z531" s="26">
        <f t="shared" si="107"/>
        <v>98.527524961032555</v>
      </c>
      <c r="AA531" s="26"/>
    </row>
    <row r="532" spans="1:27" x14ac:dyDescent="0.2">
      <c r="A532" s="27" t="s">
        <v>549</v>
      </c>
      <c r="B532" s="18">
        <f>IF(ISERROR(VLOOKUP(Prices!A532,Quantities!$A$1:$B$576,2,FALSE)),0,VLOOKUP(Prices!A532,Quantities!$A$1:$B$576,2,FALSE))</f>
        <v>9</v>
      </c>
      <c r="C532" s="19">
        <f t="shared" si="112"/>
        <v>1</v>
      </c>
      <c r="D532" s="20">
        <v>4</v>
      </c>
      <c r="E532" s="21">
        <v>610</v>
      </c>
      <c r="F532" s="22">
        <v>0</v>
      </c>
      <c r="G532" s="23">
        <v>0</v>
      </c>
      <c r="H532" s="23">
        <v>0</v>
      </c>
      <c r="I532" s="23">
        <f>VLOOKUP(A532,'[1]Public Lighting Charges'!$A$8:$L$689,12,FALSE)</f>
        <v>64.507956806776306</v>
      </c>
      <c r="J532" s="24">
        <f t="shared" si="113"/>
        <v>64.507956806776306</v>
      </c>
      <c r="K532" s="25">
        <f t="shared" ref="K532:O550" si="116">IF($D532=1,($I532*(1+K$6)*K$5)+$F532,$J532*(1+K$6)*K$5)</f>
        <v>92.134108012482869</v>
      </c>
      <c r="L532" s="25">
        <f t="shared" si="116"/>
        <v>90.651957039029412</v>
      </c>
      <c r="M532" s="25">
        <f t="shared" si="116"/>
        <v>90.887729393149868</v>
      </c>
      <c r="N532" s="25">
        <f t="shared" si="116"/>
        <v>90.675074666443734</v>
      </c>
      <c r="O532" s="25">
        <f t="shared" si="116"/>
        <v>91.522396661432623</v>
      </c>
      <c r="P532" s="23">
        <f t="shared" si="109"/>
        <v>90.651957039029412</v>
      </c>
      <c r="Q532" s="23">
        <f t="shared" si="110"/>
        <v>0</v>
      </c>
      <c r="R532" s="32">
        <f t="shared" si="115"/>
        <v>90.651957039029412</v>
      </c>
      <c r="S532" s="26">
        <f t="shared" si="111"/>
        <v>0</v>
      </c>
      <c r="U532" s="26"/>
      <c r="V532" s="26">
        <f t="shared" si="114"/>
        <v>829.20697211234585</v>
      </c>
      <c r="W532" s="26">
        <f t="shared" si="104"/>
        <v>815.86761335126471</v>
      </c>
      <c r="X532" s="26">
        <f t="shared" si="105"/>
        <v>817.98956453834876</v>
      </c>
      <c r="Y532" s="26">
        <f t="shared" si="106"/>
        <v>816.0756719979936</v>
      </c>
      <c r="Z532" s="26">
        <f t="shared" si="107"/>
        <v>823.70156995289358</v>
      </c>
      <c r="AA532" s="26"/>
    </row>
    <row r="533" spans="1:27" x14ac:dyDescent="0.2">
      <c r="A533" s="27" t="s">
        <v>550</v>
      </c>
      <c r="B533" s="18">
        <f>IF(ISERROR(VLOOKUP(Prices!A533,Quantities!$A$1:$B$576,2,FALSE)),0,VLOOKUP(Prices!A533,Quantities!$A$1:$B$576,2,FALSE))</f>
        <v>3</v>
      </c>
      <c r="C533" s="19">
        <f t="shared" si="112"/>
        <v>1</v>
      </c>
      <c r="D533" s="20">
        <v>4</v>
      </c>
      <c r="E533" s="21">
        <v>60</v>
      </c>
      <c r="F533" s="22">
        <v>0</v>
      </c>
      <c r="G533" s="23">
        <v>0</v>
      </c>
      <c r="H533" s="23">
        <v>0</v>
      </c>
      <c r="I533" s="23">
        <f>VLOOKUP(A533,'[1]Public Lighting Charges'!$A$8:$L$689,12,FALSE)</f>
        <v>64.750981198176305</v>
      </c>
      <c r="J533" s="24">
        <f t="shared" si="113"/>
        <v>64.750981198176305</v>
      </c>
      <c r="K533" s="25">
        <f t="shared" si="116"/>
        <v>92.481209930374689</v>
      </c>
      <c r="L533" s="25">
        <f t="shared" si="116"/>
        <v>90.993475167632042</v>
      </c>
      <c r="M533" s="25">
        <f t="shared" si="116"/>
        <v>91.230135759974644</v>
      </c>
      <c r="N533" s="25">
        <f t="shared" si="116"/>
        <v>91.01667988736196</v>
      </c>
      <c r="O533" s="25">
        <f t="shared" si="116"/>
        <v>91.867194045338877</v>
      </c>
      <c r="P533" s="23">
        <f t="shared" si="109"/>
        <v>90.993475167632042</v>
      </c>
      <c r="Q533" s="23">
        <f t="shared" si="110"/>
        <v>0</v>
      </c>
      <c r="R533" s="32">
        <f t="shared" si="115"/>
        <v>90.993475167632042</v>
      </c>
      <c r="S533" s="26">
        <f t="shared" si="111"/>
        <v>0</v>
      </c>
      <c r="U533" s="26"/>
      <c r="V533" s="26">
        <f t="shared" si="114"/>
        <v>277.44362979112407</v>
      </c>
      <c r="W533" s="26">
        <f t="shared" si="104"/>
        <v>272.98042550289614</v>
      </c>
      <c r="X533" s="26">
        <f t="shared" si="105"/>
        <v>273.69040727992393</v>
      </c>
      <c r="Y533" s="26">
        <f t="shared" si="106"/>
        <v>273.05003966208585</v>
      </c>
      <c r="Z533" s="26">
        <f t="shared" si="107"/>
        <v>275.60158213601665</v>
      </c>
      <c r="AA533" s="26"/>
    </row>
    <row r="534" spans="1:27" x14ac:dyDescent="0.2">
      <c r="A534" s="27" t="s">
        <v>551</v>
      </c>
      <c r="B534" s="18">
        <f>IF(ISERROR(VLOOKUP(Prices!A534,Quantities!$A$1:$B$576,2,FALSE)),0,VLOOKUP(Prices!A534,Quantities!$A$1:$B$576,2,FALSE))</f>
        <v>6</v>
      </c>
      <c r="C534" s="19">
        <f t="shared" si="112"/>
        <v>1</v>
      </c>
      <c r="D534" s="20">
        <v>4</v>
      </c>
      <c r="E534" s="21">
        <v>320</v>
      </c>
      <c r="F534" s="22">
        <v>0</v>
      </c>
      <c r="G534" s="23">
        <v>0</v>
      </c>
      <c r="H534" s="23">
        <v>0</v>
      </c>
      <c r="I534" s="23">
        <f>VLOOKUP(A534,'[1]Public Lighting Charges'!$A$8:$L$689,12,FALSE)</f>
        <v>74.6258649481763</v>
      </c>
      <c r="J534" s="24">
        <f t="shared" si="113"/>
        <v>74.6258649481763</v>
      </c>
      <c r="K534" s="25">
        <f t="shared" si="116"/>
        <v>106.58510735745362</v>
      </c>
      <c r="L534" s="25">
        <f t="shared" si="116"/>
        <v>104.87048479222418</v>
      </c>
      <c r="M534" s="25">
        <f t="shared" si="116"/>
        <v>105.14323743744916</v>
      </c>
      <c r="N534" s="25">
        <f t="shared" si="116"/>
        <v>104.89722836040929</v>
      </c>
      <c r="O534" s="25">
        <f t="shared" si="116"/>
        <v>105.8774506445387</v>
      </c>
      <c r="P534" s="23">
        <f t="shared" si="109"/>
        <v>104.87048479222418</v>
      </c>
      <c r="Q534" s="23">
        <f t="shared" si="110"/>
        <v>0</v>
      </c>
      <c r="R534" s="32">
        <f t="shared" si="115"/>
        <v>104.87048479222418</v>
      </c>
      <c r="S534" s="26">
        <f t="shared" si="111"/>
        <v>0</v>
      </c>
      <c r="U534" s="26"/>
      <c r="V534" s="26">
        <f t="shared" si="114"/>
        <v>639.51064414472171</v>
      </c>
      <c r="W534" s="26">
        <f t="shared" si="104"/>
        <v>629.22290875334511</v>
      </c>
      <c r="X534" s="26">
        <f t="shared" si="105"/>
        <v>630.85942462469495</v>
      </c>
      <c r="Y534" s="26">
        <f t="shared" si="106"/>
        <v>629.38337016245578</v>
      </c>
      <c r="Z534" s="26">
        <f t="shared" si="107"/>
        <v>635.26470386723213</v>
      </c>
      <c r="AA534" s="26"/>
    </row>
    <row r="535" spans="1:27" x14ac:dyDescent="0.2">
      <c r="A535" s="27" t="s">
        <v>552</v>
      </c>
      <c r="B535" s="18">
        <f>IF(ISERROR(VLOOKUP(Prices!A535,Quantities!$A$1:$B$576,2,FALSE)),0,VLOOKUP(Prices!A535,Quantities!$A$1:$B$576,2,FALSE))</f>
        <v>11</v>
      </c>
      <c r="C535" s="19">
        <f t="shared" si="112"/>
        <v>1</v>
      </c>
      <c r="D535" s="20">
        <v>4</v>
      </c>
      <c r="E535" s="21">
        <v>620</v>
      </c>
      <c r="F535" s="22">
        <v>0</v>
      </c>
      <c r="G535" s="23">
        <v>0</v>
      </c>
      <c r="H535" s="23">
        <v>0</v>
      </c>
      <c r="I535" s="23">
        <f>VLOOKUP(A535,'[1]Public Lighting Charges'!$A$8:$L$689,12,FALSE)</f>
        <v>64.750981198176305</v>
      </c>
      <c r="J535" s="24">
        <f t="shared" si="113"/>
        <v>64.750981198176305</v>
      </c>
      <c r="K535" s="25">
        <f t="shared" si="116"/>
        <v>92.481209930374689</v>
      </c>
      <c r="L535" s="25">
        <f t="shared" si="116"/>
        <v>90.993475167632042</v>
      </c>
      <c r="M535" s="25">
        <f t="shared" si="116"/>
        <v>91.230135759974644</v>
      </c>
      <c r="N535" s="25">
        <f t="shared" si="116"/>
        <v>91.01667988736196</v>
      </c>
      <c r="O535" s="25">
        <f t="shared" si="116"/>
        <v>91.867194045338877</v>
      </c>
      <c r="P535" s="23">
        <f t="shared" si="109"/>
        <v>90.993475167632042</v>
      </c>
      <c r="Q535" s="23">
        <f t="shared" si="110"/>
        <v>0</v>
      </c>
      <c r="R535" s="32">
        <f t="shared" si="115"/>
        <v>90.993475167632042</v>
      </c>
      <c r="S535" s="26">
        <f t="shared" si="111"/>
        <v>0</v>
      </c>
      <c r="U535" s="26"/>
      <c r="V535" s="26">
        <f t="shared" si="114"/>
        <v>1017.2933092341216</v>
      </c>
      <c r="W535" s="26">
        <f t="shared" si="104"/>
        <v>1000.9282268439524</v>
      </c>
      <c r="X535" s="26">
        <f t="shared" si="105"/>
        <v>1003.531493359721</v>
      </c>
      <c r="Y535" s="26">
        <f t="shared" si="106"/>
        <v>1001.1834787609815</v>
      </c>
      <c r="Z535" s="26">
        <f t="shared" si="107"/>
        <v>1010.5391344987277</v>
      </c>
      <c r="AA535" s="26"/>
    </row>
    <row r="536" spans="1:27" x14ac:dyDescent="0.2">
      <c r="A536" s="27" t="s">
        <v>553</v>
      </c>
      <c r="B536" s="18">
        <f>IF(ISERROR(VLOOKUP(Prices!A536,Quantities!$A$1:$B$576,2,FALSE)),0,VLOOKUP(Prices!A536,Quantities!$A$1:$B$576,2,FALSE))</f>
        <v>1</v>
      </c>
      <c r="C536" s="19">
        <f t="shared" si="112"/>
        <v>1</v>
      </c>
      <c r="D536" s="20">
        <v>4</v>
      </c>
      <c r="E536" s="21">
        <v>1170</v>
      </c>
      <c r="F536" s="22">
        <v>0</v>
      </c>
      <c r="G536" s="23">
        <v>0</v>
      </c>
      <c r="H536" s="23">
        <v>0</v>
      </c>
      <c r="I536" s="23">
        <f>VLOOKUP(A536,'[1]Public Lighting Charges'!$A$8:$L$689,12,FALSE)</f>
        <v>74.6258649481763</v>
      </c>
      <c r="J536" s="24">
        <f t="shared" si="113"/>
        <v>74.6258649481763</v>
      </c>
      <c r="K536" s="25">
        <f t="shared" si="116"/>
        <v>106.58510735745362</v>
      </c>
      <c r="L536" s="25">
        <f t="shared" si="116"/>
        <v>104.87048479222418</v>
      </c>
      <c r="M536" s="25">
        <f t="shared" si="116"/>
        <v>105.14323743744916</v>
      </c>
      <c r="N536" s="25">
        <f t="shared" si="116"/>
        <v>104.89722836040929</v>
      </c>
      <c r="O536" s="25">
        <f t="shared" si="116"/>
        <v>105.8774506445387</v>
      </c>
      <c r="P536" s="23">
        <f t="shared" si="109"/>
        <v>104.87048479222418</v>
      </c>
      <c r="Q536" s="23">
        <f t="shared" si="110"/>
        <v>0</v>
      </c>
      <c r="R536" s="32">
        <f t="shared" si="115"/>
        <v>104.87048479222418</v>
      </c>
      <c r="S536" s="26">
        <f t="shared" si="111"/>
        <v>0</v>
      </c>
      <c r="U536" s="26"/>
      <c r="V536" s="26">
        <f t="shared" si="114"/>
        <v>106.58510735745362</v>
      </c>
      <c r="W536" s="26">
        <f t="shared" si="104"/>
        <v>104.87048479222418</v>
      </c>
      <c r="X536" s="26">
        <f t="shared" si="105"/>
        <v>105.14323743744916</v>
      </c>
      <c r="Y536" s="26">
        <f t="shared" si="106"/>
        <v>104.89722836040929</v>
      </c>
      <c r="Z536" s="26">
        <f t="shared" si="107"/>
        <v>105.8774506445387</v>
      </c>
      <c r="AA536" s="26"/>
    </row>
    <row r="537" spans="1:27" x14ac:dyDescent="0.2">
      <c r="A537" s="27" t="s">
        <v>554</v>
      </c>
      <c r="B537" s="18">
        <f>IF(ISERROR(VLOOKUP(Prices!A537,Quantities!$A$1:$B$576,2,FALSE)),0,VLOOKUP(Prices!A537,Quantities!$A$1:$B$576,2,FALSE))</f>
        <v>1</v>
      </c>
      <c r="C537" s="19">
        <f t="shared" si="112"/>
        <v>1</v>
      </c>
      <c r="D537" s="20">
        <v>4</v>
      </c>
      <c r="E537" s="21">
        <v>120</v>
      </c>
      <c r="F537" s="22">
        <v>0</v>
      </c>
      <c r="G537" s="23">
        <v>0</v>
      </c>
      <c r="H537" s="23">
        <v>0</v>
      </c>
      <c r="I537" s="23">
        <f>VLOOKUP(A537,'[1]Public Lighting Charges'!$A$8:$L$689,12,FALSE)</f>
        <v>69.122192117776308</v>
      </c>
      <c r="J537" s="24">
        <f t="shared" si="113"/>
        <v>69.122192117776308</v>
      </c>
      <c r="K537" s="25">
        <f t="shared" si="116"/>
        <v>98.724433851078146</v>
      </c>
      <c r="L537" s="25">
        <f t="shared" si="116"/>
        <v>97.136265051352083</v>
      </c>
      <c r="M537" s="25">
        <f t="shared" si="116"/>
        <v>97.388902133106043</v>
      </c>
      <c r="N537" s="25">
        <f t="shared" si="116"/>
        <v>97.161036275903911</v>
      </c>
      <c r="O537" s="25">
        <f t="shared" si="116"/>
        <v>98.068966965736081</v>
      </c>
      <c r="P537" s="33">
        <f t="shared" si="109"/>
        <v>97.136265051352083</v>
      </c>
      <c r="Q537" s="33">
        <f t="shared" si="110"/>
        <v>0</v>
      </c>
      <c r="R537" s="34">
        <f t="shared" si="115"/>
        <v>97.136265051352083</v>
      </c>
      <c r="S537" s="35">
        <f t="shared" si="111"/>
        <v>0</v>
      </c>
      <c r="U537" s="26"/>
      <c r="V537" s="26">
        <f t="shared" si="114"/>
        <v>98.724433851078146</v>
      </c>
      <c r="W537" s="26">
        <f t="shared" ref="W537:W600" si="117">L537*$B537</f>
        <v>97.136265051352083</v>
      </c>
      <c r="X537" s="26">
        <f t="shared" ref="X537:X600" si="118">M537*$B537</f>
        <v>97.388902133106043</v>
      </c>
      <c r="Y537" s="26">
        <f t="shared" ref="Y537:Y600" si="119">N537*$B537</f>
        <v>97.161036275903911</v>
      </c>
      <c r="Z537" s="26">
        <f t="shared" ref="Z537:Z600" si="120">O537*$B537</f>
        <v>98.068966965736081</v>
      </c>
      <c r="AA537" s="26"/>
    </row>
    <row r="538" spans="1:27" x14ac:dyDescent="0.2">
      <c r="A538" s="27" t="s">
        <v>555</v>
      </c>
      <c r="B538" s="18">
        <f>IF(ISERROR(VLOOKUP(Prices!A538,Quantities!$A$1:$B$576,2,FALSE)),0,VLOOKUP(Prices!A538,Quantities!$A$1:$B$576,2,FALSE))</f>
        <v>52</v>
      </c>
      <c r="C538" s="19">
        <f t="shared" si="112"/>
        <v>1</v>
      </c>
      <c r="D538" s="20">
        <v>4</v>
      </c>
      <c r="E538" s="21">
        <v>10</v>
      </c>
      <c r="F538" s="22">
        <v>0</v>
      </c>
      <c r="G538" s="23">
        <v>0</v>
      </c>
      <c r="H538" s="23">
        <v>0</v>
      </c>
      <c r="I538" s="23">
        <f>VLOOKUP(A538,'[1]Public Lighting Charges'!$A$8:$L$689,12,FALSE)</f>
        <v>36.914815117404132</v>
      </c>
      <c r="J538" s="24">
        <f t="shared" si="113"/>
        <v>36.914815117404132</v>
      </c>
      <c r="K538" s="25">
        <f t="shared" si="116"/>
        <v>52.723938745653683</v>
      </c>
      <c r="L538" s="25">
        <f t="shared" si="116"/>
        <v>51.875774707145993</v>
      </c>
      <c r="M538" s="25">
        <f t="shared" si="116"/>
        <v>52.010695936913386</v>
      </c>
      <c r="N538" s="25">
        <f t="shared" si="116"/>
        <v>51.889003818471124</v>
      </c>
      <c r="O538" s="25">
        <f t="shared" si="116"/>
        <v>52.373885627448814</v>
      </c>
      <c r="P538" s="33">
        <f t="shared" si="109"/>
        <v>51.875774707145993</v>
      </c>
      <c r="Q538" s="33">
        <f t="shared" si="110"/>
        <v>0</v>
      </c>
      <c r="R538" s="34">
        <f t="shared" si="115"/>
        <v>51.875774707145993</v>
      </c>
      <c r="S538" s="35">
        <f t="shared" si="111"/>
        <v>0</v>
      </c>
      <c r="U538" s="26"/>
      <c r="V538" s="26">
        <f t="shared" si="114"/>
        <v>2741.6448147739916</v>
      </c>
      <c r="W538" s="26">
        <f t="shared" si="117"/>
        <v>2697.5402847715918</v>
      </c>
      <c r="X538" s="26">
        <f t="shared" si="118"/>
        <v>2704.5561887194963</v>
      </c>
      <c r="Y538" s="26">
        <f t="shared" si="119"/>
        <v>2698.2281985604986</v>
      </c>
      <c r="Z538" s="26">
        <f t="shared" si="120"/>
        <v>2723.4420526273384</v>
      </c>
      <c r="AA538" s="26"/>
    </row>
    <row r="539" spans="1:27" x14ac:dyDescent="0.2">
      <c r="A539" s="27" t="s">
        <v>556</v>
      </c>
      <c r="B539" s="18">
        <f>IF(ISERROR(VLOOKUP(Prices!A539,Quantities!$A$1:$B$576,2,FALSE)),0,VLOOKUP(Prices!A539,Quantities!$A$1:$B$576,2,FALSE))</f>
        <v>46</v>
      </c>
      <c r="C539" s="19">
        <f t="shared" si="112"/>
        <v>1</v>
      </c>
      <c r="D539" s="20">
        <v>4</v>
      </c>
      <c r="E539" s="21">
        <v>990</v>
      </c>
      <c r="F539" s="22">
        <v>0</v>
      </c>
      <c r="G539" s="23">
        <v>0</v>
      </c>
      <c r="H539" s="23">
        <v>0</v>
      </c>
      <c r="I539" s="23">
        <f>VLOOKUP(A539,'[1]Public Lighting Charges'!$A$8:$L$689,12,FALSE)</f>
        <v>46.789698867404134</v>
      </c>
      <c r="J539" s="24">
        <f t="shared" si="113"/>
        <v>46.789698867404134</v>
      </c>
      <c r="K539" s="25">
        <f t="shared" si="116"/>
        <v>66.827836172732631</v>
      </c>
      <c r="L539" s="25">
        <f t="shared" si="116"/>
        <v>65.752784331738155</v>
      </c>
      <c r="M539" s="25">
        <f t="shared" si="116"/>
        <v>65.923797614387908</v>
      </c>
      <c r="N539" s="25">
        <f t="shared" si="116"/>
        <v>65.769552291518451</v>
      </c>
      <c r="O539" s="25">
        <f t="shared" si="116"/>
        <v>66.384142226648649</v>
      </c>
      <c r="P539" s="33">
        <f t="shared" si="109"/>
        <v>65.752784331738155</v>
      </c>
      <c r="Q539" s="33">
        <f t="shared" si="110"/>
        <v>0</v>
      </c>
      <c r="R539" s="34">
        <f t="shared" si="115"/>
        <v>65.752784331738155</v>
      </c>
      <c r="S539" s="35">
        <f t="shared" si="111"/>
        <v>0</v>
      </c>
      <c r="U539" s="26"/>
      <c r="V539" s="26">
        <f t="shared" si="114"/>
        <v>3074.080463945701</v>
      </c>
      <c r="W539" s="26">
        <f t="shared" si="117"/>
        <v>3024.628079259955</v>
      </c>
      <c r="X539" s="26">
        <f t="shared" si="118"/>
        <v>3032.494690261844</v>
      </c>
      <c r="Y539" s="26">
        <f t="shared" si="119"/>
        <v>3025.3994054098489</v>
      </c>
      <c r="Z539" s="26">
        <f t="shared" si="120"/>
        <v>3053.670542425838</v>
      </c>
      <c r="AA539" s="26"/>
    </row>
    <row r="540" spans="1:27" x14ac:dyDescent="0.2">
      <c r="A540" s="27" t="s">
        <v>557</v>
      </c>
      <c r="B540" s="18">
        <f>IF(ISERROR(VLOOKUP(Prices!A540,Quantities!$A$1:$B$576,2,FALSE)),0,VLOOKUP(Prices!A540,Quantities!$A$1:$B$576,2,FALSE))</f>
        <v>757</v>
      </c>
      <c r="C540" s="19">
        <f t="shared" si="112"/>
        <v>1</v>
      </c>
      <c r="D540" s="20">
        <v>4</v>
      </c>
      <c r="E540" s="21">
        <v>10</v>
      </c>
      <c r="F540" s="22">
        <v>0</v>
      </c>
      <c r="G540" s="23">
        <v>0</v>
      </c>
      <c r="H540" s="23">
        <v>0</v>
      </c>
      <c r="I540" s="23">
        <f>VLOOKUP(A540,'[1]Public Lighting Charges'!$A$8:$L$689,12,FALSE)</f>
        <v>36.918448633003393</v>
      </c>
      <c r="J540" s="24">
        <f t="shared" si="113"/>
        <v>36.918448633003393</v>
      </c>
      <c r="K540" s="25">
        <f t="shared" si="116"/>
        <v>52.729128349157797</v>
      </c>
      <c r="L540" s="25">
        <f t="shared" si="116"/>
        <v>51.880880826085587</v>
      </c>
      <c r="M540" s="25">
        <f t="shared" si="116"/>
        <v>52.015815336114336</v>
      </c>
      <c r="N540" s="25">
        <f t="shared" si="116"/>
        <v>51.894111239548671</v>
      </c>
      <c r="O540" s="25">
        <f t="shared" si="116"/>
        <v>52.379040775316035</v>
      </c>
      <c r="P540" s="33">
        <f t="shared" si="109"/>
        <v>51.880880826085587</v>
      </c>
      <c r="Q540" s="33">
        <f t="shared" si="110"/>
        <v>0</v>
      </c>
      <c r="R540" s="34">
        <f t="shared" si="115"/>
        <v>51.880880826085587</v>
      </c>
      <c r="S540" s="35">
        <f t="shared" si="111"/>
        <v>0</v>
      </c>
      <c r="U540" s="26"/>
      <c r="V540" s="26">
        <f t="shared" si="114"/>
        <v>39915.950160312452</v>
      </c>
      <c r="W540" s="26">
        <f t="shared" si="117"/>
        <v>39273.826785346791</v>
      </c>
      <c r="X540" s="26">
        <f t="shared" si="118"/>
        <v>39375.972209438551</v>
      </c>
      <c r="Y540" s="26">
        <f t="shared" si="119"/>
        <v>39283.842208338341</v>
      </c>
      <c r="Z540" s="26">
        <f t="shared" si="120"/>
        <v>39650.933866914238</v>
      </c>
      <c r="AA540" s="26"/>
    </row>
    <row r="541" spans="1:27" x14ac:dyDescent="0.2">
      <c r="A541" s="27" t="s">
        <v>558</v>
      </c>
      <c r="B541" s="18">
        <f>IF(ISERROR(VLOOKUP(Prices!A541,Quantities!$A$1:$B$576,2,FALSE)),0,VLOOKUP(Prices!A541,Quantities!$A$1:$B$576,2,FALSE))</f>
        <v>1</v>
      </c>
      <c r="C541" s="19">
        <f t="shared" si="112"/>
        <v>1</v>
      </c>
      <c r="D541" s="20">
        <v>4</v>
      </c>
      <c r="E541" s="21">
        <v>740</v>
      </c>
      <c r="F541" s="22">
        <v>0</v>
      </c>
      <c r="G541" s="23">
        <v>0</v>
      </c>
      <c r="H541" s="23">
        <v>0</v>
      </c>
      <c r="I541" s="23">
        <f>VLOOKUP(A541,'[1]Public Lighting Charges'!$A$8:$L$689,12,FALSE)</f>
        <v>36.918448633003393</v>
      </c>
      <c r="J541" s="24">
        <f t="shared" si="113"/>
        <v>36.918448633003393</v>
      </c>
      <c r="K541" s="25">
        <f t="shared" si="116"/>
        <v>52.729128349157797</v>
      </c>
      <c r="L541" s="25">
        <f t="shared" si="116"/>
        <v>51.880880826085587</v>
      </c>
      <c r="M541" s="25">
        <f t="shared" si="116"/>
        <v>52.015815336114336</v>
      </c>
      <c r="N541" s="25">
        <f t="shared" si="116"/>
        <v>51.894111239548671</v>
      </c>
      <c r="O541" s="25">
        <f t="shared" si="116"/>
        <v>52.379040775316035</v>
      </c>
      <c r="P541" s="33">
        <f t="shared" si="109"/>
        <v>51.880880826085587</v>
      </c>
      <c r="Q541" s="33">
        <f t="shared" si="110"/>
        <v>0</v>
      </c>
      <c r="R541" s="34">
        <f t="shared" si="115"/>
        <v>51.880880826085587</v>
      </c>
      <c r="S541" s="35">
        <f t="shared" si="111"/>
        <v>0</v>
      </c>
      <c r="U541" s="26"/>
      <c r="V541" s="26">
        <f t="shared" si="114"/>
        <v>52.729128349157797</v>
      </c>
      <c r="W541" s="26">
        <f t="shared" si="117"/>
        <v>51.880880826085587</v>
      </c>
      <c r="X541" s="26">
        <f t="shared" si="118"/>
        <v>52.015815336114336</v>
      </c>
      <c r="Y541" s="26">
        <f t="shared" si="119"/>
        <v>51.894111239548671</v>
      </c>
      <c r="Z541" s="26">
        <f t="shared" si="120"/>
        <v>52.379040775316035</v>
      </c>
      <c r="AA541" s="26"/>
    </row>
    <row r="542" spans="1:27" x14ac:dyDescent="0.2">
      <c r="A542" s="27" t="s">
        <v>559</v>
      </c>
      <c r="B542" s="18">
        <f>IF(ISERROR(VLOOKUP(Prices!A542,Quantities!$A$1:$B$576,2,FALSE)),0,VLOOKUP(Prices!A542,Quantities!$A$1:$B$576,2,FALSE))</f>
        <v>159</v>
      </c>
      <c r="C542" s="19">
        <f t="shared" si="112"/>
        <v>1</v>
      </c>
      <c r="D542" s="20">
        <v>4</v>
      </c>
      <c r="E542" s="21">
        <v>810</v>
      </c>
      <c r="F542" s="22">
        <v>0</v>
      </c>
      <c r="G542" s="23">
        <v>0</v>
      </c>
      <c r="H542" s="23">
        <v>0</v>
      </c>
      <c r="I542" s="23">
        <f>VLOOKUP(A542,'[1]Public Lighting Charges'!$A$8:$L$689,12,FALSE)</f>
        <v>47.728362633003393</v>
      </c>
      <c r="J542" s="24">
        <f t="shared" si="113"/>
        <v>47.728362633003393</v>
      </c>
      <c r="K542" s="25">
        <f t="shared" si="116"/>
        <v>68.16849169878148</v>
      </c>
      <c r="L542" s="25">
        <f t="shared" si="116"/>
        <v>67.07187288399345</v>
      </c>
      <c r="M542" s="25">
        <f t="shared" si="116"/>
        <v>67.24631692118416</v>
      </c>
      <c r="N542" s="25">
        <f t="shared" si="116"/>
        <v>67.088977231411405</v>
      </c>
      <c r="O542" s="25">
        <f t="shared" si="116"/>
        <v>67.715896660356975</v>
      </c>
      <c r="P542" s="33">
        <f t="shared" si="109"/>
        <v>67.07187288399345</v>
      </c>
      <c r="Q542" s="33">
        <f t="shared" si="110"/>
        <v>0</v>
      </c>
      <c r="R542" s="34">
        <f t="shared" si="115"/>
        <v>67.07187288399345</v>
      </c>
      <c r="S542" s="35">
        <f t="shared" si="111"/>
        <v>0</v>
      </c>
      <c r="U542" s="26"/>
      <c r="V542" s="26">
        <f t="shared" si="114"/>
        <v>10838.790180106256</v>
      </c>
      <c r="W542" s="26">
        <f t="shared" si="117"/>
        <v>10664.427788554958</v>
      </c>
      <c r="X542" s="26">
        <f t="shared" si="118"/>
        <v>10692.164390468282</v>
      </c>
      <c r="Y542" s="26">
        <f t="shared" si="119"/>
        <v>10667.147379794413</v>
      </c>
      <c r="Z542" s="26">
        <f t="shared" si="120"/>
        <v>10766.82756899676</v>
      </c>
      <c r="AA542" s="26"/>
    </row>
    <row r="543" spans="1:27" x14ac:dyDescent="0.2">
      <c r="A543" s="27" t="s">
        <v>560</v>
      </c>
      <c r="B543" s="18">
        <f>IF(ISERROR(VLOOKUP(Prices!A543,Quantities!$A$1:$B$576,2,FALSE)),0,VLOOKUP(Prices!A543,Quantities!$A$1:$B$576,2,FALSE))</f>
        <v>1009</v>
      </c>
      <c r="C543" s="19">
        <f t="shared" si="112"/>
        <v>1</v>
      </c>
      <c r="D543" s="20">
        <v>4</v>
      </c>
      <c r="E543" s="21">
        <v>990</v>
      </c>
      <c r="F543" s="22">
        <v>0</v>
      </c>
      <c r="G543" s="23">
        <v>0</v>
      </c>
      <c r="H543" s="23">
        <v>0</v>
      </c>
      <c r="I543" s="23">
        <f>VLOOKUP(A543,'[1]Public Lighting Charges'!$A$8:$L$689,12,FALSE)</f>
        <v>46.793332383003396</v>
      </c>
      <c r="J543" s="24">
        <f t="shared" si="113"/>
        <v>46.793332383003396</v>
      </c>
      <c r="K543" s="25">
        <f t="shared" si="116"/>
        <v>66.833025776236738</v>
      </c>
      <c r="L543" s="25">
        <f t="shared" si="116"/>
        <v>65.757890450677735</v>
      </c>
      <c r="M543" s="25">
        <f t="shared" si="116"/>
        <v>65.928917013588844</v>
      </c>
      <c r="N543" s="25">
        <f t="shared" si="116"/>
        <v>65.774659712596005</v>
      </c>
      <c r="O543" s="25">
        <f t="shared" si="116"/>
        <v>66.389297374515863</v>
      </c>
      <c r="P543" s="33">
        <f t="shared" si="109"/>
        <v>65.757890450677735</v>
      </c>
      <c r="Q543" s="33">
        <f t="shared" si="110"/>
        <v>0</v>
      </c>
      <c r="R543" s="34">
        <f t="shared" si="115"/>
        <v>65.757890450677735</v>
      </c>
      <c r="S543" s="35">
        <f t="shared" si="111"/>
        <v>0</v>
      </c>
      <c r="U543" s="26"/>
      <c r="V543" s="26">
        <f t="shared" si="114"/>
        <v>67434.523008222866</v>
      </c>
      <c r="W543" s="26">
        <f t="shared" si="117"/>
        <v>66349.711464733831</v>
      </c>
      <c r="X543" s="26">
        <f t="shared" si="118"/>
        <v>66522.277266711142</v>
      </c>
      <c r="Y543" s="26">
        <f t="shared" si="119"/>
        <v>66366.631650009367</v>
      </c>
      <c r="Z543" s="26">
        <f t="shared" si="120"/>
        <v>66986.801050886512</v>
      </c>
      <c r="AA543" s="26"/>
    </row>
    <row r="544" spans="1:27" x14ac:dyDescent="0.2">
      <c r="A544" s="27" t="s">
        <v>561</v>
      </c>
      <c r="B544" s="18">
        <f>IF(ISERROR(VLOOKUP(Prices!A544,Quantities!$A$1:$B$576,2,FALSE)),0,VLOOKUP(Prices!A544,Quantities!$A$1:$B$576,2,FALSE))</f>
        <v>5</v>
      </c>
      <c r="C544" s="19">
        <f t="shared" si="112"/>
        <v>1</v>
      </c>
      <c r="D544" s="20">
        <v>4</v>
      </c>
      <c r="E544" s="21">
        <v>1000</v>
      </c>
      <c r="F544" s="22">
        <v>0</v>
      </c>
      <c r="G544" s="23">
        <v>0</v>
      </c>
      <c r="H544" s="23">
        <v>0</v>
      </c>
      <c r="I544" s="23">
        <f>VLOOKUP(A544,'[1]Public Lighting Charges'!$A$8:$L$689,12,FALSE)</f>
        <v>41.855890508003391</v>
      </c>
      <c r="J544" s="24">
        <f t="shared" si="113"/>
        <v>41.855890508003391</v>
      </c>
      <c r="K544" s="25">
        <f t="shared" si="116"/>
        <v>59.781077062697257</v>
      </c>
      <c r="L544" s="25">
        <f t="shared" si="116"/>
        <v>58.819385638381654</v>
      </c>
      <c r="M544" s="25">
        <f t="shared" si="116"/>
        <v>58.972366174851587</v>
      </c>
      <c r="N544" s="25">
        <f t="shared" si="116"/>
        <v>58.834385476072327</v>
      </c>
      <c r="O544" s="25">
        <f t="shared" si="116"/>
        <v>59.384169074915945</v>
      </c>
      <c r="P544" s="33">
        <f t="shared" si="109"/>
        <v>58.819385638381654</v>
      </c>
      <c r="Q544" s="33">
        <f t="shared" si="110"/>
        <v>0</v>
      </c>
      <c r="R544" s="34">
        <f t="shared" si="115"/>
        <v>58.819385638381654</v>
      </c>
      <c r="S544" s="35">
        <f t="shared" si="111"/>
        <v>0</v>
      </c>
      <c r="U544" s="26"/>
      <c r="V544" s="26">
        <f t="shared" si="114"/>
        <v>298.90538531348631</v>
      </c>
      <c r="W544" s="26">
        <f t="shared" si="117"/>
        <v>294.09692819190826</v>
      </c>
      <c r="X544" s="26">
        <f t="shared" si="118"/>
        <v>294.86183087425792</v>
      </c>
      <c r="Y544" s="26">
        <f t="shared" si="119"/>
        <v>294.17192738036164</v>
      </c>
      <c r="Z544" s="26">
        <f t="shared" si="120"/>
        <v>296.9208453745797</v>
      </c>
      <c r="AA544" s="26"/>
    </row>
    <row r="545" spans="1:27" x14ac:dyDescent="0.2">
      <c r="A545" s="27" t="s">
        <v>562</v>
      </c>
      <c r="B545" s="18">
        <f>IF(ISERROR(VLOOKUP(Prices!A545,Quantities!$A$1:$B$576,2,FALSE)),0,VLOOKUP(Prices!A545,Quantities!$A$1:$B$576,2,FALSE))</f>
        <v>77</v>
      </c>
      <c r="C545" s="19">
        <f t="shared" si="112"/>
        <v>1</v>
      </c>
      <c r="D545" s="20">
        <v>4</v>
      </c>
      <c r="E545" s="21">
        <v>20</v>
      </c>
      <c r="F545" s="22">
        <v>0</v>
      </c>
      <c r="G545" s="23">
        <v>0</v>
      </c>
      <c r="H545" s="23">
        <v>0</v>
      </c>
      <c r="I545" s="23">
        <f>VLOOKUP(A545,'[1]Public Lighting Charges'!$A$8:$L$689,12,FALSE)</f>
        <v>45.205405811559004</v>
      </c>
      <c r="J545" s="24">
        <f t="shared" si="113"/>
        <v>45.205405811559004</v>
      </c>
      <c r="K545" s="25">
        <f t="shared" si="116"/>
        <v>64.565054420585611</v>
      </c>
      <c r="L545" s="25">
        <f t="shared" si="116"/>
        <v>63.526403693673693</v>
      </c>
      <c r="M545" s="25">
        <f t="shared" si="116"/>
        <v>63.69162648904274</v>
      </c>
      <c r="N545" s="25">
        <f t="shared" si="116"/>
        <v>63.542603892539006</v>
      </c>
      <c r="O545" s="25">
        <f t="shared" si="116"/>
        <v>64.136383893218067</v>
      </c>
      <c r="P545" s="33">
        <f t="shared" si="109"/>
        <v>63.526403693673693</v>
      </c>
      <c r="Q545" s="33">
        <f t="shared" si="110"/>
        <v>0</v>
      </c>
      <c r="R545" s="34">
        <f t="shared" si="115"/>
        <v>63.526403693673693</v>
      </c>
      <c r="S545" s="35">
        <f t="shared" si="111"/>
        <v>0</v>
      </c>
      <c r="U545" s="26"/>
      <c r="V545" s="26">
        <f t="shared" si="114"/>
        <v>4971.5091903850916</v>
      </c>
      <c r="W545" s="26">
        <f t="shared" si="117"/>
        <v>4891.5330844128739</v>
      </c>
      <c r="X545" s="26">
        <f t="shared" si="118"/>
        <v>4904.2552396562905</v>
      </c>
      <c r="Y545" s="26">
        <f t="shared" si="119"/>
        <v>4892.7804997255034</v>
      </c>
      <c r="Z545" s="26">
        <f t="shared" si="120"/>
        <v>4938.501559777791</v>
      </c>
      <c r="AA545" s="26"/>
    </row>
    <row r="546" spans="1:27" x14ac:dyDescent="0.2">
      <c r="A546" s="27" t="s">
        <v>563</v>
      </c>
      <c r="B546" s="18">
        <f>IF(ISERROR(VLOOKUP(Prices!A546,Quantities!$A$1:$B$576,2,FALSE)),0,VLOOKUP(Prices!A546,Quantities!$A$1:$B$576,2,FALSE))</f>
        <v>45</v>
      </c>
      <c r="C546" s="19">
        <f t="shared" si="112"/>
        <v>1</v>
      </c>
      <c r="D546" s="20">
        <v>4</v>
      </c>
      <c r="E546" s="21">
        <v>200</v>
      </c>
      <c r="F546" s="22">
        <v>0</v>
      </c>
      <c r="G546" s="23">
        <v>0</v>
      </c>
      <c r="H546" s="23">
        <v>0</v>
      </c>
      <c r="I546" s="23">
        <f>VLOOKUP(A546,'[1]Public Lighting Charges'!$A$8:$L$689,12,FALSE)</f>
        <v>56.015319811559003</v>
      </c>
      <c r="J546" s="24">
        <f t="shared" si="113"/>
        <v>56.015319811559003</v>
      </c>
      <c r="K546" s="25">
        <f t="shared" si="116"/>
        <v>80.004417770209301</v>
      </c>
      <c r="L546" s="25">
        <f t="shared" si="116"/>
        <v>78.717395751581563</v>
      </c>
      <c r="M546" s="25">
        <f t="shared" si="116"/>
        <v>78.922128074112564</v>
      </c>
      <c r="N546" s="25">
        <f t="shared" si="116"/>
        <v>78.737469884401747</v>
      </c>
      <c r="O546" s="25">
        <f t="shared" si="116"/>
        <v>79.473239778259014</v>
      </c>
      <c r="P546" s="33">
        <f t="shared" si="109"/>
        <v>78.717395751581563</v>
      </c>
      <c r="Q546" s="33">
        <f t="shared" si="110"/>
        <v>0</v>
      </c>
      <c r="R546" s="34">
        <f t="shared" si="115"/>
        <v>78.717395751581563</v>
      </c>
      <c r="S546" s="35">
        <f t="shared" si="111"/>
        <v>0</v>
      </c>
      <c r="U546" s="26"/>
      <c r="V546" s="26">
        <f t="shared" si="114"/>
        <v>3600.1987996594185</v>
      </c>
      <c r="W546" s="26">
        <f t="shared" si="117"/>
        <v>3542.2828088211704</v>
      </c>
      <c r="X546" s="26">
        <f t="shared" si="118"/>
        <v>3551.4957633350655</v>
      </c>
      <c r="Y546" s="26">
        <f t="shared" si="119"/>
        <v>3543.1861447980787</v>
      </c>
      <c r="Z546" s="26">
        <f t="shared" si="120"/>
        <v>3576.2957900216556</v>
      </c>
      <c r="AA546" s="26"/>
    </row>
    <row r="547" spans="1:27" x14ac:dyDescent="0.2">
      <c r="A547" s="27" t="s">
        <v>564</v>
      </c>
      <c r="B547" s="18">
        <f>IF(ISERROR(VLOOKUP(Prices!A547,Quantities!$A$1:$B$576,2,FALSE)),0,VLOOKUP(Prices!A547,Quantities!$A$1:$B$576,2,FALSE))</f>
        <v>28</v>
      </c>
      <c r="C547" s="19">
        <f t="shared" si="112"/>
        <v>1</v>
      </c>
      <c r="D547" s="20">
        <v>4</v>
      </c>
      <c r="E547" s="21">
        <v>290</v>
      </c>
      <c r="F547" s="22">
        <v>0</v>
      </c>
      <c r="G547" s="23">
        <v>0</v>
      </c>
      <c r="H547" s="23">
        <v>0</v>
      </c>
      <c r="I547" s="23">
        <f>VLOOKUP(A547,'[1]Public Lighting Charges'!$A$8:$L$689,12,FALSE)</f>
        <v>55.080289561559006</v>
      </c>
      <c r="J547" s="24">
        <f t="shared" si="113"/>
        <v>55.080289561559006</v>
      </c>
      <c r="K547" s="25">
        <f t="shared" si="116"/>
        <v>78.668951847664559</v>
      </c>
      <c r="L547" s="25">
        <f t="shared" si="116"/>
        <v>77.403413318265848</v>
      </c>
      <c r="M547" s="25">
        <f t="shared" si="116"/>
        <v>77.604728166517262</v>
      </c>
      <c r="N547" s="25">
        <f t="shared" si="116"/>
        <v>77.423152365586333</v>
      </c>
      <c r="O547" s="25">
        <f t="shared" si="116"/>
        <v>78.146640492417916</v>
      </c>
      <c r="P547" s="33">
        <f t="shared" si="109"/>
        <v>77.403413318265848</v>
      </c>
      <c r="Q547" s="33">
        <f t="shared" si="110"/>
        <v>0</v>
      </c>
      <c r="R547" s="34">
        <f t="shared" si="115"/>
        <v>77.403413318265848</v>
      </c>
      <c r="S547" s="35">
        <f t="shared" si="111"/>
        <v>0</v>
      </c>
      <c r="U547" s="26"/>
      <c r="V547" s="26">
        <f t="shared" si="114"/>
        <v>2202.7306517346078</v>
      </c>
      <c r="W547" s="26">
        <f t="shared" si="117"/>
        <v>2167.2955729114437</v>
      </c>
      <c r="X547" s="26">
        <f t="shared" si="118"/>
        <v>2172.9323886624834</v>
      </c>
      <c r="Y547" s="26">
        <f t="shared" si="119"/>
        <v>2167.8482662364172</v>
      </c>
      <c r="Z547" s="26">
        <f t="shared" si="120"/>
        <v>2188.1059337877018</v>
      </c>
      <c r="AA547" s="26"/>
    </row>
    <row r="548" spans="1:27" x14ac:dyDescent="0.2">
      <c r="A548" s="27" t="s">
        <v>565</v>
      </c>
      <c r="B548" s="18">
        <f>IF(ISERROR(VLOOKUP(Prices!A548,Quantities!$A$1:$B$576,2,FALSE)),0,VLOOKUP(Prices!A548,Quantities!$A$1:$B$576,2,FALSE))</f>
        <v>3</v>
      </c>
      <c r="C548" s="19">
        <f t="shared" si="112"/>
        <v>1</v>
      </c>
      <c r="D548" s="20">
        <v>4</v>
      </c>
      <c r="E548" s="21">
        <v>570</v>
      </c>
      <c r="F548" s="22">
        <v>0</v>
      </c>
      <c r="G548" s="23">
        <v>0</v>
      </c>
      <c r="H548" s="23">
        <v>0</v>
      </c>
      <c r="I548" s="23">
        <f>VLOOKUP(A548,'[1]Public Lighting Charges'!$A$8:$L$689,12,FALSE)</f>
        <v>47.674126749059006</v>
      </c>
      <c r="J548" s="24">
        <f t="shared" si="113"/>
        <v>47.674126749059006</v>
      </c>
      <c r="K548" s="25">
        <f t="shared" si="116"/>
        <v>68.091028777355348</v>
      </c>
      <c r="L548" s="25">
        <f t="shared" si="116"/>
        <v>66.99565609982173</v>
      </c>
      <c r="M548" s="25">
        <f t="shared" si="116"/>
        <v>67.169901908411376</v>
      </c>
      <c r="N548" s="25">
        <f t="shared" si="116"/>
        <v>67.012741010800838</v>
      </c>
      <c r="O548" s="25">
        <f t="shared" si="116"/>
        <v>67.638948043018033</v>
      </c>
      <c r="P548" s="33">
        <f t="shared" si="109"/>
        <v>66.99565609982173</v>
      </c>
      <c r="Q548" s="33">
        <f t="shared" si="110"/>
        <v>0</v>
      </c>
      <c r="R548" s="34">
        <f t="shared" si="115"/>
        <v>66.99565609982173</v>
      </c>
      <c r="S548" s="35">
        <f t="shared" si="111"/>
        <v>0</v>
      </c>
      <c r="U548" s="26"/>
      <c r="V548" s="26">
        <f t="shared" si="114"/>
        <v>204.27308633206604</v>
      </c>
      <c r="W548" s="26">
        <f t="shared" si="117"/>
        <v>200.98696829946519</v>
      </c>
      <c r="X548" s="26">
        <f t="shared" si="118"/>
        <v>201.50970572523414</v>
      </c>
      <c r="Y548" s="26">
        <f t="shared" si="119"/>
        <v>201.03822303240253</v>
      </c>
      <c r="Z548" s="26">
        <f t="shared" si="120"/>
        <v>202.91684412905408</v>
      </c>
      <c r="AA548" s="26"/>
    </row>
    <row r="549" spans="1:27" x14ac:dyDescent="0.2">
      <c r="A549" s="27" t="s">
        <v>566</v>
      </c>
      <c r="B549" s="18">
        <f>IF(ISERROR(VLOOKUP(Prices!A549,Quantities!$A$1:$B$576,2,FALSE)),0,VLOOKUP(Prices!A549,Quantities!$A$1:$B$576,2,FALSE))</f>
        <v>69</v>
      </c>
      <c r="C549" s="19">
        <f t="shared" si="112"/>
        <v>1</v>
      </c>
      <c r="D549" s="20">
        <v>4</v>
      </c>
      <c r="E549" s="21">
        <v>30</v>
      </c>
      <c r="F549" s="22">
        <v>0</v>
      </c>
      <c r="G549" s="23">
        <v>0</v>
      </c>
      <c r="H549" s="23">
        <v>0</v>
      </c>
      <c r="I549" s="23">
        <f>VLOOKUP(A549,'[1]Public Lighting Charges'!$A$8:$L$689,12,FALSE)</f>
        <v>53.715688950765824</v>
      </c>
      <c r="J549" s="24">
        <f t="shared" si="113"/>
        <v>53.715688950765824</v>
      </c>
      <c r="K549" s="25">
        <f t="shared" si="116"/>
        <v>76.719947937258382</v>
      </c>
      <c r="L549" s="25">
        <f t="shared" si="116"/>
        <v>75.485762813296475</v>
      </c>
      <c r="M549" s="25">
        <f t="shared" si="116"/>
        <v>75.682090135754677</v>
      </c>
      <c r="N549" s="25">
        <f t="shared" si="116"/>
        <v>75.505012830580185</v>
      </c>
      <c r="O549" s="25">
        <f t="shared" si="116"/>
        <v>76.21057671722285</v>
      </c>
      <c r="P549" s="33">
        <f t="shared" si="109"/>
        <v>75.485762813296475</v>
      </c>
      <c r="Q549" s="33">
        <f t="shared" si="110"/>
        <v>0</v>
      </c>
      <c r="R549" s="34">
        <f t="shared" si="115"/>
        <v>75.485762813296475</v>
      </c>
      <c r="S549" s="35">
        <f t="shared" si="111"/>
        <v>0</v>
      </c>
      <c r="U549" s="26"/>
      <c r="V549" s="26">
        <f t="shared" si="114"/>
        <v>5293.6764076708287</v>
      </c>
      <c r="W549" s="26">
        <f t="shared" si="117"/>
        <v>5208.5176341174565</v>
      </c>
      <c r="X549" s="26">
        <f t="shared" si="118"/>
        <v>5222.0642193670728</v>
      </c>
      <c r="Y549" s="26">
        <f t="shared" si="119"/>
        <v>5209.8458853100328</v>
      </c>
      <c r="Z549" s="26">
        <f t="shared" si="120"/>
        <v>5258.5297934883765</v>
      </c>
      <c r="AA549" s="26"/>
    </row>
    <row r="550" spans="1:27" x14ac:dyDescent="0.2">
      <c r="A550" s="27" t="s">
        <v>567</v>
      </c>
      <c r="B550" s="18">
        <f>IF(ISERROR(VLOOKUP(Prices!A550,Quantities!$A$1:$B$576,2,FALSE)),0,VLOOKUP(Prices!A550,Quantities!$A$1:$B$576,2,FALSE))</f>
        <v>47</v>
      </c>
      <c r="C550" s="19">
        <f t="shared" si="112"/>
        <v>1</v>
      </c>
      <c r="D550" s="20">
        <v>4</v>
      </c>
      <c r="E550" s="21">
        <v>210</v>
      </c>
      <c r="F550" s="22">
        <v>0</v>
      </c>
      <c r="G550" s="23">
        <v>0</v>
      </c>
      <c r="H550" s="23">
        <v>0</v>
      </c>
      <c r="I550" s="23">
        <f>VLOOKUP(A550,'[1]Public Lighting Charges'!$A$8:$L$689,12,FALSE)</f>
        <v>64.52560295076583</v>
      </c>
      <c r="J550" s="24">
        <f t="shared" si="113"/>
        <v>64.52560295076583</v>
      </c>
      <c r="K550" s="25">
        <f t="shared" si="116"/>
        <v>92.159311286882087</v>
      </c>
      <c r="L550" s="25">
        <f t="shared" si="116"/>
        <v>90.676754871204352</v>
      </c>
      <c r="M550" s="25">
        <f t="shared" si="116"/>
        <v>90.912591720824508</v>
      </c>
      <c r="N550" s="25">
        <f t="shared" si="116"/>
        <v>90.69987882244294</v>
      </c>
      <c r="O550" s="25">
        <f t="shared" si="116"/>
        <v>91.547432602263783</v>
      </c>
      <c r="P550" s="33">
        <f t="shared" si="109"/>
        <v>90.676754871204352</v>
      </c>
      <c r="Q550" s="33">
        <f t="shared" si="110"/>
        <v>0</v>
      </c>
      <c r="R550" s="34">
        <f t="shared" si="115"/>
        <v>90.676754871204352</v>
      </c>
      <c r="S550" s="35">
        <f t="shared" si="111"/>
        <v>0</v>
      </c>
      <c r="U550" s="26"/>
      <c r="V550" s="26">
        <f t="shared" si="114"/>
        <v>4331.4876304834579</v>
      </c>
      <c r="W550" s="26">
        <f t="shared" si="117"/>
        <v>4261.8074789466045</v>
      </c>
      <c r="X550" s="26">
        <f t="shared" si="118"/>
        <v>4272.891810878752</v>
      </c>
      <c r="Y550" s="26">
        <f t="shared" si="119"/>
        <v>4262.8943046548184</v>
      </c>
      <c r="Z550" s="26">
        <f t="shared" si="120"/>
        <v>4302.7293323063977</v>
      </c>
      <c r="AA550" s="26"/>
    </row>
    <row r="551" spans="1:27" x14ac:dyDescent="0.2">
      <c r="A551" s="18" t="s">
        <v>568</v>
      </c>
      <c r="B551" s="18">
        <f>IF(ISERROR(VLOOKUP(Prices!A551,Quantities!$A$1:$B$576,2,FALSE)),0,VLOOKUP(Prices!A551,Quantities!$A$1:$B$576,2,FALSE))</f>
        <v>0</v>
      </c>
      <c r="C551" s="19">
        <f t="shared" si="112"/>
        <v>0.37189189832404002</v>
      </c>
      <c r="D551" s="20">
        <v>5</v>
      </c>
      <c r="E551" s="21">
        <v>1620</v>
      </c>
      <c r="F551" s="22">
        <v>0</v>
      </c>
      <c r="G551" s="23">
        <v>0</v>
      </c>
      <c r="H551" s="23">
        <f>VLOOKUP(E551,'[4]SLUOS Capital Charge'!$D$12:$S$177,16,FALSE)</f>
        <v>73.704808793558669</v>
      </c>
      <c r="I551" s="23">
        <f>VLOOKUP(A551,'[1]Public Lighting Charges'!$A$8:$L$689,12,FALSE)</f>
        <v>43.639337217127348</v>
      </c>
      <c r="J551" s="24">
        <f t="shared" si="113"/>
        <v>117.34414601068602</v>
      </c>
      <c r="K551" s="25">
        <f>IF($D551=5,($I551*(1+K$6)*K$5)+$H551,$J551*(1+K$6)*K$5)</f>
        <v>136.03311072380393</v>
      </c>
      <c r="L551" s="25">
        <f t="shared" ref="L551:O566" si="121">IF($D551=5,($I551*(1+L$6)*L$5)+$H551,$J551*(1+L$6)*L$5)</f>
        <v>135.03044238118432</v>
      </c>
      <c r="M551" s="25">
        <f t="shared" si="121"/>
        <v>135.18994129848465</v>
      </c>
      <c r="N551" s="25">
        <f t="shared" si="121"/>
        <v>135.04608135020973</v>
      </c>
      <c r="O551" s="25">
        <f t="shared" si="121"/>
        <v>135.61929079755848</v>
      </c>
      <c r="P551" s="33">
        <f>IF($D551=5,($I551*(1+L$6)*L$5))</f>
        <v>61.325633587625646</v>
      </c>
      <c r="Q551" s="33">
        <f>IF($D551=5,$H551,$J551*(1+L$6)*L$5)</f>
        <v>73.704808793558669</v>
      </c>
      <c r="R551" s="34">
        <f t="shared" si="115"/>
        <v>135.03044238118432</v>
      </c>
      <c r="S551" s="35">
        <f t="shared" si="111"/>
        <v>0</v>
      </c>
      <c r="T551" s="26"/>
      <c r="U551" s="26"/>
      <c r="V551" s="26">
        <f t="shared" si="114"/>
        <v>0</v>
      </c>
      <c r="W551" s="26">
        <f t="shared" si="117"/>
        <v>0</v>
      </c>
      <c r="X551" s="26">
        <f t="shared" si="118"/>
        <v>0</v>
      </c>
      <c r="Y551" s="26">
        <f t="shared" si="119"/>
        <v>0</v>
      </c>
      <c r="Z551" s="26">
        <f t="shared" si="120"/>
        <v>0</v>
      </c>
      <c r="AA551" s="26"/>
    </row>
    <row r="552" spans="1:27" x14ac:dyDescent="0.2">
      <c r="A552" s="27" t="s">
        <v>569</v>
      </c>
      <c r="B552" s="18">
        <f>IF(ISERROR(VLOOKUP(Prices!A552,Quantities!$A$1:$B$576,2,FALSE)),0,VLOOKUP(Prices!A552,Quantities!$A$1:$B$576,2,FALSE))</f>
        <v>0</v>
      </c>
      <c r="C552" s="19">
        <f t="shared" si="112"/>
        <v>0.40837420305370542</v>
      </c>
      <c r="D552" s="20">
        <v>5</v>
      </c>
      <c r="E552" s="21">
        <v>40</v>
      </c>
      <c r="F552" s="22">
        <v>0</v>
      </c>
      <c r="G552" s="23">
        <v>0</v>
      </c>
      <c r="H552" s="23">
        <f>VLOOKUP(E552,'[4]SLUOS Capital Charge'!$D$12:$S$177,16,FALSE)</f>
        <v>72.401109107494534</v>
      </c>
      <c r="I552" s="23">
        <f>VLOOKUP(A552,'[1]Public Lighting Charges'!$A$8:$L$689,12,FALSE)</f>
        <v>49.975415853378351</v>
      </c>
      <c r="J552" s="24">
        <f t="shared" si="113"/>
        <v>122.37652496087289</v>
      </c>
      <c r="K552" s="25">
        <f t="shared" ref="K552:O583" si="122">IF($D552=5,($I552*(1+K$6)*K$5)+$H552,$J552*(1+K$6)*K$5)</f>
        <v>143.77897612002147</v>
      </c>
      <c r="L552" s="25">
        <f t="shared" si="121"/>
        <v>142.63072844760339</v>
      </c>
      <c r="M552" s="25">
        <f t="shared" si="121"/>
        <v>142.81338531703722</v>
      </c>
      <c r="N552" s="25">
        <f t="shared" si="121"/>
        <v>142.64863806838142</v>
      </c>
      <c r="O552" s="25">
        <f t="shared" si="121"/>
        <v>143.30507288909854</v>
      </c>
      <c r="P552" s="33">
        <f t="shared" ref="P552:P615" si="123">IF($D552=5,($I552*(1+L$6)*L$5))</f>
        <v>70.229619340108854</v>
      </c>
      <c r="Q552" s="33">
        <f t="shared" ref="Q552:Q615" si="124">IF($D552=5,$H552,$J552*(1+L$6)*L$5)</f>
        <v>72.401109107494534</v>
      </c>
      <c r="R552" s="34">
        <f t="shared" si="115"/>
        <v>142.63072844760339</v>
      </c>
      <c r="S552" s="35">
        <f t="shared" si="111"/>
        <v>0</v>
      </c>
      <c r="U552" s="26"/>
      <c r="V552" s="26">
        <f t="shared" si="114"/>
        <v>0</v>
      </c>
      <c r="W552" s="26">
        <f t="shared" si="117"/>
        <v>0</v>
      </c>
      <c r="X552" s="26">
        <f t="shared" si="118"/>
        <v>0</v>
      </c>
      <c r="Y552" s="26">
        <f t="shared" si="119"/>
        <v>0</v>
      </c>
      <c r="Z552" s="26">
        <f t="shared" si="120"/>
        <v>0</v>
      </c>
      <c r="AA552" s="26"/>
    </row>
    <row r="553" spans="1:27" x14ac:dyDescent="0.2">
      <c r="A553" s="27" t="s">
        <v>570</v>
      </c>
      <c r="B553" s="18">
        <f>IF(ISERROR(VLOOKUP(Prices!A553,Quantities!$A$1:$B$576,2,FALSE)),0,VLOOKUP(Prices!A553,Quantities!$A$1:$B$576,2,FALSE))</f>
        <v>0</v>
      </c>
      <c r="C553" s="19">
        <f t="shared" si="112"/>
        <v>0.23646908859062821</v>
      </c>
      <c r="D553" s="20">
        <v>5</v>
      </c>
      <c r="E553" s="21">
        <v>360</v>
      </c>
      <c r="F553" s="22">
        <v>0</v>
      </c>
      <c r="G553" s="23">
        <v>0</v>
      </c>
      <c r="H553" s="23">
        <f>VLOOKUP(E553,'[4]SLUOS Capital Charge'!$D$12:$S$177,16,FALSE)</f>
        <v>193.24958740549116</v>
      </c>
      <c r="I553" s="23">
        <f>VLOOKUP(A553,'[1]Public Lighting Charges'!$A$8:$L$689,12,FALSE)</f>
        <v>59.850299603378353</v>
      </c>
      <c r="J553" s="24">
        <f t="shared" si="113"/>
        <v>253.0998870088695</v>
      </c>
      <c r="K553" s="25">
        <f t="shared" si="122"/>
        <v>278.73135184509704</v>
      </c>
      <c r="L553" s="25">
        <f t="shared" si="121"/>
        <v>277.35621637019216</v>
      </c>
      <c r="M553" s="25">
        <f t="shared" si="121"/>
        <v>277.57496529250835</v>
      </c>
      <c r="N553" s="25">
        <f t="shared" si="121"/>
        <v>277.37766483942539</v>
      </c>
      <c r="O553" s="25">
        <f t="shared" si="121"/>
        <v>278.16380778629497</v>
      </c>
      <c r="P553" s="33">
        <f t="shared" si="123"/>
        <v>84.106628964701002</v>
      </c>
      <c r="Q553" s="33">
        <f t="shared" si="124"/>
        <v>193.24958740549116</v>
      </c>
      <c r="R553" s="34">
        <f t="shared" si="115"/>
        <v>277.35621637019216</v>
      </c>
      <c r="S553" s="35">
        <f t="shared" si="111"/>
        <v>0</v>
      </c>
      <c r="U553" s="26"/>
      <c r="V553" s="26">
        <f t="shared" si="114"/>
        <v>0</v>
      </c>
      <c r="W553" s="26">
        <f t="shared" si="117"/>
        <v>0</v>
      </c>
      <c r="X553" s="26">
        <f t="shared" si="118"/>
        <v>0</v>
      </c>
      <c r="Y553" s="26">
        <f t="shared" si="119"/>
        <v>0</v>
      </c>
      <c r="Z553" s="26">
        <f t="shared" si="120"/>
        <v>0</v>
      </c>
      <c r="AA553" s="26"/>
    </row>
    <row r="554" spans="1:27" x14ac:dyDescent="0.2">
      <c r="A554" s="27" t="s">
        <v>571</v>
      </c>
      <c r="B554" s="18">
        <f>IF(ISERROR(VLOOKUP(Prices!A554,Quantities!$A$1:$B$576,2,FALSE)),0,VLOOKUP(Prices!A554,Quantities!$A$1:$B$576,2,FALSE))</f>
        <v>0</v>
      </c>
      <c r="C554" s="19">
        <f t="shared" si="112"/>
        <v>0.41921201909615552</v>
      </c>
      <c r="D554" s="20">
        <v>5</v>
      </c>
      <c r="E554" s="21">
        <v>40</v>
      </c>
      <c r="F554" s="22">
        <v>0</v>
      </c>
      <c r="G554" s="23">
        <v>0</v>
      </c>
      <c r="H554" s="23">
        <f>VLOOKUP(E554,'[4]SLUOS Capital Charge'!$D$12:$S$177,16,FALSE)</f>
        <v>72.401109107494534</v>
      </c>
      <c r="I554" s="23">
        <f>VLOOKUP(A554,'[1]Public Lighting Charges'!$A$8:$L$689,12,FALSE)</f>
        <v>52.259027617134578</v>
      </c>
      <c r="J554" s="24">
        <f t="shared" si="113"/>
        <v>124.66013672462911</v>
      </c>
      <c r="K554" s="25">
        <f t="shared" si="122"/>
        <v>147.04056652398833</v>
      </c>
      <c r="L554" s="25">
        <f t="shared" si="121"/>
        <v>145.83985001569039</v>
      </c>
      <c r="M554" s="25">
        <f t="shared" si="121"/>
        <v>146.03085333644731</v>
      </c>
      <c r="N554" s="25">
        <f t="shared" si="121"/>
        <v>145.85857801126321</v>
      </c>
      <c r="O554" s="25">
        <f t="shared" si="121"/>
        <v>146.54500842587646</v>
      </c>
      <c r="P554" s="33">
        <f t="shared" si="123"/>
        <v>73.438740908195868</v>
      </c>
      <c r="Q554" s="33">
        <f t="shared" si="124"/>
        <v>72.401109107494534</v>
      </c>
      <c r="R554" s="34">
        <f t="shared" si="115"/>
        <v>145.83985001569039</v>
      </c>
      <c r="S554" s="35">
        <f t="shared" si="111"/>
        <v>0</v>
      </c>
      <c r="U554" s="26"/>
      <c r="V554" s="26">
        <f t="shared" si="114"/>
        <v>0</v>
      </c>
      <c r="W554" s="26">
        <f t="shared" si="117"/>
        <v>0</v>
      </c>
      <c r="X554" s="26">
        <f t="shared" si="118"/>
        <v>0</v>
      </c>
      <c r="Y554" s="26">
        <f t="shared" si="119"/>
        <v>0</v>
      </c>
      <c r="Z554" s="26">
        <f t="shared" si="120"/>
        <v>0</v>
      </c>
      <c r="AA554" s="26"/>
    </row>
    <row r="555" spans="1:27" x14ac:dyDescent="0.2">
      <c r="A555" s="27" t="s">
        <v>572</v>
      </c>
      <c r="B555" s="18">
        <f>IF(ISERROR(VLOOKUP(Prices!A555,Quantities!$A$1:$B$576,2,FALSE)),0,VLOOKUP(Prices!A555,Quantities!$A$1:$B$576,2,FALSE))</f>
        <v>0</v>
      </c>
      <c r="C555" s="19">
        <f t="shared" si="112"/>
        <v>0.28423940108218543</v>
      </c>
      <c r="D555" s="20">
        <v>5</v>
      </c>
      <c r="E555" s="21">
        <v>350</v>
      </c>
      <c r="F555" s="22">
        <v>0</v>
      </c>
      <c r="G555" s="23">
        <v>0</v>
      </c>
      <c r="H555" s="23">
        <f>VLOOKUP(E555,'[4]SLUOS Capital Charge'!$D$12:$S$177,16,FALSE)</f>
        <v>158.81775451651905</v>
      </c>
      <c r="I555" s="23">
        <f>VLOOKUP(A555,'[1]Public Lighting Charges'!$A$8:$L$689,12,FALSE)</f>
        <v>63.068941617134577</v>
      </c>
      <c r="J555" s="24">
        <f t="shared" si="113"/>
        <v>221.88669613365363</v>
      </c>
      <c r="K555" s="25">
        <f t="shared" si="122"/>
        <v>248.89657528263655</v>
      </c>
      <c r="L555" s="25">
        <f t="shared" si="121"/>
        <v>247.44748748262276</v>
      </c>
      <c r="M555" s="25">
        <f t="shared" si="121"/>
        <v>247.67800033054164</v>
      </c>
      <c r="N555" s="25">
        <f t="shared" si="121"/>
        <v>247.47008941215046</v>
      </c>
      <c r="O555" s="25">
        <f t="shared" si="121"/>
        <v>248.29850971994193</v>
      </c>
      <c r="P555" s="33">
        <f t="shared" si="123"/>
        <v>88.629732966103731</v>
      </c>
      <c r="Q555" s="33">
        <f t="shared" si="124"/>
        <v>158.81775451651905</v>
      </c>
      <c r="R555" s="34">
        <f t="shared" si="115"/>
        <v>247.44748748262276</v>
      </c>
      <c r="S555" s="35">
        <f t="shared" si="111"/>
        <v>0</v>
      </c>
      <c r="U555" s="26"/>
      <c r="V555" s="26">
        <f t="shared" si="114"/>
        <v>0</v>
      </c>
      <c r="W555" s="26">
        <f t="shared" si="117"/>
        <v>0</v>
      </c>
      <c r="X555" s="26">
        <f t="shared" si="118"/>
        <v>0</v>
      </c>
      <c r="Y555" s="26">
        <f t="shared" si="119"/>
        <v>0</v>
      </c>
      <c r="Z555" s="26">
        <f t="shared" si="120"/>
        <v>0</v>
      </c>
      <c r="AA555" s="26"/>
    </row>
    <row r="556" spans="1:27" x14ac:dyDescent="0.2">
      <c r="A556" s="27" t="s">
        <v>573</v>
      </c>
      <c r="B556" s="18">
        <f>IF(ISERROR(VLOOKUP(Prices!A556,Quantities!$A$1:$B$576,2,FALSE)),0,VLOOKUP(Prices!A556,Quantities!$A$1:$B$576,2,FALSE))</f>
        <v>0</v>
      </c>
      <c r="C556" s="19">
        <f t="shared" si="112"/>
        <v>0.24329649983554319</v>
      </c>
      <c r="D556" s="20">
        <v>5</v>
      </c>
      <c r="E556" s="21">
        <v>360</v>
      </c>
      <c r="F556" s="22">
        <v>0</v>
      </c>
      <c r="G556" s="23">
        <v>0</v>
      </c>
      <c r="H556" s="23">
        <f>VLOOKUP(E556,'[4]SLUOS Capital Charge'!$D$12:$S$177,16,FALSE)</f>
        <v>193.24958740549116</v>
      </c>
      <c r="I556" s="23">
        <f>VLOOKUP(A556,'[1]Public Lighting Charges'!$A$8:$L$689,12,FALSE)</f>
        <v>62.13391136713458</v>
      </c>
      <c r="J556" s="24">
        <f t="shared" si="113"/>
        <v>255.38349877262573</v>
      </c>
      <c r="K556" s="25">
        <f t="shared" si="122"/>
        <v>281.9929422490639</v>
      </c>
      <c r="L556" s="25">
        <f t="shared" si="121"/>
        <v>280.56533793827919</v>
      </c>
      <c r="M556" s="25">
        <f t="shared" si="121"/>
        <v>280.79243331191844</v>
      </c>
      <c r="N556" s="25">
        <f t="shared" si="121"/>
        <v>280.58760478230715</v>
      </c>
      <c r="O556" s="25">
        <f t="shared" si="121"/>
        <v>281.40374332307294</v>
      </c>
      <c r="P556" s="33">
        <f t="shared" si="123"/>
        <v>87.31575053278803</v>
      </c>
      <c r="Q556" s="33">
        <f t="shared" si="124"/>
        <v>193.24958740549116</v>
      </c>
      <c r="R556" s="34">
        <f t="shared" si="115"/>
        <v>280.56533793827919</v>
      </c>
      <c r="S556" s="35">
        <f t="shared" si="111"/>
        <v>0</v>
      </c>
      <c r="U556" s="26"/>
      <c r="V556" s="26">
        <f t="shared" si="114"/>
        <v>0</v>
      </c>
      <c r="W556" s="26">
        <f t="shared" si="117"/>
        <v>0</v>
      </c>
      <c r="X556" s="26">
        <f t="shared" si="118"/>
        <v>0</v>
      </c>
      <c r="Y556" s="26">
        <f t="shared" si="119"/>
        <v>0</v>
      </c>
      <c r="Z556" s="26">
        <f t="shared" si="120"/>
        <v>0</v>
      </c>
      <c r="AA556" s="26"/>
    </row>
    <row r="557" spans="1:27" x14ac:dyDescent="0.2">
      <c r="A557" s="27" t="s">
        <v>574</v>
      </c>
      <c r="B557" s="18">
        <f>IF(ISERROR(VLOOKUP(Prices!A557,Quantities!$A$1:$B$576,2,FALSE)),0,VLOOKUP(Prices!A557,Quantities!$A$1:$B$576,2,FALSE))</f>
        <v>0</v>
      </c>
      <c r="C557" s="19">
        <f t="shared" si="112"/>
        <v>0.20547934643822127</v>
      </c>
      <c r="D557" s="20">
        <v>5</v>
      </c>
      <c r="E557" s="21">
        <v>730</v>
      </c>
      <c r="F557" s="22">
        <v>0</v>
      </c>
      <c r="G557" s="23">
        <v>0</v>
      </c>
      <c r="H557" s="23">
        <f>VLOOKUP(E557,'[4]SLUOS Capital Charge'!$D$12:$S$177,16,FALSE)</f>
        <v>221.15982511157185</v>
      </c>
      <c r="I557" s="23">
        <f>VLOOKUP(A557,'[1]Public Lighting Charges'!$A$8:$L$689,12,FALSE)</f>
        <v>57.196469492134575</v>
      </c>
      <c r="J557" s="24">
        <f t="shared" si="113"/>
        <v>278.35629460370643</v>
      </c>
      <c r="K557" s="25">
        <f t="shared" si="122"/>
        <v>302.85123124160509</v>
      </c>
      <c r="L557" s="25">
        <f t="shared" si="121"/>
        <v>301.53707083206382</v>
      </c>
      <c r="M557" s="25">
        <f t="shared" si="121"/>
        <v>301.74612017926188</v>
      </c>
      <c r="N557" s="25">
        <f t="shared" si="121"/>
        <v>301.55756825186415</v>
      </c>
      <c r="O557" s="25">
        <f t="shared" si="121"/>
        <v>302.30885272955368</v>
      </c>
      <c r="P557" s="33">
        <f t="shared" si="123"/>
        <v>80.377245720491942</v>
      </c>
      <c r="Q557" s="33">
        <f t="shared" si="124"/>
        <v>221.15982511157185</v>
      </c>
      <c r="R557" s="34">
        <f t="shared" si="115"/>
        <v>301.53707083206382</v>
      </c>
      <c r="S557" s="35">
        <f t="shared" si="111"/>
        <v>0</v>
      </c>
      <c r="U557" s="26"/>
      <c r="V557" s="26">
        <f t="shared" si="114"/>
        <v>0</v>
      </c>
      <c r="W557" s="26">
        <f t="shared" si="117"/>
        <v>0</v>
      </c>
      <c r="X557" s="26">
        <f t="shared" si="118"/>
        <v>0</v>
      </c>
      <c r="Y557" s="26">
        <f t="shared" si="119"/>
        <v>0</v>
      </c>
      <c r="Z557" s="26">
        <f t="shared" si="120"/>
        <v>0</v>
      </c>
      <c r="AA557" s="26"/>
    </row>
    <row r="558" spans="1:27" x14ac:dyDescent="0.2">
      <c r="A558" s="27" t="s">
        <v>575</v>
      </c>
      <c r="B558" s="18">
        <f>IF(ISERROR(VLOOKUP(Prices!A558,Quantities!$A$1:$B$576,2,FALSE)),0,VLOOKUP(Prices!A558,Quantities!$A$1:$B$576,2,FALSE))</f>
        <v>0</v>
      </c>
      <c r="C558" s="19">
        <f t="shared" si="112"/>
        <v>0.28955480036562731</v>
      </c>
      <c r="D558" s="20">
        <v>5</v>
      </c>
      <c r="E558" s="21">
        <v>750</v>
      </c>
      <c r="F558" s="22">
        <v>0</v>
      </c>
      <c r="G558" s="23">
        <v>0</v>
      </c>
      <c r="H558" s="23">
        <f>VLOOKUP(E558,'[4]SLUOS Capital Charge'!$D$12:$S$177,16,FALSE)</f>
        <v>128.22158451965586</v>
      </c>
      <c r="I558" s="23">
        <f>VLOOKUP(A558,'[1]Public Lighting Charges'!$A$8:$L$689,12,FALSE)</f>
        <v>52.259027617134578</v>
      </c>
      <c r="J558" s="24">
        <f t="shared" si="113"/>
        <v>180.48061213679046</v>
      </c>
      <c r="K558" s="25">
        <f t="shared" si="122"/>
        <v>202.86104193614966</v>
      </c>
      <c r="L558" s="25">
        <f t="shared" si="121"/>
        <v>201.66032542785172</v>
      </c>
      <c r="M558" s="25">
        <f t="shared" si="121"/>
        <v>201.85132874860864</v>
      </c>
      <c r="N558" s="25">
        <f t="shared" si="121"/>
        <v>201.67905342342453</v>
      </c>
      <c r="O558" s="25">
        <f t="shared" si="121"/>
        <v>202.36548383803779</v>
      </c>
      <c r="P558" s="33">
        <f t="shared" si="123"/>
        <v>73.438740908195868</v>
      </c>
      <c r="Q558" s="33">
        <f t="shared" si="124"/>
        <v>128.22158451965586</v>
      </c>
      <c r="R558" s="34">
        <f t="shared" si="115"/>
        <v>201.66032542785172</v>
      </c>
      <c r="S558" s="35">
        <f t="shared" si="111"/>
        <v>0</v>
      </c>
      <c r="U558" s="26"/>
      <c r="V558" s="26">
        <f t="shared" si="114"/>
        <v>0</v>
      </c>
      <c r="W558" s="26">
        <f t="shared" si="117"/>
        <v>0</v>
      </c>
      <c r="X558" s="26">
        <f t="shared" si="118"/>
        <v>0</v>
      </c>
      <c r="Y558" s="26">
        <f t="shared" si="119"/>
        <v>0</v>
      </c>
      <c r="Z558" s="26">
        <f t="shared" si="120"/>
        <v>0</v>
      </c>
      <c r="AA558" s="26"/>
    </row>
    <row r="559" spans="1:27" x14ac:dyDescent="0.2">
      <c r="A559" s="27" t="s">
        <v>576</v>
      </c>
      <c r="B559" s="18">
        <f>IF(ISERROR(VLOOKUP(Prices!A559,Quantities!$A$1:$B$576,2,FALSE)),0,VLOOKUP(Prices!A559,Quantities!$A$1:$B$576,2,FALSE))</f>
        <v>0</v>
      </c>
      <c r="C559" s="19">
        <f t="shared" si="112"/>
        <v>0.3425240831460904</v>
      </c>
      <c r="D559" s="20">
        <v>5</v>
      </c>
      <c r="E559" s="21">
        <v>890</v>
      </c>
      <c r="F559" s="22">
        <v>0</v>
      </c>
      <c r="G559" s="23">
        <v>0</v>
      </c>
      <c r="H559" s="23">
        <f>VLOOKUP(E559,'[4]SLUOS Capital Charge'!$D$12:$S$177,16,FALSE)</f>
        <v>100.31134681357518</v>
      </c>
      <c r="I559" s="23">
        <f>VLOOKUP(A559,'[1]Public Lighting Charges'!$A$8:$L$689,12,FALSE)</f>
        <v>52.259027617134578</v>
      </c>
      <c r="J559" s="24">
        <f t="shared" si="113"/>
        <v>152.57037443070976</v>
      </c>
      <c r="K559" s="25">
        <f t="shared" si="122"/>
        <v>174.950804230069</v>
      </c>
      <c r="L559" s="25">
        <f t="shared" si="121"/>
        <v>173.75008772177105</v>
      </c>
      <c r="M559" s="25">
        <f t="shared" si="121"/>
        <v>173.94109104252794</v>
      </c>
      <c r="N559" s="25">
        <f t="shared" si="121"/>
        <v>173.76881571734384</v>
      </c>
      <c r="O559" s="25">
        <f t="shared" si="121"/>
        <v>174.45524613195713</v>
      </c>
      <c r="P559" s="33">
        <f t="shared" si="123"/>
        <v>73.438740908195868</v>
      </c>
      <c r="Q559" s="33">
        <f t="shared" si="124"/>
        <v>100.31134681357518</v>
      </c>
      <c r="R559" s="34">
        <f t="shared" si="115"/>
        <v>173.75008772177105</v>
      </c>
      <c r="S559" s="35">
        <f t="shared" si="111"/>
        <v>0</v>
      </c>
      <c r="U559" s="26"/>
      <c r="V559" s="26">
        <f t="shared" si="114"/>
        <v>0</v>
      </c>
      <c r="W559" s="26">
        <f t="shared" si="117"/>
        <v>0</v>
      </c>
      <c r="X559" s="26">
        <f t="shared" si="118"/>
        <v>0</v>
      </c>
      <c r="Y559" s="26">
        <f t="shared" si="119"/>
        <v>0</v>
      </c>
      <c r="Z559" s="26">
        <f t="shared" si="120"/>
        <v>0</v>
      </c>
      <c r="AA559" s="26"/>
    </row>
    <row r="560" spans="1:27" x14ac:dyDescent="0.2">
      <c r="A560" s="27" t="s">
        <v>577</v>
      </c>
      <c r="B560" s="18">
        <f>IF(ISERROR(VLOOKUP(Prices!A560,Quantities!$A$1:$B$576,2,FALSE)),0,VLOOKUP(Prices!A560,Quantities!$A$1:$B$576,2,FALSE))</f>
        <v>0</v>
      </c>
      <c r="C560" s="19">
        <f t="shared" si="112"/>
        <v>0.23594876297820969</v>
      </c>
      <c r="D560" s="20">
        <v>5</v>
      </c>
      <c r="E560" s="21">
        <v>910</v>
      </c>
      <c r="F560" s="22">
        <v>0</v>
      </c>
      <c r="G560" s="23">
        <v>0</v>
      </c>
      <c r="H560" s="23">
        <f>VLOOKUP(E560,'[4]SLUOS Capital Charge'!$D$12:$S$177,16,FALSE)</f>
        <v>186.72799222259971</v>
      </c>
      <c r="I560" s="23">
        <f>VLOOKUP(A560,'[1]Public Lighting Charges'!$A$8:$L$689,12,FALSE)</f>
        <v>57.663984617134581</v>
      </c>
      <c r="J560" s="24">
        <f t="shared" si="113"/>
        <v>244.3919768397343</v>
      </c>
      <c r="K560" s="25">
        <f t="shared" si="122"/>
        <v>269.08713131390539</v>
      </c>
      <c r="L560" s="25">
        <f t="shared" si="121"/>
        <v>267.7622291597495</v>
      </c>
      <c r="M560" s="25">
        <f t="shared" si="121"/>
        <v>267.97298724408739</v>
      </c>
      <c r="N560" s="25">
        <f t="shared" si="121"/>
        <v>267.78289412229975</v>
      </c>
      <c r="O560" s="25">
        <f t="shared" si="121"/>
        <v>268.54031948350212</v>
      </c>
      <c r="P560" s="33">
        <f t="shared" si="123"/>
        <v>81.034236937149799</v>
      </c>
      <c r="Q560" s="33">
        <f t="shared" si="124"/>
        <v>186.72799222259971</v>
      </c>
      <c r="R560" s="34">
        <f t="shared" si="115"/>
        <v>267.7622291597495</v>
      </c>
      <c r="S560" s="35">
        <f t="shared" si="111"/>
        <v>0</v>
      </c>
      <c r="U560" s="26"/>
      <c r="V560" s="26">
        <f t="shared" si="114"/>
        <v>0</v>
      </c>
      <c r="W560" s="26">
        <f t="shared" si="117"/>
        <v>0</v>
      </c>
      <c r="X560" s="26">
        <f t="shared" si="118"/>
        <v>0</v>
      </c>
      <c r="Y560" s="26">
        <f t="shared" si="119"/>
        <v>0</v>
      </c>
      <c r="Z560" s="26">
        <f t="shared" si="120"/>
        <v>0</v>
      </c>
      <c r="AA560" s="26"/>
    </row>
    <row r="561" spans="1:27" x14ac:dyDescent="0.2">
      <c r="A561" s="27" t="s">
        <v>578</v>
      </c>
      <c r="B561" s="18">
        <f>IF(ISERROR(VLOOKUP(Prices!A561,Quantities!$A$1:$B$576,2,FALSE)),0,VLOOKUP(Prices!A561,Quantities!$A$1:$B$576,2,FALSE))</f>
        <v>0</v>
      </c>
      <c r="C561" s="19">
        <f t="shared" si="112"/>
        <v>0.41921201909615552</v>
      </c>
      <c r="D561" s="20">
        <v>5</v>
      </c>
      <c r="E561" s="21">
        <v>40</v>
      </c>
      <c r="F561" s="22">
        <v>0</v>
      </c>
      <c r="G561" s="23">
        <v>0</v>
      </c>
      <c r="H561" s="23">
        <f>VLOOKUP(E561,'[4]SLUOS Capital Charge'!$D$12:$S$177,16,FALSE)</f>
        <v>72.401109107494534</v>
      </c>
      <c r="I561" s="23">
        <f>VLOOKUP(A561,'[1]Public Lighting Charges'!$A$8:$L$689,12,FALSE)</f>
        <v>52.259027617134578</v>
      </c>
      <c r="J561" s="24">
        <f t="shared" si="113"/>
        <v>124.66013672462911</v>
      </c>
      <c r="K561" s="25">
        <f t="shared" si="122"/>
        <v>147.04056652398833</v>
      </c>
      <c r="L561" s="25">
        <f t="shared" si="121"/>
        <v>145.83985001569039</v>
      </c>
      <c r="M561" s="25">
        <f t="shared" si="121"/>
        <v>146.03085333644731</v>
      </c>
      <c r="N561" s="25">
        <f t="shared" si="121"/>
        <v>145.85857801126321</v>
      </c>
      <c r="O561" s="25">
        <f t="shared" si="121"/>
        <v>146.54500842587646</v>
      </c>
      <c r="P561" s="33">
        <f t="shared" si="123"/>
        <v>73.438740908195868</v>
      </c>
      <c r="Q561" s="33">
        <f t="shared" si="124"/>
        <v>72.401109107494534</v>
      </c>
      <c r="R561" s="34">
        <f t="shared" si="115"/>
        <v>145.83985001569039</v>
      </c>
      <c r="S561" s="35">
        <f t="shared" si="111"/>
        <v>0</v>
      </c>
      <c r="U561" s="26"/>
      <c r="V561" s="26">
        <f t="shared" si="114"/>
        <v>0</v>
      </c>
      <c r="W561" s="26">
        <f t="shared" si="117"/>
        <v>0</v>
      </c>
      <c r="X561" s="26">
        <f t="shared" si="118"/>
        <v>0</v>
      </c>
      <c r="Y561" s="26">
        <f t="shared" si="119"/>
        <v>0</v>
      </c>
      <c r="Z561" s="26">
        <f t="shared" si="120"/>
        <v>0</v>
      </c>
      <c r="AA561" s="26"/>
    </row>
    <row r="562" spans="1:27" x14ac:dyDescent="0.2">
      <c r="A562" s="27" t="s">
        <v>579</v>
      </c>
      <c r="B562" s="18">
        <f>IF(ISERROR(VLOOKUP(Prices!A562,Quantities!$A$1:$B$576,2,FALSE)),0,VLOOKUP(Prices!A562,Quantities!$A$1:$B$576,2,FALSE))</f>
        <v>0</v>
      </c>
      <c r="C562" s="19">
        <f t="shared" si="112"/>
        <v>0.44577383913273189</v>
      </c>
      <c r="D562" s="20">
        <v>5</v>
      </c>
      <c r="E562" s="21">
        <v>50</v>
      </c>
      <c r="F562" s="22">
        <v>0</v>
      </c>
      <c r="G562" s="23">
        <v>0</v>
      </c>
      <c r="H562" s="23">
        <f>VLOOKUP(E562,'[4]SLUOS Capital Charge'!$D$12:$S$177,16,FALSE)</f>
        <v>95.442169190402339</v>
      </c>
      <c r="I562" s="23">
        <f>VLOOKUP(A562,'[1]Public Lighting Charges'!$A$8:$L$689,12,FALSE)</f>
        <v>76.765813632082711</v>
      </c>
      <c r="J562" s="24">
        <f t="shared" si="113"/>
        <v>172.20798282248506</v>
      </c>
      <c r="K562" s="25">
        <f t="shared" si="122"/>
        <v>205.08367878013831</v>
      </c>
      <c r="L562" s="25">
        <f t="shared" si="121"/>
        <v>203.31988821793612</v>
      </c>
      <c r="M562" s="25">
        <f t="shared" si="121"/>
        <v>203.60046223534334</v>
      </c>
      <c r="N562" s="25">
        <f t="shared" si="121"/>
        <v>203.34739867657646</v>
      </c>
      <c r="O562" s="25">
        <f t="shared" si="121"/>
        <v>204.35572951781694</v>
      </c>
      <c r="P562" s="33">
        <f t="shared" si="123"/>
        <v>107.87771902753379</v>
      </c>
      <c r="Q562" s="33">
        <f t="shared" si="124"/>
        <v>95.442169190402339</v>
      </c>
      <c r="R562" s="34">
        <f t="shared" si="115"/>
        <v>203.31988821793612</v>
      </c>
      <c r="S562" s="35">
        <f t="shared" si="111"/>
        <v>0</v>
      </c>
      <c r="U562" s="26"/>
      <c r="V562" s="26">
        <f t="shared" si="114"/>
        <v>0</v>
      </c>
      <c r="W562" s="26">
        <f t="shared" si="117"/>
        <v>0</v>
      </c>
      <c r="X562" s="26">
        <f t="shared" si="118"/>
        <v>0</v>
      </c>
      <c r="Y562" s="26">
        <f t="shared" si="119"/>
        <v>0</v>
      </c>
      <c r="Z562" s="26">
        <f t="shared" si="120"/>
        <v>0</v>
      </c>
      <c r="AA562" s="26"/>
    </row>
    <row r="563" spans="1:27" x14ac:dyDescent="0.2">
      <c r="A563" s="27" t="s">
        <v>580</v>
      </c>
      <c r="B563" s="18">
        <f>IF(ISERROR(VLOOKUP(Prices!A563,Quantities!$A$1:$B$576,2,FALSE)),0,VLOOKUP(Prices!A563,Quantities!$A$1:$B$576,2,FALSE))</f>
        <v>0</v>
      </c>
      <c r="C563" s="19">
        <f t="shared" si="112"/>
        <v>0.32503526424920653</v>
      </c>
      <c r="D563" s="20">
        <v>5</v>
      </c>
      <c r="E563" s="21">
        <v>220</v>
      </c>
      <c r="F563" s="22">
        <v>0</v>
      </c>
      <c r="G563" s="23">
        <v>0</v>
      </c>
      <c r="H563" s="23">
        <f>VLOOKUP(E563,'[4]SLUOS Capital Charge'!$D$12:$S$177,16,FALSE)</f>
        <v>181.85881459942686</v>
      </c>
      <c r="I563" s="23">
        <f>VLOOKUP(A563,'[1]Public Lighting Charges'!$A$8:$L$689,12,FALSE)</f>
        <v>87.575727632082717</v>
      </c>
      <c r="J563" s="24">
        <f t="shared" si="113"/>
        <v>269.43454223150957</v>
      </c>
      <c r="K563" s="25">
        <f t="shared" si="122"/>
        <v>306.93968753878653</v>
      </c>
      <c r="L563" s="25">
        <f t="shared" si="121"/>
        <v>304.92752568486856</v>
      </c>
      <c r="M563" s="25">
        <f t="shared" si="121"/>
        <v>305.24760922943767</v>
      </c>
      <c r="N563" s="25">
        <f t="shared" si="121"/>
        <v>304.95891007746371</v>
      </c>
      <c r="O563" s="25">
        <f t="shared" si="121"/>
        <v>306.10923081188241</v>
      </c>
      <c r="P563" s="33">
        <f t="shared" si="123"/>
        <v>123.06871108544168</v>
      </c>
      <c r="Q563" s="33">
        <f t="shared" si="124"/>
        <v>181.85881459942686</v>
      </c>
      <c r="R563" s="34">
        <f t="shared" si="115"/>
        <v>304.92752568486856</v>
      </c>
      <c r="S563" s="35">
        <f t="shared" si="111"/>
        <v>0</v>
      </c>
      <c r="U563" s="26"/>
      <c r="V563" s="26">
        <f t="shared" si="114"/>
        <v>0</v>
      </c>
      <c r="W563" s="26">
        <f t="shared" si="117"/>
        <v>0</v>
      </c>
      <c r="X563" s="26">
        <f t="shared" si="118"/>
        <v>0</v>
      </c>
      <c r="Y563" s="26">
        <f t="shared" si="119"/>
        <v>0</v>
      </c>
      <c r="Z563" s="26">
        <f t="shared" si="120"/>
        <v>0</v>
      </c>
      <c r="AA563" s="26"/>
    </row>
    <row r="564" spans="1:27" x14ac:dyDescent="0.2">
      <c r="A564" s="27" t="s">
        <v>581</v>
      </c>
      <c r="B564" s="18">
        <f>IF(ISERROR(VLOOKUP(Prices!A564,Quantities!$A$1:$B$576,2,FALSE)),0,VLOOKUP(Prices!A564,Quantities!$A$1:$B$576,2,FALSE))</f>
        <v>0</v>
      </c>
      <c r="C564" s="19">
        <f t="shared" si="112"/>
        <v>0.30192505041674789</v>
      </c>
      <c r="D564" s="20">
        <v>5</v>
      </c>
      <c r="E564" s="21">
        <v>310</v>
      </c>
      <c r="F564" s="22">
        <v>0</v>
      </c>
      <c r="G564" s="23">
        <v>0</v>
      </c>
      <c r="H564" s="23">
        <f>VLOOKUP(E564,'[4]SLUOS Capital Charge'!$D$12:$S$177,16,FALSE)</f>
        <v>200.32024627758494</v>
      </c>
      <c r="I564" s="23">
        <f>VLOOKUP(A564,'[1]Public Lighting Charges'!$A$8:$L$689,12,FALSE)</f>
        <v>86.640697382082706</v>
      </c>
      <c r="J564" s="24">
        <f t="shared" si="113"/>
        <v>286.96094365966763</v>
      </c>
      <c r="K564" s="25">
        <f t="shared" si="122"/>
        <v>324.06565329439985</v>
      </c>
      <c r="L564" s="25">
        <f t="shared" si="121"/>
        <v>322.07497492971089</v>
      </c>
      <c r="M564" s="25">
        <f t="shared" si="121"/>
        <v>322.39164100000045</v>
      </c>
      <c r="N564" s="25">
        <f t="shared" si="121"/>
        <v>322.10602423680638</v>
      </c>
      <c r="O564" s="25">
        <f t="shared" si="121"/>
        <v>323.24406320419934</v>
      </c>
      <c r="P564" s="33">
        <f t="shared" si="123"/>
        <v>121.75472865212593</v>
      </c>
      <c r="Q564" s="33">
        <f t="shared" si="124"/>
        <v>200.32024627758494</v>
      </c>
      <c r="R564" s="34">
        <f t="shared" si="115"/>
        <v>322.07497492971089</v>
      </c>
      <c r="S564" s="35">
        <f t="shared" si="111"/>
        <v>0</v>
      </c>
      <c r="U564" s="26"/>
      <c r="V564" s="26">
        <f t="shared" si="114"/>
        <v>0</v>
      </c>
      <c r="W564" s="26">
        <f t="shared" si="117"/>
        <v>0</v>
      </c>
      <c r="X564" s="26">
        <f t="shared" si="118"/>
        <v>0</v>
      </c>
      <c r="Y564" s="26">
        <f t="shared" si="119"/>
        <v>0</v>
      </c>
      <c r="Z564" s="26">
        <f t="shared" si="120"/>
        <v>0</v>
      </c>
      <c r="AA564" s="26"/>
    </row>
    <row r="565" spans="1:27" x14ac:dyDescent="0.2">
      <c r="A565" s="27" t="s">
        <v>582</v>
      </c>
      <c r="B565" s="18">
        <f>IF(ISERROR(VLOOKUP(Prices!A565,Quantities!$A$1:$B$576,2,FALSE)),0,VLOOKUP(Prices!A565,Quantities!$A$1:$B$576,2,FALSE))</f>
        <v>0</v>
      </c>
      <c r="C565" s="19">
        <f t="shared" si="112"/>
        <v>0.2577354002942428</v>
      </c>
      <c r="D565" s="20">
        <v>5</v>
      </c>
      <c r="E565" s="21">
        <v>690</v>
      </c>
      <c r="F565" s="22">
        <v>0</v>
      </c>
      <c r="G565" s="23">
        <v>0</v>
      </c>
      <c r="H565" s="23">
        <f>VLOOKUP(E565,'[4]SLUOS Capital Charge'!$D$12:$S$177,16,FALSE)</f>
        <v>235.30114285575939</v>
      </c>
      <c r="I565" s="23">
        <f>VLOOKUP(A565,'[1]Public Lighting Charges'!$A$8:$L$689,12,FALSE)</f>
        <v>81.703255507082716</v>
      </c>
      <c r="J565" s="24">
        <f t="shared" si="113"/>
        <v>317.0043983628421</v>
      </c>
      <c r="K565" s="25">
        <f t="shared" si="122"/>
        <v>351.99460115903486</v>
      </c>
      <c r="L565" s="25">
        <f t="shared" si="121"/>
        <v>350.11736669558928</v>
      </c>
      <c r="M565" s="25">
        <f t="shared" si="121"/>
        <v>350.41598673943764</v>
      </c>
      <c r="N565" s="25">
        <f t="shared" si="121"/>
        <v>350.14664657845719</v>
      </c>
      <c r="O565" s="25">
        <f t="shared" si="121"/>
        <v>351.21983148277388</v>
      </c>
      <c r="P565" s="33">
        <f t="shared" si="123"/>
        <v>114.81622383982987</v>
      </c>
      <c r="Q565" s="33">
        <f t="shared" si="124"/>
        <v>235.30114285575939</v>
      </c>
      <c r="R565" s="34">
        <f t="shared" si="115"/>
        <v>350.11736669558928</v>
      </c>
      <c r="S565" s="35">
        <f t="shared" si="111"/>
        <v>0</v>
      </c>
      <c r="U565" s="26"/>
      <c r="V565" s="26">
        <f t="shared" si="114"/>
        <v>0</v>
      </c>
      <c r="W565" s="26">
        <f t="shared" si="117"/>
        <v>0</v>
      </c>
      <c r="X565" s="26">
        <f t="shared" si="118"/>
        <v>0</v>
      </c>
      <c r="Y565" s="26">
        <f t="shared" si="119"/>
        <v>0</v>
      </c>
      <c r="Z565" s="26">
        <f t="shared" si="120"/>
        <v>0</v>
      </c>
      <c r="AA565" s="26"/>
    </row>
    <row r="566" spans="1:27" x14ac:dyDescent="0.2">
      <c r="A566" s="27" t="s">
        <v>583</v>
      </c>
      <c r="B566" s="18">
        <f>IF(ISERROR(VLOOKUP(Prices!A566,Quantities!$A$1:$B$576,2,FALSE)),0,VLOOKUP(Prices!A566,Quantities!$A$1:$B$576,2,FALSE))</f>
        <v>0</v>
      </c>
      <c r="C566" s="19">
        <f t="shared" si="112"/>
        <v>0.22851390121430964</v>
      </c>
      <c r="D566" s="20">
        <v>5</v>
      </c>
      <c r="E566" s="21">
        <v>710</v>
      </c>
      <c r="F566" s="22">
        <v>0</v>
      </c>
      <c r="G566" s="23">
        <v>0</v>
      </c>
      <c r="H566" s="23">
        <f>VLOOKUP(E566,'[4]SLUOS Capital Charge'!$D$12:$S$177,16,FALSE)</f>
        <v>270.28203943393385</v>
      </c>
      <c r="I566" s="23">
        <f>VLOOKUP(A566,'[1]Public Lighting Charges'!$A$8:$L$689,12,FALSE)</f>
        <v>80.057441548749381</v>
      </c>
      <c r="J566" s="24">
        <f t="shared" si="113"/>
        <v>350.3394809826832</v>
      </c>
      <c r="K566" s="25">
        <f t="shared" si="122"/>
        <v>384.62484816602944</v>
      </c>
      <c r="L566" s="25">
        <f t="shared" si="121"/>
        <v>382.78542833633168</v>
      </c>
      <c r="M566" s="25">
        <f t="shared" si="121"/>
        <v>383.07803303803303</v>
      </c>
      <c r="N566" s="25">
        <f t="shared" si="121"/>
        <v>382.81411841112373</v>
      </c>
      <c r="O566" s="25">
        <f t="shared" si="121"/>
        <v>383.86568529441507</v>
      </c>
      <c r="P566" s="33">
        <f t="shared" si="123"/>
        <v>112.50338890239784</v>
      </c>
      <c r="Q566" s="33">
        <f t="shared" si="124"/>
        <v>270.28203943393385</v>
      </c>
      <c r="R566" s="34">
        <f t="shared" si="115"/>
        <v>382.78542833633168</v>
      </c>
      <c r="S566" s="35">
        <f t="shared" si="111"/>
        <v>0</v>
      </c>
      <c r="U566" s="26"/>
      <c r="V566" s="26">
        <f t="shared" si="114"/>
        <v>0</v>
      </c>
      <c r="W566" s="26">
        <f t="shared" si="117"/>
        <v>0</v>
      </c>
      <c r="X566" s="26">
        <f t="shared" si="118"/>
        <v>0</v>
      </c>
      <c r="Y566" s="26">
        <f t="shared" si="119"/>
        <v>0</v>
      </c>
      <c r="Z566" s="26">
        <f t="shared" si="120"/>
        <v>0</v>
      </c>
      <c r="AA566" s="26"/>
    </row>
    <row r="567" spans="1:27" x14ac:dyDescent="0.2">
      <c r="A567" s="27" t="s">
        <v>584</v>
      </c>
      <c r="B567" s="18">
        <f>IF(ISERROR(VLOOKUP(Prices!A567,Quantities!$A$1:$B$576,2,FALSE)),0,VLOOKUP(Prices!A567,Quantities!$A$1:$B$576,2,FALSE))</f>
        <v>0</v>
      </c>
      <c r="C567" s="19">
        <f t="shared" si="112"/>
        <v>0.27480899711195822</v>
      </c>
      <c r="D567" s="20">
        <v>5</v>
      </c>
      <c r="E567" s="21">
        <v>980</v>
      </c>
      <c r="F567" s="22">
        <v>0</v>
      </c>
      <c r="G567" s="23">
        <v>0</v>
      </c>
      <c r="H567" s="23">
        <f>VLOOKUP(E567,'[4]SLUOS Capital Charge'!$D$12:$S$177,16,FALSE)</f>
        <v>216.83971117760134</v>
      </c>
      <c r="I567" s="23">
        <f>VLOOKUP(A567,'[1]Public Lighting Charges'!$A$8:$L$689,12,FALSE)</f>
        <v>82.170770632082707</v>
      </c>
      <c r="J567" s="24">
        <f t="shared" si="113"/>
        <v>299.01048180968405</v>
      </c>
      <c r="K567" s="25">
        <f t="shared" si="122"/>
        <v>334.20090244214919</v>
      </c>
      <c r="L567" s="25">
        <f t="shared" si="122"/>
        <v>332.31292623408905</v>
      </c>
      <c r="M567" s="25">
        <f t="shared" si="122"/>
        <v>332.61325501507724</v>
      </c>
      <c r="N567" s="25">
        <f t="shared" si="122"/>
        <v>332.34237365970682</v>
      </c>
      <c r="O567" s="25">
        <f t="shared" si="122"/>
        <v>333.42169944753641</v>
      </c>
      <c r="P567" s="33">
        <f t="shared" si="123"/>
        <v>115.47321505648772</v>
      </c>
      <c r="Q567" s="33">
        <f t="shared" si="124"/>
        <v>216.83971117760134</v>
      </c>
      <c r="R567" s="34">
        <f t="shared" si="115"/>
        <v>332.31292623408905</v>
      </c>
      <c r="S567" s="35">
        <f t="shared" si="111"/>
        <v>0</v>
      </c>
      <c r="U567" s="26"/>
      <c r="V567" s="26">
        <f t="shared" si="114"/>
        <v>0</v>
      </c>
      <c r="W567" s="26">
        <f t="shared" si="117"/>
        <v>0</v>
      </c>
      <c r="X567" s="26">
        <f t="shared" si="118"/>
        <v>0</v>
      </c>
      <c r="Y567" s="26">
        <f t="shared" si="119"/>
        <v>0</v>
      </c>
      <c r="Z567" s="26">
        <f t="shared" si="120"/>
        <v>0</v>
      </c>
      <c r="AA567" s="26"/>
    </row>
    <row r="568" spans="1:27" x14ac:dyDescent="0.2">
      <c r="A568" s="27" t="s">
        <v>585</v>
      </c>
      <c r="B568" s="18">
        <f>IF(ISERROR(VLOOKUP(Prices!A568,Quantities!$A$1:$B$576,2,FALSE)),0,VLOOKUP(Prices!A568,Quantities!$A$1:$B$576,2,FALSE))</f>
        <v>0</v>
      </c>
      <c r="C568" s="19">
        <f t="shared" si="112"/>
        <v>0.37051126418630725</v>
      </c>
      <c r="D568" s="20">
        <v>5</v>
      </c>
      <c r="E568" s="21">
        <v>1010</v>
      </c>
      <c r="F568" s="22">
        <v>0</v>
      </c>
      <c r="G568" s="23">
        <v>0</v>
      </c>
      <c r="H568" s="23">
        <f>VLOOKUP(E568,'[4]SLUOS Capital Charge'!$D$12:$S$177,16,FALSE)</f>
        <v>130.42306576857681</v>
      </c>
      <c r="I568" s="23">
        <f>VLOOKUP(A568,'[1]Public Lighting Charges'!$A$8:$L$689,12,FALSE)</f>
        <v>76.765813632082711</v>
      </c>
      <c r="J568" s="24">
        <f t="shared" si="113"/>
        <v>207.18887940065952</v>
      </c>
      <c r="K568" s="25">
        <f t="shared" si="122"/>
        <v>240.06457535831277</v>
      </c>
      <c r="L568" s="25">
        <f t="shared" si="122"/>
        <v>238.30078479611058</v>
      </c>
      <c r="M568" s="25">
        <f t="shared" si="122"/>
        <v>238.5813588135178</v>
      </c>
      <c r="N568" s="25">
        <f t="shared" si="122"/>
        <v>238.32829525475091</v>
      </c>
      <c r="O568" s="25">
        <f t="shared" si="122"/>
        <v>239.33662609599139</v>
      </c>
      <c r="P568" s="33">
        <f t="shared" si="123"/>
        <v>107.87771902753379</v>
      </c>
      <c r="Q568" s="33">
        <f t="shared" si="124"/>
        <v>130.42306576857681</v>
      </c>
      <c r="R568" s="34">
        <f t="shared" si="115"/>
        <v>238.30078479611058</v>
      </c>
      <c r="S568" s="35">
        <f t="shared" si="111"/>
        <v>0</v>
      </c>
      <c r="U568" s="26"/>
      <c r="V568" s="26">
        <f t="shared" si="114"/>
        <v>0</v>
      </c>
      <c r="W568" s="26">
        <f t="shared" si="117"/>
        <v>0</v>
      </c>
      <c r="X568" s="26">
        <f t="shared" si="118"/>
        <v>0</v>
      </c>
      <c r="Y568" s="26">
        <f t="shared" si="119"/>
        <v>0</v>
      </c>
      <c r="Z568" s="26">
        <f t="shared" si="120"/>
        <v>0</v>
      </c>
      <c r="AA568" s="26"/>
    </row>
    <row r="569" spans="1:27" x14ac:dyDescent="0.2">
      <c r="A569" s="27" t="s">
        <v>586</v>
      </c>
      <c r="B569" s="18">
        <f>IF(ISERROR(VLOOKUP(Prices!A569,Quantities!$A$1:$B$576,2,FALSE)),0,VLOOKUP(Prices!A569,Quantities!$A$1:$B$576,2,FALSE))</f>
        <v>0</v>
      </c>
      <c r="C569" s="19">
        <f t="shared" si="112"/>
        <v>0.18037286471401737</v>
      </c>
      <c r="D569" s="20">
        <v>5</v>
      </c>
      <c r="E569" s="21">
        <v>1360</v>
      </c>
      <c r="F569" s="22">
        <v>0</v>
      </c>
      <c r="G569" s="23">
        <v>0</v>
      </c>
      <c r="H569" s="23">
        <f>VLOOKUP(E569,'[4]SLUOS Capital Charge'!$D$12:$S$177,16,FALSE)</f>
        <v>363.78671248007925</v>
      </c>
      <c r="I569" s="23">
        <f>VLOOKUP(A569,'[1]Public Lighting Charges'!$A$8:$L$689,12,FALSE)</f>
        <v>80.057441548749381</v>
      </c>
      <c r="J569" s="24">
        <f t="shared" si="113"/>
        <v>443.8441540288286</v>
      </c>
      <c r="K569" s="25">
        <f t="shared" si="122"/>
        <v>478.12952121217484</v>
      </c>
      <c r="L569" s="25">
        <f t="shared" si="122"/>
        <v>476.29010138247708</v>
      </c>
      <c r="M569" s="25">
        <f t="shared" si="122"/>
        <v>476.58270608417843</v>
      </c>
      <c r="N569" s="25">
        <f t="shared" si="122"/>
        <v>476.31879145726913</v>
      </c>
      <c r="O569" s="25">
        <f t="shared" si="122"/>
        <v>477.37035834056047</v>
      </c>
      <c r="P569" s="33">
        <f t="shared" si="123"/>
        <v>112.50338890239784</v>
      </c>
      <c r="Q569" s="33">
        <f t="shared" si="124"/>
        <v>363.78671248007925</v>
      </c>
      <c r="R569" s="34">
        <f t="shared" si="115"/>
        <v>476.29010138247708</v>
      </c>
      <c r="S569" s="35">
        <f t="shared" si="111"/>
        <v>0</v>
      </c>
      <c r="U569" s="26"/>
      <c r="V569" s="26">
        <f t="shared" si="114"/>
        <v>0</v>
      </c>
      <c r="W569" s="26">
        <f t="shared" si="117"/>
        <v>0</v>
      </c>
      <c r="X569" s="26">
        <f t="shared" si="118"/>
        <v>0</v>
      </c>
      <c r="Y569" s="26">
        <f t="shared" si="119"/>
        <v>0</v>
      </c>
      <c r="Z569" s="26">
        <f t="shared" si="120"/>
        <v>0</v>
      </c>
      <c r="AA569" s="26"/>
    </row>
    <row r="570" spans="1:27" x14ac:dyDescent="0.2">
      <c r="A570" s="27" t="s">
        <v>587</v>
      </c>
      <c r="B570" s="18">
        <f>IF(ISERROR(VLOOKUP(Prices!A570,Quantities!$A$1:$B$576,2,FALSE)),0,VLOOKUP(Prices!A570,Quantities!$A$1:$B$576,2,FALSE))</f>
        <v>0</v>
      </c>
      <c r="C570" s="19">
        <f t="shared" si="112"/>
        <v>0.4241452118941913</v>
      </c>
      <c r="D570" s="20">
        <v>5</v>
      </c>
      <c r="E570" s="21">
        <v>50</v>
      </c>
      <c r="F570" s="22">
        <v>0</v>
      </c>
      <c r="G570" s="23">
        <v>0</v>
      </c>
      <c r="H570" s="23">
        <f>VLOOKUP(E570,'[4]SLUOS Capital Charge'!$D$12:$S$177,16,FALSE)</f>
        <v>95.442169190402339</v>
      </c>
      <c r="I570" s="23">
        <f>VLOOKUP(A570,'[1]Public Lighting Charges'!$A$8:$L$689,12,FALSE)</f>
        <v>70.297824922255131</v>
      </c>
      <c r="J570" s="24">
        <f t="shared" si="113"/>
        <v>165.73999411265748</v>
      </c>
      <c r="K570" s="25">
        <f t="shared" si="122"/>
        <v>195.8457118701063</v>
      </c>
      <c r="L570" s="25">
        <f t="shared" si="122"/>
        <v>194.23053143659371</v>
      </c>
      <c r="M570" s="25">
        <f t="shared" si="122"/>
        <v>194.48746537919419</v>
      </c>
      <c r="N570" s="25">
        <f t="shared" si="122"/>
        <v>194.25572397105046</v>
      </c>
      <c r="O570" s="25">
        <f t="shared" si="122"/>
        <v>195.17909677969362</v>
      </c>
      <c r="P570" s="33">
        <f t="shared" si="123"/>
        <v>98.788362246191355</v>
      </c>
      <c r="Q570" s="33">
        <f t="shared" si="124"/>
        <v>95.442169190402339</v>
      </c>
      <c r="R570" s="34">
        <f t="shared" si="115"/>
        <v>194.23053143659371</v>
      </c>
      <c r="S570" s="35">
        <f t="shared" si="111"/>
        <v>0</v>
      </c>
      <c r="U570" s="26"/>
      <c r="V570" s="26">
        <f t="shared" si="114"/>
        <v>0</v>
      </c>
      <c r="W570" s="26">
        <f t="shared" si="117"/>
        <v>0</v>
      </c>
      <c r="X570" s="26">
        <f t="shared" si="118"/>
        <v>0</v>
      </c>
      <c r="Y570" s="26">
        <f t="shared" si="119"/>
        <v>0</v>
      </c>
      <c r="Z570" s="26">
        <f t="shared" si="120"/>
        <v>0</v>
      </c>
      <c r="AA570" s="26"/>
    </row>
    <row r="571" spans="1:27" x14ac:dyDescent="0.2">
      <c r="A571" s="27" t="s">
        <v>588</v>
      </c>
      <c r="B571" s="18">
        <f>IF(ISERROR(VLOOKUP(Prices!A571,Quantities!$A$1:$B$576,2,FALSE)),0,VLOOKUP(Prices!A571,Quantities!$A$1:$B$576,2,FALSE))</f>
        <v>0</v>
      </c>
      <c r="C571" s="19">
        <f t="shared" si="112"/>
        <v>0.30843366898204294</v>
      </c>
      <c r="D571" s="20">
        <v>5</v>
      </c>
      <c r="E571" s="21">
        <v>220</v>
      </c>
      <c r="F571" s="22">
        <v>0</v>
      </c>
      <c r="G571" s="23">
        <v>0</v>
      </c>
      <c r="H571" s="23">
        <f>VLOOKUP(E571,'[4]SLUOS Capital Charge'!$D$12:$S$177,16,FALSE)</f>
        <v>181.85881459942686</v>
      </c>
      <c r="I571" s="23">
        <f>VLOOKUP(A571,'[1]Public Lighting Charges'!$A$8:$L$689,12,FALSE)</f>
        <v>81.107738922255137</v>
      </c>
      <c r="J571" s="24">
        <f t="shared" si="113"/>
        <v>262.96655352168199</v>
      </c>
      <c r="K571" s="25">
        <f t="shared" si="122"/>
        <v>297.70172062875452</v>
      </c>
      <c r="L571" s="25">
        <f t="shared" si="122"/>
        <v>295.83816890352608</v>
      </c>
      <c r="M571" s="25">
        <f t="shared" si="122"/>
        <v>296.13461237328858</v>
      </c>
      <c r="N571" s="25">
        <f t="shared" si="122"/>
        <v>295.86723537193774</v>
      </c>
      <c r="O571" s="25">
        <f t="shared" si="122"/>
        <v>296.9325980737591</v>
      </c>
      <c r="P571" s="33">
        <f t="shared" si="123"/>
        <v>113.97935430409923</v>
      </c>
      <c r="Q571" s="33">
        <f t="shared" si="124"/>
        <v>181.85881459942686</v>
      </c>
      <c r="R571" s="34">
        <f t="shared" si="115"/>
        <v>295.83816890352608</v>
      </c>
      <c r="S571" s="35">
        <f t="shared" si="111"/>
        <v>0</v>
      </c>
      <c r="U571" s="26"/>
      <c r="V571" s="26">
        <f t="shared" si="114"/>
        <v>0</v>
      </c>
      <c r="W571" s="26">
        <f t="shared" si="117"/>
        <v>0</v>
      </c>
      <c r="X571" s="26">
        <f t="shared" si="118"/>
        <v>0</v>
      </c>
      <c r="Y571" s="26">
        <f t="shared" si="119"/>
        <v>0</v>
      </c>
      <c r="Z571" s="26">
        <f t="shared" si="120"/>
        <v>0</v>
      </c>
      <c r="AA571" s="26"/>
    </row>
    <row r="572" spans="1:27" x14ac:dyDescent="0.2">
      <c r="A572" s="27" t="s">
        <v>589</v>
      </c>
      <c r="B572" s="18">
        <f>IF(ISERROR(VLOOKUP(Prices!A572,Quantities!$A$1:$B$576,2,FALSE)),0,VLOOKUP(Prices!A572,Quantities!$A$1:$B$576,2,FALSE))</f>
        <v>0</v>
      </c>
      <c r="C572" s="19">
        <f t="shared" si="112"/>
        <v>0.28582788714458884</v>
      </c>
      <c r="D572" s="20">
        <v>5</v>
      </c>
      <c r="E572" s="21">
        <v>310</v>
      </c>
      <c r="F572" s="22">
        <v>0</v>
      </c>
      <c r="G572" s="23">
        <v>0</v>
      </c>
      <c r="H572" s="23">
        <f>VLOOKUP(E572,'[4]SLUOS Capital Charge'!$D$12:$S$177,16,FALSE)</f>
        <v>200.32024627758494</v>
      </c>
      <c r="I572" s="23">
        <f>VLOOKUP(A572,'[1]Public Lighting Charges'!$A$8:$L$689,12,FALSE)</f>
        <v>80.172708672255126</v>
      </c>
      <c r="J572" s="24">
        <f t="shared" si="113"/>
        <v>280.49295494984005</v>
      </c>
      <c r="K572" s="25">
        <f t="shared" si="122"/>
        <v>314.82768638436784</v>
      </c>
      <c r="L572" s="25">
        <f t="shared" si="122"/>
        <v>312.98561814836842</v>
      </c>
      <c r="M572" s="25">
        <f t="shared" si="122"/>
        <v>313.2786441438513</v>
      </c>
      <c r="N572" s="25">
        <f t="shared" si="122"/>
        <v>313.0143495312804</v>
      </c>
      <c r="O572" s="25">
        <f t="shared" si="122"/>
        <v>314.06743046607608</v>
      </c>
      <c r="P572" s="33">
        <f t="shared" si="123"/>
        <v>112.66537187078349</v>
      </c>
      <c r="Q572" s="33">
        <f t="shared" si="124"/>
        <v>200.32024627758494</v>
      </c>
      <c r="R572" s="34">
        <f t="shared" si="115"/>
        <v>312.98561814836842</v>
      </c>
      <c r="S572" s="35">
        <f t="shared" si="111"/>
        <v>0</v>
      </c>
      <c r="U572" s="26"/>
      <c r="V572" s="26">
        <f t="shared" si="114"/>
        <v>0</v>
      </c>
      <c r="W572" s="26">
        <f t="shared" si="117"/>
        <v>0</v>
      </c>
      <c r="X572" s="26">
        <f t="shared" si="118"/>
        <v>0</v>
      </c>
      <c r="Y572" s="26">
        <f t="shared" si="119"/>
        <v>0</v>
      </c>
      <c r="Z572" s="26">
        <f t="shared" si="120"/>
        <v>0</v>
      </c>
      <c r="AA572" s="26"/>
    </row>
    <row r="573" spans="1:27" x14ac:dyDescent="0.2">
      <c r="A573" s="27" t="s">
        <v>590</v>
      </c>
      <c r="B573" s="18">
        <f>IF(ISERROR(VLOOKUP(Prices!A573,Quantities!$A$1:$B$576,2,FALSE)),0,VLOOKUP(Prices!A573,Quantities!$A$1:$B$576,2,FALSE))</f>
        <v>0</v>
      </c>
      <c r="C573" s="19">
        <f t="shared" si="112"/>
        <v>0.24227518725202338</v>
      </c>
      <c r="D573" s="20">
        <v>5</v>
      </c>
      <c r="E573" s="21">
        <v>690</v>
      </c>
      <c r="F573" s="22">
        <v>0</v>
      </c>
      <c r="G573" s="23">
        <v>0</v>
      </c>
      <c r="H573" s="23">
        <f>VLOOKUP(E573,'[4]SLUOS Capital Charge'!$D$12:$S$177,16,FALSE)</f>
        <v>235.30114285575939</v>
      </c>
      <c r="I573" s="23">
        <f>VLOOKUP(A573,'[1]Public Lighting Charges'!$A$8:$L$689,12,FALSE)</f>
        <v>75.235266797255136</v>
      </c>
      <c r="J573" s="24">
        <f t="shared" si="113"/>
        <v>310.53640965301452</v>
      </c>
      <c r="K573" s="25">
        <f t="shared" si="122"/>
        <v>342.75663424900279</v>
      </c>
      <c r="L573" s="25">
        <f t="shared" si="122"/>
        <v>341.02800991424681</v>
      </c>
      <c r="M573" s="25">
        <f t="shared" si="122"/>
        <v>341.30298988328849</v>
      </c>
      <c r="N573" s="25">
        <f t="shared" si="122"/>
        <v>341.05497187293122</v>
      </c>
      <c r="O573" s="25">
        <f t="shared" si="122"/>
        <v>342.04319874465057</v>
      </c>
      <c r="P573" s="33">
        <f t="shared" si="123"/>
        <v>105.72686705848744</v>
      </c>
      <c r="Q573" s="33">
        <f t="shared" si="124"/>
        <v>235.30114285575939</v>
      </c>
      <c r="R573" s="34">
        <f t="shared" si="115"/>
        <v>341.02800991424681</v>
      </c>
      <c r="S573" s="35">
        <f t="shared" si="111"/>
        <v>0</v>
      </c>
      <c r="U573" s="26"/>
      <c r="V573" s="26">
        <f t="shared" si="114"/>
        <v>0</v>
      </c>
      <c r="W573" s="26">
        <f t="shared" si="117"/>
        <v>0</v>
      </c>
      <c r="X573" s="26">
        <f t="shared" si="118"/>
        <v>0</v>
      </c>
      <c r="Y573" s="26">
        <f t="shared" si="119"/>
        <v>0</v>
      </c>
      <c r="Z573" s="26">
        <f t="shared" si="120"/>
        <v>0</v>
      </c>
      <c r="AA573" s="26"/>
    </row>
    <row r="574" spans="1:27" x14ac:dyDescent="0.2">
      <c r="A574" s="27" t="s">
        <v>591</v>
      </c>
      <c r="B574" s="18">
        <f>IF(ISERROR(VLOOKUP(Prices!A574,Quantities!$A$1:$B$576,2,FALSE)),0,VLOOKUP(Prices!A574,Quantities!$A$1:$B$576,2,FALSE))</f>
        <v>0</v>
      </c>
      <c r="C574" s="19">
        <f t="shared" si="112"/>
        <v>0.35022674859755409</v>
      </c>
      <c r="D574" s="20">
        <v>5</v>
      </c>
      <c r="E574" s="21">
        <v>1010</v>
      </c>
      <c r="F574" s="22">
        <v>0</v>
      </c>
      <c r="G574" s="23">
        <v>0</v>
      </c>
      <c r="H574" s="23">
        <f>VLOOKUP(E574,'[4]SLUOS Capital Charge'!$D$12:$S$177,16,FALSE)</f>
        <v>130.42306576857681</v>
      </c>
      <c r="I574" s="23">
        <f>VLOOKUP(A574,'[1]Public Lighting Charges'!$A$8:$L$689,12,FALSE)</f>
        <v>70.297824922255131</v>
      </c>
      <c r="J574" s="24">
        <f t="shared" si="113"/>
        <v>200.72089069083194</v>
      </c>
      <c r="K574" s="25">
        <f t="shared" si="122"/>
        <v>230.82660844828075</v>
      </c>
      <c r="L574" s="25">
        <f t="shared" si="122"/>
        <v>229.21142801476816</v>
      </c>
      <c r="M574" s="25">
        <f t="shared" si="122"/>
        <v>229.46836195736864</v>
      </c>
      <c r="N574" s="25">
        <f t="shared" si="122"/>
        <v>229.23662054922494</v>
      </c>
      <c r="O574" s="25">
        <f t="shared" si="122"/>
        <v>230.15999335786807</v>
      </c>
      <c r="P574" s="33">
        <f t="shared" si="123"/>
        <v>98.788362246191355</v>
      </c>
      <c r="Q574" s="33">
        <f t="shared" si="124"/>
        <v>130.42306576857681</v>
      </c>
      <c r="R574" s="34">
        <f t="shared" si="115"/>
        <v>229.21142801476816</v>
      </c>
      <c r="S574" s="35">
        <f t="shared" si="111"/>
        <v>0</v>
      </c>
      <c r="U574" s="26"/>
      <c r="V574" s="26">
        <f t="shared" si="114"/>
        <v>0</v>
      </c>
      <c r="W574" s="26">
        <f t="shared" si="117"/>
        <v>0</v>
      </c>
      <c r="X574" s="26">
        <f t="shared" si="118"/>
        <v>0</v>
      </c>
      <c r="Y574" s="26">
        <f t="shared" si="119"/>
        <v>0</v>
      </c>
      <c r="Z574" s="26">
        <f t="shared" si="120"/>
        <v>0</v>
      </c>
      <c r="AA574" s="26"/>
    </row>
    <row r="575" spans="1:27" x14ac:dyDescent="0.2">
      <c r="A575" s="27" t="s">
        <v>592</v>
      </c>
      <c r="B575" s="18">
        <f>IF(ISERROR(VLOOKUP(Prices!A575,Quantities!$A$1:$B$576,2,FALSE)),0,VLOOKUP(Prices!A575,Quantities!$A$1:$B$576,2,FALSE))</f>
        <v>0</v>
      </c>
      <c r="C575" s="19">
        <f t="shared" si="112"/>
        <v>0.15431871710843068</v>
      </c>
      <c r="D575" s="20">
        <v>5</v>
      </c>
      <c r="E575" s="21">
        <v>1370</v>
      </c>
      <c r="F575" s="22">
        <v>0</v>
      </c>
      <c r="G575" s="23">
        <v>0</v>
      </c>
      <c r="H575" s="23">
        <f>VLOOKUP(E575,'[4]SLUOS Capital Charge'!$D$12:$S$177,16,FALSE)</f>
        <v>398.7676090582537</v>
      </c>
      <c r="I575" s="23">
        <f>VLOOKUP(A575,'[1]Public Lighting Charges'!$A$8:$L$689,12,FALSE)</f>
        <v>72.766545859755126</v>
      </c>
      <c r="J575" s="24">
        <f t="shared" si="113"/>
        <v>471.53415491800882</v>
      </c>
      <c r="K575" s="25">
        <f t="shared" si="122"/>
        <v>502.69712609472737</v>
      </c>
      <c r="L575" s="25">
        <f t="shared" si="122"/>
        <v>501.02522371059308</v>
      </c>
      <c r="M575" s="25">
        <f t="shared" si="122"/>
        <v>501.29118066641416</v>
      </c>
      <c r="N575" s="25">
        <f t="shared" si="122"/>
        <v>501.05130095716368</v>
      </c>
      <c r="O575" s="25">
        <f t="shared" si="122"/>
        <v>502.00710079734495</v>
      </c>
      <c r="P575" s="33">
        <f t="shared" si="123"/>
        <v>102.2576146523394</v>
      </c>
      <c r="Q575" s="33">
        <f t="shared" si="124"/>
        <v>398.7676090582537</v>
      </c>
      <c r="R575" s="34">
        <f t="shared" si="115"/>
        <v>501.02522371059308</v>
      </c>
      <c r="S575" s="35">
        <f t="shared" si="111"/>
        <v>0</v>
      </c>
      <c r="U575" s="26"/>
      <c r="V575" s="26">
        <f t="shared" si="114"/>
        <v>0</v>
      </c>
      <c r="W575" s="26">
        <f t="shared" si="117"/>
        <v>0</v>
      </c>
      <c r="X575" s="26">
        <f t="shared" si="118"/>
        <v>0</v>
      </c>
      <c r="Y575" s="26">
        <f t="shared" si="119"/>
        <v>0</v>
      </c>
      <c r="Z575" s="26">
        <f t="shared" si="120"/>
        <v>0</v>
      </c>
      <c r="AA575" s="26"/>
    </row>
    <row r="576" spans="1:27" x14ac:dyDescent="0.2">
      <c r="A576" s="27" t="s">
        <v>593</v>
      </c>
      <c r="B576" s="18">
        <f>IF(ISERROR(VLOOKUP(Prices!A576,Quantities!$A$1:$B$576,2,FALSE)),0,VLOOKUP(Prices!A576,Quantities!$A$1:$B$576,2,FALSE))</f>
        <v>0</v>
      </c>
      <c r="C576" s="19">
        <f t="shared" si="112"/>
        <v>0.31925784354310904</v>
      </c>
      <c r="D576" s="20">
        <v>5</v>
      </c>
      <c r="E576" s="21">
        <v>230</v>
      </c>
      <c r="F576" s="22">
        <v>0</v>
      </c>
      <c r="G576" s="23">
        <v>0</v>
      </c>
      <c r="H576" s="23">
        <f>VLOOKUP(E576,'[4]SLUOS Capital Charge'!$D$12:$S$177,16,FALSE)</f>
        <v>181.9823357538734</v>
      </c>
      <c r="I576" s="23">
        <f>VLOOKUP(A576,'[1]Public Lighting Charges'!$A$8:$L$689,12,FALSE)</f>
        <v>85.346981268375274</v>
      </c>
      <c r="J576" s="24">
        <f t="shared" si="113"/>
        <v>267.32931702224869</v>
      </c>
      <c r="K576" s="25">
        <f t="shared" si="122"/>
        <v>303.87998032310617</v>
      </c>
      <c r="L576" s="25">
        <f t="shared" si="122"/>
        <v>301.91902670389391</v>
      </c>
      <c r="M576" s="25">
        <f t="shared" si="122"/>
        <v>302.23096432658122</v>
      </c>
      <c r="N576" s="25">
        <f t="shared" si="122"/>
        <v>301.94961238373202</v>
      </c>
      <c r="O576" s="25">
        <f t="shared" si="122"/>
        <v>303.07065818977435</v>
      </c>
      <c r="P576" s="33">
        <f t="shared" si="123"/>
        <v>119.93669095002053</v>
      </c>
      <c r="Q576" s="33">
        <f t="shared" si="124"/>
        <v>181.9823357538734</v>
      </c>
      <c r="R576" s="34">
        <f t="shared" si="115"/>
        <v>301.91902670389391</v>
      </c>
      <c r="S576" s="35">
        <f t="shared" si="111"/>
        <v>0</v>
      </c>
      <c r="U576" s="26"/>
      <c r="V576" s="26">
        <f t="shared" si="114"/>
        <v>0</v>
      </c>
      <c r="W576" s="26">
        <f t="shared" si="117"/>
        <v>0</v>
      </c>
      <c r="X576" s="26">
        <f t="shared" si="118"/>
        <v>0</v>
      </c>
      <c r="Y576" s="26">
        <f t="shared" si="119"/>
        <v>0</v>
      </c>
      <c r="Z576" s="26">
        <f t="shared" si="120"/>
        <v>0</v>
      </c>
      <c r="AA576" s="26"/>
    </row>
    <row r="577" spans="1:27" x14ac:dyDescent="0.2">
      <c r="A577" s="27" t="s">
        <v>594</v>
      </c>
      <c r="B577" s="18">
        <f>IF(ISERROR(VLOOKUP(Prices!A577,Quantities!$A$1:$B$576,2,FALSE)),0,VLOOKUP(Prices!A577,Quantities!$A$1:$B$576,2,FALSE))</f>
        <v>0</v>
      </c>
      <c r="C577" s="19">
        <f t="shared" si="112"/>
        <v>0.22333679199811146</v>
      </c>
      <c r="D577" s="20">
        <v>5</v>
      </c>
      <c r="E577" s="21">
        <v>430</v>
      </c>
      <c r="F577" s="22">
        <v>0</v>
      </c>
      <c r="G577" s="23">
        <v>0</v>
      </c>
      <c r="H577" s="23">
        <f>VLOOKUP(E577,'[4]SLUOS Capital Charge'!$D$12:$S$177,16,FALSE)</f>
        <v>270.65260289727337</v>
      </c>
      <c r="I577" s="23">
        <f>VLOOKUP(A577,'[1]Public Lighting Charges'!$A$8:$L$689,12,FALSE)</f>
        <v>77.828695185041937</v>
      </c>
      <c r="J577" s="24">
        <f t="shared" si="113"/>
        <v>348.48129808231533</v>
      </c>
      <c r="K577" s="25">
        <f t="shared" si="122"/>
        <v>381.81218325924209</v>
      </c>
      <c r="L577" s="25">
        <f t="shared" si="122"/>
        <v>380.0239716642501</v>
      </c>
      <c r="M577" s="25">
        <f t="shared" si="122"/>
        <v>380.30843044406953</v>
      </c>
      <c r="N577" s="25">
        <f t="shared" si="122"/>
        <v>380.05186302628499</v>
      </c>
      <c r="O577" s="25">
        <f t="shared" si="122"/>
        <v>381.07415498119997</v>
      </c>
      <c r="P577" s="33">
        <f t="shared" si="123"/>
        <v>109.37136876697672</v>
      </c>
      <c r="Q577" s="33">
        <f t="shared" si="124"/>
        <v>270.65260289727337</v>
      </c>
      <c r="R577" s="34">
        <f t="shared" si="115"/>
        <v>380.0239716642501</v>
      </c>
      <c r="S577" s="35">
        <f t="shared" si="111"/>
        <v>0</v>
      </c>
      <c r="U577" s="26"/>
      <c r="V577" s="26">
        <f t="shared" si="114"/>
        <v>0</v>
      </c>
      <c r="W577" s="26">
        <f t="shared" si="117"/>
        <v>0</v>
      </c>
      <c r="X577" s="26">
        <f t="shared" si="118"/>
        <v>0</v>
      </c>
      <c r="Y577" s="26">
        <f t="shared" si="119"/>
        <v>0</v>
      </c>
      <c r="Z577" s="26">
        <f t="shared" si="120"/>
        <v>0</v>
      </c>
      <c r="AA577" s="26"/>
    </row>
    <row r="578" spans="1:27" x14ac:dyDescent="0.2">
      <c r="A578" s="27" t="s">
        <v>595</v>
      </c>
      <c r="B578" s="18">
        <f>IF(ISERROR(VLOOKUP(Prices!A578,Quantities!$A$1:$B$576,2,FALSE)),0,VLOOKUP(Prices!A578,Quantities!$A$1:$B$576,2,FALSE))</f>
        <v>0</v>
      </c>
      <c r="C578" s="19">
        <f t="shared" si="112"/>
        <v>0.44901493522554081</v>
      </c>
      <c r="D578" s="20">
        <v>5</v>
      </c>
      <c r="E578" s="21">
        <v>60</v>
      </c>
      <c r="F578" s="22">
        <v>0</v>
      </c>
      <c r="G578" s="23">
        <v>0</v>
      </c>
      <c r="H578" s="23">
        <f>VLOOKUP(E578,'[4]SLUOS Capital Charge'!$D$12:$S$177,16,FALSE)</f>
        <v>95.565690344848861</v>
      </c>
      <c r="I578" s="23">
        <f>VLOOKUP(A578,'[1]Public Lighting Charges'!$A$8:$L$689,12,FALSE)</f>
        <v>77.879465349104166</v>
      </c>
      <c r="J578" s="24">
        <f t="shared" si="113"/>
        <v>173.44515569395304</v>
      </c>
      <c r="K578" s="25">
        <f t="shared" si="122"/>
        <v>206.79778368058192</v>
      </c>
      <c r="L578" s="25">
        <f t="shared" si="122"/>
        <v>205.00840557758357</v>
      </c>
      <c r="M578" s="25">
        <f t="shared" si="122"/>
        <v>205.29304991902507</v>
      </c>
      <c r="N578" s="25">
        <f t="shared" si="122"/>
        <v>205.0363151340521</v>
      </c>
      <c r="O578" s="25">
        <f t="shared" si="122"/>
        <v>206.05927396292853</v>
      </c>
      <c r="P578" s="33">
        <f t="shared" si="123"/>
        <v>109.44271523273473</v>
      </c>
      <c r="Q578" s="33">
        <f t="shared" si="124"/>
        <v>95.565690344848861</v>
      </c>
      <c r="R578" s="34">
        <f t="shared" si="115"/>
        <v>205.00840557758357</v>
      </c>
      <c r="S578" s="35">
        <f t="shared" si="111"/>
        <v>0</v>
      </c>
      <c r="U578" s="26"/>
      <c r="V578" s="26">
        <f t="shared" si="114"/>
        <v>0</v>
      </c>
      <c r="W578" s="26">
        <f t="shared" si="117"/>
        <v>0</v>
      </c>
      <c r="X578" s="26">
        <f t="shared" si="118"/>
        <v>0</v>
      </c>
      <c r="Y578" s="26">
        <f t="shared" si="119"/>
        <v>0</v>
      </c>
      <c r="Z578" s="26">
        <f t="shared" si="120"/>
        <v>0</v>
      </c>
      <c r="AA578" s="26"/>
    </row>
    <row r="579" spans="1:27" x14ac:dyDescent="0.2">
      <c r="A579" s="27" t="s">
        <v>596</v>
      </c>
      <c r="B579" s="18">
        <f>IF(ISERROR(VLOOKUP(Prices!A579,Quantities!$A$1:$B$576,2,FALSE)),0,VLOOKUP(Prices!A579,Quantities!$A$1:$B$576,2,FALSE))</f>
        <v>0</v>
      </c>
      <c r="C579" s="19">
        <f t="shared" si="112"/>
        <v>0.32766400920525485</v>
      </c>
      <c r="D579" s="20">
        <v>5</v>
      </c>
      <c r="E579" s="21">
        <v>230</v>
      </c>
      <c r="F579" s="22">
        <v>0</v>
      </c>
      <c r="G579" s="23">
        <v>0</v>
      </c>
      <c r="H579" s="23">
        <f>VLOOKUP(E579,'[4]SLUOS Capital Charge'!$D$12:$S$177,16,FALSE)</f>
        <v>181.9823357538734</v>
      </c>
      <c r="I579" s="23">
        <f>VLOOKUP(A579,'[1]Public Lighting Charges'!$A$8:$L$689,12,FALSE)</f>
        <v>88.689379349104172</v>
      </c>
      <c r="J579" s="24">
        <f t="shared" si="113"/>
        <v>270.6717151029776</v>
      </c>
      <c r="K579" s="25">
        <f t="shared" si="122"/>
        <v>308.65379243923019</v>
      </c>
      <c r="L579" s="25">
        <f t="shared" si="122"/>
        <v>306.616043044516</v>
      </c>
      <c r="M579" s="25">
        <f t="shared" si="122"/>
        <v>306.94019691311945</v>
      </c>
      <c r="N579" s="25">
        <f t="shared" si="122"/>
        <v>306.64782653493938</v>
      </c>
      <c r="O579" s="25">
        <f t="shared" si="122"/>
        <v>307.81277525699403</v>
      </c>
      <c r="P579" s="33">
        <f t="shared" si="123"/>
        <v>124.63370729064259</v>
      </c>
      <c r="Q579" s="33">
        <f t="shared" si="124"/>
        <v>181.9823357538734</v>
      </c>
      <c r="R579" s="34">
        <f t="shared" si="115"/>
        <v>306.616043044516</v>
      </c>
      <c r="S579" s="35">
        <f t="shared" si="111"/>
        <v>0</v>
      </c>
      <c r="U579" s="26"/>
      <c r="V579" s="26">
        <f t="shared" si="114"/>
        <v>0</v>
      </c>
      <c r="W579" s="26">
        <f t="shared" si="117"/>
        <v>0</v>
      </c>
      <c r="X579" s="26">
        <f t="shared" si="118"/>
        <v>0</v>
      </c>
      <c r="Y579" s="26">
        <f t="shared" si="119"/>
        <v>0</v>
      </c>
      <c r="Z579" s="26">
        <f t="shared" si="120"/>
        <v>0</v>
      </c>
      <c r="AA579" s="26"/>
    </row>
    <row r="580" spans="1:27" x14ac:dyDescent="0.2">
      <c r="A580" s="27" t="s">
        <v>597</v>
      </c>
      <c r="B580" s="18">
        <f>IF(ISERROR(VLOOKUP(Prices!A580,Quantities!$A$1:$B$576,2,FALSE)),0,VLOOKUP(Prices!A580,Quantities!$A$1:$B$576,2,FALSE))</f>
        <v>0</v>
      </c>
      <c r="C580" s="19">
        <f t="shared" si="112"/>
        <v>0.30449313880100803</v>
      </c>
      <c r="D580" s="20">
        <v>5</v>
      </c>
      <c r="E580" s="21">
        <v>320</v>
      </c>
      <c r="F580" s="22">
        <v>0</v>
      </c>
      <c r="G580" s="23">
        <v>0</v>
      </c>
      <c r="H580" s="23">
        <f>VLOOKUP(E580,'[4]SLUOS Capital Charge'!$D$12:$S$177,16,FALSE)</f>
        <v>200.44376743203148</v>
      </c>
      <c r="I580" s="23">
        <f>VLOOKUP(A580,'[1]Public Lighting Charges'!$A$8:$L$689,12,FALSE)</f>
        <v>87.754349099104161</v>
      </c>
      <c r="J580" s="24">
        <f t="shared" si="113"/>
        <v>288.19811653113561</v>
      </c>
      <c r="K580" s="25">
        <f t="shared" si="122"/>
        <v>325.77975819484345</v>
      </c>
      <c r="L580" s="25">
        <f t="shared" si="122"/>
        <v>323.76349228935834</v>
      </c>
      <c r="M580" s="25">
        <f t="shared" si="122"/>
        <v>324.08422868368217</v>
      </c>
      <c r="N580" s="25">
        <f t="shared" si="122"/>
        <v>323.79494069428205</v>
      </c>
      <c r="O580" s="25">
        <f t="shared" si="122"/>
        <v>324.94760764931095</v>
      </c>
      <c r="P580" s="33">
        <f t="shared" si="123"/>
        <v>123.31972485732686</v>
      </c>
      <c r="Q580" s="33">
        <f t="shared" si="124"/>
        <v>200.44376743203148</v>
      </c>
      <c r="R580" s="34">
        <f t="shared" si="115"/>
        <v>323.76349228935834</v>
      </c>
      <c r="S580" s="35">
        <f t="shared" si="111"/>
        <v>0</v>
      </c>
      <c r="U580" s="26"/>
      <c r="V580" s="26">
        <f t="shared" si="114"/>
        <v>0</v>
      </c>
      <c r="W580" s="26">
        <f t="shared" si="117"/>
        <v>0</v>
      </c>
      <c r="X580" s="26">
        <f t="shared" si="118"/>
        <v>0</v>
      </c>
      <c r="Y580" s="26">
        <f t="shared" si="119"/>
        <v>0</v>
      </c>
      <c r="Z580" s="26">
        <f t="shared" si="120"/>
        <v>0</v>
      </c>
      <c r="AA580" s="26"/>
    </row>
    <row r="581" spans="1:27" x14ac:dyDescent="0.2">
      <c r="A581" s="27" t="s">
        <v>598</v>
      </c>
      <c r="B581" s="18">
        <f>IF(ISERROR(VLOOKUP(Prices!A581,Quantities!$A$1:$B$576,2,FALSE)),0,VLOOKUP(Prices!A581,Quantities!$A$1:$B$576,2,FALSE))</f>
        <v>0</v>
      </c>
      <c r="C581" s="19">
        <f t="shared" si="112"/>
        <v>0.26013187125106102</v>
      </c>
      <c r="D581" s="20">
        <v>5</v>
      </c>
      <c r="E581" s="21">
        <v>390</v>
      </c>
      <c r="F581" s="22">
        <v>0</v>
      </c>
      <c r="G581" s="23">
        <v>0</v>
      </c>
      <c r="H581" s="23">
        <f>VLOOKUP(E581,'[4]SLUOS Capital Charge'!$D$12:$S$177,16,FALSE)</f>
        <v>235.54818516465244</v>
      </c>
      <c r="I581" s="23">
        <f>VLOOKUP(A581,'[1]Public Lighting Charges'!$A$8:$L$689,12,FALSE)</f>
        <v>82.81690722410417</v>
      </c>
      <c r="J581" s="24">
        <f t="shared" si="113"/>
        <v>318.36509238875658</v>
      </c>
      <c r="K581" s="25">
        <f t="shared" si="122"/>
        <v>353.83222721392497</v>
      </c>
      <c r="L581" s="25">
        <f t="shared" si="122"/>
        <v>351.92940520968324</v>
      </c>
      <c r="M581" s="25">
        <f t="shared" si="122"/>
        <v>352.23209557756593</v>
      </c>
      <c r="N581" s="25">
        <f t="shared" si="122"/>
        <v>351.95908419037937</v>
      </c>
      <c r="O581" s="25">
        <f t="shared" si="122"/>
        <v>353.04689708233201</v>
      </c>
      <c r="P581" s="33">
        <f t="shared" si="123"/>
        <v>116.3812200450308</v>
      </c>
      <c r="Q581" s="33">
        <f t="shared" si="124"/>
        <v>235.54818516465244</v>
      </c>
      <c r="R581" s="34">
        <f t="shared" si="115"/>
        <v>351.92940520968324</v>
      </c>
      <c r="S581" s="35">
        <f t="shared" si="111"/>
        <v>0</v>
      </c>
      <c r="U581" s="26"/>
      <c r="V581" s="26">
        <f t="shared" si="114"/>
        <v>0</v>
      </c>
      <c r="W581" s="26">
        <f t="shared" si="117"/>
        <v>0</v>
      </c>
      <c r="X581" s="26">
        <f t="shared" si="118"/>
        <v>0</v>
      </c>
      <c r="Y581" s="26">
        <f t="shared" si="119"/>
        <v>0</v>
      </c>
      <c r="Z581" s="26">
        <f t="shared" si="120"/>
        <v>0</v>
      </c>
      <c r="AA581" s="26"/>
    </row>
    <row r="582" spans="1:27" x14ac:dyDescent="0.2">
      <c r="A582" s="27" t="s">
        <v>599</v>
      </c>
      <c r="B582" s="18">
        <f>IF(ISERROR(VLOOKUP(Prices!A582,Quantities!$A$1:$B$576,2,FALSE)),0,VLOOKUP(Prices!A582,Quantities!$A$1:$B$576,2,FALSE))</f>
        <v>0</v>
      </c>
      <c r="C582" s="19">
        <f t="shared" si="112"/>
        <v>0.20809920417359395</v>
      </c>
      <c r="D582" s="20">
        <v>5</v>
      </c>
      <c r="E582" s="21">
        <v>470</v>
      </c>
      <c r="F582" s="22">
        <v>0</v>
      </c>
      <c r="G582" s="23">
        <v>0</v>
      </c>
      <c r="H582" s="23">
        <f>VLOOKUP(E582,'[4]SLUOS Capital Charge'!$D$12:$S$177,16,FALSE)</f>
        <v>305.75702062989433</v>
      </c>
      <c r="I582" s="23">
        <f>VLOOKUP(A582,'[1]Public Lighting Charges'!$A$8:$L$689,12,FALSE)</f>
        <v>80.348186286604161</v>
      </c>
      <c r="J582" s="24">
        <f t="shared" si="113"/>
        <v>386.1052069164985</v>
      </c>
      <c r="K582" s="25">
        <f t="shared" si="122"/>
        <v>420.51508832239711</v>
      </c>
      <c r="L582" s="25">
        <f t="shared" si="122"/>
        <v>418.66898826877707</v>
      </c>
      <c r="M582" s="25">
        <f t="shared" si="122"/>
        <v>418.96265562343916</v>
      </c>
      <c r="N582" s="25">
        <f t="shared" si="122"/>
        <v>418.69778253735939</v>
      </c>
      <c r="O582" s="25">
        <f t="shared" si="122"/>
        <v>419.75316839777395</v>
      </c>
      <c r="P582" s="33">
        <f t="shared" si="123"/>
        <v>112.91196763888274</v>
      </c>
      <c r="Q582" s="33">
        <f t="shared" si="124"/>
        <v>305.75702062989433</v>
      </c>
      <c r="R582" s="34">
        <f t="shared" si="115"/>
        <v>418.66898826877707</v>
      </c>
      <c r="S582" s="35">
        <f t="shared" si="111"/>
        <v>0</v>
      </c>
      <c r="U582" s="26"/>
      <c r="V582" s="26">
        <f t="shared" si="114"/>
        <v>0</v>
      </c>
      <c r="W582" s="26">
        <f t="shared" si="117"/>
        <v>0</v>
      </c>
      <c r="X582" s="26">
        <f t="shared" si="118"/>
        <v>0</v>
      </c>
      <c r="Y582" s="26">
        <f t="shared" si="119"/>
        <v>0</v>
      </c>
      <c r="Z582" s="26">
        <f t="shared" si="120"/>
        <v>0</v>
      </c>
      <c r="AA582" s="26"/>
    </row>
    <row r="583" spans="1:27" x14ac:dyDescent="0.2">
      <c r="A583" s="27" t="s">
        <v>600</v>
      </c>
      <c r="B583" s="18">
        <f>IF(ISERROR(VLOOKUP(Prices!A583,Quantities!$A$1:$B$576,2,FALSE)),0,VLOOKUP(Prices!A583,Quantities!$A$1:$B$576,2,FALSE))</f>
        <v>0</v>
      </c>
      <c r="C583" s="19">
        <f t="shared" si="112"/>
        <v>0.18227245079830368</v>
      </c>
      <c r="D583" s="20">
        <v>5</v>
      </c>
      <c r="E583" s="21">
        <v>550</v>
      </c>
      <c r="F583" s="22">
        <v>0</v>
      </c>
      <c r="G583" s="23">
        <v>0</v>
      </c>
      <c r="H583" s="23">
        <f>VLOOKUP(E583,'[4]SLUOS Capital Charge'!$D$12:$S$177,16,FALSE)</f>
        <v>364.15727594341882</v>
      </c>
      <c r="I583" s="23">
        <f>VLOOKUP(A583,'[1]Public Lighting Charges'!$A$8:$L$689,12,FALSE)</f>
        <v>81.171093265770836</v>
      </c>
      <c r="J583" s="24">
        <f t="shared" si="113"/>
        <v>445.32836920918965</v>
      </c>
      <c r="K583" s="25">
        <f t="shared" si="122"/>
        <v>480.09066842151157</v>
      </c>
      <c r="L583" s="25">
        <f t="shared" si="122"/>
        <v>478.2256610510176</v>
      </c>
      <c r="M583" s="25">
        <f t="shared" si="122"/>
        <v>478.52233607675322</v>
      </c>
      <c r="N583" s="25">
        <f t="shared" si="122"/>
        <v>478.25475022363787</v>
      </c>
      <c r="O583" s="25">
        <f t="shared" si="122"/>
        <v>479.3209450945651</v>
      </c>
      <c r="P583" s="33">
        <f t="shared" si="123"/>
        <v>114.06838510759877</v>
      </c>
      <c r="Q583" s="33">
        <f t="shared" si="124"/>
        <v>364.15727594341882</v>
      </c>
      <c r="R583" s="34">
        <f t="shared" si="115"/>
        <v>478.2256610510176</v>
      </c>
      <c r="S583" s="35">
        <f t="shared" si="111"/>
        <v>0</v>
      </c>
      <c r="U583" s="26"/>
      <c r="V583" s="26">
        <f t="shared" si="114"/>
        <v>0</v>
      </c>
      <c r="W583" s="26">
        <f t="shared" si="117"/>
        <v>0</v>
      </c>
      <c r="X583" s="26">
        <f t="shared" si="118"/>
        <v>0</v>
      </c>
      <c r="Y583" s="26">
        <f t="shared" si="119"/>
        <v>0</v>
      </c>
      <c r="Z583" s="26">
        <f t="shared" si="120"/>
        <v>0</v>
      </c>
      <c r="AA583" s="26"/>
    </row>
    <row r="584" spans="1:27" x14ac:dyDescent="0.2">
      <c r="A584" s="27" t="s">
        <v>601</v>
      </c>
      <c r="B584" s="18">
        <f>IF(ISERROR(VLOOKUP(Prices!A584,Quantities!$A$1:$B$576,2,FALSE)),0,VLOOKUP(Prices!A584,Quantities!$A$1:$B$576,2,FALSE))</f>
        <v>0</v>
      </c>
      <c r="C584" s="19">
        <f t="shared" si="112"/>
        <v>0.16752821333218229</v>
      </c>
      <c r="D584" s="20">
        <v>5</v>
      </c>
      <c r="E584" s="21">
        <v>590</v>
      </c>
      <c r="F584" s="22">
        <v>0</v>
      </c>
      <c r="G584" s="23">
        <v>0</v>
      </c>
      <c r="H584" s="23">
        <f>VLOOKUP(E584,'[4]SLUOS Capital Charge'!$D$12:$S$177,16,FALSE)</f>
        <v>399.26169367603978</v>
      </c>
      <c r="I584" s="23">
        <f>VLOOKUP(A584,'[1]Public Lighting Charges'!$A$8:$L$689,12,FALSE)</f>
        <v>80.348186286604161</v>
      </c>
      <c r="J584" s="24">
        <f t="shared" si="113"/>
        <v>479.60987996264396</v>
      </c>
      <c r="K584" s="25">
        <f t="shared" ref="K584:O615" si="125">IF($D584=5,($I584*(1+K$6)*K$5)+$H584,$J584*(1+K$6)*K$5)</f>
        <v>514.01976136854262</v>
      </c>
      <c r="L584" s="25">
        <f t="shared" si="125"/>
        <v>512.17366131492258</v>
      </c>
      <c r="M584" s="25">
        <f t="shared" si="125"/>
        <v>512.46732866958462</v>
      </c>
      <c r="N584" s="25">
        <f t="shared" si="125"/>
        <v>512.20245558350484</v>
      </c>
      <c r="O584" s="25">
        <f t="shared" si="125"/>
        <v>513.25784144391946</v>
      </c>
      <c r="P584" s="33">
        <f t="shared" si="123"/>
        <v>112.91196763888274</v>
      </c>
      <c r="Q584" s="33">
        <f t="shared" si="124"/>
        <v>399.26169367603978</v>
      </c>
      <c r="R584" s="34">
        <f t="shared" si="115"/>
        <v>512.17366131492258</v>
      </c>
      <c r="S584" s="35">
        <f t="shared" si="111"/>
        <v>0</v>
      </c>
      <c r="U584" s="26"/>
      <c r="V584" s="26">
        <f t="shared" si="114"/>
        <v>0</v>
      </c>
      <c r="W584" s="26">
        <f t="shared" si="117"/>
        <v>0</v>
      </c>
      <c r="X584" s="26">
        <f t="shared" si="118"/>
        <v>0</v>
      </c>
      <c r="Y584" s="26">
        <f t="shared" si="119"/>
        <v>0</v>
      </c>
      <c r="Z584" s="26">
        <f t="shared" si="120"/>
        <v>0</v>
      </c>
      <c r="AA584" s="26"/>
    </row>
    <row r="585" spans="1:27" x14ac:dyDescent="0.2">
      <c r="A585" s="27" t="s">
        <v>602</v>
      </c>
      <c r="B585" s="18">
        <f>IF(ISERROR(VLOOKUP(Prices!A585,Quantities!$A$1:$B$576,2,FALSE)),0,VLOOKUP(Prices!A585,Quantities!$A$1:$B$576,2,FALSE))</f>
        <v>0</v>
      </c>
      <c r="C585" s="19">
        <f t="shared" si="112"/>
        <v>0.27727168599788693</v>
      </c>
      <c r="D585" s="20">
        <v>5</v>
      </c>
      <c r="E585" s="21">
        <v>760</v>
      </c>
      <c r="F585" s="22">
        <v>0</v>
      </c>
      <c r="G585" s="23">
        <v>0</v>
      </c>
      <c r="H585" s="23">
        <f>VLOOKUP(E585,'[4]SLUOS Capital Charge'!$D$12:$S$177,16,FALSE)</f>
        <v>217.08675348649436</v>
      </c>
      <c r="I585" s="23">
        <f>VLOOKUP(A585,'[1]Public Lighting Charges'!$A$8:$L$689,12,FALSE)</f>
        <v>83.284422349104162</v>
      </c>
      <c r="J585" s="24">
        <f t="shared" si="113"/>
        <v>300.37117583559854</v>
      </c>
      <c r="K585" s="25">
        <f t="shared" si="125"/>
        <v>336.03852849703929</v>
      </c>
      <c r="L585" s="25">
        <f t="shared" si="125"/>
        <v>334.124964748183</v>
      </c>
      <c r="M585" s="25">
        <f t="shared" si="125"/>
        <v>334.42936385320547</v>
      </c>
      <c r="N585" s="25">
        <f t="shared" si="125"/>
        <v>334.154811271629</v>
      </c>
      <c r="O585" s="25">
        <f t="shared" si="125"/>
        <v>335.24876504709448</v>
      </c>
      <c r="P585" s="33">
        <f t="shared" si="123"/>
        <v>117.03821126168864</v>
      </c>
      <c r="Q585" s="33">
        <f t="shared" si="124"/>
        <v>217.08675348649436</v>
      </c>
      <c r="R585" s="34">
        <f t="shared" si="115"/>
        <v>334.124964748183</v>
      </c>
      <c r="S585" s="35">
        <f t="shared" ref="S585:S648" si="126">R585-L585</f>
        <v>0</v>
      </c>
      <c r="U585" s="26"/>
      <c r="V585" s="26">
        <f t="shared" si="114"/>
        <v>0</v>
      </c>
      <c r="W585" s="26">
        <f t="shared" si="117"/>
        <v>0</v>
      </c>
      <c r="X585" s="26">
        <f t="shared" si="118"/>
        <v>0</v>
      </c>
      <c r="Y585" s="26">
        <f t="shared" si="119"/>
        <v>0</v>
      </c>
      <c r="Z585" s="26">
        <f t="shared" si="120"/>
        <v>0</v>
      </c>
      <c r="AA585" s="26"/>
    </row>
    <row r="586" spans="1:27" x14ac:dyDescent="0.2">
      <c r="A586" s="27" t="s">
        <v>603</v>
      </c>
      <c r="B586" s="18">
        <f>IF(ISERROR(VLOOKUP(Prices!A586,Quantities!$A$1:$B$576,2,FALSE)),0,VLOOKUP(Prices!A586,Quantities!$A$1:$B$576,2,FALSE))</f>
        <v>0</v>
      </c>
      <c r="C586" s="19">
        <f t="shared" ref="C586:C649" si="127">I586/J586</f>
        <v>0.24419878194327416</v>
      </c>
      <c r="D586" s="20">
        <v>5</v>
      </c>
      <c r="E586" s="21">
        <v>930</v>
      </c>
      <c r="F586" s="22">
        <v>0</v>
      </c>
      <c r="G586" s="23">
        <v>0</v>
      </c>
      <c r="H586" s="23">
        <f>VLOOKUP(E586,'[4]SLUOS Capital Charge'!$D$12:$S$177,16,FALSE)</f>
        <v>252.19117121911532</v>
      </c>
      <c r="I586" s="23">
        <f>VLOOKUP(A586,'[1]Public Lighting Charges'!$A$8:$L$689,12,FALSE)</f>
        <v>81.482770015770839</v>
      </c>
      <c r="J586" s="24">
        <f t="shared" ref="J586:J649" si="128">SUM(F586:I586)</f>
        <v>333.67394123488617</v>
      </c>
      <c r="K586" s="25">
        <f t="shared" si="125"/>
        <v>368.56971900472297</v>
      </c>
      <c r="L586" s="25">
        <f t="shared" si="125"/>
        <v>366.69755047115268</v>
      </c>
      <c r="M586" s="25">
        <f t="shared" si="125"/>
        <v>366.99536465498147</v>
      </c>
      <c r="N586" s="25">
        <f t="shared" si="125"/>
        <v>366.72675133893949</v>
      </c>
      <c r="O586" s="25">
        <f t="shared" si="125"/>
        <v>367.79704013220862</v>
      </c>
      <c r="P586" s="33">
        <f t="shared" si="123"/>
        <v>114.50637925203735</v>
      </c>
      <c r="Q586" s="33">
        <f t="shared" si="124"/>
        <v>252.19117121911532</v>
      </c>
      <c r="R586" s="34">
        <f t="shared" si="115"/>
        <v>366.69755047115268</v>
      </c>
      <c r="S586" s="35">
        <f t="shared" si="126"/>
        <v>0</v>
      </c>
      <c r="U586" s="26"/>
      <c r="V586" s="26">
        <f t="shared" ref="V586:V649" si="129">K586*$B586</f>
        <v>0</v>
      </c>
      <c r="W586" s="26">
        <f t="shared" si="117"/>
        <v>0</v>
      </c>
      <c r="X586" s="26">
        <f t="shared" si="118"/>
        <v>0</v>
      </c>
      <c r="Y586" s="26">
        <f t="shared" si="119"/>
        <v>0</v>
      </c>
      <c r="Z586" s="26">
        <f t="shared" si="120"/>
        <v>0</v>
      </c>
      <c r="AA586" s="26"/>
    </row>
    <row r="587" spans="1:27" x14ac:dyDescent="0.2">
      <c r="A587" s="27" t="s">
        <v>604</v>
      </c>
      <c r="B587" s="18">
        <f>IF(ISERROR(VLOOKUP(Prices!A587,Quantities!$A$1:$B$576,2,FALSE)),0,VLOOKUP(Prices!A587,Quantities!$A$1:$B$576,2,FALSE))</f>
        <v>0</v>
      </c>
      <c r="C587" s="19">
        <f t="shared" si="127"/>
        <v>0.37343382712084</v>
      </c>
      <c r="D587" s="20">
        <v>5</v>
      </c>
      <c r="E587" s="21">
        <v>960</v>
      </c>
      <c r="F587" s="22">
        <v>0</v>
      </c>
      <c r="G587" s="23">
        <v>0</v>
      </c>
      <c r="H587" s="23">
        <f>VLOOKUP(E587,'[4]SLUOS Capital Charge'!$D$12:$S$177,16,FALSE)</f>
        <v>130.67010807746982</v>
      </c>
      <c r="I587" s="23">
        <f>VLOOKUP(A587,'[1]Public Lighting Charges'!$A$8:$L$689,12,FALSE)</f>
        <v>77.879465349104166</v>
      </c>
      <c r="J587" s="24">
        <f t="shared" si="128"/>
        <v>208.549573426574</v>
      </c>
      <c r="K587" s="25">
        <f t="shared" si="125"/>
        <v>241.90220141320287</v>
      </c>
      <c r="L587" s="25">
        <f t="shared" si="125"/>
        <v>240.11282331020453</v>
      </c>
      <c r="M587" s="25">
        <f t="shared" si="125"/>
        <v>240.39746765164602</v>
      </c>
      <c r="N587" s="25">
        <f t="shared" si="125"/>
        <v>240.14073286667306</v>
      </c>
      <c r="O587" s="25">
        <f t="shared" si="125"/>
        <v>241.16369169554949</v>
      </c>
      <c r="P587" s="33">
        <f t="shared" si="123"/>
        <v>109.44271523273473</v>
      </c>
      <c r="Q587" s="33">
        <f t="shared" si="124"/>
        <v>130.67010807746982</v>
      </c>
      <c r="R587" s="34">
        <f t="shared" ref="R587:R650" si="130">SUM(P587:Q587)</f>
        <v>240.11282331020453</v>
      </c>
      <c r="S587" s="35">
        <f t="shared" si="126"/>
        <v>0</v>
      </c>
      <c r="U587" s="26"/>
      <c r="V587" s="26">
        <f t="shared" si="129"/>
        <v>0</v>
      </c>
      <c r="W587" s="26">
        <f t="shared" si="117"/>
        <v>0</v>
      </c>
      <c r="X587" s="26">
        <f t="shared" si="118"/>
        <v>0</v>
      </c>
      <c r="Y587" s="26">
        <f t="shared" si="119"/>
        <v>0</v>
      </c>
      <c r="Z587" s="26">
        <f t="shared" si="120"/>
        <v>0</v>
      </c>
      <c r="AA587" s="26"/>
    </row>
    <row r="588" spans="1:27" x14ac:dyDescent="0.2">
      <c r="A588" s="27" t="s">
        <v>605</v>
      </c>
      <c r="B588" s="18">
        <f>IF(ISERROR(VLOOKUP(Prices!A588,Quantities!$A$1:$B$576,2,FALSE)),0,VLOOKUP(Prices!A588,Quantities!$A$1:$B$576,2,FALSE))</f>
        <v>0</v>
      </c>
      <c r="C588" s="19">
        <f t="shared" si="127"/>
        <v>0.42477970754321837</v>
      </c>
      <c r="D588" s="20">
        <v>5</v>
      </c>
      <c r="E588" s="21">
        <v>60</v>
      </c>
      <c r="F588" s="22">
        <v>0</v>
      </c>
      <c r="G588" s="23">
        <v>0</v>
      </c>
      <c r="H588" s="23">
        <f>VLOOKUP(E588,'[4]SLUOS Capital Charge'!$D$12:$S$177,16,FALSE)</f>
        <v>95.565690344848861</v>
      </c>
      <c r="I588" s="23">
        <f>VLOOKUP(A588,'[1]Public Lighting Charges'!$A$8:$L$689,12,FALSE)</f>
        <v>70.571860082458173</v>
      </c>
      <c r="J588" s="24">
        <f t="shared" si="128"/>
        <v>166.13755042730702</v>
      </c>
      <c r="K588" s="25">
        <f t="shared" si="125"/>
        <v>196.36062637041542</v>
      </c>
      <c r="L588" s="25">
        <f t="shared" si="125"/>
        <v>194.73914963642207</v>
      </c>
      <c r="M588" s="25">
        <f t="shared" si="125"/>
        <v>194.99708515957218</v>
      </c>
      <c r="N588" s="25">
        <f t="shared" si="125"/>
        <v>194.76444037648082</v>
      </c>
      <c r="O588" s="25">
        <f t="shared" si="125"/>
        <v>195.69141267935905</v>
      </c>
      <c r="P588" s="33">
        <f t="shared" si="123"/>
        <v>99.173459291573209</v>
      </c>
      <c r="Q588" s="33">
        <f t="shared" si="124"/>
        <v>95.565690344848861</v>
      </c>
      <c r="R588" s="34">
        <f t="shared" si="130"/>
        <v>194.73914963642207</v>
      </c>
      <c r="S588" s="35">
        <f t="shared" si="126"/>
        <v>0</v>
      </c>
      <c r="U588" s="26"/>
      <c r="V588" s="26">
        <f t="shared" si="129"/>
        <v>0</v>
      </c>
      <c r="W588" s="26">
        <f t="shared" si="117"/>
        <v>0</v>
      </c>
      <c r="X588" s="26">
        <f t="shared" si="118"/>
        <v>0</v>
      </c>
      <c r="Y588" s="26">
        <f t="shared" si="119"/>
        <v>0</v>
      </c>
      <c r="Z588" s="26">
        <f t="shared" si="120"/>
        <v>0</v>
      </c>
      <c r="AA588" s="26"/>
    </row>
    <row r="589" spans="1:27" x14ac:dyDescent="0.2">
      <c r="A589" s="27" t="s">
        <v>606</v>
      </c>
      <c r="B589" s="18">
        <f>IF(ISERROR(VLOOKUP(Prices!A589,Quantities!$A$1:$B$576,2,FALSE)),0,VLOOKUP(Prices!A589,Quantities!$A$1:$B$576,2,FALSE))</f>
        <v>0</v>
      </c>
      <c r="C589" s="19">
        <f t="shared" si="127"/>
        <v>0.30900859700675665</v>
      </c>
      <c r="D589" s="20">
        <v>5</v>
      </c>
      <c r="E589" s="21">
        <v>230</v>
      </c>
      <c r="F589" s="22">
        <v>0</v>
      </c>
      <c r="G589" s="23">
        <v>0</v>
      </c>
      <c r="H589" s="23">
        <f>VLOOKUP(E589,'[4]SLUOS Capital Charge'!$D$12:$S$177,16,FALSE)</f>
        <v>181.9823357538734</v>
      </c>
      <c r="I589" s="23">
        <f>VLOOKUP(A589,'[1]Public Lighting Charges'!$A$8:$L$689,12,FALSE)</f>
        <v>81.381774082458179</v>
      </c>
      <c r="J589" s="24">
        <f t="shared" si="128"/>
        <v>263.36410983633158</v>
      </c>
      <c r="K589" s="25">
        <f t="shared" si="125"/>
        <v>298.21663512906366</v>
      </c>
      <c r="L589" s="25">
        <f t="shared" si="125"/>
        <v>296.34678710335447</v>
      </c>
      <c r="M589" s="25">
        <f t="shared" si="125"/>
        <v>296.64423215366656</v>
      </c>
      <c r="N589" s="25">
        <f t="shared" si="125"/>
        <v>296.37595177736813</v>
      </c>
      <c r="O589" s="25">
        <f t="shared" si="125"/>
        <v>297.44491397342455</v>
      </c>
      <c r="P589" s="33">
        <f t="shared" si="123"/>
        <v>114.36445134948109</v>
      </c>
      <c r="Q589" s="33">
        <f t="shared" si="124"/>
        <v>181.9823357538734</v>
      </c>
      <c r="R589" s="34">
        <f t="shared" si="130"/>
        <v>296.34678710335447</v>
      </c>
      <c r="S589" s="35">
        <f t="shared" si="126"/>
        <v>0</v>
      </c>
      <c r="U589" s="26"/>
      <c r="V589" s="26">
        <f t="shared" si="129"/>
        <v>0</v>
      </c>
      <c r="W589" s="26">
        <f t="shared" si="117"/>
        <v>0</v>
      </c>
      <c r="X589" s="26">
        <f t="shared" si="118"/>
        <v>0</v>
      </c>
      <c r="Y589" s="26">
        <f t="shared" si="119"/>
        <v>0</v>
      </c>
      <c r="Z589" s="26">
        <f t="shared" si="120"/>
        <v>0</v>
      </c>
      <c r="AA589" s="26"/>
    </row>
    <row r="590" spans="1:27" x14ac:dyDescent="0.2">
      <c r="A590" s="27" t="s">
        <v>607</v>
      </c>
      <c r="B590" s="18">
        <f>IF(ISERROR(VLOOKUP(Prices!A590,Quantities!$A$1:$B$576,2,FALSE)),0,VLOOKUP(Prices!A590,Quantities!$A$1:$B$576,2,FALSE))</f>
        <v>0</v>
      </c>
      <c r="C590" s="19">
        <f t="shared" si="127"/>
        <v>0.2863989369748009</v>
      </c>
      <c r="D590" s="20">
        <v>5</v>
      </c>
      <c r="E590" s="21">
        <v>320</v>
      </c>
      <c r="F590" s="22">
        <v>0</v>
      </c>
      <c r="G590" s="23">
        <v>0</v>
      </c>
      <c r="H590" s="23">
        <f>VLOOKUP(E590,'[4]SLUOS Capital Charge'!$D$12:$S$177,16,FALSE)</f>
        <v>200.44376743203148</v>
      </c>
      <c r="I590" s="23">
        <f>VLOOKUP(A590,'[1]Public Lighting Charges'!$A$8:$L$689,12,FALSE)</f>
        <v>80.446743832458168</v>
      </c>
      <c r="J590" s="24">
        <f t="shared" si="128"/>
        <v>280.89051126448965</v>
      </c>
      <c r="K590" s="25">
        <f t="shared" si="125"/>
        <v>315.34260088467698</v>
      </c>
      <c r="L590" s="25">
        <f t="shared" si="125"/>
        <v>313.49423634819686</v>
      </c>
      <c r="M590" s="25">
        <f t="shared" si="125"/>
        <v>313.78826392422928</v>
      </c>
      <c r="N590" s="25">
        <f t="shared" si="125"/>
        <v>313.52306593671079</v>
      </c>
      <c r="O590" s="25">
        <f t="shared" si="125"/>
        <v>314.57974636574147</v>
      </c>
      <c r="P590" s="33">
        <f t="shared" si="123"/>
        <v>113.05046891616536</v>
      </c>
      <c r="Q590" s="33">
        <f t="shared" si="124"/>
        <v>200.44376743203148</v>
      </c>
      <c r="R590" s="34">
        <f t="shared" si="130"/>
        <v>313.49423634819686</v>
      </c>
      <c r="S590" s="35">
        <f t="shared" si="126"/>
        <v>0</v>
      </c>
      <c r="U590" s="26"/>
      <c r="V590" s="26">
        <f t="shared" si="129"/>
        <v>0</v>
      </c>
      <c r="W590" s="26">
        <f t="shared" si="117"/>
        <v>0</v>
      </c>
      <c r="X590" s="26">
        <f t="shared" si="118"/>
        <v>0</v>
      </c>
      <c r="Y590" s="26">
        <f t="shared" si="119"/>
        <v>0</v>
      </c>
      <c r="Z590" s="26">
        <f t="shared" si="120"/>
        <v>0</v>
      </c>
      <c r="AA590" s="26"/>
    </row>
    <row r="591" spans="1:27" x14ac:dyDescent="0.2">
      <c r="A591" s="27" t="s">
        <v>608</v>
      </c>
      <c r="B591" s="18">
        <f>IF(ISERROR(VLOOKUP(Prices!A591,Quantities!$A$1:$B$576,2,FALSE)),0,VLOOKUP(Prices!A591,Quantities!$A$1:$B$576,2,FALSE))</f>
        <v>0</v>
      </c>
      <c r="C591" s="19">
        <f t="shared" si="127"/>
        <v>0.24275031170625957</v>
      </c>
      <c r="D591" s="20">
        <v>5</v>
      </c>
      <c r="E591" s="21">
        <v>390</v>
      </c>
      <c r="F591" s="22">
        <v>0</v>
      </c>
      <c r="G591" s="23">
        <v>0</v>
      </c>
      <c r="H591" s="23">
        <f>VLOOKUP(E591,'[4]SLUOS Capital Charge'!$D$12:$S$177,16,FALSE)</f>
        <v>235.54818516465244</v>
      </c>
      <c r="I591" s="23">
        <f>VLOOKUP(A591,'[1]Public Lighting Charges'!$A$8:$L$689,12,FALSE)</f>
        <v>75.509301957458177</v>
      </c>
      <c r="J591" s="24">
        <f t="shared" si="128"/>
        <v>311.05748712211062</v>
      </c>
      <c r="K591" s="25">
        <f t="shared" si="125"/>
        <v>343.3950699037585</v>
      </c>
      <c r="L591" s="25">
        <f t="shared" si="125"/>
        <v>341.66014926852171</v>
      </c>
      <c r="M591" s="25">
        <f t="shared" si="125"/>
        <v>341.93613081811304</v>
      </c>
      <c r="N591" s="25">
        <f t="shared" si="125"/>
        <v>341.68720943280806</v>
      </c>
      <c r="O591" s="25">
        <f t="shared" si="125"/>
        <v>342.67903579876253</v>
      </c>
      <c r="P591" s="33">
        <f t="shared" si="123"/>
        <v>106.11196410386928</v>
      </c>
      <c r="Q591" s="33">
        <f t="shared" si="124"/>
        <v>235.54818516465244</v>
      </c>
      <c r="R591" s="34">
        <f t="shared" si="130"/>
        <v>341.66014926852171</v>
      </c>
      <c r="S591" s="35">
        <f t="shared" si="126"/>
        <v>0</v>
      </c>
      <c r="U591" s="26"/>
      <c r="V591" s="26">
        <f t="shared" si="129"/>
        <v>0</v>
      </c>
      <c r="W591" s="26">
        <f t="shared" si="117"/>
        <v>0</v>
      </c>
      <c r="X591" s="26">
        <f t="shared" si="118"/>
        <v>0</v>
      </c>
      <c r="Y591" s="26">
        <f t="shared" si="119"/>
        <v>0</v>
      </c>
      <c r="Z591" s="26">
        <f t="shared" si="120"/>
        <v>0</v>
      </c>
      <c r="AA591" s="26"/>
    </row>
    <row r="592" spans="1:27" x14ac:dyDescent="0.2">
      <c r="A592" s="27" t="s">
        <v>609</v>
      </c>
      <c r="B592" s="18">
        <f>IF(ISERROR(VLOOKUP(Prices!A592,Quantities!$A$1:$B$576,2,FALSE)),0,VLOOKUP(Prices!A592,Quantities!$A$1:$B$576,2,FALSE))</f>
        <v>0</v>
      </c>
      <c r="C592" s="19">
        <f t="shared" si="127"/>
        <v>0.1546479552040512</v>
      </c>
      <c r="D592" s="20">
        <v>5</v>
      </c>
      <c r="E592" s="21">
        <v>590</v>
      </c>
      <c r="F592" s="22">
        <v>0</v>
      </c>
      <c r="G592" s="23">
        <v>0</v>
      </c>
      <c r="H592" s="23">
        <f>VLOOKUP(E592,'[4]SLUOS Capital Charge'!$D$12:$S$177,16,FALSE)</f>
        <v>399.26169367603978</v>
      </c>
      <c r="I592" s="23">
        <f>VLOOKUP(A592,'[1]Public Lighting Charges'!$A$8:$L$689,12,FALSE)</f>
        <v>73.040581019958168</v>
      </c>
      <c r="J592" s="24">
        <f t="shared" si="128"/>
        <v>472.30227469599794</v>
      </c>
      <c r="K592" s="25">
        <f t="shared" si="125"/>
        <v>503.58260405837609</v>
      </c>
      <c r="L592" s="25">
        <f t="shared" si="125"/>
        <v>501.90440537376105</v>
      </c>
      <c r="M592" s="25">
        <f t="shared" si="125"/>
        <v>502.17136391013173</v>
      </c>
      <c r="N592" s="25">
        <f t="shared" si="125"/>
        <v>501.93058082593359</v>
      </c>
      <c r="O592" s="25">
        <f t="shared" si="125"/>
        <v>502.88998016034992</v>
      </c>
      <c r="P592" s="33">
        <f t="shared" si="123"/>
        <v>102.64271169772124</v>
      </c>
      <c r="Q592" s="33">
        <f t="shared" si="124"/>
        <v>399.26169367603978</v>
      </c>
      <c r="R592" s="34">
        <f t="shared" si="130"/>
        <v>501.90440537376105</v>
      </c>
      <c r="S592" s="35">
        <f t="shared" si="126"/>
        <v>0</v>
      </c>
      <c r="U592" s="26"/>
      <c r="V592" s="26">
        <f t="shared" si="129"/>
        <v>0</v>
      </c>
      <c r="W592" s="26">
        <f t="shared" si="117"/>
        <v>0</v>
      </c>
      <c r="X592" s="26">
        <f t="shared" si="118"/>
        <v>0</v>
      </c>
      <c r="Y592" s="26">
        <f t="shared" si="119"/>
        <v>0</v>
      </c>
      <c r="Z592" s="26">
        <f t="shared" si="120"/>
        <v>0</v>
      </c>
      <c r="AA592" s="26"/>
    </row>
    <row r="593" spans="1:27" x14ac:dyDescent="0.2">
      <c r="A593" s="27" t="s">
        <v>610</v>
      </c>
      <c r="B593" s="18">
        <f>IF(ISERROR(VLOOKUP(Prices!A593,Quantities!$A$1:$B$576,2,FALSE)),0,VLOOKUP(Prices!A593,Quantities!$A$1:$B$576,2,FALSE))</f>
        <v>0</v>
      </c>
      <c r="C593" s="19">
        <f t="shared" si="127"/>
        <v>0.3506816233598668</v>
      </c>
      <c r="D593" s="20">
        <v>5</v>
      </c>
      <c r="E593" s="21">
        <v>960</v>
      </c>
      <c r="F593" s="22">
        <v>0</v>
      </c>
      <c r="G593" s="23">
        <v>0</v>
      </c>
      <c r="H593" s="23">
        <f>VLOOKUP(E593,'[4]SLUOS Capital Charge'!$D$12:$S$177,16,FALSE)</f>
        <v>130.67010807746982</v>
      </c>
      <c r="I593" s="23">
        <f>VLOOKUP(A593,'[1]Public Lighting Charges'!$A$8:$L$689,12,FALSE)</f>
        <v>70.571860082458173</v>
      </c>
      <c r="J593" s="24">
        <f t="shared" si="128"/>
        <v>201.24196815992798</v>
      </c>
      <c r="K593" s="25">
        <f t="shared" si="125"/>
        <v>231.46504410303638</v>
      </c>
      <c r="L593" s="25">
        <f t="shared" si="125"/>
        <v>229.84356736904303</v>
      </c>
      <c r="M593" s="25">
        <f t="shared" si="125"/>
        <v>230.10150289219314</v>
      </c>
      <c r="N593" s="25">
        <f t="shared" si="125"/>
        <v>229.86885810910178</v>
      </c>
      <c r="O593" s="25">
        <f t="shared" si="125"/>
        <v>230.79583041198001</v>
      </c>
      <c r="P593" s="33">
        <f t="shared" si="123"/>
        <v>99.173459291573209</v>
      </c>
      <c r="Q593" s="33">
        <f t="shared" si="124"/>
        <v>130.67010807746982</v>
      </c>
      <c r="R593" s="34">
        <f t="shared" si="130"/>
        <v>229.84356736904303</v>
      </c>
      <c r="S593" s="35">
        <f t="shared" si="126"/>
        <v>0</v>
      </c>
      <c r="U593" s="26"/>
      <c r="V593" s="26">
        <f t="shared" si="129"/>
        <v>0</v>
      </c>
      <c r="W593" s="26">
        <f t="shared" si="117"/>
        <v>0</v>
      </c>
      <c r="X593" s="26">
        <f t="shared" si="118"/>
        <v>0</v>
      </c>
      <c r="Y593" s="26">
        <f t="shared" si="119"/>
        <v>0</v>
      </c>
      <c r="Z593" s="26">
        <f t="shared" si="120"/>
        <v>0</v>
      </c>
      <c r="AA593" s="26"/>
    </row>
    <row r="594" spans="1:27" x14ac:dyDescent="0.2">
      <c r="A594" s="27" t="s">
        <v>611</v>
      </c>
      <c r="B594" s="18">
        <f>IF(ISERROR(VLOOKUP(Prices!A594,Quantities!$A$1:$B$576,2,FALSE)),0,VLOOKUP(Prices!A594,Quantities!$A$1:$B$576,2,FALSE))</f>
        <v>0</v>
      </c>
      <c r="C594" s="19">
        <f t="shared" si="127"/>
        <v>0.41743241477144488</v>
      </c>
      <c r="D594" s="20">
        <v>5</v>
      </c>
      <c r="E594" s="21">
        <v>70</v>
      </c>
      <c r="F594" s="22">
        <v>0</v>
      </c>
      <c r="G594" s="23">
        <v>0</v>
      </c>
      <c r="H594" s="23">
        <f>VLOOKUP(E594,'[4]SLUOS Capital Charge'!$D$12:$S$177,16,FALSE)</f>
        <v>104.02373594377168</v>
      </c>
      <c r="I594" s="23">
        <f>VLOOKUP(A594,'[1]Public Lighting Charges'!$A$8:$L$689,12,FALSE)</f>
        <v>74.537067268375267</v>
      </c>
      <c r="J594" s="24">
        <f t="shared" si="128"/>
        <v>178.56080321214694</v>
      </c>
      <c r="K594" s="25">
        <f t="shared" si="125"/>
        <v>210.48201716338076</v>
      </c>
      <c r="L594" s="25">
        <f t="shared" si="125"/>
        <v>208.76943483588434</v>
      </c>
      <c r="M594" s="25">
        <f t="shared" si="125"/>
        <v>209.04186293140964</v>
      </c>
      <c r="N594" s="25">
        <f t="shared" si="125"/>
        <v>208.79614658176752</v>
      </c>
      <c r="O594" s="25">
        <f t="shared" si="125"/>
        <v>209.77520249463171</v>
      </c>
      <c r="P594" s="33">
        <f t="shared" si="123"/>
        <v>104.74569889211266</v>
      </c>
      <c r="Q594" s="33">
        <f t="shared" si="124"/>
        <v>104.02373594377168</v>
      </c>
      <c r="R594" s="34">
        <f t="shared" si="130"/>
        <v>208.76943483588434</v>
      </c>
      <c r="S594" s="35">
        <f t="shared" si="126"/>
        <v>0</v>
      </c>
      <c r="U594" s="26"/>
      <c r="V594" s="26">
        <f t="shared" si="129"/>
        <v>0</v>
      </c>
      <c r="W594" s="26">
        <f t="shared" si="117"/>
        <v>0</v>
      </c>
      <c r="X594" s="26">
        <f t="shared" si="118"/>
        <v>0</v>
      </c>
      <c r="Y594" s="26">
        <f t="shared" si="119"/>
        <v>0</v>
      </c>
      <c r="Z594" s="26">
        <f t="shared" si="120"/>
        <v>0</v>
      </c>
      <c r="AA594" s="26"/>
    </row>
    <row r="595" spans="1:27" x14ac:dyDescent="0.2">
      <c r="A595" s="27" t="s">
        <v>612</v>
      </c>
      <c r="B595" s="18">
        <f>IF(ISERROR(VLOOKUP(Prices!A595,Quantities!$A$1:$B$576,2,FALSE)),0,VLOOKUP(Prices!A595,Quantities!$A$1:$B$576,2,FALSE))</f>
        <v>0</v>
      </c>
      <c r="C595" s="19">
        <f t="shared" si="127"/>
        <v>0.28778721411852615</v>
      </c>
      <c r="D595" s="20">
        <v>5</v>
      </c>
      <c r="E595" s="21">
        <v>330</v>
      </c>
      <c r="F595" s="22">
        <v>0</v>
      </c>
      <c r="G595" s="23">
        <v>0</v>
      </c>
      <c r="H595" s="23">
        <f>VLOOKUP(E595,'[4]SLUOS Capital Charge'!$D$12:$S$177,16,FALSE)</f>
        <v>208.90181303095429</v>
      </c>
      <c r="I595" s="23">
        <f>VLOOKUP(A595,'[1]Public Lighting Charges'!$A$8:$L$689,12,FALSE)</f>
        <v>84.411951018375262</v>
      </c>
      <c r="J595" s="24">
        <f t="shared" si="128"/>
        <v>293.31376404932956</v>
      </c>
      <c r="K595" s="25">
        <f t="shared" si="125"/>
        <v>329.4639916776423</v>
      </c>
      <c r="L595" s="25">
        <f t="shared" si="125"/>
        <v>327.52452154765911</v>
      </c>
      <c r="M595" s="25">
        <f t="shared" si="125"/>
        <v>327.83304169606674</v>
      </c>
      <c r="N595" s="25">
        <f t="shared" si="125"/>
        <v>327.55477214199749</v>
      </c>
      <c r="O595" s="25">
        <f t="shared" si="125"/>
        <v>328.66353618101414</v>
      </c>
      <c r="P595" s="33">
        <f t="shared" si="123"/>
        <v>118.6227085167048</v>
      </c>
      <c r="Q595" s="33">
        <f t="shared" si="124"/>
        <v>208.90181303095429</v>
      </c>
      <c r="R595" s="34">
        <f t="shared" si="130"/>
        <v>327.52452154765911</v>
      </c>
      <c r="S595" s="35">
        <f t="shared" si="126"/>
        <v>0</v>
      </c>
      <c r="U595" s="26"/>
      <c r="V595" s="26">
        <f t="shared" si="129"/>
        <v>0</v>
      </c>
      <c r="W595" s="26">
        <f t="shared" si="117"/>
        <v>0</v>
      </c>
      <c r="X595" s="26">
        <f t="shared" si="118"/>
        <v>0</v>
      </c>
      <c r="Y595" s="26">
        <f t="shared" si="119"/>
        <v>0</v>
      </c>
      <c r="Z595" s="26">
        <f t="shared" si="120"/>
        <v>0</v>
      </c>
      <c r="AA595" s="26"/>
    </row>
    <row r="596" spans="1:27" x14ac:dyDescent="0.2">
      <c r="A596" s="27" t="s">
        <v>613</v>
      </c>
      <c r="B596" s="18">
        <f>IF(ISERROR(VLOOKUP(Prices!A596,Quantities!$A$1:$B$576,2,FALSE)),0,VLOOKUP(Prices!A596,Quantities!$A$1:$B$576,2,FALSE))</f>
        <v>0</v>
      </c>
      <c r="C596" s="19">
        <f t="shared" si="127"/>
        <v>0.23942519709547183</v>
      </c>
      <c r="D596" s="20">
        <v>5</v>
      </c>
      <c r="E596" s="21">
        <v>400</v>
      </c>
      <c r="F596" s="22">
        <v>0</v>
      </c>
      <c r="G596" s="23">
        <v>0</v>
      </c>
      <c r="H596" s="23">
        <f>VLOOKUP(E596,'[4]SLUOS Capital Charge'!$D$12:$S$177,16,FALSE)</f>
        <v>252.46427636249808</v>
      </c>
      <c r="I596" s="23">
        <f>VLOOKUP(A596,'[1]Public Lighting Charges'!$A$8:$L$689,12,FALSE)</f>
        <v>79.474509143375272</v>
      </c>
      <c r="J596" s="24">
        <f t="shared" si="128"/>
        <v>331.93878550587334</v>
      </c>
      <c r="K596" s="25">
        <f t="shared" si="125"/>
        <v>365.97450629564662</v>
      </c>
      <c r="L596" s="25">
        <f t="shared" si="125"/>
        <v>364.14848006690681</v>
      </c>
      <c r="M596" s="25">
        <f t="shared" si="125"/>
        <v>364.43895418887331</v>
      </c>
      <c r="N596" s="25">
        <f t="shared" si="125"/>
        <v>364.17696123701762</v>
      </c>
      <c r="O596" s="25">
        <f t="shared" si="125"/>
        <v>365.22087121295806</v>
      </c>
      <c r="P596" s="33">
        <f t="shared" si="123"/>
        <v>111.68420370440874</v>
      </c>
      <c r="Q596" s="33">
        <f t="shared" si="124"/>
        <v>252.46427636249808</v>
      </c>
      <c r="R596" s="34">
        <f t="shared" si="130"/>
        <v>364.14848006690681</v>
      </c>
      <c r="S596" s="35">
        <f t="shared" si="126"/>
        <v>0</v>
      </c>
      <c r="U596" s="26"/>
      <c r="V596" s="26">
        <f t="shared" si="129"/>
        <v>0</v>
      </c>
      <c r="W596" s="26">
        <f t="shared" si="117"/>
        <v>0</v>
      </c>
      <c r="X596" s="26">
        <f t="shared" si="118"/>
        <v>0</v>
      </c>
      <c r="Y596" s="26">
        <f t="shared" si="119"/>
        <v>0</v>
      </c>
      <c r="Z596" s="26">
        <f t="shared" si="120"/>
        <v>0</v>
      </c>
      <c r="AA596" s="26"/>
    </row>
    <row r="597" spans="1:27" x14ac:dyDescent="0.2">
      <c r="A597" s="27" t="s">
        <v>614</v>
      </c>
      <c r="B597" s="18">
        <f>IF(ISERROR(VLOOKUP(Prices!A597,Quantities!$A$1:$B$576,2,FALSE)),0,VLOOKUP(Prices!A597,Quantities!$A$1:$B$576,2,FALSE))</f>
        <v>0</v>
      </c>
      <c r="C597" s="19">
        <f t="shared" si="127"/>
        <v>0.33556623053584583</v>
      </c>
      <c r="D597" s="20">
        <v>5</v>
      </c>
      <c r="E597" s="21">
        <v>1030</v>
      </c>
      <c r="F597" s="22">
        <v>0</v>
      </c>
      <c r="G597" s="23">
        <v>0</v>
      </c>
      <c r="H597" s="23">
        <f>VLOOKUP(E597,'[4]SLUOS Capital Charge'!$D$12:$S$177,16,FALSE)</f>
        <v>147.58619927531549</v>
      </c>
      <c r="I597" s="23">
        <f>VLOOKUP(A597,'[1]Public Lighting Charges'!$A$8:$L$689,12,FALSE)</f>
        <v>74.537067268375267</v>
      </c>
      <c r="J597" s="24">
        <f t="shared" si="128"/>
        <v>222.12326654369076</v>
      </c>
      <c r="K597" s="25">
        <f t="shared" si="125"/>
        <v>254.04448049492458</v>
      </c>
      <c r="L597" s="25">
        <f t="shared" si="125"/>
        <v>252.33189816742816</v>
      </c>
      <c r="M597" s="25">
        <f t="shared" si="125"/>
        <v>252.60432626295346</v>
      </c>
      <c r="N597" s="25">
        <f t="shared" si="125"/>
        <v>252.35860991331134</v>
      </c>
      <c r="O597" s="25">
        <f t="shared" si="125"/>
        <v>253.33766582617551</v>
      </c>
      <c r="P597" s="33">
        <f t="shared" si="123"/>
        <v>104.74569889211266</v>
      </c>
      <c r="Q597" s="33">
        <f t="shared" si="124"/>
        <v>147.58619927531549</v>
      </c>
      <c r="R597" s="34">
        <f t="shared" si="130"/>
        <v>252.33189816742816</v>
      </c>
      <c r="S597" s="35">
        <f t="shared" si="126"/>
        <v>0</v>
      </c>
      <c r="U597" s="26"/>
      <c r="V597" s="26">
        <f t="shared" si="129"/>
        <v>0</v>
      </c>
      <c r="W597" s="26">
        <f t="shared" si="117"/>
        <v>0</v>
      </c>
      <c r="X597" s="26">
        <f t="shared" si="118"/>
        <v>0</v>
      </c>
      <c r="Y597" s="26">
        <f t="shared" si="119"/>
        <v>0</v>
      </c>
      <c r="Z597" s="26">
        <f t="shared" si="120"/>
        <v>0</v>
      </c>
      <c r="AA597" s="26"/>
    </row>
    <row r="598" spans="1:27" x14ac:dyDescent="0.2">
      <c r="A598" s="27" t="s">
        <v>615</v>
      </c>
      <c r="B598" s="18">
        <f>IF(ISERROR(VLOOKUP(Prices!A598,Quantities!$A$1:$B$576,2,FALSE)),0,VLOOKUP(Prices!A598,Quantities!$A$1:$B$576,2,FALSE))</f>
        <v>0</v>
      </c>
      <c r="C598" s="19">
        <f t="shared" si="127"/>
        <v>0.43720736420210887</v>
      </c>
      <c r="D598" s="20">
        <v>5</v>
      </c>
      <c r="E598" s="21">
        <v>70</v>
      </c>
      <c r="F598" s="22">
        <v>0</v>
      </c>
      <c r="G598" s="23">
        <v>0</v>
      </c>
      <c r="H598" s="23">
        <f>VLOOKUP(E598,'[4]SLUOS Capital Charge'!$D$12:$S$177,16,FALSE)</f>
        <v>104.02373594377168</v>
      </c>
      <c r="I598" s="23">
        <f>VLOOKUP(A598,'[1]Public Lighting Charges'!$A$8:$L$689,12,FALSE)</f>
        <v>80.811191393707645</v>
      </c>
      <c r="J598" s="24">
        <f t="shared" si="128"/>
        <v>184.83492733747931</v>
      </c>
      <c r="K598" s="25">
        <f t="shared" si="125"/>
        <v>219.44309512123004</v>
      </c>
      <c r="L598" s="25">
        <f t="shared" si="125"/>
        <v>217.58635694629635</v>
      </c>
      <c r="M598" s="25">
        <f t="shared" si="125"/>
        <v>217.8817165542784</v>
      </c>
      <c r="N598" s="25">
        <f t="shared" si="125"/>
        <v>217.61531714137962</v>
      </c>
      <c r="O598" s="25">
        <f t="shared" si="125"/>
        <v>218.67678464552404</v>
      </c>
      <c r="P598" s="33">
        <f t="shared" si="123"/>
        <v>113.56262100252466</v>
      </c>
      <c r="Q598" s="33">
        <f t="shared" si="124"/>
        <v>104.02373594377168</v>
      </c>
      <c r="R598" s="34">
        <f t="shared" si="130"/>
        <v>217.58635694629635</v>
      </c>
      <c r="S598" s="35">
        <f t="shared" si="126"/>
        <v>0</v>
      </c>
      <c r="U598" s="26"/>
      <c r="V598" s="26">
        <f t="shared" si="129"/>
        <v>0</v>
      </c>
      <c r="W598" s="26">
        <f t="shared" si="117"/>
        <v>0</v>
      </c>
      <c r="X598" s="26">
        <f t="shared" si="118"/>
        <v>0</v>
      </c>
      <c r="Y598" s="26">
        <f t="shared" si="119"/>
        <v>0</v>
      </c>
      <c r="Z598" s="26">
        <f t="shared" si="120"/>
        <v>0</v>
      </c>
      <c r="AA598" s="26"/>
    </row>
    <row r="599" spans="1:27" x14ac:dyDescent="0.2">
      <c r="A599" s="27" t="s">
        <v>616</v>
      </c>
      <c r="B599" s="18">
        <f>IF(ISERROR(VLOOKUP(Prices!A599,Quantities!$A$1:$B$576,2,FALSE)),0,VLOOKUP(Prices!A599,Quantities!$A$1:$B$576,2,FALSE))</f>
        <v>0</v>
      </c>
      <c r="C599" s="19">
        <f t="shared" si="127"/>
        <v>0.32482671225529619</v>
      </c>
      <c r="D599" s="20">
        <v>5</v>
      </c>
      <c r="E599" s="21">
        <v>240</v>
      </c>
      <c r="F599" s="22">
        <v>0</v>
      </c>
      <c r="G599" s="23">
        <v>0</v>
      </c>
      <c r="H599" s="23">
        <f>VLOOKUP(E599,'[4]SLUOS Capital Charge'!$D$12:$S$177,16,FALSE)</f>
        <v>190.44038135279621</v>
      </c>
      <c r="I599" s="23">
        <f>VLOOKUP(A599,'[1]Public Lighting Charges'!$A$8:$L$689,12,FALSE)</f>
        <v>91.621105393707651</v>
      </c>
      <c r="J599" s="24">
        <f t="shared" si="128"/>
        <v>282.06148674650387</v>
      </c>
      <c r="K599" s="25">
        <f t="shared" si="125"/>
        <v>321.29910387987832</v>
      </c>
      <c r="L599" s="25">
        <f t="shared" si="125"/>
        <v>319.19399441322878</v>
      </c>
      <c r="M599" s="25">
        <f t="shared" si="125"/>
        <v>319.52886354837278</v>
      </c>
      <c r="N599" s="25">
        <f t="shared" si="125"/>
        <v>319.2268285422669</v>
      </c>
      <c r="O599" s="25">
        <f t="shared" si="125"/>
        <v>320.43028593958951</v>
      </c>
      <c r="P599" s="33">
        <f t="shared" si="123"/>
        <v>128.75361306043254</v>
      </c>
      <c r="Q599" s="33">
        <f t="shared" si="124"/>
        <v>190.44038135279621</v>
      </c>
      <c r="R599" s="34">
        <f t="shared" si="130"/>
        <v>319.19399441322878</v>
      </c>
      <c r="S599" s="35">
        <f t="shared" si="126"/>
        <v>0</v>
      </c>
      <c r="U599" s="26"/>
      <c r="V599" s="26">
        <f t="shared" si="129"/>
        <v>0</v>
      </c>
      <c r="W599" s="26">
        <f t="shared" si="117"/>
        <v>0</v>
      </c>
      <c r="X599" s="26">
        <f t="shared" si="118"/>
        <v>0</v>
      </c>
      <c r="Y599" s="26">
        <f t="shared" si="119"/>
        <v>0</v>
      </c>
      <c r="Z599" s="26">
        <f t="shared" si="120"/>
        <v>0</v>
      </c>
      <c r="AA599" s="26"/>
    </row>
    <row r="600" spans="1:27" x14ac:dyDescent="0.2">
      <c r="A600" s="27" t="s">
        <v>617</v>
      </c>
      <c r="B600" s="18">
        <f>IF(ISERROR(VLOOKUP(Prices!A600,Quantities!$A$1:$B$576,2,FALSE)),0,VLOOKUP(Prices!A600,Quantities!$A$1:$B$576,2,FALSE))</f>
        <v>0</v>
      </c>
      <c r="C600" s="19">
        <f t="shared" si="127"/>
        <v>0.3027027417438084</v>
      </c>
      <c r="D600" s="20">
        <v>5</v>
      </c>
      <c r="E600" s="21">
        <v>330</v>
      </c>
      <c r="F600" s="22">
        <v>0</v>
      </c>
      <c r="G600" s="23">
        <v>0</v>
      </c>
      <c r="H600" s="23">
        <f>VLOOKUP(E600,'[4]SLUOS Capital Charge'!$D$12:$S$177,16,FALSE)</f>
        <v>208.90181303095429</v>
      </c>
      <c r="I600" s="23">
        <f>VLOOKUP(A600,'[1]Public Lighting Charges'!$A$8:$L$689,12,FALSE)</f>
        <v>90.68607514370764</v>
      </c>
      <c r="J600" s="24">
        <f t="shared" si="128"/>
        <v>299.58788817466194</v>
      </c>
      <c r="K600" s="25">
        <f t="shared" si="125"/>
        <v>338.42506963549158</v>
      </c>
      <c r="L600" s="25">
        <f t="shared" si="125"/>
        <v>336.34144365807106</v>
      </c>
      <c r="M600" s="25">
        <f t="shared" si="125"/>
        <v>336.6728953189355</v>
      </c>
      <c r="N600" s="25">
        <f t="shared" si="125"/>
        <v>336.37394270160956</v>
      </c>
      <c r="O600" s="25">
        <f t="shared" si="125"/>
        <v>337.56511833190649</v>
      </c>
      <c r="P600" s="33">
        <f t="shared" si="123"/>
        <v>127.4396306271168</v>
      </c>
      <c r="Q600" s="33">
        <f t="shared" si="124"/>
        <v>208.90181303095429</v>
      </c>
      <c r="R600" s="34">
        <f t="shared" si="130"/>
        <v>336.34144365807106</v>
      </c>
      <c r="S600" s="35">
        <f t="shared" si="126"/>
        <v>0</v>
      </c>
      <c r="U600" s="26"/>
      <c r="V600" s="26">
        <f t="shared" si="129"/>
        <v>0</v>
      </c>
      <c r="W600" s="26">
        <f t="shared" si="117"/>
        <v>0</v>
      </c>
      <c r="X600" s="26">
        <f t="shared" si="118"/>
        <v>0</v>
      </c>
      <c r="Y600" s="26">
        <f t="shared" si="119"/>
        <v>0</v>
      </c>
      <c r="Z600" s="26">
        <f t="shared" si="120"/>
        <v>0</v>
      </c>
      <c r="AA600" s="26"/>
    </row>
    <row r="601" spans="1:27" x14ac:dyDescent="0.2">
      <c r="A601" s="27" t="s">
        <v>618</v>
      </c>
      <c r="B601" s="18">
        <f>IF(ISERROR(VLOOKUP(Prices!A601,Quantities!$A$1:$B$576,2,FALSE)),0,VLOOKUP(Prices!A601,Quantities!$A$1:$B$576,2,FALSE))</f>
        <v>0</v>
      </c>
      <c r="C601" s="19">
        <f t="shared" si="127"/>
        <v>0.26924120760286691</v>
      </c>
      <c r="D601" s="20">
        <v>5</v>
      </c>
      <c r="E601" s="21">
        <v>770</v>
      </c>
      <c r="F601" s="22">
        <v>0</v>
      </c>
      <c r="G601" s="23">
        <v>0</v>
      </c>
      <c r="H601" s="23">
        <f>VLOOKUP(E601,'[4]SLUOS Capital Charge'!$D$12:$S$177,16,FALSE)</f>
        <v>234.00284468434003</v>
      </c>
      <c r="I601" s="23">
        <f>VLOOKUP(A601,'[1]Public Lighting Charges'!$A$8:$L$689,12,FALSE)</f>
        <v>86.216148393707641</v>
      </c>
      <c r="J601" s="24">
        <f t="shared" si="128"/>
        <v>320.21899307804767</v>
      </c>
      <c r="K601" s="25">
        <f t="shared" si="125"/>
        <v>357.14188553661023</v>
      </c>
      <c r="L601" s="25">
        <f t="shared" si="125"/>
        <v>355.16096171581864</v>
      </c>
      <c r="M601" s="25">
        <f t="shared" si="125"/>
        <v>355.47607608738167</v>
      </c>
      <c r="N601" s="25">
        <f t="shared" si="125"/>
        <v>355.19185887787933</v>
      </c>
      <c r="O601" s="25">
        <f t="shared" si="125"/>
        <v>356.32432132861288</v>
      </c>
      <c r="P601" s="33">
        <f t="shared" si="123"/>
        <v>121.15811703147858</v>
      </c>
      <c r="Q601" s="33">
        <f t="shared" si="124"/>
        <v>234.00284468434003</v>
      </c>
      <c r="R601" s="34">
        <f t="shared" si="130"/>
        <v>355.16096171581864</v>
      </c>
      <c r="S601" s="35">
        <f t="shared" si="126"/>
        <v>0</v>
      </c>
      <c r="U601" s="26"/>
      <c r="V601" s="26">
        <f t="shared" si="129"/>
        <v>0</v>
      </c>
      <c r="W601" s="26">
        <f t="shared" ref="W601:W664" si="131">L601*$B601</f>
        <v>0</v>
      </c>
      <c r="X601" s="26">
        <f t="shared" ref="X601:X664" si="132">M601*$B601</f>
        <v>0</v>
      </c>
      <c r="Y601" s="26">
        <f t="shared" ref="Y601:Y664" si="133">N601*$B601</f>
        <v>0</v>
      </c>
      <c r="Z601" s="26">
        <f t="shared" ref="Z601:Z664" si="134">O601*$B601</f>
        <v>0</v>
      </c>
      <c r="AA601" s="26"/>
    </row>
    <row r="602" spans="1:27" x14ac:dyDescent="0.2">
      <c r="A602" s="27" t="s">
        <v>619</v>
      </c>
      <c r="B602" s="18">
        <f>IF(ISERROR(VLOOKUP(Prices!A602,Quantities!$A$1:$B$576,2,FALSE)),0,VLOOKUP(Prices!A602,Quantities!$A$1:$B$576,2,FALSE))</f>
        <v>0</v>
      </c>
      <c r="C602" s="19">
        <f t="shared" si="127"/>
        <v>0.43785323478135202</v>
      </c>
      <c r="D602" s="20">
        <v>5</v>
      </c>
      <c r="E602" s="21">
        <v>70</v>
      </c>
      <c r="F602" s="22">
        <v>0</v>
      </c>
      <c r="G602" s="23">
        <v>0</v>
      </c>
      <c r="H602" s="23">
        <f>VLOOKUP(E602,'[4]SLUOS Capital Charge'!$D$12:$S$177,16,FALSE)</f>
        <v>104.02373594377168</v>
      </c>
      <c r="I602" s="23">
        <f>VLOOKUP(A602,'[1]Public Lighting Charges'!$A$8:$L$689,12,FALSE)</f>
        <v>81.023554870596826</v>
      </c>
      <c r="J602" s="24">
        <f t="shared" si="128"/>
        <v>185.04729081436852</v>
      </c>
      <c r="K602" s="25">
        <f t="shared" si="125"/>
        <v>219.74640529389947</v>
      </c>
      <c r="L602" s="25">
        <f t="shared" si="125"/>
        <v>217.88478780252825</v>
      </c>
      <c r="M602" s="25">
        <f t="shared" si="125"/>
        <v>218.18092358509952</v>
      </c>
      <c r="N602" s="25">
        <f t="shared" si="125"/>
        <v>217.91382410201754</v>
      </c>
      <c r="O602" s="25">
        <f t="shared" si="125"/>
        <v>218.97808103329322</v>
      </c>
      <c r="P602" s="33">
        <f t="shared" si="123"/>
        <v>113.86105185875655</v>
      </c>
      <c r="Q602" s="33">
        <f t="shared" si="124"/>
        <v>104.02373594377168</v>
      </c>
      <c r="R602" s="34">
        <f t="shared" si="130"/>
        <v>217.88478780252825</v>
      </c>
      <c r="S602" s="35">
        <f t="shared" si="126"/>
        <v>0</v>
      </c>
      <c r="U602" s="26"/>
      <c r="V602" s="26">
        <f t="shared" si="129"/>
        <v>0</v>
      </c>
      <c r="W602" s="26">
        <f t="shared" si="131"/>
        <v>0</v>
      </c>
      <c r="X602" s="26">
        <f t="shared" si="132"/>
        <v>0</v>
      </c>
      <c r="Y602" s="26">
        <f t="shared" si="133"/>
        <v>0</v>
      </c>
      <c r="Z602" s="26">
        <f t="shared" si="134"/>
        <v>0</v>
      </c>
      <c r="AA602" s="26"/>
    </row>
    <row r="603" spans="1:27" x14ac:dyDescent="0.2">
      <c r="A603" s="27" t="s">
        <v>620</v>
      </c>
      <c r="B603" s="18">
        <f>IF(ISERROR(VLOOKUP(Prices!A603,Quantities!$A$1:$B$576,2,FALSE)),0,VLOOKUP(Prices!A603,Quantities!$A$1:$B$576,2,FALSE))</f>
        <v>0</v>
      </c>
      <c r="C603" s="19">
        <f t="shared" si="127"/>
        <v>0.32533466631046176</v>
      </c>
      <c r="D603" s="20">
        <v>5</v>
      </c>
      <c r="E603" s="21">
        <v>240</v>
      </c>
      <c r="F603" s="22">
        <v>0</v>
      </c>
      <c r="G603" s="23">
        <v>0</v>
      </c>
      <c r="H603" s="23">
        <f>VLOOKUP(E603,'[4]SLUOS Capital Charge'!$D$12:$S$177,16,FALSE)</f>
        <v>190.44038135279621</v>
      </c>
      <c r="I603" s="23">
        <f>VLOOKUP(A603,'[1]Public Lighting Charges'!$A$8:$L$689,12,FALSE)</f>
        <v>91.833468870596832</v>
      </c>
      <c r="J603" s="24">
        <f t="shared" si="128"/>
        <v>282.27385022339303</v>
      </c>
      <c r="K603" s="25">
        <f t="shared" si="125"/>
        <v>321.60241405254772</v>
      </c>
      <c r="L603" s="25">
        <f t="shared" si="125"/>
        <v>319.49242526946068</v>
      </c>
      <c r="M603" s="25">
        <f t="shared" si="125"/>
        <v>319.82807057919388</v>
      </c>
      <c r="N603" s="25">
        <f t="shared" si="125"/>
        <v>319.5253355029048</v>
      </c>
      <c r="O603" s="25">
        <f t="shared" si="125"/>
        <v>320.73158232735869</v>
      </c>
      <c r="P603" s="33">
        <f t="shared" si="123"/>
        <v>129.05204391666445</v>
      </c>
      <c r="Q603" s="33">
        <f t="shared" si="124"/>
        <v>190.44038135279621</v>
      </c>
      <c r="R603" s="34">
        <f t="shared" si="130"/>
        <v>319.49242526946068</v>
      </c>
      <c r="S603" s="35">
        <f t="shared" si="126"/>
        <v>0</v>
      </c>
      <c r="U603" s="26"/>
      <c r="V603" s="26">
        <f t="shared" si="129"/>
        <v>0</v>
      </c>
      <c r="W603" s="26">
        <f t="shared" si="131"/>
        <v>0</v>
      </c>
      <c r="X603" s="26">
        <f t="shared" si="132"/>
        <v>0</v>
      </c>
      <c r="Y603" s="26">
        <f t="shared" si="133"/>
        <v>0</v>
      </c>
      <c r="Z603" s="26">
        <f t="shared" si="134"/>
        <v>0</v>
      </c>
      <c r="AA603" s="26"/>
    </row>
    <row r="604" spans="1:27" x14ac:dyDescent="0.2">
      <c r="A604" s="27" t="s">
        <v>621</v>
      </c>
      <c r="B604" s="18">
        <f>IF(ISERROR(VLOOKUP(Prices!A604,Quantities!$A$1:$B$576,2,FALSE)),0,VLOOKUP(Prices!A604,Quantities!$A$1:$B$576,2,FALSE))</f>
        <v>0</v>
      </c>
      <c r="C604" s="19">
        <f t="shared" si="127"/>
        <v>0.30319667218373575</v>
      </c>
      <c r="D604" s="20">
        <v>5</v>
      </c>
      <c r="E604" s="21">
        <v>330</v>
      </c>
      <c r="F604" s="22">
        <v>0</v>
      </c>
      <c r="G604" s="23">
        <v>0</v>
      </c>
      <c r="H604" s="23">
        <f>VLOOKUP(E604,'[4]SLUOS Capital Charge'!$D$12:$S$177,16,FALSE)</f>
        <v>208.90181303095429</v>
      </c>
      <c r="I604" s="23">
        <f>VLOOKUP(A604,'[1]Public Lighting Charges'!$A$8:$L$689,12,FALSE)</f>
        <v>90.898438620596821</v>
      </c>
      <c r="J604" s="24">
        <f t="shared" si="128"/>
        <v>299.80025165155109</v>
      </c>
      <c r="K604" s="25">
        <f t="shared" si="125"/>
        <v>338.72837980816098</v>
      </c>
      <c r="L604" s="25">
        <f t="shared" si="125"/>
        <v>336.63987451430302</v>
      </c>
      <c r="M604" s="25">
        <f t="shared" si="125"/>
        <v>336.9721023497566</v>
      </c>
      <c r="N604" s="25">
        <f t="shared" si="125"/>
        <v>336.67244966224746</v>
      </c>
      <c r="O604" s="25">
        <f t="shared" si="125"/>
        <v>337.86641471967567</v>
      </c>
      <c r="P604" s="33">
        <f t="shared" si="123"/>
        <v>127.73806148334872</v>
      </c>
      <c r="Q604" s="33">
        <f t="shared" si="124"/>
        <v>208.90181303095429</v>
      </c>
      <c r="R604" s="34">
        <f t="shared" si="130"/>
        <v>336.63987451430302</v>
      </c>
      <c r="S604" s="35">
        <f t="shared" si="126"/>
        <v>0</v>
      </c>
      <c r="U604" s="26"/>
      <c r="V604" s="26">
        <f t="shared" si="129"/>
        <v>0</v>
      </c>
      <c r="W604" s="26">
        <f t="shared" si="131"/>
        <v>0</v>
      </c>
      <c r="X604" s="26">
        <f t="shared" si="132"/>
        <v>0</v>
      </c>
      <c r="Y604" s="26">
        <f t="shared" si="133"/>
        <v>0</v>
      </c>
      <c r="Z604" s="26">
        <f t="shared" si="134"/>
        <v>0</v>
      </c>
      <c r="AA604" s="26"/>
    </row>
    <row r="605" spans="1:27" x14ac:dyDescent="0.2">
      <c r="A605" s="27" t="s">
        <v>622</v>
      </c>
      <c r="B605" s="18">
        <f>IF(ISERROR(VLOOKUP(Prices!A605,Quantities!$A$1:$B$576,2,FALSE)),0,VLOOKUP(Prices!A605,Quantities!$A$1:$B$576,2,FALSE))</f>
        <v>0</v>
      </c>
      <c r="C605" s="19">
        <f t="shared" si="127"/>
        <v>0.25400288801167759</v>
      </c>
      <c r="D605" s="20">
        <v>5</v>
      </c>
      <c r="E605" s="21">
        <v>400</v>
      </c>
      <c r="F605" s="22">
        <v>0</v>
      </c>
      <c r="G605" s="23">
        <v>0</v>
      </c>
      <c r="H605" s="23">
        <f>VLOOKUP(E605,'[4]SLUOS Capital Charge'!$D$12:$S$177,16,FALSE)</f>
        <v>252.46427636249808</v>
      </c>
      <c r="I605" s="23">
        <f>VLOOKUP(A605,'[1]Public Lighting Charges'!$A$8:$L$689,12,FALSE)</f>
        <v>85.96099674559683</v>
      </c>
      <c r="J605" s="24">
        <f t="shared" si="128"/>
        <v>338.42527310809493</v>
      </c>
      <c r="K605" s="25">
        <f t="shared" si="125"/>
        <v>375.23889442616536</v>
      </c>
      <c r="L605" s="25">
        <f t="shared" si="125"/>
        <v>373.26383303355072</v>
      </c>
      <c r="M605" s="25">
        <f t="shared" si="125"/>
        <v>373.57801484256316</v>
      </c>
      <c r="N605" s="25">
        <f t="shared" si="125"/>
        <v>373.29463875726759</v>
      </c>
      <c r="O605" s="25">
        <f t="shared" si="125"/>
        <v>374.42374975161954</v>
      </c>
      <c r="P605" s="33">
        <f t="shared" si="123"/>
        <v>120.79955667105266</v>
      </c>
      <c r="Q605" s="33">
        <f t="shared" si="124"/>
        <v>252.46427636249808</v>
      </c>
      <c r="R605" s="34">
        <f t="shared" si="130"/>
        <v>373.26383303355072</v>
      </c>
      <c r="S605" s="35">
        <f t="shared" si="126"/>
        <v>0</v>
      </c>
      <c r="U605" s="26"/>
      <c r="V605" s="26">
        <f t="shared" si="129"/>
        <v>0</v>
      </c>
      <c r="W605" s="26">
        <f t="shared" si="131"/>
        <v>0</v>
      </c>
      <c r="X605" s="26">
        <f t="shared" si="132"/>
        <v>0</v>
      </c>
      <c r="Y605" s="26">
        <f t="shared" si="133"/>
        <v>0</v>
      </c>
      <c r="Z605" s="26">
        <f t="shared" si="134"/>
        <v>0</v>
      </c>
      <c r="AA605" s="26"/>
    </row>
    <row r="606" spans="1:27" x14ac:dyDescent="0.2">
      <c r="A606" s="27" t="s">
        <v>623</v>
      </c>
      <c r="B606" s="18">
        <f>IF(ISERROR(VLOOKUP(Prices!A606,Quantities!$A$1:$B$576,2,FALSE)),0,VLOOKUP(Prices!A606,Quantities!$A$1:$B$576,2,FALSE))</f>
        <v>0</v>
      </c>
      <c r="C606" s="19">
        <f t="shared" si="127"/>
        <v>0.16162313973046535</v>
      </c>
      <c r="D606" s="20">
        <v>5</v>
      </c>
      <c r="E606" s="21">
        <v>600</v>
      </c>
      <c r="F606" s="22">
        <v>0</v>
      </c>
      <c r="G606" s="23">
        <v>0</v>
      </c>
      <c r="H606" s="23">
        <f>VLOOKUP(E606,'[4]SLUOS Capital Charge'!$D$12:$S$177,16,FALSE)</f>
        <v>433.09387607173107</v>
      </c>
      <c r="I606" s="23">
        <f>VLOOKUP(A606,'[1]Public Lighting Charges'!$A$8:$L$689,12,FALSE)</f>
        <v>83.492275808096821</v>
      </c>
      <c r="J606" s="24">
        <f t="shared" si="128"/>
        <v>516.58615187982787</v>
      </c>
      <c r="K606" s="25">
        <f t="shared" si="125"/>
        <v>552.34251977862857</v>
      </c>
      <c r="L606" s="25">
        <f t="shared" si="125"/>
        <v>550.42418033663569</v>
      </c>
      <c r="M606" s="25">
        <f t="shared" si="125"/>
        <v>550.72933913242753</v>
      </c>
      <c r="N606" s="25">
        <f t="shared" si="125"/>
        <v>550.45410134823874</v>
      </c>
      <c r="O606" s="25">
        <f t="shared" si="125"/>
        <v>551.55078531105255</v>
      </c>
      <c r="P606" s="33">
        <f t="shared" si="123"/>
        <v>117.3303042649046</v>
      </c>
      <c r="Q606" s="33">
        <f t="shared" si="124"/>
        <v>433.09387607173107</v>
      </c>
      <c r="R606" s="34">
        <f t="shared" si="130"/>
        <v>550.42418033663569</v>
      </c>
      <c r="S606" s="35">
        <f t="shared" si="126"/>
        <v>0</v>
      </c>
      <c r="U606" s="26"/>
      <c r="V606" s="26">
        <f t="shared" si="129"/>
        <v>0</v>
      </c>
      <c r="W606" s="26">
        <f t="shared" si="131"/>
        <v>0</v>
      </c>
      <c r="X606" s="26">
        <f t="shared" si="132"/>
        <v>0</v>
      </c>
      <c r="Y606" s="26">
        <f t="shared" si="133"/>
        <v>0</v>
      </c>
      <c r="Z606" s="26">
        <f t="shared" si="134"/>
        <v>0</v>
      </c>
      <c r="AA606" s="26"/>
    </row>
    <row r="607" spans="1:27" x14ac:dyDescent="0.2">
      <c r="A607" s="27" t="s">
        <v>624</v>
      </c>
      <c r="B607" s="18">
        <f>IF(ISERROR(VLOOKUP(Prices!A607,Quantities!$A$1:$B$576,2,FALSE)),0,VLOOKUP(Prices!A607,Quantities!$A$1:$B$576,2,FALSE))</f>
        <v>0</v>
      </c>
      <c r="C607" s="19">
        <f t="shared" si="127"/>
        <v>0.26972551250857041</v>
      </c>
      <c r="D607" s="20">
        <v>5</v>
      </c>
      <c r="E607" s="21">
        <v>770</v>
      </c>
      <c r="F607" s="22">
        <v>0</v>
      </c>
      <c r="G607" s="23">
        <v>0</v>
      </c>
      <c r="H607" s="23">
        <f>VLOOKUP(E607,'[4]SLUOS Capital Charge'!$D$12:$S$177,16,FALSE)</f>
        <v>234.00284468434003</v>
      </c>
      <c r="I607" s="23">
        <f>VLOOKUP(A607,'[1]Public Lighting Charges'!$A$8:$L$689,12,FALSE)</f>
        <v>86.428511870596822</v>
      </c>
      <c r="J607" s="24">
        <f t="shared" si="128"/>
        <v>320.43135655493688</v>
      </c>
      <c r="K607" s="25">
        <f t="shared" si="125"/>
        <v>357.44519570927969</v>
      </c>
      <c r="L607" s="25">
        <f t="shared" si="125"/>
        <v>355.45939257205055</v>
      </c>
      <c r="M607" s="25">
        <f t="shared" si="125"/>
        <v>355.77528311820276</v>
      </c>
      <c r="N607" s="25">
        <f t="shared" si="125"/>
        <v>355.49036583851722</v>
      </c>
      <c r="O607" s="25">
        <f t="shared" si="125"/>
        <v>356.62561771638207</v>
      </c>
      <c r="P607" s="33">
        <f t="shared" si="123"/>
        <v>121.45654788771049</v>
      </c>
      <c r="Q607" s="33">
        <f t="shared" si="124"/>
        <v>234.00284468434003</v>
      </c>
      <c r="R607" s="34">
        <f t="shared" si="130"/>
        <v>355.45939257205055</v>
      </c>
      <c r="S607" s="35">
        <f t="shared" si="126"/>
        <v>0</v>
      </c>
      <c r="U607" s="26"/>
      <c r="V607" s="26">
        <f t="shared" si="129"/>
        <v>0</v>
      </c>
      <c r="W607" s="26">
        <f t="shared" si="131"/>
        <v>0</v>
      </c>
      <c r="X607" s="26">
        <f t="shared" si="132"/>
        <v>0</v>
      </c>
      <c r="Y607" s="26">
        <f t="shared" si="133"/>
        <v>0</v>
      </c>
      <c r="Z607" s="26">
        <f t="shared" si="134"/>
        <v>0</v>
      </c>
      <c r="AA607" s="26"/>
    </row>
    <row r="608" spans="1:27" x14ac:dyDescent="0.2">
      <c r="A608" s="27" t="s">
        <v>625</v>
      </c>
      <c r="B608" s="18">
        <f>IF(ISERROR(VLOOKUP(Prices!A608,Quantities!$A$1:$B$576,2,FALSE)),0,VLOOKUP(Prices!A608,Quantities!$A$1:$B$576,2,FALSE))</f>
        <v>0</v>
      </c>
      <c r="C608" s="19">
        <f t="shared" si="127"/>
        <v>0.35441862563258253</v>
      </c>
      <c r="D608" s="20">
        <v>5</v>
      </c>
      <c r="E608" s="21">
        <v>1030</v>
      </c>
      <c r="F608" s="22">
        <v>0</v>
      </c>
      <c r="G608" s="23">
        <v>0</v>
      </c>
      <c r="H608" s="23">
        <f>VLOOKUP(E608,'[4]SLUOS Capital Charge'!$D$12:$S$177,16,FALSE)</f>
        <v>147.58619927531549</v>
      </c>
      <c r="I608" s="23">
        <f>VLOOKUP(A608,'[1]Public Lighting Charges'!$A$8:$L$689,12,FALSE)</f>
        <v>81.023554870596826</v>
      </c>
      <c r="J608" s="24">
        <f t="shared" si="128"/>
        <v>228.60975414591232</v>
      </c>
      <c r="K608" s="25">
        <f t="shared" si="125"/>
        <v>263.30886862544327</v>
      </c>
      <c r="L608" s="25">
        <f t="shared" si="125"/>
        <v>261.44725113407208</v>
      </c>
      <c r="M608" s="25">
        <f t="shared" si="125"/>
        <v>261.74338691664332</v>
      </c>
      <c r="N608" s="25">
        <f t="shared" si="125"/>
        <v>261.47628743356131</v>
      </c>
      <c r="O608" s="25">
        <f t="shared" si="125"/>
        <v>262.54054436483705</v>
      </c>
      <c r="P608" s="33">
        <f t="shared" si="123"/>
        <v>113.86105185875655</v>
      </c>
      <c r="Q608" s="33">
        <f t="shared" si="124"/>
        <v>147.58619927531549</v>
      </c>
      <c r="R608" s="34">
        <f t="shared" si="130"/>
        <v>261.44725113407208</v>
      </c>
      <c r="S608" s="35">
        <f t="shared" si="126"/>
        <v>0</v>
      </c>
      <c r="U608" s="26"/>
      <c r="V608" s="26">
        <f t="shared" si="129"/>
        <v>0</v>
      </c>
      <c r="W608" s="26">
        <f t="shared" si="131"/>
        <v>0</v>
      </c>
      <c r="X608" s="26">
        <f t="shared" si="132"/>
        <v>0</v>
      </c>
      <c r="Y608" s="26">
        <f t="shared" si="133"/>
        <v>0</v>
      </c>
      <c r="Z608" s="26">
        <f t="shared" si="134"/>
        <v>0</v>
      </c>
      <c r="AA608" s="26"/>
    </row>
    <row r="609" spans="1:27" x14ac:dyDescent="0.2">
      <c r="A609" s="27" t="s">
        <v>626</v>
      </c>
      <c r="B609" s="18">
        <f>IF(ISERROR(VLOOKUP(Prices!A609,Quantities!$A$1:$B$576,2,FALSE)),0,VLOOKUP(Prices!A609,Quantities!$A$1:$B$576,2,FALSE))</f>
        <v>0</v>
      </c>
      <c r="C609" s="19">
        <f t="shared" si="127"/>
        <v>0.42502873377123312</v>
      </c>
      <c r="D609" s="20">
        <v>5</v>
      </c>
      <c r="E609" s="21">
        <v>70</v>
      </c>
      <c r="F609" s="22">
        <v>0</v>
      </c>
      <c r="G609" s="23">
        <v>0</v>
      </c>
      <c r="H609" s="23">
        <f>VLOOKUP(E609,'[4]SLUOS Capital Charge'!$D$12:$S$177,16,FALSE)</f>
        <v>104.02373594377168</v>
      </c>
      <c r="I609" s="23">
        <f>VLOOKUP(A609,'[1]Public Lighting Charges'!$A$8:$L$689,12,FALSE)</f>
        <v>76.896150063859182</v>
      </c>
      <c r="J609" s="24">
        <f t="shared" si="128"/>
        <v>180.91988600763085</v>
      </c>
      <c r="K609" s="25">
        <f t="shared" si="125"/>
        <v>213.85139979226403</v>
      </c>
      <c r="L609" s="25">
        <f t="shared" si="125"/>
        <v>212.08461458755889</v>
      </c>
      <c r="M609" s="25">
        <f t="shared" si="125"/>
        <v>212.36566497608169</v>
      </c>
      <c r="N609" s="25">
        <f t="shared" si="125"/>
        <v>212.1121717546863</v>
      </c>
      <c r="O609" s="25">
        <f t="shared" si="125"/>
        <v>213.12221458512718</v>
      </c>
      <c r="P609" s="33">
        <f t="shared" si="123"/>
        <v>108.06087864378721</v>
      </c>
      <c r="Q609" s="33">
        <f t="shared" si="124"/>
        <v>104.02373594377168</v>
      </c>
      <c r="R609" s="34">
        <f t="shared" si="130"/>
        <v>212.08461458755889</v>
      </c>
      <c r="S609" s="35">
        <f t="shared" si="126"/>
        <v>0</v>
      </c>
      <c r="U609" s="26"/>
      <c r="V609" s="26">
        <f t="shared" si="129"/>
        <v>0</v>
      </c>
      <c r="W609" s="26">
        <f t="shared" si="131"/>
        <v>0</v>
      </c>
      <c r="X609" s="26">
        <f t="shared" si="132"/>
        <v>0</v>
      </c>
      <c r="Y609" s="26">
        <f t="shared" si="133"/>
        <v>0</v>
      </c>
      <c r="Z609" s="26">
        <f t="shared" si="134"/>
        <v>0</v>
      </c>
      <c r="AA609" s="26"/>
    </row>
    <row r="610" spans="1:27" x14ac:dyDescent="0.2">
      <c r="A610" s="27" t="s">
        <v>627</v>
      </c>
      <c r="B610" s="18">
        <f>IF(ISERROR(VLOOKUP(Prices!A610,Quantities!$A$1:$B$576,2,FALSE)),0,VLOOKUP(Prices!A610,Quantities!$A$1:$B$576,2,FALSE))</f>
        <v>0</v>
      </c>
      <c r="C610" s="19">
        <f t="shared" si="127"/>
        <v>0.31532333239951355</v>
      </c>
      <c r="D610" s="20">
        <v>5</v>
      </c>
      <c r="E610" s="21">
        <v>240</v>
      </c>
      <c r="F610" s="22">
        <v>0</v>
      </c>
      <c r="G610" s="23">
        <v>0</v>
      </c>
      <c r="H610" s="23">
        <f>VLOOKUP(E610,'[4]SLUOS Capital Charge'!$D$12:$S$177,16,FALSE)</f>
        <v>190.44038135279621</v>
      </c>
      <c r="I610" s="23">
        <f>VLOOKUP(A610,'[1]Public Lighting Charges'!$A$8:$L$689,12,FALSE)</f>
        <v>87.706064063859188</v>
      </c>
      <c r="J610" s="24">
        <f t="shared" si="128"/>
        <v>278.14644541665541</v>
      </c>
      <c r="K610" s="25">
        <f t="shared" si="125"/>
        <v>315.70740855091231</v>
      </c>
      <c r="L610" s="25">
        <f t="shared" si="125"/>
        <v>313.69225205449129</v>
      </c>
      <c r="M610" s="25">
        <f t="shared" si="125"/>
        <v>314.01281197017602</v>
      </c>
      <c r="N610" s="25">
        <f t="shared" si="125"/>
        <v>313.72368315557355</v>
      </c>
      <c r="O610" s="25">
        <f t="shared" si="125"/>
        <v>314.87571587919263</v>
      </c>
      <c r="P610" s="33">
        <f t="shared" si="123"/>
        <v>123.25187070169508</v>
      </c>
      <c r="Q610" s="33">
        <f t="shared" si="124"/>
        <v>190.44038135279621</v>
      </c>
      <c r="R610" s="34">
        <f t="shared" si="130"/>
        <v>313.69225205449129</v>
      </c>
      <c r="S610" s="35">
        <f t="shared" si="126"/>
        <v>0</v>
      </c>
      <c r="U610" s="26"/>
      <c r="V610" s="26">
        <f t="shared" si="129"/>
        <v>0</v>
      </c>
      <c r="W610" s="26">
        <f t="shared" si="131"/>
        <v>0</v>
      </c>
      <c r="X610" s="26">
        <f t="shared" si="132"/>
        <v>0</v>
      </c>
      <c r="Y610" s="26">
        <f t="shared" si="133"/>
        <v>0</v>
      </c>
      <c r="Z610" s="26">
        <f t="shared" si="134"/>
        <v>0</v>
      </c>
      <c r="AA610" s="26"/>
    </row>
    <row r="611" spans="1:27" x14ac:dyDescent="0.2">
      <c r="A611" s="27" t="s">
        <v>628</v>
      </c>
      <c r="B611" s="18">
        <f>IF(ISERROR(VLOOKUP(Prices!A611,Quantities!$A$1:$B$576,2,FALSE)),0,VLOOKUP(Prices!A611,Quantities!$A$1:$B$576,2,FALSE))</f>
        <v>0</v>
      </c>
      <c r="C611" s="19">
        <f t="shared" si="127"/>
        <v>0.29346974110003993</v>
      </c>
      <c r="D611" s="20">
        <v>5</v>
      </c>
      <c r="E611" s="21">
        <v>330</v>
      </c>
      <c r="F611" s="22">
        <v>0</v>
      </c>
      <c r="G611" s="23">
        <v>0</v>
      </c>
      <c r="H611" s="23">
        <f>VLOOKUP(E611,'[4]SLUOS Capital Charge'!$D$12:$S$177,16,FALSE)</f>
        <v>208.90181303095429</v>
      </c>
      <c r="I611" s="23">
        <f>VLOOKUP(A611,'[1]Public Lighting Charges'!$A$8:$L$689,12,FALSE)</f>
        <v>86.771033813859177</v>
      </c>
      <c r="J611" s="24">
        <f t="shared" si="128"/>
        <v>295.67284684481348</v>
      </c>
      <c r="K611" s="25">
        <f t="shared" si="125"/>
        <v>332.83337430652557</v>
      </c>
      <c r="L611" s="25">
        <f t="shared" si="125"/>
        <v>330.83970129933363</v>
      </c>
      <c r="M611" s="25">
        <f t="shared" si="125"/>
        <v>331.15684374073879</v>
      </c>
      <c r="N611" s="25">
        <f t="shared" si="125"/>
        <v>330.87079731491622</v>
      </c>
      <c r="O611" s="25">
        <f t="shared" si="125"/>
        <v>332.01054827150961</v>
      </c>
      <c r="P611" s="33">
        <f t="shared" si="123"/>
        <v>121.93788826837935</v>
      </c>
      <c r="Q611" s="33">
        <f t="shared" si="124"/>
        <v>208.90181303095429</v>
      </c>
      <c r="R611" s="34">
        <f t="shared" si="130"/>
        <v>330.83970129933363</v>
      </c>
      <c r="S611" s="35">
        <f t="shared" si="126"/>
        <v>0</v>
      </c>
      <c r="U611" s="26"/>
      <c r="V611" s="26">
        <f t="shared" si="129"/>
        <v>0</v>
      </c>
      <c r="W611" s="26">
        <f t="shared" si="131"/>
        <v>0</v>
      </c>
      <c r="X611" s="26">
        <f t="shared" si="132"/>
        <v>0</v>
      </c>
      <c r="Y611" s="26">
        <f t="shared" si="133"/>
        <v>0</v>
      </c>
      <c r="Z611" s="26">
        <f t="shared" si="134"/>
        <v>0</v>
      </c>
      <c r="AA611" s="26"/>
    </row>
    <row r="612" spans="1:27" x14ac:dyDescent="0.2">
      <c r="A612" s="27" t="s">
        <v>629</v>
      </c>
      <c r="B612" s="18">
        <f>IF(ISERROR(VLOOKUP(Prices!A612,Quantities!$A$1:$B$576,2,FALSE)),0,VLOOKUP(Prices!A612,Quantities!$A$1:$B$576,2,FALSE))</f>
        <v>0</v>
      </c>
      <c r="C612" s="19">
        <f t="shared" si="127"/>
        <v>0.24479244320244725</v>
      </c>
      <c r="D612" s="20">
        <v>5</v>
      </c>
      <c r="E612" s="21">
        <v>400</v>
      </c>
      <c r="F612" s="22">
        <v>0</v>
      </c>
      <c r="G612" s="23">
        <v>0</v>
      </c>
      <c r="H612" s="23">
        <f>VLOOKUP(E612,'[4]SLUOS Capital Charge'!$D$12:$S$177,16,FALSE)</f>
        <v>252.46427636249808</v>
      </c>
      <c r="I612" s="23">
        <f>VLOOKUP(A612,'[1]Public Lighting Charges'!$A$8:$L$689,12,FALSE)</f>
        <v>81.833591938859186</v>
      </c>
      <c r="J612" s="24">
        <f t="shared" si="128"/>
        <v>334.29786830135725</v>
      </c>
      <c r="K612" s="25">
        <f t="shared" si="125"/>
        <v>369.34388892452989</v>
      </c>
      <c r="L612" s="25">
        <f t="shared" si="125"/>
        <v>367.46365981858139</v>
      </c>
      <c r="M612" s="25">
        <f t="shared" si="125"/>
        <v>367.76275623354536</v>
      </c>
      <c r="N612" s="25">
        <f t="shared" si="125"/>
        <v>367.49298640993641</v>
      </c>
      <c r="O612" s="25">
        <f t="shared" si="125"/>
        <v>368.56788330345353</v>
      </c>
      <c r="P612" s="33">
        <f t="shared" si="123"/>
        <v>114.99938345608328</v>
      </c>
      <c r="Q612" s="33">
        <f t="shared" si="124"/>
        <v>252.46427636249808</v>
      </c>
      <c r="R612" s="34">
        <f t="shared" si="130"/>
        <v>367.46365981858139</v>
      </c>
      <c r="S612" s="35">
        <f t="shared" si="126"/>
        <v>0</v>
      </c>
      <c r="U612" s="26"/>
      <c r="V612" s="26">
        <f t="shared" si="129"/>
        <v>0</v>
      </c>
      <c r="W612" s="26">
        <f t="shared" si="131"/>
        <v>0</v>
      </c>
      <c r="X612" s="26">
        <f t="shared" si="132"/>
        <v>0</v>
      </c>
      <c r="Y612" s="26">
        <f t="shared" si="133"/>
        <v>0</v>
      </c>
      <c r="Z612" s="26">
        <f t="shared" si="134"/>
        <v>0</v>
      </c>
      <c r="AA612" s="26"/>
    </row>
    <row r="613" spans="1:27" x14ac:dyDescent="0.2">
      <c r="A613" s="27" t="s">
        <v>630</v>
      </c>
      <c r="B613" s="18">
        <f>IF(ISERROR(VLOOKUP(Prices!A613,Quantities!$A$1:$B$576,2,FALSE)),0,VLOOKUP(Prices!A613,Quantities!$A$1:$B$576,2,FALSE))</f>
        <v>0</v>
      </c>
      <c r="C613" s="19">
        <f t="shared" si="127"/>
        <v>0.15487075097195996</v>
      </c>
      <c r="D613" s="20">
        <v>5</v>
      </c>
      <c r="E613" s="21">
        <v>600</v>
      </c>
      <c r="F613" s="22">
        <v>0</v>
      </c>
      <c r="G613" s="23">
        <v>0</v>
      </c>
      <c r="H613" s="23">
        <f>VLOOKUP(E613,'[4]SLUOS Capital Charge'!$D$12:$S$177,16,FALSE)</f>
        <v>433.09387607173107</v>
      </c>
      <c r="I613" s="23">
        <f>VLOOKUP(A613,'[1]Public Lighting Charges'!$A$8:$L$689,12,FALSE)</f>
        <v>79.364871001359177</v>
      </c>
      <c r="J613" s="24">
        <f t="shared" si="128"/>
        <v>512.45874707309031</v>
      </c>
      <c r="K613" s="25">
        <f t="shared" si="125"/>
        <v>546.44751427699316</v>
      </c>
      <c r="L613" s="25">
        <f t="shared" si="125"/>
        <v>544.6240071216663</v>
      </c>
      <c r="M613" s="25">
        <f t="shared" si="125"/>
        <v>544.91408052340967</v>
      </c>
      <c r="N613" s="25">
        <f t="shared" si="125"/>
        <v>544.6524490009075</v>
      </c>
      <c r="O613" s="25">
        <f t="shared" si="125"/>
        <v>545.69491886288654</v>
      </c>
      <c r="P613" s="33">
        <f t="shared" si="123"/>
        <v>111.53013104993524</v>
      </c>
      <c r="Q613" s="33">
        <f t="shared" si="124"/>
        <v>433.09387607173107</v>
      </c>
      <c r="R613" s="34">
        <f t="shared" si="130"/>
        <v>544.6240071216663</v>
      </c>
      <c r="S613" s="35">
        <f t="shared" si="126"/>
        <v>0</v>
      </c>
      <c r="U613" s="26"/>
      <c r="V613" s="26">
        <f t="shared" si="129"/>
        <v>0</v>
      </c>
      <c r="W613" s="26">
        <f t="shared" si="131"/>
        <v>0</v>
      </c>
      <c r="X613" s="26">
        <f t="shared" si="132"/>
        <v>0</v>
      </c>
      <c r="Y613" s="26">
        <f t="shared" si="133"/>
        <v>0</v>
      </c>
      <c r="Z613" s="26">
        <f t="shared" si="134"/>
        <v>0</v>
      </c>
      <c r="AA613" s="26"/>
    </row>
    <row r="614" spans="1:27" x14ac:dyDescent="0.2">
      <c r="A614" s="27" t="s">
        <v>631</v>
      </c>
      <c r="B614" s="18">
        <f>IF(ISERROR(VLOOKUP(Prices!A614,Quantities!$A$1:$B$576,2,FALSE)),0,VLOOKUP(Prices!A614,Quantities!$A$1:$B$576,2,FALSE))</f>
        <v>0</v>
      </c>
      <c r="C614" s="19">
        <f t="shared" si="127"/>
        <v>0.44957464873228264</v>
      </c>
      <c r="D614" s="20">
        <v>5</v>
      </c>
      <c r="E614" s="21">
        <v>40</v>
      </c>
      <c r="F614" s="22">
        <v>0</v>
      </c>
      <c r="G614" s="23">
        <v>0</v>
      </c>
      <c r="H614" s="23">
        <f>VLOOKUP(E614,'[4]SLUOS Capital Charge'!$D$12:$S$177,16,FALSE)</f>
        <v>72.401109107494534</v>
      </c>
      <c r="I614" s="23">
        <f>VLOOKUP(A614,'[1]Public Lighting Charges'!$A$8:$L$689,12,FALSE)</f>
        <v>59.135545119537753</v>
      </c>
      <c r="J614" s="24">
        <f t="shared" si="128"/>
        <v>131.53665422703227</v>
      </c>
      <c r="K614" s="25">
        <f t="shared" si="125"/>
        <v>156.8620186002629</v>
      </c>
      <c r="L614" s="25">
        <f t="shared" si="125"/>
        <v>155.50330550340945</v>
      </c>
      <c r="M614" s="25">
        <f t="shared" si="125"/>
        <v>155.719442044934</v>
      </c>
      <c r="N614" s="25">
        <f t="shared" si="125"/>
        <v>155.52449782706515</v>
      </c>
      <c r="O614" s="25">
        <f t="shared" si="125"/>
        <v>156.30125236318432</v>
      </c>
      <c r="P614" s="33">
        <f t="shared" si="123"/>
        <v>83.102196395914916</v>
      </c>
      <c r="Q614" s="33">
        <f t="shared" si="124"/>
        <v>72.401109107494534</v>
      </c>
      <c r="R614" s="34">
        <f t="shared" si="130"/>
        <v>155.50330550340945</v>
      </c>
      <c r="S614" s="35">
        <f t="shared" si="126"/>
        <v>0</v>
      </c>
      <c r="U614" s="26"/>
      <c r="V614" s="26">
        <f t="shared" si="129"/>
        <v>0</v>
      </c>
      <c r="W614" s="26">
        <f t="shared" si="131"/>
        <v>0</v>
      </c>
      <c r="X614" s="26">
        <f t="shared" si="132"/>
        <v>0</v>
      </c>
      <c r="Y614" s="26">
        <f t="shared" si="133"/>
        <v>0</v>
      </c>
      <c r="Z614" s="26">
        <f t="shared" si="134"/>
        <v>0</v>
      </c>
      <c r="AA614" s="26"/>
    </row>
    <row r="615" spans="1:27" x14ac:dyDescent="0.2">
      <c r="A615" s="27" t="s">
        <v>632</v>
      </c>
      <c r="B615" s="18">
        <f>IF(ISERROR(VLOOKUP(Prices!A615,Quantities!$A$1:$B$576,2,FALSE)),0,VLOOKUP(Prices!A615,Quantities!$A$1:$B$576,2,FALSE))</f>
        <v>0</v>
      </c>
      <c r="C615" s="19">
        <f t="shared" si="127"/>
        <v>0.30575483709900647</v>
      </c>
      <c r="D615" s="20">
        <v>5</v>
      </c>
      <c r="E615" s="21">
        <v>350</v>
      </c>
      <c r="F615" s="22">
        <v>0</v>
      </c>
      <c r="G615" s="23">
        <v>0</v>
      </c>
      <c r="H615" s="23">
        <f>VLOOKUP(E615,'[4]SLUOS Capital Charge'!$D$12:$S$177,16,FALSE)</f>
        <v>158.81775451651905</v>
      </c>
      <c r="I615" s="23">
        <f>VLOOKUP(A615,'[1]Public Lighting Charges'!$A$8:$L$689,12,FALSE)</f>
        <v>69.945459119537759</v>
      </c>
      <c r="J615" s="24">
        <f t="shared" si="128"/>
        <v>228.7632136360568</v>
      </c>
      <c r="K615" s="25">
        <f t="shared" si="125"/>
        <v>258.71802735891112</v>
      </c>
      <c r="L615" s="25">
        <f t="shared" si="125"/>
        <v>257.11094297034185</v>
      </c>
      <c r="M615" s="25">
        <f t="shared" si="125"/>
        <v>257.36658903902833</v>
      </c>
      <c r="N615" s="25">
        <f t="shared" si="125"/>
        <v>257.1360092279524</v>
      </c>
      <c r="O615" s="25">
        <f t="shared" si="125"/>
        <v>258.05475365724976</v>
      </c>
      <c r="P615" s="33">
        <f t="shared" si="123"/>
        <v>98.293188453822808</v>
      </c>
      <c r="Q615" s="33">
        <f t="shared" si="124"/>
        <v>158.81775451651905</v>
      </c>
      <c r="R615" s="34">
        <f t="shared" si="130"/>
        <v>257.11094297034185</v>
      </c>
      <c r="S615" s="35">
        <f t="shared" si="126"/>
        <v>0</v>
      </c>
      <c r="U615" s="26"/>
      <c r="V615" s="26">
        <f t="shared" si="129"/>
        <v>0</v>
      </c>
      <c r="W615" s="26">
        <f t="shared" si="131"/>
        <v>0</v>
      </c>
      <c r="X615" s="26">
        <f t="shared" si="132"/>
        <v>0</v>
      </c>
      <c r="Y615" s="26">
        <f t="shared" si="133"/>
        <v>0</v>
      </c>
      <c r="Z615" s="26">
        <f t="shared" si="134"/>
        <v>0</v>
      </c>
      <c r="AA615" s="26"/>
    </row>
    <row r="616" spans="1:27" x14ac:dyDescent="0.2">
      <c r="A616" s="27" t="s">
        <v>633</v>
      </c>
      <c r="B616" s="18">
        <f>IF(ISERROR(VLOOKUP(Prices!A616,Quantities!$A$1:$B$576,2,FALSE)),0,VLOOKUP(Prices!A616,Quantities!$A$1:$B$576,2,FALSE))</f>
        <v>0</v>
      </c>
      <c r="C616" s="19">
        <f t="shared" si="127"/>
        <v>0.26313743837019882</v>
      </c>
      <c r="D616" s="20">
        <v>5</v>
      </c>
      <c r="E616" s="21">
        <v>360</v>
      </c>
      <c r="F616" s="22">
        <v>0</v>
      </c>
      <c r="G616" s="23">
        <v>0</v>
      </c>
      <c r="H616" s="23">
        <f>VLOOKUP(E616,'[4]SLUOS Capital Charge'!$D$12:$S$177,16,FALSE)</f>
        <v>193.24958740549116</v>
      </c>
      <c r="I616" s="23">
        <f>VLOOKUP(A616,'[1]Public Lighting Charges'!$A$8:$L$689,12,FALSE)</f>
        <v>69.010428869537748</v>
      </c>
      <c r="J616" s="24">
        <f t="shared" si="128"/>
        <v>262.26001627502887</v>
      </c>
      <c r="K616" s="25">
        <f t="shared" ref="K616:O656" si="135">IF($D616=5,($I616*(1+K$6)*K$5)+$H616,$J616*(1+K$6)*K$5)</f>
        <v>291.81439432533847</v>
      </c>
      <c r="L616" s="25">
        <f t="shared" si="135"/>
        <v>290.22879342599822</v>
      </c>
      <c r="M616" s="25">
        <f t="shared" si="135"/>
        <v>290.48102202040513</v>
      </c>
      <c r="N616" s="25">
        <f t="shared" si="135"/>
        <v>290.2535245981091</v>
      </c>
      <c r="O616" s="25">
        <f t="shared" si="135"/>
        <v>291.15998726038077</v>
      </c>
      <c r="P616" s="33">
        <f t="shared" ref="P616:P656" si="136">IF($D616=5,($I616*(1+L$6)*L$5))</f>
        <v>96.979206020507064</v>
      </c>
      <c r="Q616" s="33">
        <f t="shared" ref="Q616:Q656" si="137">IF($D616=5,$H616,$J616*(1+L$6)*L$5)</f>
        <v>193.24958740549116</v>
      </c>
      <c r="R616" s="34">
        <f t="shared" si="130"/>
        <v>290.22879342599822</v>
      </c>
      <c r="S616" s="35">
        <f t="shared" si="126"/>
        <v>0</v>
      </c>
      <c r="U616" s="26"/>
      <c r="V616" s="26">
        <f t="shared" si="129"/>
        <v>0</v>
      </c>
      <c r="W616" s="26">
        <f t="shared" si="131"/>
        <v>0</v>
      </c>
      <c r="X616" s="26">
        <f t="shared" si="132"/>
        <v>0</v>
      </c>
      <c r="Y616" s="26">
        <f t="shared" si="133"/>
        <v>0</v>
      </c>
      <c r="Z616" s="26">
        <f t="shared" si="134"/>
        <v>0</v>
      </c>
      <c r="AA616" s="26"/>
    </row>
    <row r="617" spans="1:27" x14ac:dyDescent="0.2">
      <c r="A617" s="27" t="s">
        <v>634</v>
      </c>
      <c r="B617" s="18">
        <f>IF(ISERROR(VLOOKUP(Prices!A617,Quantities!$A$1:$B$576,2,FALSE)),0,VLOOKUP(Prices!A617,Quantities!$A$1:$B$576,2,FALSE))</f>
        <v>0</v>
      </c>
      <c r="C617" s="19">
        <f t="shared" si="127"/>
        <v>0.37087925893434648</v>
      </c>
      <c r="D617" s="20">
        <v>5</v>
      </c>
      <c r="E617" s="21">
        <v>890</v>
      </c>
      <c r="F617" s="22">
        <v>0</v>
      </c>
      <c r="G617" s="23">
        <v>0</v>
      </c>
      <c r="H617" s="23">
        <f>VLOOKUP(E617,'[4]SLUOS Capital Charge'!$D$12:$S$177,16,FALSE)</f>
        <v>100.31134681357518</v>
      </c>
      <c r="I617" s="23">
        <f>VLOOKUP(A617,'[1]Public Lighting Charges'!$A$8:$L$689,12,FALSE)</f>
        <v>59.135545119537753</v>
      </c>
      <c r="J617" s="24">
        <f t="shared" si="128"/>
        <v>159.44689193311294</v>
      </c>
      <c r="K617" s="25">
        <f t="shared" si="135"/>
        <v>184.77225630634354</v>
      </c>
      <c r="L617" s="25">
        <f t="shared" si="135"/>
        <v>183.41354320949011</v>
      </c>
      <c r="M617" s="25">
        <f t="shared" si="135"/>
        <v>183.62967975101463</v>
      </c>
      <c r="N617" s="25">
        <f t="shared" si="135"/>
        <v>183.43473553314578</v>
      </c>
      <c r="O617" s="25">
        <f t="shared" si="135"/>
        <v>184.21149006926498</v>
      </c>
      <c r="P617" s="33">
        <f t="shared" si="136"/>
        <v>83.102196395914916</v>
      </c>
      <c r="Q617" s="33">
        <f t="shared" si="137"/>
        <v>100.31134681357518</v>
      </c>
      <c r="R617" s="34">
        <f t="shared" si="130"/>
        <v>183.41354320949011</v>
      </c>
      <c r="S617" s="35">
        <f t="shared" si="126"/>
        <v>0</v>
      </c>
      <c r="U617" s="26"/>
      <c r="V617" s="26">
        <f t="shared" si="129"/>
        <v>0</v>
      </c>
      <c r="W617" s="26">
        <f t="shared" si="131"/>
        <v>0</v>
      </c>
      <c r="X617" s="26">
        <f t="shared" si="132"/>
        <v>0</v>
      </c>
      <c r="Y617" s="26">
        <f t="shared" si="133"/>
        <v>0</v>
      </c>
      <c r="Z617" s="26">
        <f t="shared" si="134"/>
        <v>0</v>
      </c>
      <c r="AA617" s="26"/>
    </row>
    <row r="618" spans="1:27" x14ac:dyDescent="0.2">
      <c r="A618" s="27" t="s">
        <v>635</v>
      </c>
      <c r="B618" s="18">
        <f>IF(ISERROR(VLOOKUP(Prices!A618,Quantities!$A$1:$B$576,2,FALSE)),0,VLOOKUP(Prices!A618,Quantities!$A$1:$B$576,2,FALSE))</f>
        <v>0</v>
      </c>
      <c r="C618" s="19">
        <f t="shared" si="127"/>
        <v>0.3897909081227478</v>
      </c>
      <c r="D618" s="20">
        <v>5</v>
      </c>
      <c r="E618" s="21">
        <v>50</v>
      </c>
      <c r="F618" s="22">
        <v>0</v>
      </c>
      <c r="G618" s="23">
        <v>0</v>
      </c>
      <c r="H618" s="23">
        <f>VLOOKUP(E618,'[4]SLUOS Capital Charge'!$D$12:$S$177,16,FALSE)</f>
        <v>95.442169190402339</v>
      </c>
      <c r="I618" s="23">
        <f>VLOOKUP(A618,'[1]Public Lighting Charges'!$A$8:$L$689,12,FALSE)</f>
        <v>60.966790395537743</v>
      </c>
      <c r="J618" s="24">
        <f t="shared" si="128"/>
        <v>156.40895958594007</v>
      </c>
      <c r="K618" s="25">
        <f t="shared" si="135"/>
        <v>182.51857231230093</v>
      </c>
      <c r="L618" s="25">
        <f t="shared" si="135"/>
        <v>181.11778406529842</v>
      </c>
      <c r="M618" s="25">
        <f t="shared" si="135"/>
        <v>181.34061368828247</v>
      </c>
      <c r="N618" s="25">
        <f t="shared" si="135"/>
        <v>181.13963264979526</v>
      </c>
      <c r="O618" s="25">
        <f t="shared" si="135"/>
        <v>181.9404408759921</v>
      </c>
      <c r="P618" s="33">
        <f t="shared" si="136"/>
        <v>85.675614874896084</v>
      </c>
      <c r="Q618" s="33">
        <f t="shared" si="137"/>
        <v>95.442169190402339</v>
      </c>
      <c r="R618" s="34">
        <f t="shared" si="130"/>
        <v>181.11778406529842</v>
      </c>
      <c r="S618" s="35">
        <f t="shared" si="126"/>
        <v>0</v>
      </c>
      <c r="U618" s="26"/>
      <c r="V618" s="26">
        <f t="shared" si="129"/>
        <v>0</v>
      </c>
      <c r="W618" s="26">
        <f t="shared" si="131"/>
        <v>0</v>
      </c>
      <c r="X618" s="26">
        <f t="shared" si="132"/>
        <v>0</v>
      </c>
      <c r="Y618" s="26">
        <f t="shared" si="133"/>
        <v>0</v>
      </c>
      <c r="Z618" s="26">
        <f t="shared" si="134"/>
        <v>0</v>
      </c>
      <c r="AA618" s="26"/>
    </row>
    <row r="619" spans="1:27" x14ac:dyDescent="0.2">
      <c r="A619" s="27" t="s">
        <v>636</v>
      </c>
      <c r="B619" s="18">
        <f>IF(ISERROR(VLOOKUP(Prices!A619,Quantities!$A$1:$B$576,2,FALSE)),0,VLOOKUP(Prices!A619,Quantities!$A$1:$B$576,2,FALSE))</f>
        <v>0</v>
      </c>
      <c r="C619" s="19">
        <f t="shared" si="127"/>
        <v>0.28299153320463255</v>
      </c>
      <c r="D619" s="20">
        <v>5</v>
      </c>
      <c r="E619" s="21">
        <v>220</v>
      </c>
      <c r="F619" s="22">
        <v>0</v>
      </c>
      <c r="G619" s="23">
        <v>0</v>
      </c>
      <c r="H619" s="23">
        <f>VLOOKUP(E619,'[4]SLUOS Capital Charge'!$D$12:$S$177,16,FALSE)</f>
        <v>181.85881459942686</v>
      </c>
      <c r="I619" s="23">
        <f>VLOOKUP(A619,'[1]Public Lighting Charges'!$A$8:$L$689,12,FALSE)</f>
        <v>71.776704395537749</v>
      </c>
      <c r="J619" s="24">
        <f t="shared" si="128"/>
        <v>253.63551899496463</v>
      </c>
      <c r="K619" s="25">
        <f t="shared" si="135"/>
        <v>284.37458107094915</v>
      </c>
      <c r="L619" s="25">
        <f t="shared" si="135"/>
        <v>282.72542153223083</v>
      </c>
      <c r="M619" s="25">
        <f t="shared" si="135"/>
        <v>282.9877606823768</v>
      </c>
      <c r="N619" s="25">
        <f t="shared" si="135"/>
        <v>282.75114405068251</v>
      </c>
      <c r="O619" s="25">
        <f t="shared" si="135"/>
        <v>283.6939421700576</v>
      </c>
      <c r="P619" s="33">
        <f t="shared" si="136"/>
        <v>100.86660693280396</v>
      </c>
      <c r="Q619" s="33">
        <f t="shared" si="137"/>
        <v>181.85881459942686</v>
      </c>
      <c r="R619" s="34">
        <f t="shared" si="130"/>
        <v>282.72542153223083</v>
      </c>
      <c r="S619" s="35">
        <f t="shared" si="126"/>
        <v>0</v>
      </c>
      <c r="U619" s="26"/>
      <c r="V619" s="26">
        <f t="shared" si="129"/>
        <v>0</v>
      </c>
      <c r="W619" s="26">
        <f t="shared" si="131"/>
        <v>0</v>
      </c>
      <c r="X619" s="26">
        <f t="shared" si="132"/>
        <v>0</v>
      </c>
      <c r="Y619" s="26">
        <f t="shared" si="133"/>
        <v>0</v>
      </c>
      <c r="Z619" s="26">
        <f t="shared" si="134"/>
        <v>0</v>
      </c>
      <c r="AA619" s="26"/>
    </row>
    <row r="620" spans="1:27" x14ac:dyDescent="0.2">
      <c r="A620" s="27" t="s">
        <v>637</v>
      </c>
      <c r="B620" s="18">
        <f>IF(ISERROR(VLOOKUP(Prices!A620,Quantities!$A$1:$B$576,2,FALSE)),0,VLOOKUP(Prices!A620,Quantities!$A$1:$B$576,2,FALSE))</f>
        <v>0</v>
      </c>
      <c r="C620" s="19">
        <f t="shared" si="127"/>
        <v>0.261252295436601</v>
      </c>
      <c r="D620" s="20">
        <v>5</v>
      </c>
      <c r="E620" s="21">
        <v>310</v>
      </c>
      <c r="F620" s="22">
        <v>0</v>
      </c>
      <c r="G620" s="23">
        <v>0</v>
      </c>
      <c r="H620" s="23">
        <f>VLOOKUP(E620,'[4]SLUOS Capital Charge'!$D$12:$S$177,16,FALSE)</f>
        <v>200.32024627758494</v>
      </c>
      <c r="I620" s="23">
        <f>VLOOKUP(A620,'[1]Public Lighting Charges'!$A$8:$L$689,12,FALSE)</f>
        <v>70.841674145537738</v>
      </c>
      <c r="J620" s="24">
        <f t="shared" si="128"/>
        <v>271.16192042312269</v>
      </c>
      <c r="K620" s="25">
        <f t="shared" si="135"/>
        <v>301.50054682656247</v>
      </c>
      <c r="L620" s="25">
        <f t="shared" si="135"/>
        <v>299.87287077707316</v>
      </c>
      <c r="M620" s="25">
        <f t="shared" si="135"/>
        <v>300.13179245293958</v>
      </c>
      <c r="N620" s="25">
        <f t="shared" si="135"/>
        <v>299.89825821002523</v>
      </c>
      <c r="O620" s="25">
        <f t="shared" si="135"/>
        <v>300.82877456237452</v>
      </c>
      <c r="P620" s="33">
        <f t="shared" si="136"/>
        <v>99.552624499488232</v>
      </c>
      <c r="Q620" s="33">
        <f t="shared" si="137"/>
        <v>200.32024627758494</v>
      </c>
      <c r="R620" s="34">
        <f t="shared" si="130"/>
        <v>299.87287077707316</v>
      </c>
      <c r="S620" s="35">
        <f t="shared" si="126"/>
        <v>0</v>
      </c>
      <c r="U620" s="26"/>
      <c r="V620" s="26">
        <f t="shared" si="129"/>
        <v>0</v>
      </c>
      <c r="W620" s="26">
        <f t="shared" si="131"/>
        <v>0</v>
      </c>
      <c r="X620" s="26">
        <f t="shared" si="132"/>
        <v>0</v>
      </c>
      <c r="Y620" s="26">
        <f t="shared" si="133"/>
        <v>0</v>
      </c>
      <c r="Z620" s="26">
        <f t="shared" si="134"/>
        <v>0</v>
      </c>
      <c r="AA620" s="26"/>
    </row>
    <row r="621" spans="1:27" x14ac:dyDescent="0.2">
      <c r="A621" s="27" t="s">
        <v>638</v>
      </c>
      <c r="B621" s="18">
        <f>IF(ISERROR(VLOOKUP(Prices!A621,Quantities!$A$1:$B$576,2,FALSE)),0,VLOOKUP(Prices!A621,Quantities!$A$1:$B$576,2,FALSE))</f>
        <v>0</v>
      </c>
      <c r="C621" s="19">
        <f t="shared" si="127"/>
        <v>0.39714416864447694</v>
      </c>
      <c r="D621" s="20">
        <v>5</v>
      </c>
      <c r="E621" s="21">
        <v>60</v>
      </c>
      <c r="F621" s="22">
        <v>0</v>
      </c>
      <c r="G621" s="23">
        <v>0</v>
      </c>
      <c r="H621" s="23">
        <f>VLOOKUP(E621,'[4]SLUOS Capital Charge'!$D$12:$S$177,16,FALSE)</f>
        <v>95.565690344848861</v>
      </c>
      <c r="I621" s="23">
        <f>VLOOKUP(A621,'[1]Public Lighting Charges'!$A$8:$L$689,12,FALSE)</f>
        <v>62.955941817137749</v>
      </c>
      <c r="J621" s="24">
        <f t="shared" si="128"/>
        <v>158.52163216198662</v>
      </c>
      <c r="K621" s="25">
        <f t="shared" si="135"/>
        <v>185.48311806282686</v>
      </c>
      <c r="L621" s="25">
        <f t="shared" si="135"/>
        <v>184.03662657452185</v>
      </c>
      <c r="M621" s="25">
        <f t="shared" si="135"/>
        <v>184.26672641557803</v>
      </c>
      <c r="N621" s="25">
        <f t="shared" si="135"/>
        <v>184.05918800846723</v>
      </c>
      <c r="O621" s="25">
        <f t="shared" si="135"/>
        <v>184.88612404639949</v>
      </c>
      <c r="P621" s="33">
        <f t="shared" si="136"/>
        <v>88.470936229673001</v>
      </c>
      <c r="Q621" s="33">
        <f t="shared" si="137"/>
        <v>95.565690344848861</v>
      </c>
      <c r="R621" s="34">
        <f t="shared" si="130"/>
        <v>184.03662657452185</v>
      </c>
      <c r="S621" s="35">
        <f t="shared" si="126"/>
        <v>0</v>
      </c>
      <c r="U621" s="26"/>
      <c r="V621" s="26">
        <f t="shared" si="129"/>
        <v>0</v>
      </c>
      <c r="W621" s="26">
        <f t="shared" si="131"/>
        <v>0</v>
      </c>
      <c r="X621" s="26">
        <f t="shared" si="132"/>
        <v>0</v>
      </c>
      <c r="Y621" s="26">
        <f t="shared" si="133"/>
        <v>0</v>
      </c>
      <c r="Z621" s="26">
        <f t="shared" si="134"/>
        <v>0</v>
      </c>
      <c r="AA621" s="26"/>
    </row>
    <row r="622" spans="1:27" x14ac:dyDescent="0.2">
      <c r="A622" s="27" t="s">
        <v>639</v>
      </c>
      <c r="B622" s="18">
        <f>IF(ISERROR(VLOOKUP(Prices!A622,Quantities!$A$1:$B$576,2,FALSE)),0,VLOOKUP(Prices!A622,Quantities!$A$1:$B$576,2,FALSE))</f>
        <v>0</v>
      </c>
      <c r="C622" s="19">
        <f t="shared" si="127"/>
        <v>0.28843158328513885</v>
      </c>
      <c r="D622" s="20">
        <v>5</v>
      </c>
      <c r="E622" s="21">
        <v>230</v>
      </c>
      <c r="F622" s="22">
        <v>0</v>
      </c>
      <c r="G622" s="23">
        <v>0</v>
      </c>
      <c r="H622" s="23">
        <f>VLOOKUP(E622,'[4]SLUOS Capital Charge'!$D$12:$S$177,16,FALSE)</f>
        <v>181.9823357538734</v>
      </c>
      <c r="I622" s="23">
        <f>VLOOKUP(A622,'[1]Public Lighting Charges'!$A$8:$L$689,12,FALSE)</f>
        <v>73.765855817137748</v>
      </c>
      <c r="J622" s="24">
        <f t="shared" si="128"/>
        <v>255.74819157101115</v>
      </c>
      <c r="K622" s="25">
        <f t="shared" si="135"/>
        <v>287.33912682147513</v>
      </c>
      <c r="L622" s="25">
        <f t="shared" si="135"/>
        <v>285.64426404145422</v>
      </c>
      <c r="M622" s="25">
        <f t="shared" si="135"/>
        <v>285.91387340967236</v>
      </c>
      <c r="N622" s="25">
        <f t="shared" si="135"/>
        <v>285.67069940935448</v>
      </c>
      <c r="O622" s="25">
        <f t="shared" si="135"/>
        <v>286.63962534046493</v>
      </c>
      <c r="P622" s="33">
        <f t="shared" si="136"/>
        <v>103.66192828758085</v>
      </c>
      <c r="Q622" s="33">
        <f t="shared" si="137"/>
        <v>181.9823357538734</v>
      </c>
      <c r="R622" s="34">
        <f t="shared" si="130"/>
        <v>285.64426404145422</v>
      </c>
      <c r="S622" s="35">
        <f t="shared" si="126"/>
        <v>0</v>
      </c>
      <c r="U622" s="26"/>
      <c r="V622" s="26">
        <f t="shared" si="129"/>
        <v>0</v>
      </c>
      <c r="W622" s="26">
        <f t="shared" si="131"/>
        <v>0</v>
      </c>
      <c r="X622" s="26">
        <f t="shared" si="132"/>
        <v>0</v>
      </c>
      <c r="Y622" s="26">
        <f t="shared" si="133"/>
        <v>0</v>
      </c>
      <c r="Z622" s="26">
        <f t="shared" si="134"/>
        <v>0</v>
      </c>
      <c r="AA622" s="26"/>
    </row>
    <row r="623" spans="1:27" x14ac:dyDescent="0.2">
      <c r="A623" s="27" t="s">
        <v>640</v>
      </c>
      <c r="B623" s="18">
        <f>IF(ISERROR(VLOOKUP(Prices!A623,Quantities!$A$1:$B$576,2,FALSE)),0,VLOOKUP(Prices!A623,Quantities!$A$1:$B$576,2,FALSE))</f>
        <v>0</v>
      </c>
      <c r="C623" s="19">
        <f t="shared" si="127"/>
        <v>0.26651151418002172</v>
      </c>
      <c r="D623" s="20">
        <v>5</v>
      </c>
      <c r="E623" s="21">
        <v>320</v>
      </c>
      <c r="F623" s="22">
        <v>0</v>
      </c>
      <c r="G623" s="23">
        <v>0</v>
      </c>
      <c r="H623" s="23">
        <f>VLOOKUP(E623,'[4]SLUOS Capital Charge'!$D$12:$S$177,16,FALSE)</f>
        <v>200.44376743203148</v>
      </c>
      <c r="I623" s="23">
        <f>VLOOKUP(A623,'[1]Public Lighting Charges'!$A$8:$L$689,12,FALSE)</f>
        <v>72.830825567137751</v>
      </c>
      <c r="J623" s="24">
        <f t="shared" si="128"/>
        <v>273.27459299916922</v>
      </c>
      <c r="K623" s="25">
        <f t="shared" si="135"/>
        <v>304.4650925770884</v>
      </c>
      <c r="L623" s="25">
        <f t="shared" si="135"/>
        <v>302.79171328629661</v>
      </c>
      <c r="M623" s="25">
        <f t="shared" si="135"/>
        <v>303.05790518023514</v>
      </c>
      <c r="N623" s="25">
        <f t="shared" si="135"/>
        <v>302.81781356869715</v>
      </c>
      <c r="O623" s="25">
        <f t="shared" si="135"/>
        <v>303.77445773278191</v>
      </c>
      <c r="P623" s="33">
        <f t="shared" si="136"/>
        <v>102.34794585426515</v>
      </c>
      <c r="Q623" s="33">
        <f t="shared" si="137"/>
        <v>200.44376743203148</v>
      </c>
      <c r="R623" s="34">
        <f t="shared" si="130"/>
        <v>302.79171328629661</v>
      </c>
      <c r="S623" s="35">
        <f t="shared" si="126"/>
        <v>0</v>
      </c>
      <c r="U623" s="26"/>
      <c r="V623" s="26">
        <f t="shared" si="129"/>
        <v>0</v>
      </c>
      <c r="W623" s="26">
        <f t="shared" si="131"/>
        <v>0</v>
      </c>
      <c r="X623" s="26">
        <f t="shared" si="132"/>
        <v>0</v>
      </c>
      <c r="Y623" s="26">
        <f t="shared" si="133"/>
        <v>0</v>
      </c>
      <c r="Z623" s="26">
        <f t="shared" si="134"/>
        <v>0</v>
      </c>
      <c r="AA623" s="26"/>
    </row>
    <row r="624" spans="1:27" x14ac:dyDescent="0.2">
      <c r="A624" s="27" t="s">
        <v>641</v>
      </c>
      <c r="B624" s="18">
        <f>IF(ISERROR(VLOOKUP(Prices!A624,Quantities!$A$1:$B$576,2,FALSE)),0,VLOOKUP(Prices!A624,Quantities!$A$1:$B$576,2,FALSE))</f>
        <v>0</v>
      </c>
      <c r="C624" s="19">
        <f t="shared" si="127"/>
        <v>0.47676450175636037</v>
      </c>
      <c r="D624" s="20">
        <v>5</v>
      </c>
      <c r="E624" s="21">
        <v>60</v>
      </c>
      <c r="F624" s="22">
        <v>0</v>
      </c>
      <c r="G624" s="23">
        <v>0</v>
      </c>
      <c r="H624" s="23">
        <f>VLOOKUP(E624,'[4]SLUOS Capital Charge'!$D$12:$S$177,16,FALSE)</f>
        <v>95.565690344848861</v>
      </c>
      <c r="I624" s="23">
        <f>VLOOKUP(A624,'[1]Public Lighting Charges'!$A$8:$L$689,12,FALSE)</f>
        <v>87.078053563271084</v>
      </c>
      <c r="J624" s="24">
        <f t="shared" si="128"/>
        <v>182.64374390811994</v>
      </c>
      <c r="K624" s="25">
        <f t="shared" si="135"/>
        <v>219.93575552217931</v>
      </c>
      <c r="L624" s="25">
        <f t="shared" si="135"/>
        <v>217.935028352323</v>
      </c>
      <c r="M624" s="25">
        <f t="shared" si="135"/>
        <v>218.25329293078943</v>
      </c>
      <c r="N624" s="25">
        <f t="shared" si="135"/>
        <v>217.9662343941493</v>
      </c>
      <c r="O624" s="25">
        <f t="shared" si="135"/>
        <v>219.11001810266117</v>
      </c>
      <c r="P624" s="33">
        <f t="shared" si="136"/>
        <v>122.36933800747414</v>
      </c>
      <c r="Q624" s="33">
        <f t="shared" si="137"/>
        <v>95.565690344848861</v>
      </c>
      <c r="R624" s="34">
        <f t="shared" si="130"/>
        <v>217.935028352323</v>
      </c>
      <c r="S624" s="35">
        <f t="shared" si="126"/>
        <v>0</v>
      </c>
      <c r="U624" s="26"/>
      <c r="V624" s="26">
        <f t="shared" si="129"/>
        <v>0</v>
      </c>
      <c r="W624" s="26">
        <f t="shared" si="131"/>
        <v>0</v>
      </c>
      <c r="X624" s="26">
        <f t="shared" si="132"/>
        <v>0</v>
      </c>
      <c r="Y624" s="26">
        <f t="shared" si="133"/>
        <v>0</v>
      </c>
      <c r="Z624" s="26">
        <f t="shared" si="134"/>
        <v>0</v>
      </c>
      <c r="AA624" s="26"/>
    </row>
    <row r="625" spans="1:27" x14ac:dyDescent="0.2">
      <c r="A625" s="27" t="s">
        <v>642</v>
      </c>
      <c r="B625" s="18">
        <f>IF(ISERROR(VLOOKUP(Prices!A625,Quantities!$A$1:$B$576,2,FALSE)),0,VLOOKUP(Prices!A625,Quantities!$A$1:$B$576,2,FALSE))</f>
        <v>0</v>
      </c>
      <c r="C625" s="19">
        <f t="shared" si="127"/>
        <v>0.40298923623370064</v>
      </c>
      <c r="D625" s="20">
        <v>5</v>
      </c>
      <c r="E625" s="21">
        <v>60</v>
      </c>
      <c r="F625" s="22">
        <v>0</v>
      </c>
      <c r="G625" s="23">
        <v>0</v>
      </c>
      <c r="H625" s="23">
        <f>VLOOKUP(E625,'[4]SLUOS Capital Charge'!$D$12:$S$177,16,FALSE)</f>
        <v>95.565690344848861</v>
      </c>
      <c r="I625" s="23">
        <f>VLOOKUP(A625,'[1]Public Lighting Charges'!$A$8:$L$689,12,FALSE)</f>
        <v>64.507956806776306</v>
      </c>
      <c r="J625" s="24">
        <f t="shared" si="128"/>
        <v>160.07364715162515</v>
      </c>
      <c r="K625" s="25">
        <f t="shared" si="135"/>
        <v>187.69979835733173</v>
      </c>
      <c r="L625" s="25">
        <f t="shared" si="135"/>
        <v>186.21764738387827</v>
      </c>
      <c r="M625" s="25">
        <f t="shared" si="135"/>
        <v>186.45341973799873</v>
      </c>
      <c r="N625" s="25">
        <f t="shared" si="135"/>
        <v>186.24076501129258</v>
      </c>
      <c r="O625" s="25">
        <f t="shared" si="135"/>
        <v>187.08808700628148</v>
      </c>
      <c r="P625" s="33">
        <f t="shared" si="136"/>
        <v>90.651957039029412</v>
      </c>
      <c r="Q625" s="33">
        <f t="shared" si="137"/>
        <v>95.565690344848861</v>
      </c>
      <c r="R625" s="34">
        <f t="shared" si="130"/>
        <v>186.21764738387827</v>
      </c>
      <c r="S625" s="35">
        <f t="shared" si="126"/>
        <v>0</v>
      </c>
      <c r="U625" s="26"/>
      <c r="V625" s="26">
        <f t="shared" si="129"/>
        <v>0</v>
      </c>
      <c r="W625" s="26">
        <f t="shared" si="131"/>
        <v>0</v>
      </c>
      <c r="X625" s="26">
        <f t="shared" si="132"/>
        <v>0</v>
      </c>
      <c r="Y625" s="26">
        <f t="shared" si="133"/>
        <v>0</v>
      </c>
      <c r="Z625" s="26">
        <f t="shared" si="134"/>
        <v>0</v>
      </c>
      <c r="AA625" s="26"/>
    </row>
    <row r="626" spans="1:27" x14ac:dyDescent="0.2">
      <c r="A626" s="27" t="s">
        <v>643</v>
      </c>
      <c r="B626" s="18">
        <f>IF(ISERROR(VLOOKUP(Prices!A626,Quantities!$A$1:$B$576,2,FALSE)),0,VLOOKUP(Prices!A626,Quantities!$A$1:$B$576,2,FALSE))</f>
        <v>0</v>
      </c>
      <c r="C626" s="19">
        <f t="shared" si="127"/>
        <v>0.27065370817299289</v>
      </c>
      <c r="D626" s="20">
        <v>5</v>
      </c>
      <c r="E626" s="21">
        <v>320</v>
      </c>
      <c r="F626" s="22">
        <v>0</v>
      </c>
      <c r="G626" s="23">
        <v>0</v>
      </c>
      <c r="H626" s="23">
        <f>VLOOKUP(E626,'[4]SLUOS Capital Charge'!$D$12:$S$177,16,FALSE)</f>
        <v>200.44376743203148</v>
      </c>
      <c r="I626" s="23">
        <f>VLOOKUP(A626,'[1]Public Lighting Charges'!$A$8:$L$689,12,FALSE)</f>
        <v>74.382840556776301</v>
      </c>
      <c r="J626" s="24">
        <f t="shared" si="128"/>
        <v>274.82660798880778</v>
      </c>
      <c r="K626" s="25">
        <f t="shared" si="135"/>
        <v>306.6817728715933</v>
      </c>
      <c r="L626" s="25">
        <f t="shared" si="135"/>
        <v>304.97273409565304</v>
      </c>
      <c r="M626" s="25">
        <f t="shared" si="135"/>
        <v>305.24459850265583</v>
      </c>
      <c r="N626" s="25">
        <f t="shared" si="135"/>
        <v>304.99939057152255</v>
      </c>
      <c r="O626" s="25">
        <f t="shared" si="135"/>
        <v>305.97642069266396</v>
      </c>
      <c r="P626" s="33">
        <f t="shared" si="136"/>
        <v>104.52896666362156</v>
      </c>
      <c r="Q626" s="33">
        <f t="shared" si="137"/>
        <v>200.44376743203148</v>
      </c>
      <c r="R626" s="34">
        <f t="shared" si="130"/>
        <v>304.97273409565304</v>
      </c>
      <c r="S626" s="35">
        <f t="shared" si="126"/>
        <v>0</v>
      </c>
      <c r="U626" s="26"/>
      <c r="V626" s="26">
        <f t="shared" si="129"/>
        <v>0</v>
      </c>
      <c r="W626" s="26">
        <f t="shared" si="131"/>
        <v>0</v>
      </c>
      <c r="X626" s="26">
        <f t="shared" si="132"/>
        <v>0</v>
      </c>
      <c r="Y626" s="26">
        <f t="shared" si="133"/>
        <v>0</v>
      </c>
      <c r="Z626" s="26">
        <f t="shared" si="134"/>
        <v>0</v>
      </c>
      <c r="AA626" s="26"/>
    </row>
    <row r="627" spans="1:27" x14ac:dyDescent="0.2">
      <c r="A627" s="27" t="s">
        <v>644</v>
      </c>
      <c r="B627" s="18">
        <f>IF(ISERROR(VLOOKUP(Prices!A627,Quantities!$A$1:$B$576,2,FALSE)),0,VLOOKUP(Prices!A627,Quantities!$A$1:$B$576,2,FALSE))</f>
        <v>0</v>
      </c>
      <c r="C627" s="19">
        <f t="shared" si="127"/>
        <v>0.40389424615018088</v>
      </c>
      <c r="D627" s="20">
        <v>5</v>
      </c>
      <c r="E627" s="21">
        <v>60</v>
      </c>
      <c r="F627" s="22">
        <v>0</v>
      </c>
      <c r="G627" s="23">
        <v>0</v>
      </c>
      <c r="H627" s="23">
        <f>VLOOKUP(E627,'[4]SLUOS Capital Charge'!$D$12:$S$177,16,FALSE)</f>
        <v>95.565690344848861</v>
      </c>
      <c r="I627" s="23">
        <f>VLOOKUP(A627,'[1]Public Lighting Charges'!$A$8:$L$689,12,FALSE)</f>
        <v>64.750981198176305</v>
      </c>
      <c r="J627" s="24">
        <f t="shared" si="128"/>
        <v>160.31667154302517</v>
      </c>
      <c r="K627" s="25">
        <f t="shared" si="135"/>
        <v>188.04690027522355</v>
      </c>
      <c r="L627" s="25">
        <f t="shared" si="135"/>
        <v>186.55916551248089</v>
      </c>
      <c r="M627" s="25">
        <f t="shared" si="135"/>
        <v>186.7958261048235</v>
      </c>
      <c r="N627" s="25">
        <f t="shared" si="135"/>
        <v>186.58237023221082</v>
      </c>
      <c r="O627" s="25">
        <f t="shared" si="135"/>
        <v>187.43288439018772</v>
      </c>
      <c r="P627" s="33">
        <f t="shared" si="136"/>
        <v>90.993475167632042</v>
      </c>
      <c r="Q627" s="33">
        <f t="shared" si="137"/>
        <v>95.565690344848861</v>
      </c>
      <c r="R627" s="34">
        <f t="shared" si="130"/>
        <v>186.55916551248089</v>
      </c>
      <c r="S627" s="35">
        <f t="shared" si="126"/>
        <v>0</v>
      </c>
      <c r="U627" s="26"/>
      <c r="V627" s="26">
        <f t="shared" si="129"/>
        <v>0</v>
      </c>
      <c r="W627" s="26">
        <f t="shared" si="131"/>
        <v>0</v>
      </c>
      <c r="X627" s="26">
        <f t="shared" si="132"/>
        <v>0</v>
      </c>
      <c r="Y627" s="26">
        <f t="shared" si="133"/>
        <v>0</v>
      </c>
      <c r="Z627" s="26">
        <f t="shared" si="134"/>
        <v>0</v>
      </c>
      <c r="AA627" s="26"/>
    </row>
    <row r="628" spans="1:27" x14ac:dyDescent="0.2">
      <c r="A628" s="27" t="s">
        <v>645</v>
      </c>
      <c r="B628" s="18">
        <f>IF(ISERROR(VLOOKUP(Prices!A628,Quantities!$A$1:$B$576,2,FALSE)),0,VLOOKUP(Prices!A628,Quantities!$A$1:$B$576,2,FALSE))</f>
        <v>0</v>
      </c>
      <c r="C628" s="19">
        <f t="shared" si="127"/>
        <v>0.27129808660603671</v>
      </c>
      <c r="D628" s="20">
        <v>5</v>
      </c>
      <c r="E628" s="21">
        <v>320</v>
      </c>
      <c r="F628" s="22">
        <v>0</v>
      </c>
      <c r="G628" s="23">
        <v>0</v>
      </c>
      <c r="H628" s="23">
        <f>VLOOKUP(E628,'[4]SLUOS Capital Charge'!$D$12:$S$177,16,FALSE)</f>
        <v>200.44376743203148</v>
      </c>
      <c r="I628" s="23">
        <f>VLOOKUP(A628,'[1]Public Lighting Charges'!$A$8:$L$689,12,FALSE)</f>
        <v>74.6258649481763</v>
      </c>
      <c r="J628" s="24">
        <f t="shared" si="128"/>
        <v>275.06963238020779</v>
      </c>
      <c r="K628" s="25">
        <f t="shared" si="135"/>
        <v>307.02887478948509</v>
      </c>
      <c r="L628" s="25">
        <f t="shared" si="135"/>
        <v>305.31425222425565</v>
      </c>
      <c r="M628" s="25">
        <f t="shared" si="135"/>
        <v>305.58700486948067</v>
      </c>
      <c r="N628" s="25">
        <f t="shared" si="135"/>
        <v>305.34099579244076</v>
      </c>
      <c r="O628" s="25">
        <f t="shared" si="135"/>
        <v>306.32121807657018</v>
      </c>
      <c r="P628" s="33">
        <f t="shared" si="136"/>
        <v>104.87048479222418</v>
      </c>
      <c r="Q628" s="33">
        <f t="shared" si="137"/>
        <v>200.44376743203148</v>
      </c>
      <c r="R628" s="34">
        <f t="shared" si="130"/>
        <v>305.31425222425565</v>
      </c>
      <c r="S628" s="35">
        <f t="shared" si="126"/>
        <v>0</v>
      </c>
      <c r="U628" s="26"/>
      <c r="V628" s="26">
        <f t="shared" si="129"/>
        <v>0</v>
      </c>
      <c r="W628" s="26">
        <f t="shared" si="131"/>
        <v>0</v>
      </c>
      <c r="X628" s="26">
        <f t="shared" si="132"/>
        <v>0</v>
      </c>
      <c r="Y628" s="26">
        <f t="shared" si="133"/>
        <v>0</v>
      </c>
      <c r="Z628" s="26">
        <f t="shared" si="134"/>
        <v>0</v>
      </c>
      <c r="AA628" s="26"/>
    </row>
    <row r="629" spans="1:27" x14ac:dyDescent="0.2">
      <c r="A629" s="18" t="s">
        <v>568</v>
      </c>
      <c r="B629" s="18">
        <f>IF(ISERROR(VLOOKUP(Prices!A629,Quantities!$A$1:$B$576,2,FALSE)),0,VLOOKUP(Prices!A629,Quantities!$A$1:$B$576,2,FALSE))</f>
        <v>0</v>
      </c>
      <c r="C629" s="19">
        <f t="shared" si="127"/>
        <v>0.37189189832404002</v>
      </c>
      <c r="D629" s="20">
        <v>5</v>
      </c>
      <c r="E629" s="21">
        <v>1620</v>
      </c>
      <c r="F629" s="22">
        <v>0</v>
      </c>
      <c r="G629" s="23">
        <v>0</v>
      </c>
      <c r="H629" s="23">
        <f>VLOOKUP(E629,'[4]SLUOS Capital Charge'!$D$12:$S$177,16,FALSE)</f>
        <v>73.704808793558669</v>
      </c>
      <c r="I629" s="23">
        <f>VLOOKUP(A629,'[1]Public Lighting Charges'!$A$8:$L$689,12,FALSE)</f>
        <v>43.639337217127348</v>
      </c>
      <c r="J629" s="24">
        <f t="shared" si="128"/>
        <v>117.34414601068602</v>
      </c>
      <c r="K629" s="25">
        <f t="shared" si="135"/>
        <v>136.03311072380393</v>
      </c>
      <c r="L629" s="25">
        <f t="shared" si="135"/>
        <v>135.03044238118432</v>
      </c>
      <c r="M629" s="25">
        <f t="shared" si="135"/>
        <v>135.18994129848465</v>
      </c>
      <c r="N629" s="25">
        <f t="shared" si="135"/>
        <v>135.04608135020973</v>
      </c>
      <c r="O629" s="25">
        <f t="shared" si="135"/>
        <v>135.61929079755848</v>
      </c>
      <c r="P629" s="33">
        <f t="shared" si="136"/>
        <v>61.325633587625646</v>
      </c>
      <c r="Q629" s="33">
        <f t="shared" si="137"/>
        <v>73.704808793558669</v>
      </c>
      <c r="R629" s="34">
        <f t="shared" si="130"/>
        <v>135.03044238118432</v>
      </c>
      <c r="S629" s="35">
        <f t="shared" si="126"/>
        <v>0</v>
      </c>
      <c r="U629" s="26"/>
      <c r="V629" s="26">
        <f t="shared" si="129"/>
        <v>0</v>
      </c>
      <c r="W629" s="26">
        <f t="shared" si="131"/>
        <v>0</v>
      </c>
      <c r="X629" s="26">
        <f t="shared" si="132"/>
        <v>0</v>
      </c>
      <c r="Y629" s="26">
        <f t="shared" si="133"/>
        <v>0</v>
      </c>
      <c r="Z629" s="26">
        <f t="shared" si="134"/>
        <v>0</v>
      </c>
      <c r="AA629" s="26"/>
    </row>
    <row r="630" spans="1:27" x14ac:dyDescent="0.2">
      <c r="A630" s="27" t="s">
        <v>571</v>
      </c>
      <c r="B630" s="18">
        <f>IF(ISERROR(VLOOKUP(Prices!A630,Quantities!$A$1:$B$576,2,FALSE)),0,VLOOKUP(Prices!A630,Quantities!$A$1:$B$576,2,FALSE))</f>
        <v>0</v>
      </c>
      <c r="C630" s="19">
        <f t="shared" si="127"/>
        <v>0.41921201909615552</v>
      </c>
      <c r="D630" s="20">
        <v>5</v>
      </c>
      <c r="E630" s="21">
        <v>40</v>
      </c>
      <c r="F630" s="22">
        <v>0</v>
      </c>
      <c r="G630" s="23">
        <v>0</v>
      </c>
      <c r="H630" s="23">
        <f>VLOOKUP(E630,'[4]SLUOS Capital Charge'!$D$12:$S$177,16,FALSE)</f>
        <v>72.401109107494534</v>
      </c>
      <c r="I630" s="23">
        <f>VLOOKUP(A630,'[1]Public Lighting Charges'!$A$8:$L$689,12,FALSE)</f>
        <v>52.259027617134578</v>
      </c>
      <c r="J630" s="24">
        <f t="shared" si="128"/>
        <v>124.66013672462911</v>
      </c>
      <c r="K630" s="25">
        <f t="shared" si="135"/>
        <v>147.04056652398833</v>
      </c>
      <c r="L630" s="25">
        <f t="shared" si="135"/>
        <v>145.83985001569039</v>
      </c>
      <c r="M630" s="25">
        <f t="shared" si="135"/>
        <v>146.03085333644731</v>
      </c>
      <c r="N630" s="25">
        <f t="shared" si="135"/>
        <v>145.85857801126321</v>
      </c>
      <c r="O630" s="25">
        <f t="shared" si="135"/>
        <v>146.54500842587646</v>
      </c>
      <c r="P630" s="33">
        <f t="shared" si="136"/>
        <v>73.438740908195868</v>
      </c>
      <c r="Q630" s="33">
        <f t="shared" si="137"/>
        <v>72.401109107494534</v>
      </c>
      <c r="R630" s="34">
        <f t="shared" si="130"/>
        <v>145.83985001569039</v>
      </c>
      <c r="S630" s="35">
        <f t="shared" si="126"/>
        <v>0</v>
      </c>
      <c r="U630" s="26"/>
      <c r="V630" s="26">
        <f t="shared" si="129"/>
        <v>0</v>
      </c>
      <c r="W630" s="26">
        <f t="shared" si="131"/>
        <v>0</v>
      </c>
      <c r="X630" s="26">
        <f t="shared" si="132"/>
        <v>0</v>
      </c>
      <c r="Y630" s="26">
        <f t="shared" si="133"/>
        <v>0</v>
      </c>
      <c r="Z630" s="26">
        <f t="shared" si="134"/>
        <v>0</v>
      </c>
      <c r="AA630" s="26"/>
    </row>
    <row r="631" spans="1:27" x14ac:dyDescent="0.2">
      <c r="A631" s="27" t="s">
        <v>572</v>
      </c>
      <c r="B631" s="18">
        <f>IF(ISERROR(VLOOKUP(Prices!A631,Quantities!$A$1:$B$576,2,FALSE)),0,VLOOKUP(Prices!A631,Quantities!$A$1:$B$576,2,FALSE))</f>
        <v>0</v>
      </c>
      <c r="C631" s="19">
        <f t="shared" si="127"/>
        <v>0.28423940108218543</v>
      </c>
      <c r="D631" s="20">
        <v>5</v>
      </c>
      <c r="E631" s="21">
        <v>350</v>
      </c>
      <c r="F631" s="22">
        <v>0</v>
      </c>
      <c r="G631" s="23">
        <v>0</v>
      </c>
      <c r="H631" s="23">
        <f>VLOOKUP(E631,'[4]SLUOS Capital Charge'!$D$12:$S$177,16,FALSE)</f>
        <v>158.81775451651905</v>
      </c>
      <c r="I631" s="23">
        <f>VLOOKUP(A631,'[1]Public Lighting Charges'!$A$8:$L$689,12,FALSE)</f>
        <v>63.068941617134577</v>
      </c>
      <c r="J631" s="24">
        <f t="shared" si="128"/>
        <v>221.88669613365363</v>
      </c>
      <c r="K631" s="25">
        <f t="shared" si="135"/>
        <v>248.89657528263655</v>
      </c>
      <c r="L631" s="25">
        <f t="shared" si="135"/>
        <v>247.44748748262276</v>
      </c>
      <c r="M631" s="25">
        <f t="shared" si="135"/>
        <v>247.67800033054164</v>
      </c>
      <c r="N631" s="25">
        <f t="shared" si="135"/>
        <v>247.47008941215046</v>
      </c>
      <c r="O631" s="25">
        <f t="shared" si="135"/>
        <v>248.29850971994193</v>
      </c>
      <c r="P631" s="33">
        <f t="shared" si="136"/>
        <v>88.629732966103731</v>
      </c>
      <c r="Q631" s="33">
        <f t="shared" si="137"/>
        <v>158.81775451651905</v>
      </c>
      <c r="R631" s="34">
        <f t="shared" si="130"/>
        <v>247.44748748262276</v>
      </c>
      <c r="S631" s="35">
        <f t="shared" si="126"/>
        <v>0</v>
      </c>
      <c r="U631" s="26"/>
      <c r="V631" s="26">
        <f t="shared" si="129"/>
        <v>0</v>
      </c>
      <c r="W631" s="26">
        <f t="shared" si="131"/>
        <v>0</v>
      </c>
      <c r="X631" s="26">
        <f t="shared" si="132"/>
        <v>0</v>
      </c>
      <c r="Y631" s="26">
        <f t="shared" si="133"/>
        <v>0</v>
      </c>
      <c r="Z631" s="26">
        <f t="shared" si="134"/>
        <v>0</v>
      </c>
      <c r="AA631" s="26"/>
    </row>
    <row r="632" spans="1:27" x14ac:dyDescent="0.2">
      <c r="A632" s="27" t="s">
        <v>573</v>
      </c>
      <c r="B632" s="18">
        <f>IF(ISERROR(VLOOKUP(Prices!A632,Quantities!$A$1:$B$576,2,FALSE)),0,VLOOKUP(Prices!A632,Quantities!$A$1:$B$576,2,FALSE))</f>
        <v>0</v>
      </c>
      <c r="C632" s="19">
        <f t="shared" si="127"/>
        <v>0.24329649983554319</v>
      </c>
      <c r="D632" s="20">
        <v>5</v>
      </c>
      <c r="E632" s="21">
        <v>360</v>
      </c>
      <c r="F632" s="22">
        <v>0</v>
      </c>
      <c r="G632" s="23">
        <v>0</v>
      </c>
      <c r="H632" s="23">
        <f>VLOOKUP(E632,'[4]SLUOS Capital Charge'!$D$12:$S$177,16,FALSE)</f>
        <v>193.24958740549116</v>
      </c>
      <c r="I632" s="23">
        <f>VLOOKUP(A632,'[1]Public Lighting Charges'!$A$8:$L$689,12,FALSE)</f>
        <v>62.13391136713458</v>
      </c>
      <c r="J632" s="24">
        <f t="shared" si="128"/>
        <v>255.38349877262573</v>
      </c>
      <c r="K632" s="25">
        <f t="shared" si="135"/>
        <v>281.9929422490639</v>
      </c>
      <c r="L632" s="25">
        <f t="shared" si="135"/>
        <v>280.56533793827919</v>
      </c>
      <c r="M632" s="25">
        <f t="shared" si="135"/>
        <v>280.79243331191844</v>
      </c>
      <c r="N632" s="25">
        <f t="shared" si="135"/>
        <v>280.58760478230715</v>
      </c>
      <c r="O632" s="25">
        <f t="shared" si="135"/>
        <v>281.40374332307294</v>
      </c>
      <c r="P632" s="33">
        <f t="shared" si="136"/>
        <v>87.31575053278803</v>
      </c>
      <c r="Q632" s="33">
        <f t="shared" si="137"/>
        <v>193.24958740549116</v>
      </c>
      <c r="R632" s="34">
        <f t="shared" si="130"/>
        <v>280.56533793827919</v>
      </c>
      <c r="S632" s="35">
        <f t="shared" si="126"/>
        <v>0</v>
      </c>
      <c r="U632" s="26"/>
      <c r="V632" s="26">
        <f t="shared" si="129"/>
        <v>0</v>
      </c>
      <c r="W632" s="26">
        <f t="shared" si="131"/>
        <v>0</v>
      </c>
      <c r="X632" s="26">
        <f t="shared" si="132"/>
        <v>0</v>
      </c>
      <c r="Y632" s="26">
        <f t="shared" si="133"/>
        <v>0</v>
      </c>
      <c r="Z632" s="26">
        <f t="shared" si="134"/>
        <v>0</v>
      </c>
      <c r="AA632" s="26"/>
    </row>
    <row r="633" spans="1:27" x14ac:dyDescent="0.2">
      <c r="A633" s="27" t="s">
        <v>574</v>
      </c>
      <c r="B633" s="18">
        <f>IF(ISERROR(VLOOKUP(Prices!A633,Quantities!$A$1:$B$576,2,FALSE)),0,VLOOKUP(Prices!A633,Quantities!$A$1:$B$576,2,FALSE))</f>
        <v>0</v>
      </c>
      <c r="C633" s="19">
        <f t="shared" si="127"/>
        <v>0.20547934643822127</v>
      </c>
      <c r="D633" s="20">
        <v>5</v>
      </c>
      <c r="E633" s="21">
        <v>730</v>
      </c>
      <c r="F633" s="22">
        <v>0</v>
      </c>
      <c r="G633" s="23">
        <v>0</v>
      </c>
      <c r="H633" s="23">
        <f>VLOOKUP(E633,'[4]SLUOS Capital Charge'!$D$12:$S$177,16,FALSE)</f>
        <v>221.15982511157185</v>
      </c>
      <c r="I633" s="23">
        <f>VLOOKUP(A633,'[1]Public Lighting Charges'!$A$8:$L$689,12,FALSE)</f>
        <v>57.196469492134575</v>
      </c>
      <c r="J633" s="24">
        <f t="shared" si="128"/>
        <v>278.35629460370643</v>
      </c>
      <c r="K633" s="25">
        <f t="shared" si="135"/>
        <v>302.85123124160509</v>
      </c>
      <c r="L633" s="25">
        <f t="shared" si="135"/>
        <v>301.53707083206382</v>
      </c>
      <c r="M633" s="25">
        <f t="shared" si="135"/>
        <v>301.74612017926188</v>
      </c>
      <c r="N633" s="25">
        <f t="shared" si="135"/>
        <v>301.55756825186415</v>
      </c>
      <c r="O633" s="25">
        <f t="shared" si="135"/>
        <v>302.30885272955368</v>
      </c>
      <c r="P633" s="33">
        <f t="shared" si="136"/>
        <v>80.377245720491942</v>
      </c>
      <c r="Q633" s="33">
        <f t="shared" si="137"/>
        <v>221.15982511157185</v>
      </c>
      <c r="R633" s="34">
        <f t="shared" si="130"/>
        <v>301.53707083206382</v>
      </c>
      <c r="S633" s="35">
        <f t="shared" si="126"/>
        <v>0</v>
      </c>
      <c r="U633" s="26"/>
      <c r="V633" s="26">
        <f t="shared" si="129"/>
        <v>0</v>
      </c>
      <c r="W633" s="26">
        <f t="shared" si="131"/>
        <v>0</v>
      </c>
      <c r="X633" s="26">
        <f t="shared" si="132"/>
        <v>0</v>
      </c>
      <c r="Y633" s="26">
        <f t="shared" si="133"/>
        <v>0</v>
      </c>
      <c r="Z633" s="26">
        <f t="shared" si="134"/>
        <v>0</v>
      </c>
      <c r="AA633" s="26"/>
    </row>
    <row r="634" spans="1:27" x14ac:dyDescent="0.2">
      <c r="A634" s="27" t="s">
        <v>576</v>
      </c>
      <c r="B634" s="18">
        <f>IF(ISERROR(VLOOKUP(Prices!A634,Quantities!$A$1:$B$576,2,FALSE)),0,VLOOKUP(Prices!A634,Quantities!$A$1:$B$576,2,FALSE))</f>
        <v>0</v>
      </c>
      <c r="C634" s="19">
        <f t="shared" si="127"/>
        <v>0.3425240831460904</v>
      </c>
      <c r="D634" s="20">
        <v>5</v>
      </c>
      <c r="E634" s="21">
        <v>890</v>
      </c>
      <c r="F634" s="22">
        <v>0</v>
      </c>
      <c r="G634" s="23">
        <v>0</v>
      </c>
      <c r="H634" s="23">
        <f>VLOOKUP(E634,'[4]SLUOS Capital Charge'!$D$12:$S$177,16,FALSE)</f>
        <v>100.31134681357518</v>
      </c>
      <c r="I634" s="23">
        <f>VLOOKUP(A634,'[1]Public Lighting Charges'!$A$8:$L$689,12,FALSE)</f>
        <v>52.259027617134578</v>
      </c>
      <c r="J634" s="24">
        <f t="shared" si="128"/>
        <v>152.57037443070976</v>
      </c>
      <c r="K634" s="25">
        <f t="shared" si="135"/>
        <v>174.950804230069</v>
      </c>
      <c r="L634" s="25">
        <f t="shared" si="135"/>
        <v>173.75008772177105</v>
      </c>
      <c r="M634" s="25">
        <f t="shared" si="135"/>
        <v>173.94109104252794</v>
      </c>
      <c r="N634" s="25">
        <f t="shared" si="135"/>
        <v>173.76881571734384</v>
      </c>
      <c r="O634" s="25">
        <f t="shared" si="135"/>
        <v>174.45524613195713</v>
      </c>
      <c r="P634" s="33">
        <f t="shared" si="136"/>
        <v>73.438740908195868</v>
      </c>
      <c r="Q634" s="33">
        <f t="shared" si="137"/>
        <v>100.31134681357518</v>
      </c>
      <c r="R634" s="34">
        <f t="shared" si="130"/>
        <v>173.75008772177105</v>
      </c>
      <c r="S634" s="35">
        <f t="shared" si="126"/>
        <v>0</v>
      </c>
      <c r="U634" s="26"/>
      <c r="V634" s="26">
        <f t="shared" si="129"/>
        <v>0</v>
      </c>
      <c r="W634" s="26">
        <f t="shared" si="131"/>
        <v>0</v>
      </c>
      <c r="X634" s="26">
        <f t="shared" si="132"/>
        <v>0</v>
      </c>
      <c r="Y634" s="26">
        <f t="shared" si="133"/>
        <v>0</v>
      </c>
      <c r="Z634" s="26">
        <f t="shared" si="134"/>
        <v>0</v>
      </c>
      <c r="AA634" s="26"/>
    </row>
    <row r="635" spans="1:27" x14ac:dyDescent="0.2">
      <c r="A635" s="27" t="s">
        <v>579</v>
      </c>
      <c r="B635" s="18">
        <f>IF(ISERROR(VLOOKUP(Prices!A635,Quantities!$A$1:$B$576,2,FALSE)),0,VLOOKUP(Prices!A635,Quantities!$A$1:$B$576,2,FALSE))</f>
        <v>0</v>
      </c>
      <c r="C635" s="19">
        <f t="shared" si="127"/>
        <v>0.44577383913273189</v>
      </c>
      <c r="D635" s="20">
        <v>5</v>
      </c>
      <c r="E635" s="21">
        <v>50</v>
      </c>
      <c r="F635" s="22">
        <v>0</v>
      </c>
      <c r="G635" s="23">
        <v>0</v>
      </c>
      <c r="H635" s="23">
        <f>VLOOKUP(E635,'[4]SLUOS Capital Charge'!$D$12:$S$177,16,FALSE)</f>
        <v>95.442169190402339</v>
      </c>
      <c r="I635" s="23">
        <f>VLOOKUP(A635,'[1]Public Lighting Charges'!$A$8:$L$689,12,FALSE)</f>
        <v>76.765813632082711</v>
      </c>
      <c r="J635" s="24">
        <f t="shared" si="128"/>
        <v>172.20798282248506</v>
      </c>
      <c r="K635" s="25">
        <f t="shared" si="135"/>
        <v>205.08367878013831</v>
      </c>
      <c r="L635" s="25">
        <f t="shared" si="135"/>
        <v>203.31988821793612</v>
      </c>
      <c r="M635" s="25">
        <f t="shared" si="135"/>
        <v>203.60046223534334</v>
      </c>
      <c r="N635" s="25">
        <f t="shared" si="135"/>
        <v>203.34739867657646</v>
      </c>
      <c r="O635" s="25">
        <f t="shared" si="135"/>
        <v>204.35572951781694</v>
      </c>
      <c r="P635" s="33">
        <f t="shared" si="136"/>
        <v>107.87771902753379</v>
      </c>
      <c r="Q635" s="33">
        <f t="shared" si="137"/>
        <v>95.442169190402339</v>
      </c>
      <c r="R635" s="34">
        <f t="shared" si="130"/>
        <v>203.31988821793612</v>
      </c>
      <c r="S635" s="35">
        <f t="shared" si="126"/>
        <v>0</v>
      </c>
      <c r="U635" s="26"/>
      <c r="V635" s="26">
        <f t="shared" si="129"/>
        <v>0</v>
      </c>
      <c r="W635" s="26">
        <f t="shared" si="131"/>
        <v>0</v>
      </c>
      <c r="X635" s="26">
        <f t="shared" si="132"/>
        <v>0</v>
      </c>
      <c r="Y635" s="26">
        <f t="shared" si="133"/>
        <v>0</v>
      </c>
      <c r="Z635" s="26">
        <f t="shared" si="134"/>
        <v>0</v>
      </c>
      <c r="AA635" s="26"/>
    </row>
    <row r="636" spans="1:27" x14ac:dyDescent="0.2">
      <c r="A636" s="27" t="s">
        <v>580</v>
      </c>
      <c r="B636" s="18">
        <f>IF(ISERROR(VLOOKUP(Prices!A636,Quantities!$A$1:$B$576,2,FALSE)),0,VLOOKUP(Prices!A636,Quantities!$A$1:$B$576,2,FALSE))</f>
        <v>0</v>
      </c>
      <c r="C636" s="19">
        <f t="shared" si="127"/>
        <v>0.32503526424920653</v>
      </c>
      <c r="D636" s="20">
        <v>5</v>
      </c>
      <c r="E636" s="21">
        <v>220</v>
      </c>
      <c r="F636" s="22">
        <v>0</v>
      </c>
      <c r="G636" s="23">
        <v>0</v>
      </c>
      <c r="H636" s="23">
        <f>VLOOKUP(E636,'[4]SLUOS Capital Charge'!$D$12:$S$177,16,FALSE)</f>
        <v>181.85881459942686</v>
      </c>
      <c r="I636" s="23">
        <f>VLOOKUP(A636,'[1]Public Lighting Charges'!$A$8:$L$689,12,FALSE)</f>
        <v>87.575727632082717</v>
      </c>
      <c r="J636" s="24">
        <f t="shared" si="128"/>
        <v>269.43454223150957</v>
      </c>
      <c r="K636" s="25">
        <f t="shared" si="135"/>
        <v>306.93968753878653</v>
      </c>
      <c r="L636" s="25">
        <f t="shared" si="135"/>
        <v>304.92752568486856</v>
      </c>
      <c r="M636" s="25">
        <f t="shared" si="135"/>
        <v>305.24760922943767</v>
      </c>
      <c r="N636" s="25">
        <f t="shared" si="135"/>
        <v>304.95891007746371</v>
      </c>
      <c r="O636" s="25">
        <f t="shared" si="135"/>
        <v>306.10923081188241</v>
      </c>
      <c r="P636" s="33">
        <f t="shared" si="136"/>
        <v>123.06871108544168</v>
      </c>
      <c r="Q636" s="33">
        <f t="shared" si="137"/>
        <v>181.85881459942686</v>
      </c>
      <c r="R636" s="34">
        <f t="shared" si="130"/>
        <v>304.92752568486856</v>
      </c>
      <c r="S636" s="35">
        <f t="shared" si="126"/>
        <v>0</v>
      </c>
      <c r="U636" s="26"/>
      <c r="V636" s="26">
        <f t="shared" si="129"/>
        <v>0</v>
      </c>
      <c r="W636" s="26">
        <f t="shared" si="131"/>
        <v>0</v>
      </c>
      <c r="X636" s="26">
        <f t="shared" si="132"/>
        <v>0</v>
      </c>
      <c r="Y636" s="26">
        <f t="shared" si="133"/>
        <v>0</v>
      </c>
      <c r="Z636" s="26">
        <f t="shared" si="134"/>
        <v>0</v>
      </c>
      <c r="AA636" s="26"/>
    </row>
    <row r="637" spans="1:27" x14ac:dyDescent="0.2">
      <c r="A637" s="27" t="s">
        <v>581</v>
      </c>
      <c r="B637" s="18">
        <f>IF(ISERROR(VLOOKUP(Prices!A637,Quantities!$A$1:$B$576,2,FALSE)),0,VLOOKUP(Prices!A637,Quantities!$A$1:$B$576,2,FALSE))</f>
        <v>0</v>
      </c>
      <c r="C637" s="19">
        <f t="shared" si="127"/>
        <v>0.30192505041674789</v>
      </c>
      <c r="D637" s="20">
        <v>5</v>
      </c>
      <c r="E637" s="21">
        <v>310</v>
      </c>
      <c r="F637" s="22">
        <v>0</v>
      </c>
      <c r="G637" s="23">
        <v>0</v>
      </c>
      <c r="H637" s="23">
        <f>VLOOKUP(E637,'[4]SLUOS Capital Charge'!$D$12:$S$177,16,FALSE)</f>
        <v>200.32024627758494</v>
      </c>
      <c r="I637" s="23">
        <f>VLOOKUP(A637,'[1]Public Lighting Charges'!$A$8:$L$689,12,FALSE)</f>
        <v>86.640697382082706</v>
      </c>
      <c r="J637" s="24">
        <f t="shared" si="128"/>
        <v>286.96094365966763</v>
      </c>
      <c r="K637" s="25">
        <f t="shared" si="135"/>
        <v>324.06565329439985</v>
      </c>
      <c r="L637" s="25">
        <f t="shared" si="135"/>
        <v>322.07497492971089</v>
      </c>
      <c r="M637" s="25">
        <f t="shared" si="135"/>
        <v>322.39164100000045</v>
      </c>
      <c r="N637" s="25">
        <f t="shared" si="135"/>
        <v>322.10602423680638</v>
      </c>
      <c r="O637" s="25">
        <f t="shared" si="135"/>
        <v>323.24406320419934</v>
      </c>
      <c r="P637" s="33">
        <f t="shared" si="136"/>
        <v>121.75472865212593</v>
      </c>
      <c r="Q637" s="33">
        <f t="shared" si="137"/>
        <v>200.32024627758494</v>
      </c>
      <c r="R637" s="34">
        <f t="shared" si="130"/>
        <v>322.07497492971089</v>
      </c>
      <c r="S637" s="35">
        <f t="shared" si="126"/>
        <v>0</v>
      </c>
      <c r="U637" s="26"/>
      <c r="V637" s="26">
        <f t="shared" si="129"/>
        <v>0</v>
      </c>
      <c r="W637" s="26">
        <f t="shared" si="131"/>
        <v>0</v>
      </c>
      <c r="X637" s="26">
        <f t="shared" si="132"/>
        <v>0</v>
      </c>
      <c r="Y637" s="26">
        <f t="shared" si="133"/>
        <v>0</v>
      </c>
      <c r="Z637" s="26">
        <f t="shared" si="134"/>
        <v>0</v>
      </c>
      <c r="AA637" s="26"/>
    </row>
    <row r="638" spans="1:27" x14ac:dyDescent="0.2">
      <c r="A638" s="27" t="s">
        <v>582</v>
      </c>
      <c r="B638" s="18">
        <f>IF(ISERROR(VLOOKUP(Prices!A638,Quantities!$A$1:$B$576,2,FALSE)),0,VLOOKUP(Prices!A638,Quantities!$A$1:$B$576,2,FALSE))</f>
        <v>0</v>
      </c>
      <c r="C638" s="19">
        <f t="shared" si="127"/>
        <v>0.2577354002942428</v>
      </c>
      <c r="D638" s="20">
        <v>5</v>
      </c>
      <c r="E638" s="21">
        <v>690</v>
      </c>
      <c r="F638" s="22">
        <v>0</v>
      </c>
      <c r="G638" s="23">
        <v>0</v>
      </c>
      <c r="H638" s="23">
        <f>VLOOKUP(E638,'[4]SLUOS Capital Charge'!$D$12:$S$177,16,FALSE)</f>
        <v>235.30114285575939</v>
      </c>
      <c r="I638" s="23">
        <f>VLOOKUP(A638,'[1]Public Lighting Charges'!$A$8:$L$689,12,FALSE)</f>
        <v>81.703255507082716</v>
      </c>
      <c r="J638" s="24">
        <f t="shared" si="128"/>
        <v>317.0043983628421</v>
      </c>
      <c r="K638" s="25">
        <f t="shared" si="135"/>
        <v>351.99460115903486</v>
      </c>
      <c r="L638" s="25">
        <f t="shared" si="135"/>
        <v>350.11736669558928</v>
      </c>
      <c r="M638" s="25">
        <f t="shared" si="135"/>
        <v>350.41598673943764</v>
      </c>
      <c r="N638" s="25">
        <f t="shared" si="135"/>
        <v>350.14664657845719</v>
      </c>
      <c r="O638" s="25">
        <f t="shared" si="135"/>
        <v>351.21983148277388</v>
      </c>
      <c r="P638" s="33">
        <f t="shared" si="136"/>
        <v>114.81622383982987</v>
      </c>
      <c r="Q638" s="33">
        <f t="shared" si="137"/>
        <v>235.30114285575939</v>
      </c>
      <c r="R638" s="34">
        <f t="shared" si="130"/>
        <v>350.11736669558928</v>
      </c>
      <c r="S638" s="35">
        <f t="shared" si="126"/>
        <v>0</v>
      </c>
      <c r="U638" s="26"/>
      <c r="V638" s="26">
        <f t="shared" si="129"/>
        <v>0</v>
      </c>
      <c r="W638" s="26">
        <f t="shared" si="131"/>
        <v>0</v>
      </c>
      <c r="X638" s="26">
        <f t="shared" si="132"/>
        <v>0</v>
      </c>
      <c r="Y638" s="26">
        <f t="shared" si="133"/>
        <v>0</v>
      </c>
      <c r="Z638" s="26">
        <f t="shared" si="134"/>
        <v>0</v>
      </c>
      <c r="AA638" s="26"/>
    </row>
    <row r="639" spans="1:27" x14ac:dyDescent="0.2">
      <c r="A639" s="27" t="s">
        <v>588</v>
      </c>
      <c r="B639" s="18">
        <f>IF(ISERROR(VLOOKUP(Prices!A639,Quantities!$A$1:$B$576,2,FALSE)),0,VLOOKUP(Prices!A639,Quantities!$A$1:$B$576,2,FALSE))</f>
        <v>0</v>
      </c>
      <c r="C639" s="19">
        <f t="shared" si="127"/>
        <v>0.30843366898204294</v>
      </c>
      <c r="D639" s="20">
        <v>5</v>
      </c>
      <c r="E639" s="21">
        <v>220</v>
      </c>
      <c r="F639" s="22">
        <v>0</v>
      </c>
      <c r="G639" s="23">
        <v>0</v>
      </c>
      <c r="H639" s="23">
        <f>VLOOKUP(E639,'[4]SLUOS Capital Charge'!$D$12:$S$177,16,FALSE)</f>
        <v>181.85881459942686</v>
      </c>
      <c r="I639" s="23">
        <f>VLOOKUP(A639,'[1]Public Lighting Charges'!$A$8:$L$689,12,FALSE)</f>
        <v>81.107738922255137</v>
      </c>
      <c r="J639" s="24">
        <f t="shared" si="128"/>
        <v>262.96655352168199</v>
      </c>
      <c r="K639" s="25">
        <f t="shared" si="135"/>
        <v>297.70172062875452</v>
      </c>
      <c r="L639" s="25">
        <f t="shared" si="135"/>
        <v>295.83816890352608</v>
      </c>
      <c r="M639" s="25">
        <f t="shared" si="135"/>
        <v>296.13461237328858</v>
      </c>
      <c r="N639" s="25">
        <f t="shared" si="135"/>
        <v>295.86723537193774</v>
      </c>
      <c r="O639" s="25">
        <f t="shared" si="135"/>
        <v>296.9325980737591</v>
      </c>
      <c r="P639" s="33">
        <f t="shared" si="136"/>
        <v>113.97935430409923</v>
      </c>
      <c r="Q639" s="33">
        <f t="shared" si="137"/>
        <v>181.85881459942686</v>
      </c>
      <c r="R639" s="34">
        <f t="shared" si="130"/>
        <v>295.83816890352608</v>
      </c>
      <c r="S639" s="35">
        <f t="shared" si="126"/>
        <v>0</v>
      </c>
      <c r="U639" s="26"/>
      <c r="V639" s="26">
        <f t="shared" si="129"/>
        <v>0</v>
      </c>
      <c r="W639" s="26">
        <f t="shared" si="131"/>
        <v>0</v>
      </c>
      <c r="X639" s="26">
        <f t="shared" si="132"/>
        <v>0</v>
      </c>
      <c r="Y639" s="26">
        <f t="shared" si="133"/>
        <v>0</v>
      </c>
      <c r="Z639" s="26">
        <f t="shared" si="134"/>
        <v>0</v>
      </c>
      <c r="AA639" s="26"/>
    </row>
    <row r="640" spans="1:27" x14ac:dyDescent="0.2">
      <c r="A640" s="27" t="s">
        <v>589</v>
      </c>
      <c r="B640" s="18">
        <f>IF(ISERROR(VLOOKUP(Prices!A640,Quantities!$A$1:$B$576,2,FALSE)),0,VLOOKUP(Prices!A640,Quantities!$A$1:$B$576,2,FALSE))</f>
        <v>0</v>
      </c>
      <c r="C640" s="19">
        <f t="shared" si="127"/>
        <v>0.28582788714458884</v>
      </c>
      <c r="D640" s="20">
        <v>5</v>
      </c>
      <c r="E640" s="21">
        <v>310</v>
      </c>
      <c r="F640" s="22">
        <v>0</v>
      </c>
      <c r="G640" s="23">
        <v>0</v>
      </c>
      <c r="H640" s="23">
        <f>VLOOKUP(E640,'[4]SLUOS Capital Charge'!$D$12:$S$177,16,FALSE)</f>
        <v>200.32024627758494</v>
      </c>
      <c r="I640" s="23">
        <f>VLOOKUP(A640,'[1]Public Lighting Charges'!$A$8:$L$689,12,FALSE)</f>
        <v>80.172708672255126</v>
      </c>
      <c r="J640" s="24">
        <f t="shared" si="128"/>
        <v>280.49295494984005</v>
      </c>
      <c r="K640" s="25">
        <f t="shared" si="135"/>
        <v>314.82768638436784</v>
      </c>
      <c r="L640" s="25">
        <f t="shared" si="135"/>
        <v>312.98561814836842</v>
      </c>
      <c r="M640" s="25">
        <f t="shared" si="135"/>
        <v>313.2786441438513</v>
      </c>
      <c r="N640" s="25">
        <f t="shared" si="135"/>
        <v>313.0143495312804</v>
      </c>
      <c r="O640" s="25">
        <f t="shared" si="135"/>
        <v>314.06743046607608</v>
      </c>
      <c r="P640" s="33">
        <f t="shared" si="136"/>
        <v>112.66537187078349</v>
      </c>
      <c r="Q640" s="33">
        <f t="shared" si="137"/>
        <v>200.32024627758494</v>
      </c>
      <c r="R640" s="34">
        <f t="shared" si="130"/>
        <v>312.98561814836842</v>
      </c>
      <c r="S640" s="35">
        <f t="shared" si="126"/>
        <v>0</v>
      </c>
      <c r="U640" s="26"/>
      <c r="V640" s="26">
        <f t="shared" si="129"/>
        <v>0</v>
      </c>
      <c r="W640" s="26">
        <f t="shared" si="131"/>
        <v>0</v>
      </c>
      <c r="X640" s="26">
        <f t="shared" si="132"/>
        <v>0</v>
      </c>
      <c r="Y640" s="26">
        <f t="shared" si="133"/>
        <v>0</v>
      </c>
      <c r="Z640" s="26">
        <f t="shared" si="134"/>
        <v>0</v>
      </c>
      <c r="AA640" s="26"/>
    </row>
    <row r="641" spans="1:27" x14ac:dyDescent="0.2">
      <c r="A641" s="27" t="s">
        <v>595</v>
      </c>
      <c r="B641" s="18">
        <f>IF(ISERROR(VLOOKUP(Prices!A641,Quantities!$A$1:$B$576,2,FALSE)),0,VLOOKUP(Prices!A641,Quantities!$A$1:$B$576,2,FALSE))</f>
        <v>0</v>
      </c>
      <c r="C641" s="19">
        <f t="shared" si="127"/>
        <v>0.44901493522554081</v>
      </c>
      <c r="D641" s="20">
        <v>5</v>
      </c>
      <c r="E641" s="21">
        <v>60</v>
      </c>
      <c r="F641" s="22">
        <v>0</v>
      </c>
      <c r="G641" s="23">
        <v>0</v>
      </c>
      <c r="H641" s="23">
        <f>VLOOKUP(E641,'[4]SLUOS Capital Charge'!$D$12:$S$177,16,FALSE)</f>
        <v>95.565690344848861</v>
      </c>
      <c r="I641" s="23">
        <f>VLOOKUP(A641,'[1]Public Lighting Charges'!$A$8:$L$689,12,FALSE)</f>
        <v>77.879465349104166</v>
      </c>
      <c r="J641" s="24">
        <f t="shared" si="128"/>
        <v>173.44515569395304</v>
      </c>
      <c r="K641" s="25">
        <f t="shared" si="135"/>
        <v>206.79778368058192</v>
      </c>
      <c r="L641" s="25">
        <f t="shared" si="135"/>
        <v>205.00840557758357</v>
      </c>
      <c r="M641" s="25">
        <f t="shared" si="135"/>
        <v>205.29304991902507</v>
      </c>
      <c r="N641" s="25">
        <f t="shared" si="135"/>
        <v>205.0363151340521</v>
      </c>
      <c r="O641" s="25">
        <f t="shared" si="135"/>
        <v>206.05927396292853</v>
      </c>
      <c r="P641" s="33">
        <f t="shared" si="136"/>
        <v>109.44271523273473</v>
      </c>
      <c r="Q641" s="33">
        <f t="shared" si="137"/>
        <v>95.565690344848861</v>
      </c>
      <c r="R641" s="34">
        <f t="shared" si="130"/>
        <v>205.00840557758357</v>
      </c>
      <c r="S641" s="35">
        <f t="shared" si="126"/>
        <v>0</v>
      </c>
      <c r="U641" s="26"/>
      <c r="V641" s="26">
        <f t="shared" si="129"/>
        <v>0</v>
      </c>
      <c r="W641" s="26">
        <f t="shared" si="131"/>
        <v>0</v>
      </c>
      <c r="X641" s="26">
        <f t="shared" si="132"/>
        <v>0</v>
      </c>
      <c r="Y641" s="26">
        <f t="shared" si="133"/>
        <v>0</v>
      </c>
      <c r="Z641" s="26">
        <f t="shared" si="134"/>
        <v>0</v>
      </c>
      <c r="AA641" s="26"/>
    </row>
    <row r="642" spans="1:27" x14ac:dyDescent="0.2">
      <c r="A642" s="27" t="s">
        <v>596</v>
      </c>
      <c r="B642" s="18">
        <f>IF(ISERROR(VLOOKUP(Prices!A642,Quantities!$A$1:$B$576,2,FALSE)),0,VLOOKUP(Prices!A642,Quantities!$A$1:$B$576,2,FALSE))</f>
        <v>0</v>
      </c>
      <c r="C642" s="19">
        <f t="shared" si="127"/>
        <v>0.32766400920525485</v>
      </c>
      <c r="D642" s="20">
        <v>5</v>
      </c>
      <c r="E642" s="21">
        <v>230</v>
      </c>
      <c r="F642" s="22">
        <v>0</v>
      </c>
      <c r="G642" s="23">
        <v>0</v>
      </c>
      <c r="H642" s="23">
        <f>VLOOKUP(E642,'[4]SLUOS Capital Charge'!$D$12:$S$177,16,FALSE)</f>
        <v>181.9823357538734</v>
      </c>
      <c r="I642" s="23">
        <f>VLOOKUP(A642,'[1]Public Lighting Charges'!$A$8:$L$689,12,FALSE)</f>
        <v>88.689379349104172</v>
      </c>
      <c r="J642" s="24">
        <f t="shared" si="128"/>
        <v>270.6717151029776</v>
      </c>
      <c r="K642" s="25">
        <f t="shared" si="135"/>
        <v>308.65379243923019</v>
      </c>
      <c r="L642" s="25">
        <f t="shared" si="135"/>
        <v>306.616043044516</v>
      </c>
      <c r="M642" s="25">
        <f t="shared" si="135"/>
        <v>306.94019691311945</v>
      </c>
      <c r="N642" s="25">
        <f t="shared" si="135"/>
        <v>306.64782653493938</v>
      </c>
      <c r="O642" s="25">
        <f t="shared" si="135"/>
        <v>307.81277525699403</v>
      </c>
      <c r="P642" s="33">
        <f t="shared" si="136"/>
        <v>124.63370729064259</v>
      </c>
      <c r="Q642" s="33">
        <f t="shared" si="137"/>
        <v>181.9823357538734</v>
      </c>
      <c r="R642" s="34">
        <f t="shared" si="130"/>
        <v>306.616043044516</v>
      </c>
      <c r="S642" s="35">
        <f t="shared" si="126"/>
        <v>0</v>
      </c>
      <c r="U642" s="26"/>
      <c r="V642" s="26">
        <f t="shared" si="129"/>
        <v>0</v>
      </c>
      <c r="W642" s="26">
        <f t="shared" si="131"/>
        <v>0</v>
      </c>
      <c r="X642" s="26">
        <f t="shared" si="132"/>
        <v>0</v>
      </c>
      <c r="Y642" s="26">
        <f t="shared" si="133"/>
        <v>0</v>
      </c>
      <c r="Z642" s="26">
        <f t="shared" si="134"/>
        <v>0</v>
      </c>
      <c r="AA642" s="26"/>
    </row>
    <row r="643" spans="1:27" x14ac:dyDescent="0.2">
      <c r="A643" s="27" t="s">
        <v>597</v>
      </c>
      <c r="B643" s="18">
        <f>IF(ISERROR(VLOOKUP(Prices!A643,Quantities!$A$1:$B$576,2,FALSE)),0,VLOOKUP(Prices!A643,Quantities!$A$1:$B$576,2,FALSE))</f>
        <v>0</v>
      </c>
      <c r="C643" s="19">
        <f t="shared" si="127"/>
        <v>0.30449313880100803</v>
      </c>
      <c r="D643" s="20">
        <v>5</v>
      </c>
      <c r="E643" s="21">
        <v>320</v>
      </c>
      <c r="F643" s="22">
        <v>0</v>
      </c>
      <c r="G643" s="23">
        <v>0</v>
      </c>
      <c r="H643" s="23">
        <f>VLOOKUP(E643,'[4]SLUOS Capital Charge'!$D$12:$S$177,16,FALSE)</f>
        <v>200.44376743203148</v>
      </c>
      <c r="I643" s="23">
        <f>VLOOKUP(A643,'[1]Public Lighting Charges'!$A$8:$L$689,12,FALSE)</f>
        <v>87.754349099104161</v>
      </c>
      <c r="J643" s="24">
        <f t="shared" si="128"/>
        <v>288.19811653113561</v>
      </c>
      <c r="K643" s="25">
        <f t="shared" si="135"/>
        <v>325.77975819484345</v>
      </c>
      <c r="L643" s="25">
        <f t="shared" si="135"/>
        <v>323.76349228935834</v>
      </c>
      <c r="M643" s="25">
        <f t="shared" si="135"/>
        <v>324.08422868368217</v>
      </c>
      <c r="N643" s="25">
        <f t="shared" si="135"/>
        <v>323.79494069428205</v>
      </c>
      <c r="O643" s="25">
        <f t="shared" si="135"/>
        <v>324.94760764931095</v>
      </c>
      <c r="P643" s="33">
        <f t="shared" si="136"/>
        <v>123.31972485732686</v>
      </c>
      <c r="Q643" s="33">
        <f t="shared" si="137"/>
        <v>200.44376743203148</v>
      </c>
      <c r="R643" s="34">
        <f t="shared" si="130"/>
        <v>323.76349228935834</v>
      </c>
      <c r="S643" s="35">
        <f t="shared" si="126"/>
        <v>0</v>
      </c>
      <c r="U643" s="26"/>
      <c r="V643" s="26">
        <f t="shared" si="129"/>
        <v>0</v>
      </c>
      <c r="W643" s="26">
        <f t="shared" si="131"/>
        <v>0</v>
      </c>
      <c r="X643" s="26">
        <f t="shared" si="132"/>
        <v>0</v>
      </c>
      <c r="Y643" s="26">
        <f t="shared" si="133"/>
        <v>0</v>
      </c>
      <c r="Z643" s="26">
        <f t="shared" si="134"/>
        <v>0</v>
      </c>
      <c r="AA643" s="26"/>
    </row>
    <row r="644" spans="1:27" x14ac:dyDescent="0.2">
      <c r="A644" s="27" t="s">
        <v>598</v>
      </c>
      <c r="B644" s="18">
        <f>IF(ISERROR(VLOOKUP(Prices!A644,Quantities!$A$1:$B$576,2,FALSE)),0,VLOOKUP(Prices!A644,Quantities!$A$1:$B$576,2,FALSE))</f>
        <v>0</v>
      </c>
      <c r="C644" s="19">
        <f t="shared" si="127"/>
        <v>0.26013187125106102</v>
      </c>
      <c r="D644" s="20">
        <v>5</v>
      </c>
      <c r="E644" s="21">
        <v>390</v>
      </c>
      <c r="F644" s="22">
        <v>0</v>
      </c>
      <c r="G644" s="23">
        <v>0</v>
      </c>
      <c r="H644" s="23">
        <f>VLOOKUP(E644,'[4]SLUOS Capital Charge'!$D$12:$S$177,16,FALSE)</f>
        <v>235.54818516465244</v>
      </c>
      <c r="I644" s="23">
        <f>VLOOKUP(A644,'[1]Public Lighting Charges'!$A$8:$L$689,12,FALSE)</f>
        <v>82.81690722410417</v>
      </c>
      <c r="J644" s="24">
        <f t="shared" si="128"/>
        <v>318.36509238875658</v>
      </c>
      <c r="K644" s="25">
        <f t="shared" si="135"/>
        <v>353.83222721392497</v>
      </c>
      <c r="L644" s="25">
        <f t="shared" si="135"/>
        <v>351.92940520968324</v>
      </c>
      <c r="M644" s="25">
        <f t="shared" si="135"/>
        <v>352.23209557756593</v>
      </c>
      <c r="N644" s="25">
        <f t="shared" si="135"/>
        <v>351.95908419037937</v>
      </c>
      <c r="O644" s="25">
        <f t="shared" si="135"/>
        <v>353.04689708233201</v>
      </c>
      <c r="P644" s="33">
        <f t="shared" si="136"/>
        <v>116.3812200450308</v>
      </c>
      <c r="Q644" s="33">
        <f t="shared" si="137"/>
        <v>235.54818516465244</v>
      </c>
      <c r="R644" s="34">
        <f t="shared" si="130"/>
        <v>351.92940520968324</v>
      </c>
      <c r="S644" s="35">
        <f t="shared" si="126"/>
        <v>0</v>
      </c>
      <c r="U644" s="26"/>
      <c r="V644" s="26">
        <f t="shared" si="129"/>
        <v>0</v>
      </c>
      <c r="W644" s="26">
        <f t="shared" si="131"/>
        <v>0</v>
      </c>
      <c r="X644" s="26">
        <f t="shared" si="132"/>
        <v>0</v>
      </c>
      <c r="Y644" s="26">
        <f t="shared" si="133"/>
        <v>0</v>
      </c>
      <c r="Z644" s="26">
        <f t="shared" si="134"/>
        <v>0</v>
      </c>
      <c r="AA644" s="26"/>
    </row>
    <row r="645" spans="1:27" x14ac:dyDescent="0.2">
      <c r="A645" s="27" t="s">
        <v>601</v>
      </c>
      <c r="B645" s="18">
        <f>IF(ISERROR(VLOOKUP(Prices!A645,Quantities!$A$1:$B$576,2,FALSE)),0,VLOOKUP(Prices!A645,Quantities!$A$1:$B$576,2,FALSE))</f>
        <v>0</v>
      </c>
      <c r="C645" s="19">
        <f t="shared" si="127"/>
        <v>0.16752821333218229</v>
      </c>
      <c r="D645" s="20">
        <v>5</v>
      </c>
      <c r="E645" s="21">
        <v>590</v>
      </c>
      <c r="F645" s="22">
        <v>0</v>
      </c>
      <c r="G645" s="23">
        <v>0</v>
      </c>
      <c r="H645" s="23">
        <f>VLOOKUP(E645,'[4]SLUOS Capital Charge'!$D$12:$S$177,16,FALSE)</f>
        <v>399.26169367603978</v>
      </c>
      <c r="I645" s="23">
        <f>VLOOKUP(A645,'[1]Public Lighting Charges'!$A$8:$L$689,12,FALSE)</f>
        <v>80.348186286604161</v>
      </c>
      <c r="J645" s="24">
        <f t="shared" si="128"/>
        <v>479.60987996264396</v>
      </c>
      <c r="K645" s="25">
        <f t="shared" si="135"/>
        <v>514.01976136854262</v>
      </c>
      <c r="L645" s="25">
        <f t="shared" si="135"/>
        <v>512.17366131492258</v>
      </c>
      <c r="M645" s="25">
        <f t="shared" si="135"/>
        <v>512.46732866958462</v>
      </c>
      <c r="N645" s="25">
        <f t="shared" si="135"/>
        <v>512.20245558350484</v>
      </c>
      <c r="O645" s="25">
        <f t="shared" si="135"/>
        <v>513.25784144391946</v>
      </c>
      <c r="P645" s="33">
        <f t="shared" si="136"/>
        <v>112.91196763888274</v>
      </c>
      <c r="Q645" s="33">
        <f t="shared" si="137"/>
        <v>399.26169367603978</v>
      </c>
      <c r="R645" s="34">
        <f t="shared" si="130"/>
        <v>512.17366131492258</v>
      </c>
      <c r="S645" s="35">
        <f t="shared" si="126"/>
        <v>0</v>
      </c>
      <c r="U645" s="26"/>
      <c r="V645" s="26">
        <f t="shared" si="129"/>
        <v>0</v>
      </c>
      <c r="W645" s="26">
        <f t="shared" si="131"/>
        <v>0</v>
      </c>
      <c r="X645" s="26">
        <f t="shared" si="132"/>
        <v>0</v>
      </c>
      <c r="Y645" s="26">
        <f t="shared" si="133"/>
        <v>0</v>
      </c>
      <c r="Z645" s="26">
        <f t="shared" si="134"/>
        <v>0</v>
      </c>
      <c r="AA645" s="26"/>
    </row>
    <row r="646" spans="1:27" x14ac:dyDescent="0.2">
      <c r="A646" s="27" t="s">
        <v>602</v>
      </c>
      <c r="B646" s="18">
        <f>IF(ISERROR(VLOOKUP(Prices!A646,Quantities!$A$1:$B$576,2,FALSE)),0,VLOOKUP(Prices!A646,Quantities!$A$1:$B$576,2,FALSE))</f>
        <v>0</v>
      </c>
      <c r="C646" s="19">
        <f t="shared" si="127"/>
        <v>0.27727168599788693</v>
      </c>
      <c r="D646" s="20">
        <v>5</v>
      </c>
      <c r="E646" s="21">
        <v>760</v>
      </c>
      <c r="F646" s="22">
        <v>0</v>
      </c>
      <c r="G646" s="23">
        <v>0</v>
      </c>
      <c r="H646" s="23">
        <f>VLOOKUP(E646,'[4]SLUOS Capital Charge'!$D$12:$S$177,16,FALSE)</f>
        <v>217.08675348649436</v>
      </c>
      <c r="I646" s="23">
        <f>VLOOKUP(A646,'[1]Public Lighting Charges'!$A$8:$L$689,12,FALSE)</f>
        <v>83.284422349104162</v>
      </c>
      <c r="J646" s="24">
        <f t="shared" si="128"/>
        <v>300.37117583559854</v>
      </c>
      <c r="K646" s="25">
        <f t="shared" si="135"/>
        <v>336.03852849703929</v>
      </c>
      <c r="L646" s="25">
        <f t="shared" si="135"/>
        <v>334.124964748183</v>
      </c>
      <c r="M646" s="25">
        <f t="shared" si="135"/>
        <v>334.42936385320547</v>
      </c>
      <c r="N646" s="25">
        <f t="shared" si="135"/>
        <v>334.154811271629</v>
      </c>
      <c r="O646" s="25">
        <f t="shared" si="135"/>
        <v>335.24876504709448</v>
      </c>
      <c r="P646" s="33">
        <f t="shared" si="136"/>
        <v>117.03821126168864</v>
      </c>
      <c r="Q646" s="33">
        <f t="shared" si="137"/>
        <v>217.08675348649436</v>
      </c>
      <c r="R646" s="34">
        <f t="shared" si="130"/>
        <v>334.124964748183</v>
      </c>
      <c r="S646" s="35">
        <f t="shared" si="126"/>
        <v>0</v>
      </c>
      <c r="U646" s="26"/>
      <c r="V646" s="26">
        <f t="shared" si="129"/>
        <v>0</v>
      </c>
      <c r="W646" s="26">
        <f t="shared" si="131"/>
        <v>0</v>
      </c>
      <c r="X646" s="26">
        <f t="shared" si="132"/>
        <v>0</v>
      </c>
      <c r="Y646" s="26">
        <f t="shared" si="133"/>
        <v>0</v>
      </c>
      <c r="Z646" s="26">
        <f t="shared" si="134"/>
        <v>0</v>
      </c>
      <c r="AA646" s="26"/>
    </row>
    <row r="647" spans="1:27" x14ac:dyDescent="0.2">
      <c r="A647" s="27" t="s">
        <v>604</v>
      </c>
      <c r="B647" s="18">
        <f>IF(ISERROR(VLOOKUP(Prices!A647,Quantities!$A$1:$B$576,2,FALSE)),0,VLOOKUP(Prices!A647,Quantities!$A$1:$B$576,2,FALSE))</f>
        <v>0</v>
      </c>
      <c r="C647" s="19">
        <f t="shared" si="127"/>
        <v>0.37343382712084</v>
      </c>
      <c r="D647" s="20">
        <v>5</v>
      </c>
      <c r="E647" s="21">
        <v>960</v>
      </c>
      <c r="F647" s="22">
        <v>0</v>
      </c>
      <c r="G647" s="23">
        <v>0</v>
      </c>
      <c r="H647" s="23">
        <f>VLOOKUP(E647,'[4]SLUOS Capital Charge'!$D$12:$S$177,16,FALSE)</f>
        <v>130.67010807746982</v>
      </c>
      <c r="I647" s="23">
        <f>VLOOKUP(A647,'[1]Public Lighting Charges'!$A$8:$L$689,12,FALSE)</f>
        <v>77.879465349104166</v>
      </c>
      <c r="J647" s="24">
        <f t="shared" si="128"/>
        <v>208.549573426574</v>
      </c>
      <c r="K647" s="25">
        <f t="shared" si="135"/>
        <v>241.90220141320287</v>
      </c>
      <c r="L647" s="25">
        <f t="shared" si="135"/>
        <v>240.11282331020453</v>
      </c>
      <c r="M647" s="25">
        <f t="shared" si="135"/>
        <v>240.39746765164602</v>
      </c>
      <c r="N647" s="25">
        <f t="shared" si="135"/>
        <v>240.14073286667306</v>
      </c>
      <c r="O647" s="25">
        <f t="shared" si="135"/>
        <v>241.16369169554949</v>
      </c>
      <c r="P647" s="33">
        <f t="shared" si="136"/>
        <v>109.44271523273473</v>
      </c>
      <c r="Q647" s="33">
        <f t="shared" si="137"/>
        <v>130.67010807746982</v>
      </c>
      <c r="R647" s="34">
        <f t="shared" si="130"/>
        <v>240.11282331020453</v>
      </c>
      <c r="S647" s="35">
        <f t="shared" si="126"/>
        <v>0</v>
      </c>
      <c r="U647" s="26"/>
      <c r="V647" s="26">
        <f t="shared" si="129"/>
        <v>0</v>
      </c>
      <c r="W647" s="26">
        <f t="shared" si="131"/>
        <v>0</v>
      </c>
      <c r="X647" s="26">
        <f t="shared" si="132"/>
        <v>0</v>
      </c>
      <c r="Y647" s="26">
        <f t="shared" si="133"/>
        <v>0</v>
      </c>
      <c r="Z647" s="26">
        <f t="shared" si="134"/>
        <v>0</v>
      </c>
      <c r="AA647" s="26"/>
    </row>
    <row r="648" spans="1:27" x14ac:dyDescent="0.2">
      <c r="A648" s="27" t="s">
        <v>605</v>
      </c>
      <c r="B648" s="18">
        <f>IF(ISERROR(VLOOKUP(Prices!A648,Quantities!$A$1:$B$576,2,FALSE)),0,VLOOKUP(Prices!A648,Quantities!$A$1:$B$576,2,FALSE))</f>
        <v>0</v>
      </c>
      <c r="C648" s="19">
        <f t="shared" si="127"/>
        <v>0.42477970754321837</v>
      </c>
      <c r="D648" s="20">
        <v>5</v>
      </c>
      <c r="E648" s="21">
        <v>60</v>
      </c>
      <c r="F648" s="22">
        <v>0</v>
      </c>
      <c r="G648" s="23">
        <v>0</v>
      </c>
      <c r="H648" s="23">
        <f>VLOOKUP(E648,'[4]SLUOS Capital Charge'!$D$12:$S$177,16,FALSE)</f>
        <v>95.565690344848861</v>
      </c>
      <c r="I648" s="23">
        <f>VLOOKUP(A648,'[1]Public Lighting Charges'!$A$8:$L$689,12,FALSE)</f>
        <v>70.571860082458173</v>
      </c>
      <c r="J648" s="24">
        <f t="shared" si="128"/>
        <v>166.13755042730702</v>
      </c>
      <c r="K648" s="25">
        <f t="shared" si="135"/>
        <v>196.36062637041542</v>
      </c>
      <c r="L648" s="25">
        <f t="shared" si="135"/>
        <v>194.73914963642207</v>
      </c>
      <c r="M648" s="25">
        <f t="shared" si="135"/>
        <v>194.99708515957218</v>
      </c>
      <c r="N648" s="25">
        <f t="shared" si="135"/>
        <v>194.76444037648082</v>
      </c>
      <c r="O648" s="25">
        <f t="shared" si="135"/>
        <v>195.69141267935905</v>
      </c>
      <c r="P648" s="33">
        <f t="shared" si="136"/>
        <v>99.173459291573209</v>
      </c>
      <c r="Q648" s="33">
        <f t="shared" si="137"/>
        <v>95.565690344848861</v>
      </c>
      <c r="R648" s="34">
        <f t="shared" si="130"/>
        <v>194.73914963642207</v>
      </c>
      <c r="S648" s="35">
        <f t="shared" si="126"/>
        <v>0</v>
      </c>
      <c r="U648" s="26"/>
      <c r="V648" s="26">
        <f t="shared" si="129"/>
        <v>0</v>
      </c>
      <c r="W648" s="26">
        <f t="shared" si="131"/>
        <v>0</v>
      </c>
      <c r="X648" s="26">
        <f t="shared" si="132"/>
        <v>0</v>
      </c>
      <c r="Y648" s="26">
        <f t="shared" si="133"/>
        <v>0</v>
      </c>
      <c r="Z648" s="26">
        <f t="shared" si="134"/>
        <v>0</v>
      </c>
      <c r="AA648" s="26"/>
    </row>
    <row r="649" spans="1:27" x14ac:dyDescent="0.2">
      <c r="A649" s="27" t="s">
        <v>606</v>
      </c>
      <c r="B649" s="18">
        <f>IF(ISERROR(VLOOKUP(Prices!A649,Quantities!$A$1:$B$576,2,FALSE)),0,VLOOKUP(Prices!A649,Quantities!$A$1:$B$576,2,FALSE))</f>
        <v>0</v>
      </c>
      <c r="C649" s="19">
        <f t="shared" si="127"/>
        <v>0.30900859700675665</v>
      </c>
      <c r="D649" s="20">
        <v>5</v>
      </c>
      <c r="E649" s="21">
        <v>230</v>
      </c>
      <c r="F649" s="22">
        <v>0</v>
      </c>
      <c r="G649" s="23">
        <v>0</v>
      </c>
      <c r="H649" s="23">
        <f>VLOOKUP(E649,'[4]SLUOS Capital Charge'!$D$12:$S$177,16,FALSE)</f>
        <v>181.9823357538734</v>
      </c>
      <c r="I649" s="23">
        <f>VLOOKUP(A649,'[1]Public Lighting Charges'!$A$8:$L$689,12,FALSE)</f>
        <v>81.381774082458179</v>
      </c>
      <c r="J649" s="24">
        <f t="shared" si="128"/>
        <v>263.36410983633158</v>
      </c>
      <c r="K649" s="25">
        <f t="shared" si="135"/>
        <v>298.21663512906366</v>
      </c>
      <c r="L649" s="25">
        <f t="shared" si="135"/>
        <v>296.34678710335447</v>
      </c>
      <c r="M649" s="25">
        <f t="shared" si="135"/>
        <v>296.64423215366656</v>
      </c>
      <c r="N649" s="25">
        <f t="shared" si="135"/>
        <v>296.37595177736813</v>
      </c>
      <c r="O649" s="25">
        <f t="shared" si="135"/>
        <v>297.44491397342455</v>
      </c>
      <c r="P649" s="33">
        <f t="shared" si="136"/>
        <v>114.36445134948109</v>
      </c>
      <c r="Q649" s="33">
        <f t="shared" si="137"/>
        <v>181.9823357538734</v>
      </c>
      <c r="R649" s="34">
        <f t="shared" si="130"/>
        <v>296.34678710335447</v>
      </c>
      <c r="S649" s="35">
        <f t="shared" ref="S649:S656" si="138">R649-L649</f>
        <v>0</v>
      </c>
      <c r="U649" s="26"/>
      <c r="V649" s="26">
        <f t="shared" si="129"/>
        <v>0</v>
      </c>
      <c r="W649" s="26">
        <f t="shared" si="131"/>
        <v>0</v>
      </c>
      <c r="X649" s="26">
        <f t="shared" si="132"/>
        <v>0</v>
      </c>
      <c r="Y649" s="26">
        <f t="shared" si="133"/>
        <v>0</v>
      </c>
      <c r="Z649" s="26">
        <f t="shared" si="134"/>
        <v>0</v>
      </c>
      <c r="AA649" s="26"/>
    </row>
    <row r="650" spans="1:27" x14ac:dyDescent="0.2">
      <c r="A650" s="27" t="s">
        <v>607</v>
      </c>
      <c r="B650" s="18">
        <f>IF(ISERROR(VLOOKUP(Prices!A650,Quantities!$A$1:$B$576,2,FALSE)),0,VLOOKUP(Prices!A650,Quantities!$A$1:$B$576,2,FALSE))</f>
        <v>0</v>
      </c>
      <c r="C650" s="19">
        <f t="shared" ref="C650:C656" si="139">I650/J650</f>
        <v>0.2863989369748009</v>
      </c>
      <c r="D650" s="20">
        <v>5</v>
      </c>
      <c r="E650" s="21">
        <v>320</v>
      </c>
      <c r="F650" s="22">
        <v>0</v>
      </c>
      <c r="G650" s="23">
        <v>0</v>
      </c>
      <c r="H650" s="23">
        <f>VLOOKUP(E650,'[4]SLUOS Capital Charge'!$D$12:$S$177,16,FALSE)</f>
        <v>200.44376743203148</v>
      </c>
      <c r="I650" s="23">
        <f>VLOOKUP(A650,'[1]Public Lighting Charges'!$A$8:$L$689,12,FALSE)</f>
        <v>80.446743832458168</v>
      </c>
      <c r="J650" s="24">
        <f t="shared" ref="J650:J689" si="140">SUM(F650:I650)</f>
        <v>280.89051126448965</v>
      </c>
      <c r="K650" s="25">
        <f t="shared" si="135"/>
        <v>315.34260088467698</v>
      </c>
      <c r="L650" s="25">
        <f t="shared" si="135"/>
        <v>313.49423634819686</v>
      </c>
      <c r="M650" s="25">
        <f t="shared" si="135"/>
        <v>313.78826392422928</v>
      </c>
      <c r="N650" s="25">
        <f t="shared" si="135"/>
        <v>313.52306593671079</v>
      </c>
      <c r="O650" s="25">
        <f t="shared" si="135"/>
        <v>314.57974636574147</v>
      </c>
      <c r="P650" s="33">
        <f t="shared" si="136"/>
        <v>113.05046891616536</v>
      </c>
      <c r="Q650" s="33">
        <f t="shared" si="137"/>
        <v>200.44376743203148</v>
      </c>
      <c r="R650" s="34">
        <f t="shared" si="130"/>
        <v>313.49423634819686</v>
      </c>
      <c r="S650" s="35">
        <f t="shared" si="138"/>
        <v>0</v>
      </c>
      <c r="U650" s="26"/>
      <c r="V650" s="26">
        <f t="shared" ref="V650:V689" si="141">K650*$B650</f>
        <v>0</v>
      </c>
      <c r="W650" s="26">
        <f t="shared" si="131"/>
        <v>0</v>
      </c>
      <c r="X650" s="26">
        <f t="shared" si="132"/>
        <v>0</v>
      </c>
      <c r="Y650" s="26">
        <f t="shared" si="133"/>
        <v>0</v>
      </c>
      <c r="Z650" s="26">
        <f t="shared" si="134"/>
        <v>0</v>
      </c>
      <c r="AA650" s="26"/>
    </row>
    <row r="651" spans="1:27" x14ac:dyDescent="0.2">
      <c r="A651" s="27" t="s">
        <v>619</v>
      </c>
      <c r="B651" s="18">
        <f>IF(ISERROR(VLOOKUP(Prices!A651,Quantities!$A$1:$B$576,2,FALSE)),0,VLOOKUP(Prices!A651,Quantities!$A$1:$B$576,2,FALSE))</f>
        <v>0</v>
      </c>
      <c r="C651" s="19">
        <f t="shared" si="139"/>
        <v>0.43785323478135202</v>
      </c>
      <c r="D651" s="20">
        <v>5</v>
      </c>
      <c r="E651" s="21">
        <v>70</v>
      </c>
      <c r="F651" s="22">
        <v>0</v>
      </c>
      <c r="G651" s="23">
        <v>0</v>
      </c>
      <c r="H651" s="23">
        <f>VLOOKUP(E651,'[4]SLUOS Capital Charge'!$D$12:$S$177,16,FALSE)</f>
        <v>104.02373594377168</v>
      </c>
      <c r="I651" s="23">
        <f>VLOOKUP(A651,'[1]Public Lighting Charges'!$A$8:$L$689,12,FALSE)</f>
        <v>81.023554870596826</v>
      </c>
      <c r="J651" s="24">
        <f t="shared" si="140"/>
        <v>185.04729081436852</v>
      </c>
      <c r="K651" s="25">
        <f t="shared" si="135"/>
        <v>219.74640529389947</v>
      </c>
      <c r="L651" s="25">
        <f t="shared" si="135"/>
        <v>217.88478780252825</v>
      </c>
      <c r="M651" s="25">
        <f t="shared" si="135"/>
        <v>218.18092358509952</v>
      </c>
      <c r="N651" s="25">
        <f t="shared" si="135"/>
        <v>217.91382410201754</v>
      </c>
      <c r="O651" s="25">
        <f t="shared" si="135"/>
        <v>218.97808103329322</v>
      </c>
      <c r="P651" s="33">
        <f t="shared" si="136"/>
        <v>113.86105185875655</v>
      </c>
      <c r="Q651" s="33">
        <f t="shared" si="137"/>
        <v>104.02373594377168</v>
      </c>
      <c r="R651" s="34">
        <f t="shared" ref="R651:R656" si="142">SUM(P651:Q651)</f>
        <v>217.88478780252825</v>
      </c>
      <c r="S651" s="35">
        <f t="shared" si="138"/>
        <v>0</v>
      </c>
      <c r="U651" s="26"/>
      <c r="V651" s="26">
        <f t="shared" si="141"/>
        <v>0</v>
      </c>
      <c r="W651" s="26">
        <f t="shared" si="131"/>
        <v>0</v>
      </c>
      <c r="X651" s="26">
        <f t="shared" si="132"/>
        <v>0</v>
      </c>
      <c r="Y651" s="26">
        <f t="shared" si="133"/>
        <v>0</v>
      </c>
      <c r="Z651" s="26">
        <f t="shared" si="134"/>
        <v>0</v>
      </c>
      <c r="AA651" s="26"/>
    </row>
    <row r="652" spans="1:27" x14ac:dyDescent="0.2">
      <c r="A652" s="27" t="s">
        <v>620</v>
      </c>
      <c r="B652" s="18">
        <f>IF(ISERROR(VLOOKUP(Prices!A652,Quantities!$A$1:$B$576,2,FALSE)),0,VLOOKUP(Prices!A652,Quantities!$A$1:$B$576,2,FALSE))</f>
        <v>0</v>
      </c>
      <c r="C652" s="19">
        <f t="shared" si="139"/>
        <v>0.32533466631046176</v>
      </c>
      <c r="D652" s="20">
        <v>5</v>
      </c>
      <c r="E652" s="21">
        <v>240</v>
      </c>
      <c r="F652" s="22">
        <v>0</v>
      </c>
      <c r="G652" s="23">
        <v>0</v>
      </c>
      <c r="H652" s="23">
        <f>VLOOKUP(E652,'[4]SLUOS Capital Charge'!$D$12:$S$177,16,FALSE)</f>
        <v>190.44038135279621</v>
      </c>
      <c r="I652" s="23">
        <f>VLOOKUP(A652,'[1]Public Lighting Charges'!$A$8:$L$689,12,FALSE)</f>
        <v>91.833468870596832</v>
      </c>
      <c r="J652" s="24">
        <f t="shared" si="140"/>
        <v>282.27385022339303</v>
      </c>
      <c r="K652" s="25">
        <f t="shared" si="135"/>
        <v>321.60241405254772</v>
      </c>
      <c r="L652" s="25">
        <f t="shared" si="135"/>
        <v>319.49242526946068</v>
      </c>
      <c r="M652" s="25">
        <f t="shared" si="135"/>
        <v>319.82807057919388</v>
      </c>
      <c r="N652" s="25">
        <f t="shared" si="135"/>
        <v>319.5253355029048</v>
      </c>
      <c r="O652" s="25">
        <f t="shared" si="135"/>
        <v>320.73158232735869</v>
      </c>
      <c r="P652" s="33">
        <f t="shared" si="136"/>
        <v>129.05204391666445</v>
      </c>
      <c r="Q652" s="33">
        <f t="shared" si="137"/>
        <v>190.44038135279621</v>
      </c>
      <c r="R652" s="34">
        <f t="shared" si="142"/>
        <v>319.49242526946068</v>
      </c>
      <c r="S652" s="35">
        <f t="shared" si="138"/>
        <v>0</v>
      </c>
      <c r="U652" s="26"/>
      <c r="V652" s="26">
        <f t="shared" si="141"/>
        <v>0</v>
      </c>
      <c r="W652" s="26">
        <f t="shared" si="131"/>
        <v>0</v>
      </c>
      <c r="X652" s="26">
        <f t="shared" si="132"/>
        <v>0</v>
      </c>
      <c r="Y652" s="26">
        <f t="shared" si="133"/>
        <v>0</v>
      </c>
      <c r="Z652" s="26">
        <f t="shared" si="134"/>
        <v>0</v>
      </c>
      <c r="AA652" s="26"/>
    </row>
    <row r="653" spans="1:27" x14ac:dyDescent="0.2">
      <c r="A653" s="27" t="s">
        <v>621</v>
      </c>
      <c r="B653" s="18">
        <f>IF(ISERROR(VLOOKUP(Prices!A653,Quantities!$A$1:$B$576,2,FALSE)),0,VLOOKUP(Prices!A653,Quantities!$A$1:$B$576,2,FALSE))</f>
        <v>0</v>
      </c>
      <c r="C653" s="19">
        <f t="shared" si="139"/>
        <v>0.30319667218373575</v>
      </c>
      <c r="D653" s="20">
        <v>5</v>
      </c>
      <c r="E653" s="21">
        <v>330</v>
      </c>
      <c r="F653" s="22">
        <v>0</v>
      </c>
      <c r="G653" s="23">
        <v>0</v>
      </c>
      <c r="H653" s="23">
        <f>VLOOKUP(E653,'[4]SLUOS Capital Charge'!$D$12:$S$177,16,FALSE)</f>
        <v>208.90181303095429</v>
      </c>
      <c r="I653" s="23">
        <f>VLOOKUP(A653,'[1]Public Lighting Charges'!$A$8:$L$689,12,FALSE)</f>
        <v>90.898438620596821</v>
      </c>
      <c r="J653" s="24">
        <f t="shared" si="140"/>
        <v>299.80025165155109</v>
      </c>
      <c r="K653" s="25">
        <f t="shared" si="135"/>
        <v>338.72837980816098</v>
      </c>
      <c r="L653" s="25">
        <f t="shared" si="135"/>
        <v>336.63987451430302</v>
      </c>
      <c r="M653" s="25">
        <f t="shared" si="135"/>
        <v>336.9721023497566</v>
      </c>
      <c r="N653" s="25">
        <f t="shared" si="135"/>
        <v>336.67244966224746</v>
      </c>
      <c r="O653" s="25">
        <f t="shared" si="135"/>
        <v>337.86641471967567</v>
      </c>
      <c r="P653" s="33">
        <f t="shared" si="136"/>
        <v>127.73806148334872</v>
      </c>
      <c r="Q653" s="33">
        <f t="shared" si="137"/>
        <v>208.90181303095429</v>
      </c>
      <c r="R653" s="34">
        <f t="shared" si="142"/>
        <v>336.63987451430302</v>
      </c>
      <c r="S653" s="35">
        <f t="shared" si="138"/>
        <v>0</v>
      </c>
      <c r="U653" s="26"/>
      <c r="V653" s="26">
        <f t="shared" si="141"/>
        <v>0</v>
      </c>
      <c r="W653" s="26">
        <f t="shared" si="131"/>
        <v>0</v>
      </c>
      <c r="X653" s="26">
        <f t="shared" si="132"/>
        <v>0</v>
      </c>
      <c r="Y653" s="26">
        <f t="shared" si="133"/>
        <v>0</v>
      </c>
      <c r="Z653" s="26">
        <f t="shared" si="134"/>
        <v>0</v>
      </c>
      <c r="AA653" s="26"/>
    </row>
    <row r="654" spans="1:27" x14ac:dyDescent="0.2">
      <c r="A654" s="27" t="s">
        <v>642</v>
      </c>
      <c r="B654" s="18">
        <f>IF(ISERROR(VLOOKUP(Prices!A654,Quantities!$A$1:$B$576,2,FALSE)),0,VLOOKUP(Prices!A654,Quantities!$A$1:$B$576,2,FALSE))</f>
        <v>0</v>
      </c>
      <c r="C654" s="19">
        <f t="shared" si="139"/>
        <v>0.40298923623370064</v>
      </c>
      <c r="D654" s="20">
        <v>5</v>
      </c>
      <c r="E654" s="21">
        <v>60</v>
      </c>
      <c r="F654" s="22">
        <v>0</v>
      </c>
      <c r="G654" s="23">
        <v>0</v>
      </c>
      <c r="H654" s="23">
        <f>VLOOKUP(E654,'[4]SLUOS Capital Charge'!$D$12:$S$177,16,FALSE)</f>
        <v>95.565690344848861</v>
      </c>
      <c r="I654" s="23">
        <f>VLOOKUP(A654,'[1]Public Lighting Charges'!$A$8:$L$689,12,FALSE)</f>
        <v>64.507956806776306</v>
      </c>
      <c r="J654" s="24">
        <f t="shared" si="140"/>
        <v>160.07364715162515</v>
      </c>
      <c r="K654" s="25">
        <f t="shared" si="135"/>
        <v>187.69979835733173</v>
      </c>
      <c r="L654" s="25">
        <f t="shared" si="135"/>
        <v>186.21764738387827</v>
      </c>
      <c r="M654" s="25">
        <f t="shared" si="135"/>
        <v>186.45341973799873</v>
      </c>
      <c r="N654" s="25">
        <f t="shared" si="135"/>
        <v>186.24076501129258</v>
      </c>
      <c r="O654" s="25">
        <f t="shared" si="135"/>
        <v>187.08808700628148</v>
      </c>
      <c r="P654" s="33">
        <f t="shared" si="136"/>
        <v>90.651957039029412</v>
      </c>
      <c r="Q654" s="33">
        <f t="shared" si="137"/>
        <v>95.565690344848861</v>
      </c>
      <c r="R654" s="34">
        <f t="shared" si="142"/>
        <v>186.21764738387827</v>
      </c>
      <c r="S654" s="35">
        <f t="shared" si="138"/>
        <v>0</v>
      </c>
      <c r="U654" s="26"/>
      <c r="V654" s="26">
        <f t="shared" si="141"/>
        <v>0</v>
      </c>
      <c r="W654" s="26">
        <f t="shared" si="131"/>
        <v>0</v>
      </c>
      <c r="X654" s="26">
        <f t="shared" si="132"/>
        <v>0</v>
      </c>
      <c r="Y654" s="26">
        <f t="shared" si="133"/>
        <v>0</v>
      </c>
      <c r="Z654" s="26">
        <f t="shared" si="134"/>
        <v>0</v>
      </c>
      <c r="AA654" s="26"/>
    </row>
    <row r="655" spans="1:27" x14ac:dyDescent="0.2">
      <c r="A655" s="27" t="s">
        <v>643</v>
      </c>
      <c r="B655" s="18">
        <f>IF(ISERROR(VLOOKUP(Prices!A655,Quantities!$A$1:$B$576,2,FALSE)),0,VLOOKUP(Prices!A655,Quantities!$A$1:$B$576,2,FALSE))</f>
        <v>0</v>
      </c>
      <c r="C655" s="19">
        <f t="shared" si="139"/>
        <v>0.27065370817299289</v>
      </c>
      <c r="D655" s="20">
        <v>5</v>
      </c>
      <c r="E655" s="21">
        <v>320</v>
      </c>
      <c r="F655" s="22">
        <v>0</v>
      </c>
      <c r="G655" s="23">
        <v>0</v>
      </c>
      <c r="H655" s="23">
        <f>VLOOKUP(E655,'[4]SLUOS Capital Charge'!$D$12:$S$177,16,FALSE)</f>
        <v>200.44376743203148</v>
      </c>
      <c r="I655" s="23">
        <f>VLOOKUP(A655,'[1]Public Lighting Charges'!$A$8:$L$689,12,FALSE)</f>
        <v>74.382840556776301</v>
      </c>
      <c r="J655" s="24">
        <f t="shared" si="140"/>
        <v>274.82660798880778</v>
      </c>
      <c r="K655" s="25">
        <f t="shared" si="135"/>
        <v>306.6817728715933</v>
      </c>
      <c r="L655" s="25">
        <f t="shared" si="135"/>
        <v>304.97273409565304</v>
      </c>
      <c r="M655" s="25">
        <f t="shared" si="135"/>
        <v>305.24459850265583</v>
      </c>
      <c r="N655" s="25">
        <f t="shared" si="135"/>
        <v>304.99939057152255</v>
      </c>
      <c r="O655" s="25">
        <f t="shared" si="135"/>
        <v>305.97642069266396</v>
      </c>
      <c r="P655" s="33">
        <f t="shared" si="136"/>
        <v>104.52896666362156</v>
      </c>
      <c r="Q655" s="33">
        <f t="shared" si="137"/>
        <v>200.44376743203148</v>
      </c>
      <c r="R655" s="34">
        <f t="shared" si="142"/>
        <v>304.97273409565304</v>
      </c>
      <c r="S655" s="35">
        <f t="shared" si="138"/>
        <v>0</v>
      </c>
      <c r="U655" s="26"/>
      <c r="V655" s="26">
        <f t="shared" si="141"/>
        <v>0</v>
      </c>
      <c r="W655" s="26">
        <f t="shared" si="131"/>
        <v>0</v>
      </c>
      <c r="X655" s="26">
        <f t="shared" si="132"/>
        <v>0</v>
      </c>
      <c r="Y655" s="26">
        <f t="shared" si="133"/>
        <v>0</v>
      </c>
      <c r="Z655" s="26">
        <f t="shared" si="134"/>
        <v>0</v>
      </c>
      <c r="AA655" s="26"/>
    </row>
    <row r="656" spans="1:27" x14ac:dyDescent="0.2">
      <c r="A656" s="27" t="s">
        <v>646</v>
      </c>
      <c r="B656" s="18">
        <f>IF(ISERROR(VLOOKUP(Prices!A656,Quantities!$A$1:$B$576,2,FALSE)),0,VLOOKUP(Prices!A656,Quantities!$A$1:$B$576,2,FALSE))</f>
        <v>0</v>
      </c>
      <c r="C656" s="19">
        <f t="shared" si="139"/>
        <v>0.2115522317065946</v>
      </c>
      <c r="D656" s="20">
        <v>5</v>
      </c>
      <c r="E656" s="21">
        <v>290</v>
      </c>
      <c r="F656" s="22">
        <v>0</v>
      </c>
      <c r="G656" s="23">
        <v>0</v>
      </c>
      <c r="H656" s="23">
        <f>VLOOKUP(E656,'[4]SLUOS Capital Charge'!$D$12:$S$177,16,FALSE)</f>
        <v>205.28231270089694</v>
      </c>
      <c r="I656" s="23">
        <f>VLOOKUP(A656,'[1]Public Lighting Charges'!$A$8:$L$689,12,FALSE)</f>
        <v>55.080289561559006</v>
      </c>
      <c r="J656" s="24">
        <f t="shared" si="140"/>
        <v>260.36260226245594</v>
      </c>
      <c r="K656" s="25">
        <f t="shared" si="135"/>
        <v>283.95126454856148</v>
      </c>
      <c r="L656" s="25">
        <f t="shared" si="135"/>
        <v>282.68572601916276</v>
      </c>
      <c r="M656" s="25">
        <f t="shared" si="135"/>
        <v>282.88704086741421</v>
      </c>
      <c r="N656" s="25">
        <f t="shared" si="135"/>
        <v>282.70546506648327</v>
      </c>
      <c r="O656" s="25">
        <f t="shared" si="135"/>
        <v>283.42895319331484</v>
      </c>
      <c r="P656" s="33">
        <f t="shared" si="136"/>
        <v>77.403413318265848</v>
      </c>
      <c r="Q656" s="33">
        <f t="shared" si="137"/>
        <v>205.28231270089694</v>
      </c>
      <c r="R656" s="34">
        <f t="shared" si="142"/>
        <v>282.68572601916276</v>
      </c>
      <c r="S656" s="35">
        <f t="shared" si="138"/>
        <v>0</v>
      </c>
      <c r="U656" s="26"/>
      <c r="V656" s="26">
        <f t="shared" si="141"/>
        <v>0</v>
      </c>
      <c r="W656" s="26">
        <f t="shared" si="131"/>
        <v>0</v>
      </c>
      <c r="X656" s="26">
        <f t="shared" si="132"/>
        <v>0</v>
      </c>
      <c r="Y656" s="26">
        <f t="shared" si="133"/>
        <v>0</v>
      </c>
      <c r="Z656" s="26">
        <f t="shared" si="134"/>
        <v>0</v>
      </c>
      <c r="AA656" s="26"/>
    </row>
    <row r="657" spans="1:27" x14ac:dyDescent="0.2">
      <c r="A657" s="18" t="s">
        <v>647</v>
      </c>
      <c r="B657" s="18">
        <f>IF(ISERROR(VLOOKUP(Prices!A657,Quantities!$A$1:$B$576,2,FALSE)),0,VLOOKUP(Prices!A657,Quantities!$A$1:$B$576,2,FALSE))</f>
        <v>28</v>
      </c>
      <c r="C657" s="19"/>
      <c r="D657" s="20">
        <v>6</v>
      </c>
      <c r="E657" s="21">
        <v>1</v>
      </c>
      <c r="F657" s="22">
        <v>0</v>
      </c>
      <c r="G657" s="23">
        <v>0</v>
      </c>
      <c r="H657" s="23">
        <v>0</v>
      </c>
      <c r="I657" s="23">
        <f>VLOOKUP(A657,'[1]Public Lighting Charges'!$A$8:$L$689,12,FALSE)</f>
        <v>0</v>
      </c>
      <c r="J657" s="24">
        <f t="shared" si="140"/>
        <v>0</v>
      </c>
      <c r="K657" s="25">
        <f t="shared" ref="K657:O672" si="143">IF($D657=1,($I657*(1+K$6)*K$5)+$F657,$J657*(1+K$6)*K$5)</f>
        <v>0</v>
      </c>
      <c r="L657" s="25">
        <f t="shared" si="143"/>
        <v>0</v>
      </c>
      <c r="M657" s="25">
        <f t="shared" si="143"/>
        <v>0</v>
      </c>
      <c r="N657" s="25">
        <f t="shared" si="143"/>
        <v>0</v>
      </c>
      <c r="O657" s="25">
        <f t="shared" si="143"/>
        <v>0</v>
      </c>
      <c r="P657" s="36"/>
      <c r="Q657" s="36"/>
      <c r="R657" s="36"/>
      <c r="S657" s="36"/>
      <c r="U657" s="26"/>
      <c r="V657" s="26">
        <f t="shared" si="141"/>
        <v>0</v>
      </c>
      <c r="W657" s="26">
        <f t="shared" si="131"/>
        <v>0</v>
      </c>
      <c r="X657" s="26">
        <f t="shared" si="132"/>
        <v>0</v>
      </c>
      <c r="Y657" s="26">
        <f t="shared" si="133"/>
        <v>0</v>
      </c>
      <c r="Z657" s="26">
        <f t="shared" si="134"/>
        <v>0</v>
      </c>
      <c r="AA657" s="26"/>
    </row>
    <row r="658" spans="1:27" x14ac:dyDescent="0.2">
      <c r="A658" s="18" t="s">
        <v>648</v>
      </c>
      <c r="B658" s="18">
        <f>IF(ISERROR(VLOOKUP(Prices!A658,Quantities!$A$1:$B$576,2,FALSE)),0,VLOOKUP(Prices!A658,Quantities!$A$1:$B$576,2,FALSE))</f>
        <v>6</v>
      </c>
      <c r="C658" s="19"/>
      <c r="D658" s="20">
        <v>6</v>
      </c>
      <c r="E658" s="21">
        <v>1</v>
      </c>
      <c r="F658" s="22">
        <v>0</v>
      </c>
      <c r="G658" s="23">
        <v>0</v>
      </c>
      <c r="H658" s="23">
        <v>0</v>
      </c>
      <c r="I658" s="23">
        <f>VLOOKUP(A658,'[1]Public Lighting Charges'!$A$8:$L$689,12,FALSE)</f>
        <v>0</v>
      </c>
      <c r="J658" s="24">
        <f t="shared" si="140"/>
        <v>0</v>
      </c>
      <c r="K658" s="25">
        <f t="shared" si="143"/>
        <v>0</v>
      </c>
      <c r="L658" s="25">
        <f t="shared" si="143"/>
        <v>0</v>
      </c>
      <c r="M658" s="25">
        <f t="shared" si="143"/>
        <v>0</v>
      </c>
      <c r="N658" s="25">
        <f t="shared" si="143"/>
        <v>0</v>
      </c>
      <c r="O658" s="25">
        <f t="shared" si="143"/>
        <v>0</v>
      </c>
      <c r="P658" s="36"/>
      <c r="Q658" s="36"/>
      <c r="R658" s="36"/>
      <c r="S658" s="36"/>
      <c r="U658" s="26"/>
      <c r="V658" s="26">
        <f t="shared" si="141"/>
        <v>0</v>
      </c>
      <c r="W658" s="26">
        <f t="shared" si="131"/>
        <v>0</v>
      </c>
      <c r="X658" s="26">
        <f t="shared" si="132"/>
        <v>0</v>
      </c>
      <c r="Y658" s="26">
        <f t="shared" si="133"/>
        <v>0</v>
      </c>
      <c r="Z658" s="26">
        <f t="shared" si="134"/>
        <v>0</v>
      </c>
      <c r="AA658" s="26"/>
    </row>
    <row r="659" spans="1:27" x14ac:dyDescent="0.2">
      <c r="A659" s="18" t="s">
        <v>649</v>
      </c>
      <c r="B659" s="18">
        <f>IF(ISERROR(VLOOKUP(Prices!A659,Quantities!$A$1:$B$576,2,FALSE)),0,VLOOKUP(Prices!A659,Quantities!$A$1:$B$576,2,FALSE))</f>
        <v>160</v>
      </c>
      <c r="C659" s="19"/>
      <c r="D659" s="20">
        <v>6</v>
      </c>
      <c r="E659" s="21">
        <v>1</v>
      </c>
      <c r="F659" s="22">
        <v>0</v>
      </c>
      <c r="G659" s="23">
        <v>0</v>
      </c>
      <c r="H659" s="23">
        <v>0</v>
      </c>
      <c r="I659" s="23">
        <f>VLOOKUP(A659,'[1]Public Lighting Charges'!$A$8:$L$689,12,FALSE)</f>
        <v>0</v>
      </c>
      <c r="J659" s="24">
        <f t="shared" si="140"/>
        <v>0</v>
      </c>
      <c r="K659" s="25">
        <f t="shared" si="143"/>
        <v>0</v>
      </c>
      <c r="L659" s="25">
        <f t="shared" si="143"/>
        <v>0</v>
      </c>
      <c r="M659" s="25">
        <f t="shared" si="143"/>
        <v>0</v>
      </c>
      <c r="N659" s="25">
        <f t="shared" si="143"/>
        <v>0</v>
      </c>
      <c r="O659" s="25">
        <f t="shared" si="143"/>
        <v>0</v>
      </c>
      <c r="P659" s="36"/>
      <c r="Q659" s="36"/>
      <c r="R659" s="36"/>
      <c r="S659" s="36"/>
      <c r="U659" s="26"/>
      <c r="V659" s="26">
        <f t="shared" si="141"/>
        <v>0</v>
      </c>
      <c r="W659" s="26">
        <f t="shared" si="131"/>
        <v>0</v>
      </c>
      <c r="X659" s="26">
        <f t="shared" si="132"/>
        <v>0</v>
      </c>
      <c r="Y659" s="26">
        <f t="shared" si="133"/>
        <v>0</v>
      </c>
      <c r="Z659" s="26">
        <f t="shared" si="134"/>
        <v>0</v>
      </c>
      <c r="AA659" s="26"/>
    </row>
    <row r="660" spans="1:27" x14ac:dyDescent="0.2">
      <c r="A660" s="18" t="s">
        <v>650</v>
      </c>
      <c r="B660" s="18">
        <f>IF(ISERROR(VLOOKUP(Prices!A660,Quantities!$A$1:$B$576,2,FALSE)),0,VLOOKUP(Prices!A660,Quantities!$A$1:$B$576,2,FALSE))</f>
        <v>1</v>
      </c>
      <c r="C660" s="19"/>
      <c r="D660" s="20">
        <v>6</v>
      </c>
      <c r="E660" s="21">
        <v>1</v>
      </c>
      <c r="F660" s="22">
        <v>0</v>
      </c>
      <c r="G660" s="23">
        <v>0</v>
      </c>
      <c r="H660" s="23">
        <v>0</v>
      </c>
      <c r="I660" s="23">
        <f>VLOOKUP(A660,'[1]Public Lighting Charges'!$A$8:$L$689,12,FALSE)</f>
        <v>0</v>
      </c>
      <c r="J660" s="24">
        <f t="shared" si="140"/>
        <v>0</v>
      </c>
      <c r="K660" s="25">
        <f t="shared" si="143"/>
        <v>0</v>
      </c>
      <c r="L660" s="25">
        <f t="shared" si="143"/>
        <v>0</v>
      </c>
      <c r="M660" s="25">
        <f t="shared" si="143"/>
        <v>0</v>
      </c>
      <c r="N660" s="25">
        <f t="shared" si="143"/>
        <v>0</v>
      </c>
      <c r="O660" s="25">
        <f t="shared" si="143"/>
        <v>0</v>
      </c>
      <c r="P660" s="36"/>
      <c r="Q660" s="36"/>
      <c r="R660" s="36"/>
      <c r="S660" s="36"/>
      <c r="U660" s="26"/>
      <c r="V660" s="26">
        <f t="shared" si="141"/>
        <v>0</v>
      </c>
      <c r="W660" s="26">
        <f t="shared" si="131"/>
        <v>0</v>
      </c>
      <c r="X660" s="26">
        <f t="shared" si="132"/>
        <v>0</v>
      </c>
      <c r="Y660" s="26">
        <f t="shared" si="133"/>
        <v>0</v>
      </c>
      <c r="Z660" s="26">
        <f t="shared" si="134"/>
        <v>0</v>
      </c>
      <c r="AA660" s="26"/>
    </row>
    <row r="661" spans="1:27" x14ac:dyDescent="0.2">
      <c r="A661" s="18" t="s">
        <v>651</v>
      </c>
      <c r="B661" s="18">
        <f>IF(ISERROR(VLOOKUP(Prices!A661,Quantities!$A$1:$B$576,2,FALSE)),0,VLOOKUP(Prices!A661,Quantities!$A$1:$B$576,2,FALSE))</f>
        <v>1</v>
      </c>
      <c r="C661" s="19"/>
      <c r="D661" s="20">
        <v>6</v>
      </c>
      <c r="E661" s="21">
        <v>1</v>
      </c>
      <c r="F661" s="22">
        <v>0</v>
      </c>
      <c r="G661" s="23">
        <v>0</v>
      </c>
      <c r="H661" s="23">
        <v>0</v>
      </c>
      <c r="I661" s="23">
        <f>VLOOKUP(A661,'[1]Public Lighting Charges'!$A$8:$L$689,12,FALSE)</f>
        <v>0</v>
      </c>
      <c r="J661" s="24">
        <f t="shared" si="140"/>
        <v>0</v>
      </c>
      <c r="K661" s="25">
        <f t="shared" si="143"/>
        <v>0</v>
      </c>
      <c r="L661" s="25">
        <f t="shared" si="143"/>
        <v>0</v>
      </c>
      <c r="M661" s="25">
        <f t="shared" si="143"/>
        <v>0</v>
      </c>
      <c r="N661" s="25">
        <f t="shared" si="143"/>
        <v>0</v>
      </c>
      <c r="O661" s="25">
        <f t="shared" si="143"/>
        <v>0</v>
      </c>
      <c r="P661" s="36"/>
      <c r="Q661" s="36"/>
      <c r="R661" s="36"/>
      <c r="S661" s="36"/>
      <c r="U661" s="26"/>
      <c r="V661" s="26">
        <f t="shared" si="141"/>
        <v>0</v>
      </c>
      <c r="W661" s="26">
        <f t="shared" si="131"/>
        <v>0</v>
      </c>
      <c r="X661" s="26">
        <f t="shared" si="132"/>
        <v>0</v>
      </c>
      <c r="Y661" s="26">
        <f t="shared" si="133"/>
        <v>0</v>
      </c>
      <c r="Z661" s="26">
        <f t="shared" si="134"/>
        <v>0</v>
      </c>
      <c r="AA661" s="26"/>
    </row>
    <row r="662" spans="1:27" x14ac:dyDescent="0.2">
      <c r="A662" s="18" t="s">
        <v>652</v>
      </c>
      <c r="B662" s="18">
        <f>IF(ISERROR(VLOOKUP(Prices!A662,Quantities!$A$1:$B$576,2,FALSE)),0,VLOOKUP(Prices!A662,Quantities!$A$1:$B$576,2,FALSE))</f>
        <v>10</v>
      </c>
      <c r="C662" s="19"/>
      <c r="D662" s="20">
        <v>6</v>
      </c>
      <c r="E662" s="21">
        <v>1</v>
      </c>
      <c r="F662" s="22">
        <v>0</v>
      </c>
      <c r="G662" s="23">
        <v>0</v>
      </c>
      <c r="H662" s="23">
        <v>0</v>
      </c>
      <c r="I662" s="23">
        <f>VLOOKUP(A662,'[1]Public Lighting Charges'!$A$8:$L$689,12,FALSE)</f>
        <v>0</v>
      </c>
      <c r="J662" s="24">
        <f t="shared" si="140"/>
        <v>0</v>
      </c>
      <c r="K662" s="25">
        <f t="shared" si="143"/>
        <v>0</v>
      </c>
      <c r="L662" s="25">
        <f t="shared" si="143"/>
        <v>0</v>
      </c>
      <c r="M662" s="25">
        <f t="shared" si="143"/>
        <v>0</v>
      </c>
      <c r="N662" s="25">
        <f t="shared" si="143"/>
        <v>0</v>
      </c>
      <c r="O662" s="25">
        <f t="shared" si="143"/>
        <v>0</v>
      </c>
      <c r="P662" s="36"/>
      <c r="Q662" s="36"/>
      <c r="R662" s="36"/>
      <c r="S662" s="36"/>
      <c r="U662" s="26"/>
      <c r="V662" s="26">
        <f t="shared" si="141"/>
        <v>0</v>
      </c>
      <c r="W662" s="26">
        <f t="shared" si="131"/>
        <v>0</v>
      </c>
      <c r="X662" s="26">
        <f t="shared" si="132"/>
        <v>0</v>
      </c>
      <c r="Y662" s="26">
        <f t="shared" si="133"/>
        <v>0</v>
      </c>
      <c r="Z662" s="26">
        <f t="shared" si="134"/>
        <v>0</v>
      </c>
      <c r="AA662" s="26"/>
    </row>
    <row r="663" spans="1:27" x14ac:dyDescent="0.2">
      <c r="A663" s="18" t="s">
        <v>653</v>
      </c>
      <c r="B663" s="18">
        <f>IF(ISERROR(VLOOKUP(Prices!A663,Quantities!$A$1:$B$576,2,FALSE)),0,VLOOKUP(Prices!A663,Quantities!$A$1:$B$576,2,FALSE))</f>
        <v>28</v>
      </c>
      <c r="C663" s="19"/>
      <c r="D663" s="20">
        <v>6</v>
      </c>
      <c r="E663" s="21">
        <v>1</v>
      </c>
      <c r="F663" s="22">
        <v>0</v>
      </c>
      <c r="G663" s="23">
        <v>0</v>
      </c>
      <c r="H663" s="23">
        <v>0</v>
      </c>
      <c r="I663" s="23">
        <f>VLOOKUP(A663,'[1]Public Lighting Charges'!$A$8:$L$689,12,FALSE)</f>
        <v>0</v>
      </c>
      <c r="J663" s="24">
        <f t="shared" si="140"/>
        <v>0</v>
      </c>
      <c r="K663" s="25">
        <f t="shared" si="143"/>
        <v>0</v>
      </c>
      <c r="L663" s="25">
        <f t="shared" si="143"/>
        <v>0</v>
      </c>
      <c r="M663" s="25">
        <f t="shared" si="143"/>
        <v>0</v>
      </c>
      <c r="N663" s="25">
        <f t="shared" si="143"/>
        <v>0</v>
      </c>
      <c r="O663" s="25">
        <f t="shared" si="143"/>
        <v>0</v>
      </c>
      <c r="P663" s="36"/>
      <c r="Q663" s="36"/>
      <c r="R663" s="36"/>
      <c r="S663" s="36"/>
      <c r="U663" s="26"/>
      <c r="V663" s="26">
        <f t="shared" si="141"/>
        <v>0</v>
      </c>
      <c r="W663" s="26">
        <f t="shared" si="131"/>
        <v>0</v>
      </c>
      <c r="X663" s="26">
        <f t="shared" si="132"/>
        <v>0</v>
      </c>
      <c r="Y663" s="26">
        <f t="shared" si="133"/>
        <v>0</v>
      </c>
      <c r="Z663" s="26">
        <f t="shared" si="134"/>
        <v>0</v>
      </c>
      <c r="AA663" s="26"/>
    </row>
    <row r="664" spans="1:27" x14ac:dyDescent="0.2">
      <c r="A664" s="18" t="s">
        <v>654</v>
      </c>
      <c r="B664" s="18">
        <f>IF(ISERROR(VLOOKUP(Prices!A664,Quantities!$A$1:$B$576,2,FALSE)),0,VLOOKUP(Prices!A664,Quantities!$A$1:$B$576,2,FALSE))</f>
        <v>32</v>
      </c>
      <c r="C664" s="19"/>
      <c r="D664" s="20">
        <v>6</v>
      </c>
      <c r="E664" s="21">
        <v>1</v>
      </c>
      <c r="F664" s="22">
        <v>0</v>
      </c>
      <c r="G664" s="23">
        <v>0</v>
      </c>
      <c r="H664" s="23">
        <v>0</v>
      </c>
      <c r="I664" s="23">
        <f>VLOOKUP(A664,'[1]Public Lighting Charges'!$A$8:$L$689,12,FALSE)</f>
        <v>0</v>
      </c>
      <c r="J664" s="24">
        <f t="shared" si="140"/>
        <v>0</v>
      </c>
      <c r="K664" s="25">
        <f t="shared" si="143"/>
        <v>0</v>
      </c>
      <c r="L664" s="25">
        <f t="shared" si="143"/>
        <v>0</v>
      </c>
      <c r="M664" s="25">
        <f t="shared" si="143"/>
        <v>0</v>
      </c>
      <c r="N664" s="25">
        <f t="shared" si="143"/>
        <v>0</v>
      </c>
      <c r="O664" s="25">
        <f t="shared" si="143"/>
        <v>0</v>
      </c>
      <c r="P664" s="36"/>
      <c r="Q664" s="36"/>
      <c r="R664" s="36"/>
      <c r="S664" s="36"/>
      <c r="U664" s="26"/>
      <c r="V664" s="26">
        <f t="shared" si="141"/>
        <v>0</v>
      </c>
      <c r="W664" s="26">
        <f t="shared" si="131"/>
        <v>0</v>
      </c>
      <c r="X664" s="26">
        <f t="shared" si="132"/>
        <v>0</v>
      </c>
      <c r="Y664" s="26">
        <f t="shared" si="133"/>
        <v>0</v>
      </c>
      <c r="Z664" s="26">
        <f t="shared" si="134"/>
        <v>0</v>
      </c>
      <c r="AA664" s="26"/>
    </row>
    <row r="665" spans="1:27" x14ac:dyDescent="0.2">
      <c r="A665" s="18" t="s">
        <v>655</v>
      </c>
      <c r="B665" s="18">
        <f>IF(ISERROR(VLOOKUP(Prices!A665,Quantities!$A$1:$B$576,2,FALSE)),0,VLOOKUP(Prices!A665,Quantities!$A$1:$B$576,2,FALSE))</f>
        <v>4</v>
      </c>
      <c r="C665" s="19"/>
      <c r="D665" s="20">
        <v>6</v>
      </c>
      <c r="E665" s="21">
        <v>1</v>
      </c>
      <c r="F665" s="22">
        <v>0</v>
      </c>
      <c r="G665" s="23">
        <v>0</v>
      </c>
      <c r="H665" s="23">
        <v>0</v>
      </c>
      <c r="I665" s="23">
        <f>VLOOKUP(A665,'[1]Public Lighting Charges'!$A$8:$L$689,12,FALSE)</f>
        <v>0</v>
      </c>
      <c r="J665" s="24">
        <f t="shared" si="140"/>
        <v>0</v>
      </c>
      <c r="K665" s="25">
        <f t="shared" si="143"/>
        <v>0</v>
      </c>
      <c r="L665" s="25">
        <f t="shared" si="143"/>
        <v>0</v>
      </c>
      <c r="M665" s="25">
        <f t="shared" si="143"/>
        <v>0</v>
      </c>
      <c r="N665" s="25">
        <f t="shared" si="143"/>
        <v>0</v>
      </c>
      <c r="O665" s="25">
        <f t="shared" si="143"/>
        <v>0</v>
      </c>
      <c r="P665" s="36"/>
      <c r="Q665" s="36"/>
      <c r="R665" s="36"/>
      <c r="S665" s="36"/>
      <c r="U665" s="26"/>
      <c r="V665" s="26">
        <f t="shared" si="141"/>
        <v>0</v>
      </c>
      <c r="W665" s="26">
        <f t="shared" ref="W665:W689" si="144">L665*$B665</f>
        <v>0</v>
      </c>
      <c r="X665" s="26">
        <f t="shared" ref="X665:X689" si="145">M665*$B665</f>
        <v>0</v>
      </c>
      <c r="Y665" s="26">
        <f t="shared" ref="Y665:Y689" si="146">N665*$B665</f>
        <v>0</v>
      </c>
      <c r="Z665" s="26">
        <f t="shared" ref="Z665:Z689" si="147">O665*$B665</f>
        <v>0</v>
      </c>
      <c r="AA665" s="26"/>
    </row>
    <row r="666" spans="1:27" x14ac:dyDescent="0.2">
      <c r="A666" s="18" t="s">
        <v>656</v>
      </c>
      <c r="B666" s="18">
        <f>IF(ISERROR(VLOOKUP(Prices!A666,Quantities!$A$1:$B$576,2,FALSE)),0,VLOOKUP(Prices!A666,Quantities!$A$1:$B$576,2,FALSE))</f>
        <v>36</v>
      </c>
      <c r="C666" s="19"/>
      <c r="D666" s="20">
        <v>6</v>
      </c>
      <c r="E666" s="21">
        <v>1</v>
      </c>
      <c r="F666" s="22">
        <v>0</v>
      </c>
      <c r="G666" s="23">
        <v>0</v>
      </c>
      <c r="H666" s="23">
        <v>0</v>
      </c>
      <c r="I666" s="23">
        <f>VLOOKUP(A666,'[1]Public Lighting Charges'!$A$8:$L$689,12,FALSE)</f>
        <v>0</v>
      </c>
      <c r="J666" s="24">
        <f t="shared" si="140"/>
        <v>0</v>
      </c>
      <c r="K666" s="25">
        <f t="shared" si="143"/>
        <v>0</v>
      </c>
      <c r="L666" s="25">
        <f t="shared" si="143"/>
        <v>0</v>
      </c>
      <c r="M666" s="25">
        <f t="shared" si="143"/>
        <v>0</v>
      </c>
      <c r="N666" s="25">
        <f t="shared" si="143"/>
        <v>0</v>
      </c>
      <c r="O666" s="25">
        <f t="shared" si="143"/>
        <v>0</v>
      </c>
      <c r="P666" s="36"/>
      <c r="Q666" s="36"/>
      <c r="R666" s="36"/>
      <c r="S666" s="36"/>
      <c r="U666" s="26"/>
      <c r="V666" s="26">
        <f t="shared" si="141"/>
        <v>0</v>
      </c>
      <c r="W666" s="26">
        <f t="shared" si="144"/>
        <v>0</v>
      </c>
      <c r="X666" s="26">
        <f t="shared" si="145"/>
        <v>0</v>
      </c>
      <c r="Y666" s="26">
        <f t="shared" si="146"/>
        <v>0</v>
      </c>
      <c r="Z666" s="26">
        <f t="shared" si="147"/>
        <v>0</v>
      </c>
      <c r="AA666" s="26"/>
    </row>
    <row r="667" spans="1:27" x14ac:dyDescent="0.2">
      <c r="A667" s="27" t="s">
        <v>657</v>
      </c>
      <c r="B667" s="18">
        <f>IF(ISERROR(VLOOKUP(Prices!A667,Quantities!$A$1:$B$576,2,FALSE)),0,VLOOKUP(Prices!A667,Quantities!$A$1:$B$576,2,FALSE))</f>
        <v>9</v>
      </c>
      <c r="C667" s="19"/>
      <c r="D667" s="20">
        <v>6</v>
      </c>
      <c r="E667" s="21">
        <v>1</v>
      </c>
      <c r="F667" s="22">
        <v>0</v>
      </c>
      <c r="G667" s="23">
        <v>0</v>
      </c>
      <c r="H667" s="23">
        <v>0</v>
      </c>
      <c r="I667" s="23">
        <f>VLOOKUP(A667,'[1]Public Lighting Charges'!$A$8:$L$689,12,FALSE)</f>
        <v>0</v>
      </c>
      <c r="J667" s="24">
        <f t="shared" si="140"/>
        <v>0</v>
      </c>
      <c r="K667" s="25">
        <f t="shared" si="143"/>
        <v>0</v>
      </c>
      <c r="L667" s="25">
        <f t="shared" si="143"/>
        <v>0</v>
      </c>
      <c r="M667" s="25">
        <f t="shared" si="143"/>
        <v>0</v>
      </c>
      <c r="N667" s="25">
        <f t="shared" si="143"/>
        <v>0</v>
      </c>
      <c r="O667" s="25">
        <f t="shared" si="143"/>
        <v>0</v>
      </c>
      <c r="P667" s="36"/>
      <c r="Q667" s="36"/>
      <c r="R667" s="36"/>
      <c r="S667" s="36"/>
      <c r="U667" s="26"/>
      <c r="V667" s="26">
        <f t="shared" si="141"/>
        <v>0</v>
      </c>
      <c r="W667" s="26">
        <f t="shared" si="144"/>
        <v>0</v>
      </c>
      <c r="X667" s="26">
        <f t="shared" si="145"/>
        <v>0</v>
      </c>
      <c r="Y667" s="26">
        <f t="shared" si="146"/>
        <v>0</v>
      </c>
      <c r="Z667" s="26">
        <f t="shared" si="147"/>
        <v>0</v>
      </c>
      <c r="AA667" s="26"/>
    </row>
    <row r="668" spans="1:27" x14ac:dyDescent="0.2">
      <c r="A668" s="27" t="s">
        <v>658</v>
      </c>
      <c r="B668" s="18">
        <f>IF(ISERROR(VLOOKUP(Prices!A668,Quantities!$A$1:$B$576,2,FALSE)),0,VLOOKUP(Prices!A668,Quantities!$A$1:$B$576,2,FALSE))</f>
        <v>138</v>
      </c>
      <c r="C668" s="19"/>
      <c r="D668" s="20">
        <v>6</v>
      </c>
      <c r="E668" s="21">
        <v>1</v>
      </c>
      <c r="F668" s="22">
        <v>0</v>
      </c>
      <c r="G668" s="23">
        <v>0</v>
      </c>
      <c r="H668" s="23">
        <v>0</v>
      </c>
      <c r="I668" s="23">
        <f>VLOOKUP(A668,'[1]Public Lighting Charges'!$A$8:$L$689,12,FALSE)</f>
        <v>0</v>
      </c>
      <c r="J668" s="24">
        <f t="shared" si="140"/>
        <v>0</v>
      </c>
      <c r="K668" s="25">
        <f t="shared" si="143"/>
        <v>0</v>
      </c>
      <c r="L668" s="25">
        <f t="shared" si="143"/>
        <v>0</v>
      </c>
      <c r="M668" s="25">
        <f t="shared" si="143"/>
        <v>0</v>
      </c>
      <c r="N668" s="25">
        <f t="shared" si="143"/>
        <v>0</v>
      </c>
      <c r="O668" s="25">
        <f t="shared" si="143"/>
        <v>0</v>
      </c>
      <c r="P668" s="36"/>
      <c r="Q668" s="36"/>
      <c r="R668" s="36"/>
      <c r="S668" s="36"/>
      <c r="U668" s="26"/>
      <c r="V668" s="26">
        <f t="shared" si="141"/>
        <v>0</v>
      </c>
      <c r="W668" s="26">
        <f t="shared" si="144"/>
        <v>0</v>
      </c>
      <c r="X668" s="26">
        <f t="shared" si="145"/>
        <v>0</v>
      </c>
      <c r="Y668" s="26">
        <f t="shared" si="146"/>
        <v>0</v>
      </c>
      <c r="Z668" s="26">
        <f t="shared" si="147"/>
        <v>0</v>
      </c>
      <c r="AA668" s="26"/>
    </row>
    <row r="669" spans="1:27" x14ac:dyDescent="0.2">
      <c r="A669" s="27" t="s">
        <v>659</v>
      </c>
      <c r="B669" s="18">
        <f>IF(ISERROR(VLOOKUP(Prices!A669,Quantities!$A$1:$B$576,2,FALSE)),0,VLOOKUP(Prices!A669,Quantities!$A$1:$B$576,2,FALSE))</f>
        <v>1</v>
      </c>
      <c r="C669" s="19"/>
      <c r="D669" s="20">
        <v>6</v>
      </c>
      <c r="E669" s="21">
        <v>1</v>
      </c>
      <c r="F669" s="22">
        <v>0</v>
      </c>
      <c r="G669" s="23">
        <v>0</v>
      </c>
      <c r="H669" s="23">
        <v>0</v>
      </c>
      <c r="I669" s="23">
        <f>VLOOKUP(A669,'[1]Public Lighting Charges'!$A$8:$L$689,12,FALSE)</f>
        <v>0</v>
      </c>
      <c r="J669" s="24">
        <f t="shared" si="140"/>
        <v>0</v>
      </c>
      <c r="K669" s="25">
        <f t="shared" si="143"/>
        <v>0</v>
      </c>
      <c r="L669" s="25">
        <f t="shared" si="143"/>
        <v>0</v>
      </c>
      <c r="M669" s="25">
        <f t="shared" si="143"/>
        <v>0</v>
      </c>
      <c r="N669" s="25">
        <f t="shared" si="143"/>
        <v>0</v>
      </c>
      <c r="O669" s="25">
        <f t="shared" si="143"/>
        <v>0</v>
      </c>
      <c r="P669" s="36"/>
      <c r="Q669" s="36"/>
      <c r="R669" s="36"/>
      <c r="S669" s="36"/>
      <c r="U669" s="26"/>
      <c r="V669" s="26">
        <f t="shared" si="141"/>
        <v>0</v>
      </c>
      <c r="W669" s="26">
        <f t="shared" si="144"/>
        <v>0</v>
      </c>
      <c r="X669" s="26">
        <f t="shared" si="145"/>
        <v>0</v>
      </c>
      <c r="Y669" s="26">
        <f t="shared" si="146"/>
        <v>0</v>
      </c>
      <c r="Z669" s="26">
        <f t="shared" si="147"/>
        <v>0</v>
      </c>
      <c r="AA669" s="26"/>
    </row>
    <row r="670" spans="1:27" x14ac:dyDescent="0.2">
      <c r="A670" s="27" t="s">
        <v>660</v>
      </c>
      <c r="B670" s="18">
        <f>IF(ISERROR(VLOOKUP(Prices!A670,Quantities!$A$1:$B$576,2,FALSE)),0,VLOOKUP(Prices!A670,Quantities!$A$1:$B$576,2,FALSE))</f>
        <v>115</v>
      </c>
      <c r="C670" s="19"/>
      <c r="D670" s="20">
        <v>6</v>
      </c>
      <c r="E670" s="21">
        <v>1</v>
      </c>
      <c r="F670" s="22">
        <v>0</v>
      </c>
      <c r="G670" s="23">
        <v>0</v>
      </c>
      <c r="H670" s="23">
        <v>0</v>
      </c>
      <c r="I670" s="23">
        <f>VLOOKUP(A670,'[1]Public Lighting Charges'!$A$8:$L$689,12,FALSE)</f>
        <v>0</v>
      </c>
      <c r="J670" s="24">
        <f t="shared" si="140"/>
        <v>0</v>
      </c>
      <c r="K670" s="25">
        <f t="shared" si="143"/>
        <v>0</v>
      </c>
      <c r="L670" s="25">
        <f t="shared" si="143"/>
        <v>0</v>
      </c>
      <c r="M670" s="25">
        <f t="shared" si="143"/>
        <v>0</v>
      </c>
      <c r="N670" s="25">
        <f t="shared" si="143"/>
        <v>0</v>
      </c>
      <c r="O670" s="25">
        <f t="shared" si="143"/>
        <v>0</v>
      </c>
      <c r="P670" s="36"/>
      <c r="Q670" s="36"/>
      <c r="R670" s="36"/>
      <c r="S670" s="36"/>
      <c r="U670" s="26"/>
      <c r="V670" s="26">
        <f t="shared" si="141"/>
        <v>0</v>
      </c>
      <c r="W670" s="26">
        <f t="shared" si="144"/>
        <v>0</v>
      </c>
      <c r="X670" s="26">
        <f t="shared" si="145"/>
        <v>0</v>
      </c>
      <c r="Y670" s="26">
        <f t="shared" si="146"/>
        <v>0</v>
      </c>
      <c r="Z670" s="26">
        <f t="shared" si="147"/>
        <v>0</v>
      </c>
      <c r="AA670" s="26"/>
    </row>
    <row r="671" spans="1:27" x14ac:dyDescent="0.2">
      <c r="A671" s="27" t="s">
        <v>661</v>
      </c>
      <c r="B671" s="18">
        <f>IF(ISERROR(VLOOKUP(Prices!A671,Quantities!$A$1:$B$576,2,FALSE)),0,VLOOKUP(Prices!A671,Quantities!$A$1:$B$576,2,FALSE))</f>
        <v>46</v>
      </c>
      <c r="C671" s="19"/>
      <c r="D671" s="20">
        <v>6</v>
      </c>
      <c r="E671" s="21">
        <v>1</v>
      </c>
      <c r="F671" s="22">
        <v>0</v>
      </c>
      <c r="G671" s="23">
        <v>0</v>
      </c>
      <c r="H671" s="23">
        <v>0</v>
      </c>
      <c r="I671" s="23">
        <f>VLOOKUP(A671,'[1]Public Lighting Charges'!$A$8:$L$689,12,FALSE)</f>
        <v>0</v>
      </c>
      <c r="J671" s="24">
        <f t="shared" si="140"/>
        <v>0</v>
      </c>
      <c r="K671" s="25">
        <f t="shared" si="143"/>
        <v>0</v>
      </c>
      <c r="L671" s="25">
        <f t="shared" si="143"/>
        <v>0</v>
      </c>
      <c r="M671" s="25">
        <f t="shared" si="143"/>
        <v>0</v>
      </c>
      <c r="N671" s="25">
        <f t="shared" si="143"/>
        <v>0</v>
      </c>
      <c r="O671" s="25">
        <f t="shared" si="143"/>
        <v>0</v>
      </c>
      <c r="P671" s="36"/>
      <c r="Q671" s="36"/>
      <c r="R671" s="36"/>
      <c r="S671" s="36"/>
      <c r="U671" s="26"/>
      <c r="V671" s="26">
        <f t="shared" si="141"/>
        <v>0</v>
      </c>
      <c r="W671" s="26">
        <f t="shared" si="144"/>
        <v>0</v>
      </c>
      <c r="X671" s="26">
        <f t="shared" si="145"/>
        <v>0</v>
      </c>
      <c r="Y671" s="26">
        <f t="shared" si="146"/>
        <v>0</v>
      </c>
      <c r="Z671" s="26">
        <f t="shared" si="147"/>
        <v>0</v>
      </c>
      <c r="AA671" s="26"/>
    </row>
    <row r="672" spans="1:27" x14ac:dyDescent="0.2">
      <c r="A672" s="27" t="s">
        <v>662</v>
      </c>
      <c r="B672" s="18">
        <f>IF(ISERROR(VLOOKUP(Prices!A672,Quantities!$A$1:$B$576,2,FALSE)),0,VLOOKUP(Prices!A672,Quantities!$A$1:$B$576,2,FALSE))</f>
        <v>5</v>
      </c>
      <c r="C672" s="19"/>
      <c r="D672" s="20">
        <v>6</v>
      </c>
      <c r="E672" s="21">
        <v>1</v>
      </c>
      <c r="F672" s="22">
        <v>0</v>
      </c>
      <c r="G672" s="23">
        <v>0</v>
      </c>
      <c r="H672" s="23">
        <v>0</v>
      </c>
      <c r="I672" s="23">
        <f>VLOOKUP(A672,'[1]Public Lighting Charges'!$A$8:$L$689,12,FALSE)</f>
        <v>0</v>
      </c>
      <c r="J672" s="24">
        <f t="shared" si="140"/>
        <v>0</v>
      </c>
      <c r="K672" s="25">
        <f t="shared" si="143"/>
        <v>0</v>
      </c>
      <c r="L672" s="25">
        <f t="shared" si="143"/>
        <v>0</v>
      </c>
      <c r="M672" s="25">
        <f t="shared" si="143"/>
        <v>0</v>
      </c>
      <c r="N672" s="25">
        <f t="shared" si="143"/>
        <v>0</v>
      </c>
      <c r="O672" s="25">
        <f t="shared" si="143"/>
        <v>0</v>
      </c>
      <c r="P672" s="36"/>
      <c r="Q672" s="36"/>
      <c r="R672" s="36"/>
      <c r="S672" s="36"/>
      <c r="U672" s="26"/>
      <c r="V672" s="26">
        <f t="shared" si="141"/>
        <v>0</v>
      </c>
      <c r="W672" s="26">
        <f t="shared" si="144"/>
        <v>0</v>
      </c>
      <c r="X672" s="26">
        <f t="shared" si="145"/>
        <v>0</v>
      </c>
      <c r="Y672" s="26">
        <f t="shared" si="146"/>
        <v>0</v>
      </c>
      <c r="Z672" s="26">
        <f t="shared" si="147"/>
        <v>0</v>
      </c>
      <c r="AA672" s="26"/>
    </row>
    <row r="673" spans="1:27" x14ac:dyDescent="0.2">
      <c r="A673" s="27" t="s">
        <v>663</v>
      </c>
      <c r="B673" s="18">
        <f>IF(ISERROR(VLOOKUP(Prices!A673,Quantities!$A$1:$B$576,2,FALSE)),0,VLOOKUP(Prices!A673,Quantities!$A$1:$B$576,2,FALSE))</f>
        <v>12</v>
      </c>
      <c r="C673" s="19"/>
      <c r="D673" s="20">
        <v>6</v>
      </c>
      <c r="E673" s="21">
        <v>1</v>
      </c>
      <c r="F673" s="22">
        <v>0</v>
      </c>
      <c r="G673" s="23">
        <v>0</v>
      </c>
      <c r="H673" s="23">
        <v>0</v>
      </c>
      <c r="I673" s="23">
        <f>VLOOKUP(A673,'[1]Public Lighting Charges'!$A$8:$L$689,12,FALSE)</f>
        <v>0</v>
      </c>
      <c r="J673" s="24">
        <f t="shared" si="140"/>
        <v>0</v>
      </c>
      <c r="K673" s="25">
        <f t="shared" ref="K673:O689" si="148">IF($D673=1,($I673*(1+K$6)*K$5)+$F673,$J673*(1+K$6)*K$5)</f>
        <v>0</v>
      </c>
      <c r="L673" s="25">
        <f t="shared" si="148"/>
        <v>0</v>
      </c>
      <c r="M673" s="25">
        <f t="shared" si="148"/>
        <v>0</v>
      </c>
      <c r="N673" s="25">
        <f t="shared" si="148"/>
        <v>0</v>
      </c>
      <c r="O673" s="25">
        <f t="shared" si="148"/>
        <v>0</v>
      </c>
      <c r="P673" s="36"/>
      <c r="Q673" s="36"/>
      <c r="R673" s="36"/>
      <c r="S673" s="36"/>
      <c r="U673" s="26"/>
      <c r="V673" s="26">
        <f t="shared" si="141"/>
        <v>0</v>
      </c>
      <c r="W673" s="26">
        <f t="shared" si="144"/>
        <v>0</v>
      </c>
      <c r="X673" s="26">
        <f t="shared" si="145"/>
        <v>0</v>
      </c>
      <c r="Y673" s="26">
        <f t="shared" si="146"/>
        <v>0</v>
      </c>
      <c r="Z673" s="26">
        <f t="shared" si="147"/>
        <v>0</v>
      </c>
      <c r="AA673" s="26"/>
    </row>
    <row r="674" spans="1:27" x14ac:dyDescent="0.2">
      <c r="A674" s="27" t="s">
        <v>664</v>
      </c>
      <c r="B674" s="18">
        <f>IF(ISERROR(VLOOKUP(Prices!A674,Quantities!$A$1:$B$576,2,FALSE)),0,VLOOKUP(Prices!A674,Quantities!$A$1:$B$576,2,FALSE))</f>
        <v>1</v>
      </c>
      <c r="C674" s="19"/>
      <c r="D674" s="20">
        <v>6</v>
      </c>
      <c r="E674" s="21">
        <v>1</v>
      </c>
      <c r="F674" s="22">
        <v>0</v>
      </c>
      <c r="G674" s="23">
        <v>0</v>
      </c>
      <c r="H674" s="23">
        <v>0</v>
      </c>
      <c r="I674" s="23">
        <f>VLOOKUP(A674,'[1]Public Lighting Charges'!$A$8:$L$689,12,FALSE)</f>
        <v>0</v>
      </c>
      <c r="J674" s="24">
        <f t="shared" si="140"/>
        <v>0</v>
      </c>
      <c r="K674" s="25">
        <f t="shared" si="148"/>
        <v>0</v>
      </c>
      <c r="L674" s="25">
        <f t="shared" si="148"/>
        <v>0</v>
      </c>
      <c r="M674" s="25">
        <f t="shared" si="148"/>
        <v>0</v>
      </c>
      <c r="N674" s="25">
        <f t="shared" si="148"/>
        <v>0</v>
      </c>
      <c r="O674" s="25">
        <f t="shared" si="148"/>
        <v>0</v>
      </c>
      <c r="U674" s="26"/>
      <c r="V674" s="26">
        <f t="shared" si="141"/>
        <v>0</v>
      </c>
      <c r="W674" s="26">
        <f t="shared" si="144"/>
        <v>0</v>
      </c>
      <c r="X674" s="26">
        <f t="shared" si="145"/>
        <v>0</v>
      </c>
      <c r="Y674" s="26">
        <f t="shared" si="146"/>
        <v>0</v>
      </c>
      <c r="Z674" s="26">
        <f t="shared" si="147"/>
        <v>0</v>
      </c>
      <c r="AA674" s="26"/>
    </row>
    <row r="675" spans="1:27" x14ac:dyDescent="0.2">
      <c r="A675" s="27" t="s">
        <v>665</v>
      </c>
      <c r="B675" s="18">
        <f>IF(ISERROR(VLOOKUP(Prices!A675,Quantities!$A$1:$B$576,2,FALSE)),0,VLOOKUP(Prices!A675,Quantities!$A$1:$B$576,2,FALSE))</f>
        <v>1</v>
      </c>
      <c r="C675" s="19"/>
      <c r="D675" s="20">
        <v>6</v>
      </c>
      <c r="E675" s="21">
        <v>1</v>
      </c>
      <c r="F675" s="22">
        <v>0</v>
      </c>
      <c r="G675" s="23">
        <v>0</v>
      </c>
      <c r="H675" s="23">
        <v>0</v>
      </c>
      <c r="I675" s="23">
        <f>VLOOKUP(A675,'[1]Public Lighting Charges'!$A$8:$L$689,12,FALSE)</f>
        <v>0</v>
      </c>
      <c r="J675" s="24">
        <f t="shared" si="140"/>
        <v>0</v>
      </c>
      <c r="K675" s="25">
        <f t="shared" si="148"/>
        <v>0</v>
      </c>
      <c r="L675" s="25">
        <f t="shared" si="148"/>
        <v>0</v>
      </c>
      <c r="M675" s="25">
        <f t="shared" si="148"/>
        <v>0</v>
      </c>
      <c r="N675" s="25">
        <f t="shared" si="148"/>
        <v>0</v>
      </c>
      <c r="O675" s="25">
        <f t="shared" si="148"/>
        <v>0</v>
      </c>
      <c r="U675" s="26"/>
      <c r="V675" s="26">
        <f t="shared" si="141"/>
        <v>0</v>
      </c>
      <c r="W675" s="26">
        <f t="shared" si="144"/>
        <v>0</v>
      </c>
      <c r="X675" s="26">
        <f t="shared" si="145"/>
        <v>0</v>
      </c>
      <c r="Y675" s="26">
        <f t="shared" si="146"/>
        <v>0</v>
      </c>
      <c r="Z675" s="26">
        <f t="shared" si="147"/>
        <v>0</v>
      </c>
      <c r="AA675" s="26"/>
    </row>
    <row r="676" spans="1:27" x14ac:dyDescent="0.2">
      <c r="A676" s="27" t="s">
        <v>666</v>
      </c>
      <c r="B676" s="18">
        <f>IF(ISERROR(VLOOKUP(Prices!A676,Quantities!$A$1:$B$576,2,FALSE)),0,VLOOKUP(Prices!A676,Quantities!$A$1:$B$576,2,FALSE))</f>
        <v>10</v>
      </c>
      <c r="C676" s="19"/>
      <c r="D676" s="20">
        <v>6</v>
      </c>
      <c r="E676" s="21">
        <v>1</v>
      </c>
      <c r="F676" s="22">
        <v>0</v>
      </c>
      <c r="G676" s="23">
        <v>0</v>
      </c>
      <c r="H676" s="23">
        <v>0</v>
      </c>
      <c r="I676" s="23">
        <f>VLOOKUP(A676,'[1]Public Lighting Charges'!$A$8:$L$689,12,FALSE)</f>
        <v>0</v>
      </c>
      <c r="J676" s="24">
        <f t="shared" si="140"/>
        <v>0</v>
      </c>
      <c r="K676" s="25">
        <f t="shared" si="148"/>
        <v>0</v>
      </c>
      <c r="L676" s="25">
        <f t="shared" si="148"/>
        <v>0</v>
      </c>
      <c r="M676" s="25">
        <f t="shared" si="148"/>
        <v>0</v>
      </c>
      <c r="N676" s="25">
        <f t="shared" si="148"/>
        <v>0</v>
      </c>
      <c r="O676" s="25">
        <f t="shared" si="148"/>
        <v>0</v>
      </c>
      <c r="U676" s="26"/>
      <c r="V676" s="26">
        <f t="shared" si="141"/>
        <v>0</v>
      </c>
      <c r="W676" s="26">
        <f t="shared" si="144"/>
        <v>0</v>
      </c>
      <c r="X676" s="26">
        <f t="shared" si="145"/>
        <v>0</v>
      </c>
      <c r="Y676" s="26">
        <f t="shared" si="146"/>
        <v>0</v>
      </c>
      <c r="Z676" s="26">
        <f t="shared" si="147"/>
        <v>0</v>
      </c>
      <c r="AA676" s="26"/>
    </row>
    <row r="677" spans="1:27" x14ac:dyDescent="0.2">
      <c r="A677" s="27" t="s">
        <v>667</v>
      </c>
      <c r="B677" s="18">
        <f>IF(ISERROR(VLOOKUP(Prices!A677,Quantities!$A$1:$B$576,2,FALSE)),0,VLOOKUP(Prices!A677,Quantities!$A$1:$B$576,2,FALSE))</f>
        <v>1</v>
      </c>
      <c r="C677" s="19"/>
      <c r="D677" s="20">
        <v>6</v>
      </c>
      <c r="E677" s="21">
        <v>1</v>
      </c>
      <c r="F677" s="22">
        <v>0</v>
      </c>
      <c r="G677" s="23">
        <v>0</v>
      </c>
      <c r="H677" s="23">
        <v>0</v>
      </c>
      <c r="I677" s="23">
        <f>VLOOKUP(A677,'[1]Public Lighting Charges'!$A$8:$L$689,12,FALSE)</f>
        <v>0</v>
      </c>
      <c r="J677" s="24">
        <f t="shared" si="140"/>
        <v>0</v>
      </c>
      <c r="K677" s="25">
        <f t="shared" si="148"/>
        <v>0</v>
      </c>
      <c r="L677" s="25">
        <f t="shared" si="148"/>
        <v>0</v>
      </c>
      <c r="M677" s="25">
        <f t="shared" si="148"/>
        <v>0</v>
      </c>
      <c r="N677" s="25">
        <f t="shared" si="148"/>
        <v>0</v>
      </c>
      <c r="O677" s="25">
        <f t="shared" si="148"/>
        <v>0</v>
      </c>
      <c r="U677" s="26"/>
      <c r="V677" s="26">
        <f t="shared" si="141"/>
        <v>0</v>
      </c>
      <c r="W677" s="26">
        <f t="shared" si="144"/>
        <v>0</v>
      </c>
      <c r="X677" s="26">
        <f t="shared" si="145"/>
        <v>0</v>
      </c>
      <c r="Y677" s="26">
        <f t="shared" si="146"/>
        <v>0</v>
      </c>
      <c r="Z677" s="26">
        <f t="shared" si="147"/>
        <v>0</v>
      </c>
      <c r="AA677" s="26"/>
    </row>
    <row r="678" spans="1:27" x14ac:dyDescent="0.2">
      <c r="A678" s="27" t="s">
        <v>668</v>
      </c>
      <c r="B678" s="18">
        <f>IF(ISERROR(VLOOKUP(Prices!A678,Quantities!$A$1:$B$576,2,FALSE)),0,VLOOKUP(Prices!A678,Quantities!$A$1:$B$576,2,FALSE))</f>
        <v>2</v>
      </c>
      <c r="C678" s="19"/>
      <c r="D678" s="20">
        <v>6</v>
      </c>
      <c r="E678" s="21">
        <v>1</v>
      </c>
      <c r="F678" s="22">
        <v>0</v>
      </c>
      <c r="G678" s="23">
        <v>0</v>
      </c>
      <c r="H678" s="23">
        <v>0</v>
      </c>
      <c r="I678" s="23">
        <f>VLOOKUP(A678,'[1]Public Lighting Charges'!$A$8:$L$689,12,FALSE)</f>
        <v>0</v>
      </c>
      <c r="J678" s="24">
        <f t="shared" si="140"/>
        <v>0</v>
      </c>
      <c r="K678" s="25">
        <f t="shared" si="148"/>
        <v>0</v>
      </c>
      <c r="L678" s="25">
        <f t="shared" si="148"/>
        <v>0</v>
      </c>
      <c r="M678" s="25">
        <f t="shared" si="148"/>
        <v>0</v>
      </c>
      <c r="N678" s="25">
        <f t="shared" si="148"/>
        <v>0</v>
      </c>
      <c r="O678" s="25">
        <f t="shared" si="148"/>
        <v>0</v>
      </c>
      <c r="U678" s="26"/>
      <c r="V678" s="26">
        <f t="shared" si="141"/>
        <v>0</v>
      </c>
      <c r="W678" s="26">
        <f t="shared" si="144"/>
        <v>0</v>
      </c>
      <c r="X678" s="26">
        <f t="shared" si="145"/>
        <v>0</v>
      </c>
      <c r="Y678" s="26">
        <f t="shared" si="146"/>
        <v>0</v>
      </c>
      <c r="Z678" s="26">
        <f t="shared" si="147"/>
        <v>0</v>
      </c>
      <c r="AA678" s="26"/>
    </row>
    <row r="679" spans="1:27" x14ac:dyDescent="0.2">
      <c r="A679" s="27" t="s">
        <v>669</v>
      </c>
      <c r="B679" s="18">
        <f>IF(ISERROR(VLOOKUP(Prices!A679,Quantities!$A$1:$B$576,2,FALSE)),0,VLOOKUP(Prices!A679,Quantities!$A$1:$B$576,2,FALSE))</f>
        <v>1</v>
      </c>
      <c r="C679" s="19"/>
      <c r="D679" s="20">
        <v>6</v>
      </c>
      <c r="E679" s="21">
        <v>1</v>
      </c>
      <c r="F679" s="22">
        <v>0</v>
      </c>
      <c r="G679" s="23">
        <v>0</v>
      </c>
      <c r="H679" s="23">
        <v>0</v>
      </c>
      <c r="I679" s="23">
        <f>VLOOKUP(A679,'[1]Public Lighting Charges'!$A$8:$L$689,12,FALSE)</f>
        <v>0</v>
      </c>
      <c r="J679" s="24">
        <f t="shared" si="140"/>
        <v>0</v>
      </c>
      <c r="K679" s="25">
        <f t="shared" si="148"/>
        <v>0</v>
      </c>
      <c r="L679" s="25">
        <f t="shared" si="148"/>
        <v>0</v>
      </c>
      <c r="M679" s="25">
        <f t="shared" si="148"/>
        <v>0</v>
      </c>
      <c r="N679" s="25">
        <f t="shared" si="148"/>
        <v>0</v>
      </c>
      <c r="O679" s="25">
        <f t="shared" si="148"/>
        <v>0</v>
      </c>
      <c r="U679" s="26"/>
      <c r="V679" s="26">
        <f t="shared" si="141"/>
        <v>0</v>
      </c>
      <c r="W679" s="26">
        <f t="shared" si="144"/>
        <v>0</v>
      </c>
      <c r="X679" s="26">
        <f t="shared" si="145"/>
        <v>0</v>
      </c>
      <c r="Y679" s="26">
        <f t="shared" si="146"/>
        <v>0</v>
      </c>
      <c r="Z679" s="26">
        <f t="shared" si="147"/>
        <v>0</v>
      </c>
      <c r="AA679" s="26"/>
    </row>
    <row r="680" spans="1:27" x14ac:dyDescent="0.2">
      <c r="A680" s="27" t="s">
        <v>670</v>
      </c>
      <c r="B680" s="18">
        <f>IF(ISERROR(VLOOKUP(Prices!A680,Quantities!$A$1:$B$576,2,FALSE)),0,VLOOKUP(Prices!A680,Quantities!$A$1:$B$576,2,FALSE))</f>
        <v>4</v>
      </c>
      <c r="C680" s="19"/>
      <c r="D680" s="20">
        <v>6</v>
      </c>
      <c r="E680" s="21">
        <v>1</v>
      </c>
      <c r="F680" s="22">
        <v>0</v>
      </c>
      <c r="G680" s="23">
        <v>0</v>
      </c>
      <c r="H680" s="23">
        <v>0</v>
      </c>
      <c r="I680" s="23">
        <f>VLOOKUP(A680,'[1]Public Lighting Charges'!$A$8:$L$689,12,FALSE)</f>
        <v>0</v>
      </c>
      <c r="J680" s="24">
        <f t="shared" si="140"/>
        <v>0</v>
      </c>
      <c r="K680" s="25">
        <f t="shared" si="148"/>
        <v>0</v>
      </c>
      <c r="L680" s="25">
        <f t="shared" si="148"/>
        <v>0</v>
      </c>
      <c r="M680" s="25">
        <f t="shared" si="148"/>
        <v>0</v>
      </c>
      <c r="N680" s="25">
        <f t="shared" si="148"/>
        <v>0</v>
      </c>
      <c r="O680" s="25">
        <f t="shared" si="148"/>
        <v>0</v>
      </c>
      <c r="U680" s="26"/>
      <c r="V680" s="26">
        <f t="shared" si="141"/>
        <v>0</v>
      </c>
      <c r="W680" s="26">
        <f t="shared" si="144"/>
        <v>0</v>
      </c>
      <c r="X680" s="26">
        <f t="shared" si="145"/>
        <v>0</v>
      </c>
      <c r="Y680" s="26">
        <f t="shared" si="146"/>
        <v>0</v>
      </c>
      <c r="Z680" s="26">
        <f t="shared" si="147"/>
        <v>0</v>
      </c>
      <c r="AA680" s="26"/>
    </row>
    <row r="681" spans="1:27" x14ac:dyDescent="0.2">
      <c r="A681" s="27" t="s">
        <v>671</v>
      </c>
      <c r="B681" s="18">
        <f>IF(ISERROR(VLOOKUP(Prices!A681,Quantities!$A$1:$B$576,2,FALSE)),0,VLOOKUP(Prices!A681,Quantities!$A$1:$B$576,2,FALSE))</f>
        <v>34</v>
      </c>
      <c r="C681" s="19"/>
      <c r="D681" s="20">
        <v>6</v>
      </c>
      <c r="E681" s="21">
        <v>1</v>
      </c>
      <c r="F681" s="22">
        <v>0</v>
      </c>
      <c r="G681" s="23">
        <v>0</v>
      </c>
      <c r="H681" s="23">
        <v>0</v>
      </c>
      <c r="I681" s="23">
        <f>VLOOKUP(A681,'[1]Public Lighting Charges'!$A$8:$L$689,12,FALSE)</f>
        <v>0</v>
      </c>
      <c r="J681" s="24">
        <f t="shared" si="140"/>
        <v>0</v>
      </c>
      <c r="K681" s="25">
        <f t="shared" si="148"/>
        <v>0</v>
      </c>
      <c r="L681" s="25">
        <f t="shared" si="148"/>
        <v>0</v>
      </c>
      <c r="M681" s="25">
        <f t="shared" si="148"/>
        <v>0</v>
      </c>
      <c r="N681" s="25">
        <f t="shared" si="148"/>
        <v>0</v>
      </c>
      <c r="O681" s="25">
        <f t="shared" si="148"/>
        <v>0</v>
      </c>
      <c r="U681" s="26"/>
      <c r="V681" s="26">
        <f t="shared" si="141"/>
        <v>0</v>
      </c>
      <c r="W681" s="26">
        <f t="shared" si="144"/>
        <v>0</v>
      </c>
      <c r="X681" s="26">
        <f t="shared" si="145"/>
        <v>0</v>
      </c>
      <c r="Y681" s="26">
        <f t="shared" si="146"/>
        <v>0</v>
      </c>
      <c r="Z681" s="26">
        <f t="shared" si="147"/>
        <v>0</v>
      </c>
      <c r="AA681" s="26"/>
    </row>
    <row r="682" spans="1:27" x14ac:dyDescent="0.2">
      <c r="A682" s="27" t="s">
        <v>672</v>
      </c>
      <c r="B682" s="18">
        <f>IF(ISERROR(VLOOKUP(Prices!A682,Quantities!$A$1:$B$576,2,FALSE)),0,VLOOKUP(Prices!A682,Quantities!$A$1:$B$576,2,FALSE))</f>
        <v>4</v>
      </c>
      <c r="C682" s="19"/>
      <c r="D682" s="20">
        <v>6</v>
      </c>
      <c r="E682" s="21">
        <v>1</v>
      </c>
      <c r="F682" s="22">
        <v>0</v>
      </c>
      <c r="G682" s="23">
        <v>0</v>
      </c>
      <c r="H682" s="23">
        <v>0</v>
      </c>
      <c r="I682" s="23">
        <f>VLOOKUP(A682,'[1]Public Lighting Charges'!$A$8:$L$689,12,FALSE)</f>
        <v>0</v>
      </c>
      <c r="J682" s="24">
        <f t="shared" si="140"/>
        <v>0</v>
      </c>
      <c r="K682" s="25">
        <f t="shared" si="148"/>
        <v>0</v>
      </c>
      <c r="L682" s="25">
        <f t="shared" si="148"/>
        <v>0</v>
      </c>
      <c r="M682" s="25">
        <f t="shared" si="148"/>
        <v>0</v>
      </c>
      <c r="N682" s="25">
        <f t="shared" si="148"/>
        <v>0</v>
      </c>
      <c r="O682" s="25">
        <f t="shared" si="148"/>
        <v>0</v>
      </c>
      <c r="U682" s="26"/>
      <c r="V682" s="26">
        <f t="shared" si="141"/>
        <v>0</v>
      </c>
      <c r="W682" s="26">
        <f t="shared" si="144"/>
        <v>0</v>
      </c>
      <c r="X682" s="26">
        <f t="shared" si="145"/>
        <v>0</v>
      </c>
      <c r="Y682" s="26">
        <f t="shared" si="146"/>
        <v>0</v>
      </c>
      <c r="Z682" s="26">
        <f t="shared" si="147"/>
        <v>0</v>
      </c>
      <c r="AA682" s="26"/>
    </row>
    <row r="683" spans="1:27" x14ac:dyDescent="0.2">
      <c r="A683" s="27" t="s">
        <v>673</v>
      </c>
      <c r="B683" s="18">
        <f>IF(ISERROR(VLOOKUP(Prices!A683,Quantities!$A$1:$B$576,2,FALSE)),0,VLOOKUP(Prices!A683,Quantities!$A$1:$B$576,2,FALSE))</f>
        <v>7</v>
      </c>
      <c r="C683" s="19"/>
      <c r="D683" s="20">
        <v>6</v>
      </c>
      <c r="E683" s="21">
        <v>1</v>
      </c>
      <c r="F683" s="22">
        <v>0</v>
      </c>
      <c r="G683" s="23">
        <v>0</v>
      </c>
      <c r="H683" s="23">
        <v>0</v>
      </c>
      <c r="I683" s="23">
        <f>VLOOKUP(A683,'[1]Public Lighting Charges'!$A$8:$L$689,12,FALSE)</f>
        <v>0</v>
      </c>
      <c r="J683" s="24">
        <f t="shared" si="140"/>
        <v>0</v>
      </c>
      <c r="K683" s="25">
        <f t="shared" si="148"/>
        <v>0</v>
      </c>
      <c r="L683" s="25">
        <f t="shared" si="148"/>
        <v>0</v>
      </c>
      <c r="M683" s="25">
        <f t="shared" si="148"/>
        <v>0</v>
      </c>
      <c r="N683" s="25">
        <f t="shared" si="148"/>
        <v>0</v>
      </c>
      <c r="O683" s="25">
        <f t="shared" si="148"/>
        <v>0</v>
      </c>
      <c r="U683" s="26"/>
      <c r="V683" s="26">
        <f t="shared" si="141"/>
        <v>0</v>
      </c>
      <c r="W683" s="26">
        <f t="shared" si="144"/>
        <v>0</v>
      </c>
      <c r="X683" s="26">
        <f t="shared" si="145"/>
        <v>0</v>
      </c>
      <c r="Y683" s="26">
        <f t="shared" si="146"/>
        <v>0</v>
      </c>
      <c r="Z683" s="26">
        <f t="shared" si="147"/>
        <v>0</v>
      </c>
      <c r="AA683" s="26"/>
    </row>
    <row r="684" spans="1:27" x14ac:dyDescent="0.2">
      <c r="A684" s="27" t="s">
        <v>674</v>
      </c>
      <c r="B684" s="18">
        <f>IF(ISERROR(VLOOKUP(Prices!A684,Quantities!$A$1:$B$576,2,FALSE)),0,VLOOKUP(Prices!A684,Quantities!$A$1:$B$576,2,FALSE))</f>
        <v>4</v>
      </c>
      <c r="C684" s="19"/>
      <c r="D684" s="20">
        <v>6</v>
      </c>
      <c r="E684" s="21">
        <v>1</v>
      </c>
      <c r="F684" s="22">
        <v>0</v>
      </c>
      <c r="G684" s="23">
        <v>0</v>
      </c>
      <c r="H684" s="23">
        <v>0</v>
      </c>
      <c r="I684" s="23">
        <f>VLOOKUP(A684,'[1]Public Lighting Charges'!$A$8:$L$689,12,FALSE)</f>
        <v>0</v>
      </c>
      <c r="J684" s="24">
        <f t="shared" si="140"/>
        <v>0</v>
      </c>
      <c r="K684" s="25">
        <f t="shared" si="148"/>
        <v>0</v>
      </c>
      <c r="L684" s="25">
        <f t="shared" si="148"/>
        <v>0</v>
      </c>
      <c r="M684" s="25">
        <f t="shared" si="148"/>
        <v>0</v>
      </c>
      <c r="N684" s="25">
        <f t="shared" si="148"/>
        <v>0</v>
      </c>
      <c r="O684" s="25">
        <f t="shared" si="148"/>
        <v>0</v>
      </c>
      <c r="U684" s="26"/>
      <c r="V684" s="26">
        <f t="shared" si="141"/>
        <v>0</v>
      </c>
      <c r="W684" s="26">
        <f t="shared" si="144"/>
        <v>0</v>
      </c>
      <c r="X684" s="26">
        <f t="shared" si="145"/>
        <v>0</v>
      </c>
      <c r="Y684" s="26">
        <f t="shared" si="146"/>
        <v>0</v>
      </c>
      <c r="Z684" s="26">
        <f t="shared" si="147"/>
        <v>0</v>
      </c>
      <c r="AA684" s="26"/>
    </row>
    <row r="685" spans="1:27" x14ac:dyDescent="0.2">
      <c r="A685" s="27" t="s">
        <v>675</v>
      </c>
      <c r="B685" s="18">
        <f>IF(ISERROR(VLOOKUP(Prices!A685,Quantities!$A$1:$B$576,2,FALSE)),0,VLOOKUP(Prices!A685,Quantities!$A$1:$B$576,2,FALSE))</f>
        <v>237</v>
      </c>
      <c r="C685" s="19"/>
      <c r="D685" s="20">
        <v>6</v>
      </c>
      <c r="E685" s="21">
        <v>1</v>
      </c>
      <c r="F685" s="22">
        <v>0</v>
      </c>
      <c r="G685" s="23">
        <v>0</v>
      </c>
      <c r="H685" s="23">
        <v>0</v>
      </c>
      <c r="I685" s="23">
        <f>VLOOKUP(A685,'[1]Public Lighting Charges'!$A$8:$L$689,12,FALSE)</f>
        <v>0</v>
      </c>
      <c r="J685" s="24">
        <f t="shared" si="140"/>
        <v>0</v>
      </c>
      <c r="K685" s="25">
        <f t="shared" si="148"/>
        <v>0</v>
      </c>
      <c r="L685" s="25">
        <f t="shared" si="148"/>
        <v>0</v>
      </c>
      <c r="M685" s="25">
        <f t="shared" si="148"/>
        <v>0</v>
      </c>
      <c r="N685" s="25">
        <f t="shared" si="148"/>
        <v>0</v>
      </c>
      <c r="O685" s="25">
        <f t="shared" si="148"/>
        <v>0</v>
      </c>
      <c r="U685" s="26"/>
      <c r="V685" s="26">
        <f t="shared" si="141"/>
        <v>0</v>
      </c>
      <c r="W685" s="26">
        <f t="shared" si="144"/>
        <v>0</v>
      </c>
      <c r="X685" s="26">
        <f t="shared" si="145"/>
        <v>0</v>
      </c>
      <c r="Y685" s="26">
        <f t="shared" si="146"/>
        <v>0</v>
      </c>
      <c r="Z685" s="26">
        <f t="shared" si="147"/>
        <v>0</v>
      </c>
      <c r="AA685" s="26"/>
    </row>
    <row r="686" spans="1:27" x14ac:dyDescent="0.2">
      <c r="A686" s="27" t="s">
        <v>676</v>
      </c>
      <c r="B686" s="18">
        <f>IF(ISERROR(VLOOKUP(Prices!A686,Quantities!$A$1:$B$576,2,FALSE)),0,VLOOKUP(Prices!A686,Quantities!$A$1:$B$576,2,FALSE))</f>
        <v>145</v>
      </c>
      <c r="C686" s="19"/>
      <c r="D686" s="20">
        <v>6</v>
      </c>
      <c r="E686" s="21">
        <v>1</v>
      </c>
      <c r="F686" s="22">
        <v>0</v>
      </c>
      <c r="G686" s="23">
        <v>0</v>
      </c>
      <c r="H686" s="23">
        <v>0</v>
      </c>
      <c r="I686" s="23">
        <f>VLOOKUP(A686,'[1]Public Lighting Charges'!$A$8:$L$689,12,FALSE)</f>
        <v>0</v>
      </c>
      <c r="J686" s="24">
        <f t="shared" si="140"/>
        <v>0</v>
      </c>
      <c r="K686" s="25">
        <f t="shared" si="148"/>
        <v>0</v>
      </c>
      <c r="L686" s="25">
        <f t="shared" si="148"/>
        <v>0</v>
      </c>
      <c r="M686" s="25">
        <f t="shared" si="148"/>
        <v>0</v>
      </c>
      <c r="N686" s="25">
        <f t="shared" si="148"/>
        <v>0</v>
      </c>
      <c r="O686" s="25">
        <f t="shared" si="148"/>
        <v>0</v>
      </c>
      <c r="U686" s="26"/>
      <c r="V686" s="26">
        <f t="shared" si="141"/>
        <v>0</v>
      </c>
      <c r="W686" s="26">
        <f t="shared" si="144"/>
        <v>0</v>
      </c>
      <c r="X686" s="26">
        <f t="shared" si="145"/>
        <v>0</v>
      </c>
      <c r="Y686" s="26">
        <f t="shared" si="146"/>
        <v>0</v>
      </c>
      <c r="Z686" s="26">
        <f t="shared" si="147"/>
        <v>0</v>
      </c>
      <c r="AA686" s="26"/>
    </row>
    <row r="687" spans="1:27" x14ac:dyDescent="0.2">
      <c r="A687" s="27" t="s">
        <v>677</v>
      </c>
      <c r="B687" s="18">
        <f>IF(ISERROR(VLOOKUP(Prices!A687,Quantities!$A$1:$B$576,2,FALSE)),0,VLOOKUP(Prices!A687,Quantities!$A$1:$B$576,2,FALSE))</f>
        <v>6</v>
      </c>
      <c r="C687" s="19"/>
      <c r="D687" s="20">
        <v>6</v>
      </c>
      <c r="E687" s="21">
        <v>1</v>
      </c>
      <c r="F687" s="22">
        <v>0</v>
      </c>
      <c r="G687" s="23">
        <v>0</v>
      </c>
      <c r="H687" s="23">
        <v>0</v>
      </c>
      <c r="I687" s="23">
        <f>VLOOKUP(A687,'[1]Public Lighting Charges'!$A$8:$L$689,12,FALSE)</f>
        <v>0</v>
      </c>
      <c r="J687" s="24">
        <f t="shared" si="140"/>
        <v>0</v>
      </c>
      <c r="K687" s="25">
        <f t="shared" si="148"/>
        <v>0</v>
      </c>
      <c r="L687" s="25">
        <f t="shared" si="148"/>
        <v>0</v>
      </c>
      <c r="M687" s="25">
        <f t="shared" si="148"/>
        <v>0</v>
      </c>
      <c r="N687" s="25">
        <f t="shared" si="148"/>
        <v>0</v>
      </c>
      <c r="O687" s="25">
        <f t="shared" si="148"/>
        <v>0</v>
      </c>
      <c r="U687" s="26"/>
      <c r="V687" s="26">
        <f t="shared" si="141"/>
        <v>0</v>
      </c>
      <c r="W687" s="26">
        <f t="shared" si="144"/>
        <v>0</v>
      </c>
      <c r="X687" s="26">
        <f t="shared" si="145"/>
        <v>0</v>
      </c>
      <c r="Y687" s="26">
        <f t="shared" si="146"/>
        <v>0</v>
      </c>
      <c r="Z687" s="26">
        <f t="shared" si="147"/>
        <v>0</v>
      </c>
      <c r="AA687" s="26"/>
    </row>
    <row r="688" spans="1:27" x14ac:dyDescent="0.2">
      <c r="A688" s="27" t="s">
        <v>678</v>
      </c>
      <c r="B688" s="18">
        <f>IF(ISERROR(VLOOKUP(Prices!A688,Quantities!$A$1:$B$576,2,FALSE)),0,VLOOKUP(Prices!A688,Quantities!$A$1:$B$576,2,FALSE))</f>
        <v>10</v>
      </c>
      <c r="C688" s="19"/>
      <c r="D688" s="20">
        <v>6</v>
      </c>
      <c r="E688" s="21">
        <v>1</v>
      </c>
      <c r="F688" s="22">
        <v>0</v>
      </c>
      <c r="G688" s="23">
        <v>0</v>
      </c>
      <c r="H688" s="23">
        <v>0</v>
      </c>
      <c r="I688" s="23">
        <f>VLOOKUP(A688,'[1]Public Lighting Charges'!$A$8:$L$689,12,FALSE)</f>
        <v>0</v>
      </c>
      <c r="J688" s="24">
        <f t="shared" si="140"/>
        <v>0</v>
      </c>
      <c r="K688" s="25">
        <f t="shared" si="148"/>
        <v>0</v>
      </c>
      <c r="L688" s="25">
        <f t="shared" si="148"/>
        <v>0</v>
      </c>
      <c r="M688" s="25">
        <f t="shared" si="148"/>
        <v>0</v>
      </c>
      <c r="N688" s="25">
        <f t="shared" si="148"/>
        <v>0</v>
      </c>
      <c r="O688" s="25">
        <f t="shared" si="148"/>
        <v>0</v>
      </c>
      <c r="U688" s="26"/>
      <c r="V688" s="26">
        <f t="shared" si="141"/>
        <v>0</v>
      </c>
      <c r="W688" s="26">
        <f t="shared" si="144"/>
        <v>0</v>
      </c>
      <c r="X688" s="26">
        <f t="shared" si="145"/>
        <v>0</v>
      </c>
      <c r="Y688" s="26">
        <f t="shared" si="146"/>
        <v>0</v>
      </c>
      <c r="Z688" s="26">
        <f t="shared" si="147"/>
        <v>0</v>
      </c>
      <c r="AA688" s="26"/>
    </row>
    <row r="689" spans="1:27" ht="13.5" thickBot="1" x14ac:dyDescent="0.25">
      <c r="A689" s="27" t="s">
        <v>679</v>
      </c>
      <c r="B689" s="18">
        <f>IF(ISERROR(VLOOKUP(Prices!A689,Quantities!$A$1:$B$576,2,FALSE)),0,VLOOKUP(Prices!A689,Quantities!$A$1:$B$576,2,FALSE))</f>
        <v>1</v>
      </c>
      <c r="C689" s="19"/>
      <c r="D689" s="20">
        <v>6</v>
      </c>
      <c r="E689" s="21">
        <v>1</v>
      </c>
      <c r="F689" s="28">
        <v>0</v>
      </c>
      <c r="G689" s="29">
        <v>0</v>
      </c>
      <c r="H689" s="29">
        <v>0</v>
      </c>
      <c r="I689" s="29">
        <f>VLOOKUP(A689,'[1]Public Lighting Charges'!$A$8:$L$689,12,FALSE)</f>
        <v>0</v>
      </c>
      <c r="J689" s="30">
        <f t="shared" si="140"/>
        <v>0</v>
      </c>
      <c r="K689" s="25">
        <f t="shared" si="148"/>
        <v>0</v>
      </c>
      <c r="L689" s="25">
        <f t="shared" si="148"/>
        <v>0</v>
      </c>
      <c r="M689" s="25">
        <f t="shared" si="148"/>
        <v>0</v>
      </c>
      <c r="N689" s="25">
        <f t="shared" si="148"/>
        <v>0</v>
      </c>
      <c r="O689" s="25">
        <f t="shared" si="148"/>
        <v>0</v>
      </c>
      <c r="U689" s="26"/>
      <c r="V689" s="26">
        <f t="shared" si="141"/>
        <v>0</v>
      </c>
      <c r="W689" s="26">
        <f t="shared" si="144"/>
        <v>0</v>
      </c>
      <c r="X689" s="26">
        <f t="shared" si="145"/>
        <v>0</v>
      </c>
      <c r="Y689" s="26">
        <f t="shared" si="146"/>
        <v>0</v>
      </c>
      <c r="Z689" s="26">
        <f t="shared" si="147"/>
        <v>0</v>
      </c>
      <c r="AA689" s="26"/>
    </row>
    <row r="691" spans="1:27" x14ac:dyDescent="0.2">
      <c r="B691" s="2">
        <f>SUM(B9:B689)</f>
        <v>149270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6"/>
  <sheetViews>
    <sheetView showGridLines="0" topLeftCell="A41" workbookViewId="0">
      <selection activeCell="A41" sqref="A41"/>
    </sheetView>
  </sheetViews>
  <sheetFormatPr defaultRowHeight="15" x14ac:dyDescent="0.25"/>
  <cols>
    <col min="1" max="1" width="22.7109375" bestFit="1" customWidth="1"/>
  </cols>
  <sheetData>
    <row r="1" spans="1:2" x14ac:dyDescent="0.25">
      <c r="A1" s="51" t="s">
        <v>751</v>
      </c>
      <c r="B1" s="51" t="s">
        <v>725</v>
      </c>
    </row>
    <row r="2" spans="1:2" x14ac:dyDescent="0.25">
      <c r="A2" s="37" t="s">
        <v>647</v>
      </c>
      <c r="B2" s="37">
        <v>28</v>
      </c>
    </row>
    <row r="3" spans="1:2" x14ac:dyDescent="0.25">
      <c r="A3" s="37" t="s">
        <v>192</v>
      </c>
      <c r="B3" s="37">
        <v>18</v>
      </c>
    </row>
    <row r="4" spans="1:2" x14ac:dyDescent="0.25">
      <c r="A4" s="37" t="s">
        <v>26</v>
      </c>
      <c r="B4" s="37">
        <v>1</v>
      </c>
    </row>
    <row r="5" spans="1:2" x14ac:dyDescent="0.25">
      <c r="A5" s="37" t="s">
        <v>193</v>
      </c>
      <c r="B5" s="37">
        <v>1</v>
      </c>
    </row>
    <row r="6" spans="1:2" x14ac:dyDescent="0.25">
      <c r="A6" s="37" t="s">
        <v>648</v>
      </c>
      <c r="B6" s="37">
        <v>6</v>
      </c>
    </row>
    <row r="7" spans="1:2" x14ac:dyDescent="0.25">
      <c r="A7" s="37" t="s">
        <v>194</v>
      </c>
      <c r="B7" s="37">
        <v>2</v>
      </c>
    </row>
    <row r="8" spans="1:2" x14ac:dyDescent="0.25">
      <c r="A8" s="37" t="s">
        <v>649</v>
      </c>
      <c r="B8" s="37">
        <v>160</v>
      </c>
    </row>
    <row r="9" spans="1:2" x14ac:dyDescent="0.25">
      <c r="A9" s="37" t="s">
        <v>27</v>
      </c>
      <c r="B9" s="37">
        <v>29</v>
      </c>
    </row>
    <row r="10" spans="1:2" x14ac:dyDescent="0.25">
      <c r="A10" s="37" t="s">
        <v>195</v>
      </c>
      <c r="B10" s="37">
        <v>52</v>
      </c>
    </row>
    <row r="11" spans="1:2" x14ac:dyDescent="0.25">
      <c r="A11" s="37" t="s">
        <v>28</v>
      </c>
      <c r="B11" s="37">
        <v>2</v>
      </c>
    </row>
    <row r="12" spans="1:2" x14ac:dyDescent="0.25">
      <c r="A12" s="37" t="s">
        <v>196</v>
      </c>
      <c r="B12" s="37">
        <v>11</v>
      </c>
    </row>
    <row r="13" spans="1:2" x14ac:dyDescent="0.25">
      <c r="A13" s="37" t="s">
        <v>650</v>
      </c>
      <c r="B13" s="37">
        <v>1</v>
      </c>
    </row>
    <row r="14" spans="1:2" x14ac:dyDescent="0.25">
      <c r="A14" s="37" t="s">
        <v>29</v>
      </c>
      <c r="B14" s="37">
        <v>208</v>
      </c>
    </row>
    <row r="15" spans="1:2" x14ac:dyDescent="0.25">
      <c r="A15" s="37" t="s">
        <v>197</v>
      </c>
      <c r="B15" s="37">
        <v>82</v>
      </c>
    </row>
    <row r="16" spans="1:2" x14ac:dyDescent="0.25">
      <c r="A16" s="37" t="s">
        <v>198</v>
      </c>
      <c r="B16" s="37">
        <v>2</v>
      </c>
    </row>
    <row r="17" spans="1:2" x14ac:dyDescent="0.25">
      <c r="A17" s="37" t="s">
        <v>30</v>
      </c>
      <c r="B17" s="37">
        <v>9</v>
      </c>
    </row>
    <row r="18" spans="1:2" x14ac:dyDescent="0.25">
      <c r="A18" s="37" t="s">
        <v>199</v>
      </c>
      <c r="B18" s="37">
        <v>2</v>
      </c>
    </row>
    <row r="19" spans="1:2" x14ac:dyDescent="0.25">
      <c r="A19" s="37" t="s">
        <v>200</v>
      </c>
      <c r="B19" s="37">
        <v>4</v>
      </c>
    </row>
    <row r="20" spans="1:2" x14ac:dyDescent="0.25">
      <c r="A20" s="37" t="s">
        <v>31</v>
      </c>
      <c r="B20" s="37">
        <v>14</v>
      </c>
    </row>
    <row r="21" spans="1:2" x14ac:dyDescent="0.25">
      <c r="A21" s="37" t="s">
        <v>201</v>
      </c>
      <c r="B21" s="37">
        <v>14</v>
      </c>
    </row>
    <row r="22" spans="1:2" x14ac:dyDescent="0.25">
      <c r="A22" s="37" t="s">
        <v>202</v>
      </c>
      <c r="B22" s="37">
        <v>2</v>
      </c>
    </row>
    <row r="23" spans="1:2" x14ac:dyDescent="0.25">
      <c r="A23" s="37" t="s">
        <v>203</v>
      </c>
      <c r="B23" s="37">
        <v>1</v>
      </c>
    </row>
    <row r="24" spans="1:2" x14ac:dyDescent="0.25">
      <c r="A24" s="37" t="s">
        <v>651</v>
      </c>
      <c r="B24" s="37">
        <v>1</v>
      </c>
    </row>
    <row r="25" spans="1:2" x14ac:dyDescent="0.25">
      <c r="A25" s="37" t="s">
        <v>32</v>
      </c>
      <c r="B25" s="37">
        <v>2</v>
      </c>
    </row>
    <row r="26" spans="1:2" x14ac:dyDescent="0.25">
      <c r="A26" s="37" t="s">
        <v>204</v>
      </c>
      <c r="B26" s="37">
        <v>20</v>
      </c>
    </row>
    <row r="27" spans="1:2" x14ac:dyDescent="0.25">
      <c r="A27" s="37" t="s">
        <v>205</v>
      </c>
      <c r="B27" s="37">
        <v>3</v>
      </c>
    </row>
    <row r="28" spans="1:2" x14ac:dyDescent="0.25">
      <c r="A28" s="37" t="s">
        <v>652</v>
      </c>
      <c r="B28" s="37">
        <v>10</v>
      </c>
    </row>
    <row r="29" spans="1:2" x14ac:dyDescent="0.25">
      <c r="A29" s="37" t="s">
        <v>33</v>
      </c>
      <c r="B29" s="37">
        <v>45</v>
      </c>
    </row>
    <row r="30" spans="1:2" x14ac:dyDescent="0.25">
      <c r="A30" s="37" t="s">
        <v>206</v>
      </c>
      <c r="B30" s="37">
        <v>62</v>
      </c>
    </row>
    <row r="31" spans="1:2" x14ac:dyDescent="0.25">
      <c r="A31" s="37" t="s">
        <v>207</v>
      </c>
      <c r="B31" s="37">
        <v>4</v>
      </c>
    </row>
    <row r="32" spans="1:2" x14ac:dyDescent="0.25">
      <c r="A32" s="37" t="s">
        <v>208</v>
      </c>
      <c r="B32" s="37">
        <v>9</v>
      </c>
    </row>
    <row r="33" spans="1:2" x14ac:dyDescent="0.25">
      <c r="A33" s="37" t="s">
        <v>653</v>
      </c>
      <c r="B33" s="37">
        <v>28</v>
      </c>
    </row>
    <row r="34" spans="1:2" x14ac:dyDescent="0.25">
      <c r="A34" s="37" t="s">
        <v>34</v>
      </c>
      <c r="B34" s="37">
        <v>977</v>
      </c>
    </row>
    <row r="35" spans="1:2" x14ac:dyDescent="0.25">
      <c r="A35" s="37" t="s">
        <v>209</v>
      </c>
      <c r="B35" s="37">
        <v>220</v>
      </c>
    </row>
    <row r="36" spans="1:2" x14ac:dyDescent="0.25">
      <c r="A36" s="37" t="s">
        <v>466</v>
      </c>
      <c r="B36" s="37">
        <v>57</v>
      </c>
    </row>
    <row r="37" spans="1:2" x14ac:dyDescent="0.25">
      <c r="A37" s="37" t="s">
        <v>35</v>
      </c>
      <c r="B37" s="37">
        <v>1</v>
      </c>
    </row>
    <row r="38" spans="1:2" x14ac:dyDescent="0.25">
      <c r="A38" s="37" t="s">
        <v>210</v>
      </c>
      <c r="B38" s="37">
        <v>3</v>
      </c>
    </row>
    <row r="39" spans="1:2" x14ac:dyDescent="0.25">
      <c r="A39" s="37" t="s">
        <v>36</v>
      </c>
      <c r="B39" s="37">
        <v>4</v>
      </c>
    </row>
    <row r="40" spans="1:2" x14ac:dyDescent="0.25">
      <c r="A40" s="37" t="s">
        <v>211</v>
      </c>
      <c r="B40" s="37">
        <v>12</v>
      </c>
    </row>
    <row r="41" spans="1:2" x14ac:dyDescent="0.25">
      <c r="A41" s="37" t="s">
        <v>37</v>
      </c>
      <c r="B41" s="37">
        <v>66</v>
      </c>
    </row>
    <row r="42" spans="1:2" x14ac:dyDescent="0.25">
      <c r="A42" s="37" t="s">
        <v>212</v>
      </c>
      <c r="B42" s="37">
        <v>90</v>
      </c>
    </row>
    <row r="43" spans="1:2" x14ac:dyDescent="0.25">
      <c r="A43" s="37" t="s">
        <v>38</v>
      </c>
      <c r="B43" s="37">
        <v>3</v>
      </c>
    </row>
    <row r="44" spans="1:2" x14ac:dyDescent="0.25">
      <c r="A44" s="37" t="s">
        <v>213</v>
      </c>
      <c r="B44" s="37">
        <v>2</v>
      </c>
    </row>
    <row r="45" spans="1:2" x14ac:dyDescent="0.25">
      <c r="A45" s="37" t="s">
        <v>654</v>
      </c>
      <c r="B45" s="37">
        <v>32</v>
      </c>
    </row>
    <row r="46" spans="1:2" x14ac:dyDescent="0.25">
      <c r="A46" s="37" t="s">
        <v>39</v>
      </c>
      <c r="B46" s="37">
        <v>14</v>
      </c>
    </row>
    <row r="47" spans="1:2" x14ac:dyDescent="0.25">
      <c r="A47" s="37" t="s">
        <v>214</v>
      </c>
      <c r="B47" s="37">
        <v>20</v>
      </c>
    </row>
    <row r="48" spans="1:2" x14ac:dyDescent="0.25">
      <c r="A48" s="37" t="s">
        <v>215</v>
      </c>
      <c r="B48" s="37">
        <v>2</v>
      </c>
    </row>
    <row r="49" spans="1:2" x14ac:dyDescent="0.25">
      <c r="A49" s="37" t="s">
        <v>40</v>
      </c>
      <c r="B49" s="37">
        <v>1</v>
      </c>
    </row>
    <row r="50" spans="1:2" x14ac:dyDescent="0.25">
      <c r="A50" s="37" t="s">
        <v>216</v>
      </c>
      <c r="B50" s="37">
        <v>1</v>
      </c>
    </row>
    <row r="51" spans="1:2" x14ac:dyDescent="0.25">
      <c r="A51" s="37" t="s">
        <v>217</v>
      </c>
      <c r="B51" s="37">
        <v>1</v>
      </c>
    </row>
    <row r="52" spans="1:2" x14ac:dyDescent="0.25">
      <c r="A52" s="37" t="s">
        <v>218</v>
      </c>
      <c r="B52" s="37">
        <v>1</v>
      </c>
    </row>
    <row r="53" spans="1:2" x14ac:dyDescent="0.25">
      <c r="A53" s="37" t="s">
        <v>41</v>
      </c>
      <c r="B53" s="37">
        <v>4</v>
      </c>
    </row>
    <row r="54" spans="1:2" x14ac:dyDescent="0.25">
      <c r="A54" s="37" t="s">
        <v>219</v>
      </c>
      <c r="B54" s="37">
        <v>1</v>
      </c>
    </row>
    <row r="55" spans="1:2" x14ac:dyDescent="0.25">
      <c r="A55" s="37" t="s">
        <v>655</v>
      </c>
      <c r="B55" s="37">
        <v>4</v>
      </c>
    </row>
    <row r="56" spans="1:2" x14ac:dyDescent="0.25">
      <c r="A56" s="37" t="s">
        <v>42</v>
      </c>
      <c r="B56" s="37">
        <v>5</v>
      </c>
    </row>
    <row r="57" spans="1:2" x14ac:dyDescent="0.25">
      <c r="A57" s="37" t="s">
        <v>220</v>
      </c>
      <c r="B57" s="37">
        <v>9</v>
      </c>
    </row>
    <row r="58" spans="1:2" x14ac:dyDescent="0.25">
      <c r="A58" s="37" t="s">
        <v>467</v>
      </c>
      <c r="B58" s="37">
        <v>1</v>
      </c>
    </row>
    <row r="59" spans="1:2" x14ac:dyDescent="0.25">
      <c r="A59" s="37" t="s">
        <v>221</v>
      </c>
      <c r="B59" s="37">
        <v>1</v>
      </c>
    </row>
    <row r="60" spans="1:2" x14ac:dyDescent="0.25">
      <c r="A60" s="37" t="s">
        <v>222</v>
      </c>
      <c r="B60" s="37">
        <v>1</v>
      </c>
    </row>
    <row r="61" spans="1:2" x14ac:dyDescent="0.25">
      <c r="A61" s="37" t="s">
        <v>223</v>
      </c>
      <c r="B61" s="37">
        <v>1</v>
      </c>
    </row>
    <row r="62" spans="1:2" x14ac:dyDescent="0.25">
      <c r="A62" s="37" t="s">
        <v>656</v>
      </c>
      <c r="B62" s="37">
        <v>36</v>
      </c>
    </row>
    <row r="63" spans="1:2" x14ac:dyDescent="0.25">
      <c r="A63" s="37" t="s">
        <v>43</v>
      </c>
      <c r="B63" s="37">
        <v>673</v>
      </c>
    </row>
    <row r="64" spans="1:2" x14ac:dyDescent="0.25">
      <c r="A64" s="37" t="s">
        <v>224</v>
      </c>
      <c r="B64" s="37">
        <v>21</v>
      </c>
    </row>
    <row r="65" spans="1:2" x14ac:dyDescent="0.25">
      <c r="A65" s="37" t="s">
        <v>411</v>
      </c>
      <c r="B65" s="37">
        <v>1672</v>
      </c>
    </row>
    <row r="66" spans="1:2" x14ac:dyDescent="0.25">
      <c r="A66" s="37" t="s">
        <v>468</v>
      </c>
      <c r="B66" s="37">
        <v>32604</v>
      </c>
    </row>
    <row r="67" spans="1:2" x14ac:dyDescent="0.25">
      <c r="A67" s="37" t="s">
        <v>412</v>
      </c>
      <c r="B67" s="37">
        <v>10</v>
      </c>
    </row>
    <row r="68" spans="1:2" x14ac:dyDescent="0.25">
      <c r="A68" s="37" t="s">
        <v>469</v>
      </c>
      <c r="B68" s="37">
        <v>109</v>
      </c>
    </row>
    <row r="69" spans="1:2" x14ac:dyDescent="0.25">
      <c r="A69" s="37" t="s">
        <v>470</v>
      </c>
      <c r="B69" s="37">
        <v>7</v>
      </c>
    </row>
    <row r="70" spans="1:2" x14ac:dyDescent="0.25">
      <c r="A70" s="37" t="s">
        <v>471</v>
      </c>
      <c r="B70" s="37">
        <v>1</v>
      </c>
    </row>
    <row r="71" spans="1:2" x14ac:dyDescent="0.25">
      <c r="A71" s="37" t="s">
        <v>225</v>
      </c>
      <c r="B71" s="37">
        <v>2</v>
      </c>
    </row>
    <row r="72" spans="1:2" x14ac:dyDescent="0.25">
      <c r="A72" s="37" t="s">
        <v>413</v>
      </c>
      <c r="B72" s="37">
        <v>180</v>
      </c>
    </row>
    <row r="73" spans="1:2" x14ac:dyDescent="0.25">
      <c r="A73" s="37" t="s">
        <v>472</v>
      </c>
      <c r="B73" s="37">
        <v>2181</v>
      </c>
    </row>
    <row r="74" spans="1:2" x14ac:dyDescent="0.25">
      <c r="A74" s="37" t="s">
        <v>414</v>
      </c>
      <c r="B74" s="37">
        <v>1</v>
      </c>
    </row>
    <row r="75" spans="1:2" x14ac:dyDescent="0.25">
      <c r="A75" s="37" t="s">
        <v>473</v>
      </c>
      <c r="B75" s="37">
        <v>45</v>
      </c>
    </row>
    <row r="76" spans="1:2" x14ac:dyDescent="0.25">
      <c r="A76" s="37" t="s">
        <v>226</v>
      </c>
      <c r="B76" s="37">
        <v>21</v>
      </c>
    </row>
    <row r="77" spans="1:2" x14ac:dyDescent="0.25">
      <c r="A77" s="37" t="s">
        <v>415</v>
      </c>
      <c r="B77" s="37">
        <v>519</v>
      </c>
    </row>
    <row r="78" spans="1:2" x14ac:dyDescent="0.25">
      <c r="A78" s="37" t="s">
        <v>474</v>
      </c>
      <c r="B78" s="37">
        <v>16967</v>
      </c>
    </row>
    <row r="79" spans="1:2" x14ac:dyDescent="0.25">
      <c r="A79" s="37" t="s">
        <v>416</v>
      </c>
      <c r="B79" s="37">
        <v>11</v>
      </c>
    </row>
    <row r="80" spans="1:2" x14ac:dyDescent="0.25">
      <c r="A80" s="37" t="s">
        <v>475</v>
      </c>
      <c r="B80" s="37">
        <v>144</v>
      </c>
    </row>
    <row r="81" spans="1:2" x14ac:dyDescent="0.25">
      <c r="A81" s="37" t="s">
        <v>476</v>
      </c>
      <c r="B81" s="37">
        <v>18</v>
      </c>
    </row>
    <row r="82" spans="1:2" x14ac:dyDescent="0.25">
      <c r="A82" s="37" t="s">
        <v>477</v>
      </c>
      <c r="B82" s="37">
        <v>8</v>
      </c>
    </row>
    <row r="83" spans="1:2" x14ac:dyDescent="0.25">
      <c r="A83" s="37" t="s">
        <v>417</v>
      </c>
      <c r="B83" s="37">
        <v>11</v>
      </c>
    </row>
    <row r="84" spans="1:2" x14ac:dyDescent="0.25">
      <c r="A84" s="37" t="s">
        <v>478</v>
      </c>
      <c r="B84" s="37">
        <v>1</v>
      </c>
    </row>
    <row r="85" spans="1:2" x14ac:dyDescent="0.25">
      <c r="A85" s="37" t="s">
        <v>418</v>
      </c>
      <c r="B85" s="37">
        <v>1</v>
      </c>
    </row>
    <row r="86" spans="1:2" x14ac:dyDescent="0.25">
      <c r="A86" s="37" t="s">
        <v>479</v>
      </c>
      <c r="B86" s="37">
        <v>17</v>
      </c>
    </row>
    <row r="87" spans="1:2" x14ac:dyDescent="0.25">
      <c r="A87" s="37" t="s">
        <v>657</v>
      </c>
      <c r="B87" s="37">
        <v>9</v>
      </c>
    </row>
    <row r="88" spans="1:2" x14ac:dyDescent="0.25">
      <c r="A88" s="37" t="s">
        <v>44</v>
      </c>
      <c r="B88" s="37">
        <v>2</v>
      </c>
    </row>
    <row r="89" spans="1:2" x14ac:dyDescent="0.25">
      <c r="A89" s="37" t="s">
        <v>227</v>
      </c>
      <c r="B89" s="37">
        <v>534</v>
      </c>
    </row>
    <row r="90" spans="1:2" x14ac:dyDescent="0.25">
      <c r="A90" s="37" t="s">
        <v>228</v>
      </c>
      <c r="B90" s="37">
        <v>37</v>
      </c>
    </row>
    <row r="91" spans="1:2" x14ac:dyDescent="0.25">
      <c r="A91" s="37" t="s">
        <v>45</v>
      </c>
      <c r="B91" s="37">
        <v>13</v>
      </c>
    </row>
    <row r="92" spans="1:2" x14ac:dyDescent="0.25">
      <c r="A92" s="37" t="s">
        <v>229</v>
      </c>
      <c r="B92" s="37">
        <v>210</v>
      </c>
    </row>
    <row r="93" spans="1:2" x14ac:dyDescent="0.25">
      <c r="A93" s="37" t="s">
        <v>230</v>
      </c>
      <c r="B93" s="37">
        <v>3</v>
      </c>
    </row>
    <row r="94" spans="1:2" x14ac:dyDescent="0.25">
      <c r="A94" s="37" t="s">
        <v>231</v>
      </c>
      <c r="B94" s="37">
        <v>4</v>
      </c>
    </row>
    <row r="95" spans="1:2" x14ac:dyDescent="0.25">
      <c r="A95" s="37" t="s">
        <v>46</v>
      </c>
      <c r="B95" s="37">
        <v>1203</v>
      </c>
    </row>
    <row r="96" spans="1:2" x14ac:dyDescent="0.25">
      <c r="A96" s="37" t="s">
        <v>232</v>
      </c>
      <c r="B96" s="37">
        <v>362</v>
      </c>
    </row>
    <row r="97" spans="1:2" x14ac:dyDescent="0.25">
      <c r="A97" s="37" t="s">
        <v>419</v>
      </c>
      <c r="B97" s="37">
        <v>37</v>
      </c>
    </row>
    <row r="98" spans="1:2" x14ac:dyDescent="0.25">
      <c r="A98" s="37" t="s">
        <v>480</v>
      </c>
      <c r="B98" s="37">
        <v>31</v>
      </c>
    </row>
    <row r="99" spans="1:2" x14ac:dyDescent="0.25">
      <c r="A99" s="37" t="s">
        <v>47</v>
      </c>
      <c r="B99" s="37">
        <v>241</v>
      </c>
    </row>
    <row r="100" spans="1:2" x14ac:dyDescent="0.25">
      <c r="A100" s="37" t="s">
        <v>233</v>
      </c>
      <c r="B100" s="37">
        <v>8</v>
      </c>
    </row>
    <row r="101" spans="1:2" x14ac:dyDescent="0.25">
      <c r="A101" s="37" t="s">
        <v>420</v>
      </c>
      <c r="B101" s="37">
        <v>4</v>
      </c>
    </row>
    <row r="102" spans="1:2" x14ac:dyDescent="0.25">
      <c r="A102" s="37" t="s">
        <v>481</v>
      </c>
      <c r="B102" s="37">
        <v>7</v>
      </c>
    </row>
    <row r="103" spans="1:2" x14ac:dyDescent="0.25">
      <c r="A103" s="37" t="s">
        <v>48</v>
      </c>
      <c r="B103" s="37">
        <v>14</v>
      </c>
    </row>
    <row r="104" spans="1:2" x14ac:dyDescent="0.25">
      <c r="A104" s="37" t="s">
        <v>234</v>
      </c>
      <c r="B104" s="37">
        <v>114</v>
      </c>
    </row>
    <row r="105" spans="1:2" x14ac:dyDescent="0.25">
      <c r="A105" s="37" t="s">
        <v>421</v>
      </c>
      <c r="B105" s="37">
        <v>6</v>
      </c>
    </row>
    <row r="106" spans="1:2" x14ac:dyDescent="0.25">
      <c r="A106" s="37" t="s">
        <v>482</v>
      </c>
      <c r="B106" s="37">
        <v>51</v>
      </c>
    </row>
    <row r="107" spans="1:2" x14ac:dyDescent="0.25">
      <c r="A107" s="37" t="s">
        <v>49</v>
      </c>
      <c r="B107" s="37">
        <v>2</v>
      </c>
    </row>
    <row r="108" spans="1:2" x14ac:dyDescent="0.25">
      <c r="A108" s="37" t="s">
        <v>658</v>
      </c>
      <c r="B108" s="37">
        <v>138</v>
      </c>
    </row>
    <row r="109" spans="1:2" x14ac:dyDescent="0.25">
      <c r="A109" s="37" t="s">
        <v>50</v>
      </c>
      <c r="B109" s="37">
        <v>3615</v>
      </c>
    </row>
    <row r="110" spans="1:2" x14ac:dyDescent="0.25">
      <c r="A110" s="37" t="s">
        <v>235</v>
      </c>
      <c r="B110" s="37">
        <v>7301</v>
      </c>
    </row>
    <row r="111" spans="1:2" x14ac:dyDescent="0.25">
      <c r="A111" s="37" t="s">
        <v>422</v>
      </c>
      <c r="B111" s="37">
        <v>1056</v>
      </c>
    </row>
    <row r="112" spans="1:2" x14ac:dyDescent="0.25">
      <c r="A112" s="37" t="s">
        <v>483</v>
      </c>
      <c r="B112" s="37">
        <v>5175</v>
      </c>
    </row>
    <row r="113" spans="1:2" x14ac:dyDescent="0.25">
      <c r="A113" s="37" t="s">
        <v>51</v>
      </c>
      <c r="B113" s="37">
        <v>174</v>
      </c>
    </row>
    <row r="114" spans="1:2" x14ac:dyDescent="0.25">
      <c r="A114" s="37" t="s">
        <v>236</v>
      </c>
      <c r="B114" s="37">
        <v>604</v>
      </c>
    </row>
    <row r="115" spans="1:2" x14ac:dyDescent="0.25">
      <c r="A115" s="37" t="s">
        <v>423</v>
      </c>
      <c r="B115" s="37">
        <v>70</v>
      </c>
    </row>
    <row r="116" spans="1:2" x14ac:dyDescent="0.25">
      <c r="A116" s="37" t="s">
        <v>484</v>
      </c>
      <c r="B116" s="37">
        <v>481</v>
      </c>
    </row>
    <row r="117" spans="1:2" x14ac:dyDescent="0.25">
      <c r="A117" s="37" t="s">
        <v>52</v>
      </c>
      <c r="B117" s="37">
        <v>864</v>
      </c>
    </row>
    <row r="118" spans="1:2" x14ac:dyDescent="0.25">
      <c r="A118" s="37" t="s">
        <v>237</v>
      </c>
      <c r="B118" s="37">
        <v>3808</v>
      </c>
    </row>
    <row r="119" spans="1:2" x14ac:dyDescent="0.25">
      <c r="A119" s="37" t="s">
        <v>424</v>
      </c>
      <c r="B119" s="37">
        <v>310</v>
      </c>
    </row>
    <row r="120" spans="1:2" x14ac:dyDescent="0.25">
      <c r="A120" s="37" t="s">
        <v>485</v>
      </c>
      <c r="B120" s="37">
        <v>2986</v>
      </c>
    </row>
    <row r="121" spans="1:2" x14ac:dyDescent="0.25">
      <c r="A121" s="37" t="s">
        <v>53</v>
      </c>
      <c r="B121" s="37">
        <v>51</v>
      </c>
    </row>
    <row r="122" spans="1:2" x14ac:dyDescent="0.25">
      <c r="A122" s="37" t="s">
        <v>238</v>
      </c>
      <c r="B122" s="37">
        <v>74</v>
      </c>
    </row>
    <row r="123" spans="1:2" x14ac:dyDescent="0.25">
      <c r="A123" s="37" t="s">
        <v>425</v>
      </c>
      <c r="B123" s="37">
        <v>10</v>
      </c>
    </row>
    <row r="124" spans="1:2" x14ac:dyDescent="0.25">
      <c r="A124" s="37" t="s">
        <v>486</v>
      </c>
      <c r="B124" s="37">
        <v>125</v>
      </c>
    </row>
    <row r="125" spans="1:2" x14ac:dyDescent="0.25">
      <c r="A125" s="37" t="s">
        <v>54</v>
      </c>
      <c r="B125" s="37">
        <v>3</v>
      </c>
    </row>
    <row r="126" spans="1:2" x14ac:dyDescent="0.25">
      <c r="A126" s="37" t="s">
        <v>239</v>
      </c>
      <c r="B126" s="37">
        <v>7</v>
      </c>
    </row>
    <row r="127" spans="1:2" x14ac:dyDescent="0.25">
      <c r="A127" s="37" t="s">
        <v>240</v>
      </c>
      <c r="B127" s="37">
        <v>11</v>
      </c>
    </row>
    <row r="128" spans="1:2" x14ac:dyDescent="0.25">
      <c r="A128" s="37" t="s">
        <v>487</v>
      </c>
      <c r="B128" s="37">
        <v>2</v>
      </c>
    </row>
    <row r="129" spans="1:2" x14ac:dyDescent="0.25">
      <c r="A129" s="37" t="s">
        <v>55</v>
      </c>
      <c r="B129" s="37">
        <v>76</v>
      </c>
    </row>
    <row r="130" spans="1:2" x14ac:dyDescent="0.25">
      <c r="A130" s="37" t="s">
        <v>241</v>
      </c>
      <c r="B130" s="37">
        <v>58</v>
      </c>
    </row>
    <row r="131" spans="1:2" x14ac:dyDescent="0.25">
      <c r="A131" s="37" t="s">
        <v>426</v>
      </c>
      <c r="B131" s="37">
        <v>24</v>
      </c>
    </row>
    <row r="132" spans="1:2" x14ac:dyDescent="0.25">
      <c r="A132" s="37" t="s">
        <v>488</v>
      </c>
      <c r="B132" s="37">
        <v>35</v>
      </c>
    </row>
    <row r="133" spans="1:2" x14ac:dyDescent="0.25">
      <c r="A133" s="37" t="s">
        <v>56</v>
      </c>
      <c r="B133" s="37">
        <v>2</v>
      </c>
    </row>
    <row r="134" spans="1:2" x14ac:dyDescent="0.25">
      <c r="A134" s="37" t="s">
        <v>242</v>
      </c>
      <c r="B134" s="37">
        <v>5</v>
      </c>
    </row>
    <row r="135" spans="1:2" x14ac:dyDescent="0.25">
      <c r="A135" s="37" t="s">
        <v>489</v>
      </c>
      <c r="B135" s="37">
        <v>7</v>
      </c>
    </row>
    <row r="136" spans="1:2" x14ac:dyDescent="0.25">
      <c r="A136" s="37" t="s">
        <v>57</v>
      </c>
      <c r="B136" s="37">
        <v>27</v>
      </c>
    </row>
    <row r="137" spans="1:2" x14ac:dyDescent="0.25">
      <c r="A137" s="37" t="s">
        <v>243</v>
      </c>
      <c r="B137" s="37">
        <v>12</v>
      </c>
    </row>
    <row r="138" spans="1:2" x14ac:dyDescent="0.25">
      <c r="A138" s="37" t="s">
        <v>427</v>
      </c>
      <c r="B138" s="37">
        <v>13</v>
      </c>
    </row>
    <row r="139" spans="1:2" x14ac:dyDescent="0.25">
      <c r="A139" s="37" t="s">
        <v>490</v>
      </c>
      <c r="B139" s="37">
        <v>32</v>
      </c>
    </row>
    <row r="140" spans="1:2" x14ac:dyDescent="0.25">
      <c r="A140" s="37" t="s">
        <v>58</v>
      </c>
      <c r="B140" s="37">
        <v>5</v>
      </c>
    </row>
    <row r="141" spans="1:2" x14ac:dyDescent="0.25">
      <c r="A141" s="37" t="s">
        <v>244</v>
      </c>
      <c r="B141" s="37">
        <v>7</v>
      </c>
    </row>
    <row r="142" spans="1:2" x14ac:dyDescent="0.25">
      <c r="A142" s="37" t="s">
        <v>428</v>
      </c>
      <c r="B142" s="37">
        <v>6</v>
      </c>
    </row>
    <row r="143" spans="1:2" x14ac:dyDescent="0.25">
      <c r="A143" s="37" t="s">
        <v>491</v>
      </c>
      <c r="B143" s="37">
        <v>2</v>
      </c>
    </row>
    <row r="144" spans="1:2" x14ac:dyDescent="0.25">
      <c r="A144" s="37" t="s">
        <v>59</v>
      </c>
      <c r="B144" s="37">
        <v>671</v>
      </c>
    </row>
    <row r="145" spans="1:2" x14ac:dyDescent="0.25">
      <c r="A145" s="37" t="s">
        <v>245</v>
      </c>
      <c r="B145" s="37">
        <v>260</v>
      </c>
    </row>
    <row r="146" spans="1:2" x14ac:dyDescent="0.25">
      <c r="A146" s="37" t="s">
        <v>429</v>
      </c>
      <c r="B146" s="37">
        <v>33</v>
      </c>
    </row>
    <row r="147" spans="1:2" x14ac:dyDescent="0.25">
      <c r="A147" s="37" t="s">
        <v>492</v>
      </c>
      <c r="B147" s="37">
        <v>79</v>
      </c>
    </row>
    <row r="148" spans="1:2" x14ac:dyDescent="0.25">
      <c r="A148" s="37" t="s">
        <v>60</v>
      </c>
      <c r="B148" s="37">
        <v>1</v>
      </c>
    </row>
    <row r="149" spans="1:2" x14ac:dyDescent="0.25">
      <c r="A149" s="37" t="s">
        <v>246</v>
      </c>
      <c r="B149" s="37">
        <v>75</v>
      </c>
    </row>
    <row r="150" spans="1:2" x14ac:dyDescent="0.25">
      <c r="A150" s="37" t="s">
        <v>247</v>
      </c>
      <c r="B150" s="37">
        <v>7</v>
      </c>
    </row>
    <row r="151" spans="1:2" x14ac:dyDescent="0.25">
      <c r="A151" s="37" t="s">
        <v>248</v>
      </c>
      <c r="B151" s="37">
        <v>3</v>
      </c>
    </row>
    <row r="152" spans="1:2" x14ac:dyDescent="0.25">
      <c r="A152" s="37" t="s">
        <v>659</v>
      </c>
      <c r="B152" s="37">
        <v>1</v>
      </c>
    </row>
    <row r="153" spans="1:2" x14ac:dyDescent="0.25">
      <c r="A153" s="37" t="s">
        <v>249</v>
      </c>
      <c r="B153" s="37">
        <v>2</v>
      </c>
    </row>
    <row r="154" spans="1:2" x14ac:dyDescent="0.25">
      <c r="A154" s="37" t="s">
        <v>250</v>
      </c>
      <c r="B154" s="37">
        <v>11</v>
      </c>
    </row>
    <row r="155" spans="1:2" x14ac:dyDescent="0.25">
      <c r="A155" s="37" t="s">
        <v>660</v>
      </c>
      <c r="B155" s="37">
        <v>115</v>
      </c>
    </row>
    <row r="156" spans="1:2" x14ac:dyDescent="0.25">
      <c r="A156" s="37" t="s">
        <v>61</v>
      </c>
      <c r="B156" s="37">
        <v>1145</v>
      </c>
    </row>
    <row r="157" spans="1:2" x14ac:dyDescent="0.25">
      <c r="A157" s="37" t="s">
        <v>251</v>
      </c>
      <c r="B157" s="37">
        <v>1298</v>
      </c>
    </row>
    <row r="158" spans="1:2" x14ac:dyDescent="0.25">
      <c r="A158" s="37" t="s">
        <v>430</v>
      </c>
      <c r="B158" s="37">
        <v>180</v>
      </c>
    </row>
    <row r="159" spans="1:2" x14ac:dyDescent="0.25">
      <c r="A159" s="37" t="s">
        <v>493</v>
      </c>
      <c r="B159" s="37">
        <v>2158</v>
      </c>
    </row>
    <row r="160" spans="1:2" x14ac:dyDescent="0.25">
      <c r="A160" s="37" t="s">
        <v>62</v>
      </c>
      <c r="B160" s="37">
        <v>371</v>
      </c>
    </row>
    <row r="161" spans="1:2" x14ac:dyDescent="0.25">
      <c r="A161" s="37" t="s">
        <v>252</v>
      </c>
      <c r="B161" s="37">
        <v>371</v>
      </c>
    </row>
    <row r="162" spans="1:2" x14ac:dyDescent="0.25">
      <c r="A162" s="37" t="s">
        <v>431</v>
      </c>
      <c r="B162" s="37">
        <v>47</v>
      </c>
    </row>
    <row r="163" spans="1:2" x14ac:dyDescent="0.25">
      <c r="A163" s="37" t="s">
        <v>494</v>
      </c>
      <c r="B163" s="37">
        <v>448</v>
      </c>
    </row>
    <row r="164" spans="1:2" x14ac:dyDescent="0.25">
      <c r="A164" s="37" t="s">
        <v>63</v>
      </c>
      <c r="B164" s="37">
        <v>476</v>
      </c>
    </row>
    <row r="165" spans="1:2" x14ac:dyDescent="0.25">
      <c r="A165" s="37" t="s">
        <v>253</v>
      </c>
      <c r="B165" s="37">
        <v>856</v>
      </c>
    </row>
    <row r="166" spans="1:2" x14ac:dyDescent="0.25">
      <c r="A166" s="37" t="s">
        <v>432</v>
      </c>
      <c r="B166" s="37">
        <v>71</v>
      </c>
    </row>
    <row r="167" spans="1:2" x14ac:dyDescent="0.25">
      <c r="A167" s="37" t="s">
        <v>495</v>
      </c>
      <c r="B167" s="37">
        <v>820</v>
      </c>
    </row>
    <row r="168" spans="1:2" x14ac:dyDescent="0.25">
      <c r="A168" s="37" t="s">
        <v>64</v>
      </c>
      <c r="B168" s="37">
        <v>61</v>
      </c>
    </row>
    <row r="169" spans="1:2" x14ac:dyDescent="0.25">
      <c r="A169" s="37" t="s">
        <v>254</v>
      </c>
      <c r="B169" s="37">
        <v>275</v>
      </c>
    </row>
    <row r="170" spans="1:2" x14ac:dyDescent="0.25">
      <c r="A170" s="37" t="s">
        <v>433</v>
      </c>
      <c r="B170" s="37">
        <v>3</v>
      </c>
    </row>
    <row r="171" spans="1:2" x14ac:dyDescent="0.25">
      <c r="A171" s="37" t="s">
        <v>496</v>
      </c>
      <c r="B171" s="37">
        <v>101</v>
      </c>
    </row>
    <row r="172" spans="1:2" x14ac:dyDescent="0.25">
      <c r="A172" s="37" t="s">
        <v>65</v>
      </c>
      <c r="B172" s="37">
        <v>3</v>
      </c>
    </row>
    <row r="173" spans="1:2" x14ac:dyDescent="0.25">
      <c r="A173" s="37" t="s">
        <v>255</v>
      </c>
      <c r="B173" s="37">
        <v>3</v>
      </c>
    </row>
    <row r="174" spans="1:2" x14ac:dyDescent="0.25">
      <c r="A174" s="37" t="s">
        <v>497</v>
      </c>
      <c r="B174" s="37">
        <v>3</v>
      </c>
    </row>
    <row r="175" spans="1:2" x14ac:dyDescent="0.25">
      <c r="A175" s="37" t="s">
        <v>256</v>
      </c>
      <c r="B175" s="37">
        <v>8</v>
      </c>
    </row>
    <row r="176" spans="1:2" x14ac:dyDescent="0.25">
      <c r="A176" s="37" t="s">
        <v>498</v>
      </c>
      <c r="B176" s="37">
        <v>45</v>
      </c>
    </row>
    <row r="177" spans="1:2" x14ac:dyDescent="0.25">
      <c r="A177" s="37" t="s">
        <v>66</v>
      </c>
      <c r="B177" s="37">
        <v>12</v>
      </c>
    </row>
    <row r="178" spans="1:2" x14ac:dyDescent="0.25">
      <c r="A178" s="37" t="s">
        <v>257</v>
      </c>
      <c r="B178" s="37">
        <v>22</v>
      </c>
    </row>
    <row r="179" spans="1:2" x14ac:dyDescent="0.25">
      <c r="A179" s="37" t="s">
        <v>499</v>
      </c>
      <c r="B179" s="37">
        <v>2</v>
      </c>
    </row>
    <row r="180" spans="1:2" x14ac:dyDescent="0.25">
      <c r="A180" s="37" t="s">
        <v>67</v>
      </c>
      <c r="B180" s="37">
        <v>28</v>
      </c>
    </row>
    <row r="181" spans="1:2" x14ac:dyDescent="0.25">
      <c r="A181" s="37" t="s">
        <v>258</v>
      </c>
      <c r="B181" s="37">
        <v>16</v>
      </c>
    </row>
    <row r="182" spans="1:2" x14ac:dyDescent="0.25">
      <c r="A182" s="37" t="s">
        <v>500</v>
      </c>
      <c r="B182" s="37">
        <v>15</v>
      </c>
    </row>
    <row r="183" spans="1:2" x14ac:dyDescent="0.25">
      <c r="A183" s="37" t="s">
        <v>68</v>
      </c>
      <c r="B183" s="37">
        <v>6</v>
      </c>
    </row>
    <row r="184" spans="1:2" x14ac:dyDescent="0.25">
      <c r="A184" s="37" t="s">
        <v>259</v>
      </c>
      <c r="B184" s="37">
        <v>10</v>
      </c>
    </row>
    <row r="185" spans="1:2" x14ac:dyDescent="0.25">
      <c r="A185" s="37" t="s">
        <v>501</v>
      </c>
      <c r="B185" s="37">
        <v>9</v>
      </c>
    </row>
    <row r="186" spans="1:2" x14ac:dyDescent="0.25">
      <c r="A186" s="37" t="s">
        <v>260</v>
      </c>
      <c r="B186" s="37">
        <v>56</v>
      </c>
    </row>
    <row r="187" spans="1:2" x14ac:dyDescent="0.25">
      <c r="A187" s="37" t="s">
        <v>69</v>
      </c>
      <c r="B187" s="37">
        <v>109</v>
      </c>
    </row>
    <row r="188" spans="1:2" x14ac:dyDescent="0.25">
      <c r="A188" s="37" t="s">
        <v>261</v>
      </c>
      <c r="B188" s="37">
        <v>10</v>
      </c>
    </row>
    <row r="189" spans="1:2" x14ac:dyDescent="0.25">
      <c r="A189" s="37" t="s">
        <v>502</v>
      </c>
      <c r="B189" s="37">
        <v>2</v>
      </c>
    </row>
    <row r="190" spans="1:2" x14ac:dyDescent="0.25">
      <c r="A190" s="37" t="s">
        <v>70</v>
      </c>
      <c r="B190" s="37">
        <v>42</v>
      </c>
    </row>
    <row r="191" spans="1:2" x14ac:dyDescent="0.25">
      <c r="A191" s="37" t="s">
        <v>262</v>
      </c>
      <c r="B191" s="37">
        <v>3</v>
      </c>
    </row>
    <row r="192" spans="1:2" x14ac:dyDescent="0.25">
      <c r="A192" s="37" t="s">
        <v>434</v>
      </c>
      <c r="B192" s="37">
        <v>3</v>
      </c>
    </row>
    <row r="193" spans="1:2" x14ac:dyDescent="0.25">
      <c r="A193" s="37" t="s">
        <v>71</v>
      </c>
      <c r="B193" s="37">
        <v>19</v>
      </c>
    </row>
    <row r="194" spans="1:2" x14ac:dyDescent="0.25">
      <c r="A194" s="37" t="s">
        <v>263</v>
      </c>
      <c r="B194" s="37">
        <v>15</v>
      </c>
    </row>
    <row r="195" spans="1:2" x14ac:dyDescent="0.25">
      <c r="A195" s="37" t="s">
        <v>435</v>
      </c>
      <c r="B195" s="37">
        <v>1</v>
      </c>
    </row>
    <row r="196" spans="1:2" x14ac:dyDescent="0.25">
      <c r="A196" s="37" t="s">
        <v>503</v>
      </c>
      <c r="B196" s="37">
        <v>6</v>
      </c>
    </row>
    <row r="197" spans="1:2" x14ac:dyDescent="0.25">
      <c r="A197" s="37" t="s">
        <v>72</v>
      </c>
      <c r="B197" s="37">
        <v>4</v>
      </c>
    </row>
    <row r="198" spans="1:2" x14ac:dyDescent="0.25">
      <c r="A198" s="37" t="s">
        <v>73</v>
      </c>
      <c r="B198" s="37">
        <v>4</v>
      </c>
    </row>
    <row r="199" spans="1:2" x14ac:dyDescent="0.25">
      <c r="A199" s="37" t="s">
        <v>74</v>
      </c>
      <c r="B199" s="37">
        <v>4</v>
      </c>
    </row>
    <row r="200" spans="1:2" x14ac:dyDescent="0.25">
      <c r="A200" s="37" t="s">
        <v>264</v>
      </c>
      <c r="B200" s="37">
        <v>23</v>
      </c>
    </row>
    <row r="201" spans="1:2" x14ac:dyDescent="0.25">
      <c r="A201" s="37" t="s">
        <v>75</v>
      </c>
      <c r="B201" s="37">
        <v>1</v>
      </c>
    </row>
    <row r="202" spans="1:2" x14ac:dyDescent="0.25">
      <c r="A202" s="37" t="s">
        <v>265</v>
      </c>
      <c r="B202" s="37">
        <v>9</v>
      </c>
    </row>
    <row r="203" spans="1:2" x14ac:dyDescent="0.25">
      <c r="A203" s="37" t="s">
        <v>266</v>
      </c>
      <c r="B203" s="37">
        <v>21</v>
      </c>
    </row>
    <row r="204" spans="1:2" x14ac:dyDescent="0.25">
      <c r="A204" s="37" t="s">
        <v>267</v>
      </c>
      <c r="B204" s="37">
        <v>2</v>
      </c>
    </row>
    <row r="205" spans="1:2" x14ac:dyDescent="0.25">
      <c r="A205" s="37" t="s">
        <v>76</v>
      </c>
      <c r="B205" s="37">
        <v>15</v>
      </c>
    </row>
    <row r="206" spans="1:2" x14ac:dyDescent="0.25">
      <c r="A206" s="37" t="s">
        <v>77</v>
      </c>
      <c r="B206" s="37">
        <v>4</v>
      </c>
    </row>
    <row r="207" spans="1:2" x14ac:dyDescent="0.25">
      <c r="A207" s="37" t="s">
        <v>268</v>
      </c>
      <c r="B207" s="37">
        <v>8</v>
      </c>
    </row>
    <row r="208" spans="1:2" x14ac:dyDescent="0.25">
      <c r="A208" s="37" t="s">
        <v>78</v>
      </c>
      <c r="B208" s="37">
        <v>1</v>
      </c>
    </row>
    <row r="209" spans="1:2" x14ac:dyDescent="0.25">
      <c r="A209" s="37" t="s">
        <v>269</v>
      </c>
      <c r="B209" s="37">
        <v>6</v>
      </c>
    </row>
    <row r="210" spans="1:2" x14ac:dyDescent="0.25">
      <c r="A210" s="37" t="s">
        <v>270</v>
      </c>
      <c r="B210" s="37">
        <v>2</v>
      </c>
    </row>
    <row r="211" spans="1:2" x14ac:dyDescent="0.25">
      <c r="A211" s="37" t="s">
        <v>271</v>
      </c>
      <c r="B211" s="37">
        <v>1</v>
      </c>
    </row>
    <row r="212" spans="1:2" x14ac:dyDescent="0.25">
      <c r="A212" s="37" t="s">
        <v>661</v>
      </c>
      <c r="B212" s="37">
        <v>46</v>
      </c>
    </row>
    <row r="213" spans="1:2" x14ac:dyDescent="0.25">
      <c r="A213" s="37" t="s">
        <v>79</v>
      </c>
      <c r="B213" s="37">
        <v>2215</v>
      </c>
    </row>
    <row r="214" spans="1:2" x14ac:dyDescent="0.25">
      <c r="A214" s="37" t="s">
        <v>272</v>
      </c>
      <c r="B214" s="37">
        <v>2822</v>
      </c>
    </row>
    <row r="215" spans="1:2" x14ac:dyDescent="0.25">
      <c r="A215" s="37" t="s">
        <v>436</v>
      </c>
      <c r="B215" s="37">
        <v>356</v>
      </c>
    </row>
    <row r="216" spans="1:2" x14ac:dyDescent="0.25">
      <c r="A216" s="37" t="s">
        <v>504</v>
      </c>
      <c r="B216" s="37">
        <v>3313</v>
      </c>
    </row>
    <row r="217" spans="1:2" x14ac:dyDescent="0.25">
      <c r="A217" s="37" t="s">
        <v>80</v>
      </c>
      <c r="B217" s="37">
        <v>945</v>
      </c>
    </row>
    <row r="218" spans="1:2" x14ac:dyDescent="0.25">
      <c r="A218" s="37" t="s">
        <v>273</v>
      </c>
      <c r="B218" s="37">
        <v>1155</v>
      </c>
    </row>
    <row r="219" spans="1:2" x14ac:dyDescent="0.25">
      <c r="A219" s="37" t="s">
        <v>437</v>
      </c>
      <c r="B219" s="37">
        <v>108</v>
      </c>
    </row>
    <row r="220" spans="1:2" x14ac:dyDescent="0.25">
      <c r="A220" s="37" t="s">
        <v>505</v>
      </c>
      <c r="B220" s="37">
        <v>922</v>
      </c>
    </row>
    <row r="221" spans="1:2" x14ac:dyDescent="0.25">
      <c r="A221" s="37" t="s">
        <v>81</v>
      </c>
      <c r="B221" s="37">
        <v>1146</v>
      </c>
    </row>
    <row r="222" spans="1:2" x14ac:dyDescent="0.25">
      <c r="A222" s="37" t="s">
        <v>274</v>
      </c>
      <c r="B222" s="37">
        <v>3608</v>
      </c>
    </row>
    <row r="223" spans="1:2" x14ac:dyDescent="0.25">
      <c r="A223" s="37" t="s">
        <v>438</v>
      </c>
      <c r="B223" s="37">
        <v>158</v>
      </c>
    </row>
    <row r="224" spans="1:2" x14ac:dyDescent="0.25">
      <c r="A224" s="37" t="s">
        <v>506</v>
      </c>
      <c r="B224" s="37">
        <v>2906</v>
      </c>
    </row>
    <row r="225" spans="1:2" x14ac:dyDescent="0.25">
      <c r="A225" s="37" t="s">
        <v>82</v>
      </c>
      <c r="B225" s="37">
        <v>87</v>
      </c>
    </row>
    <row r="226" spans="1:2" x14ac:dyDescent="0.25">
      <c r="A226" s="37" t="s">
        <v>275</v>
      </c>
      <c r="B226" s="37">
        <v>241</v>
      </c>
    </row>
    <row r="227" spans="1:2" x14ac:dyDescent="0.25">
      <c r="A227" s="37" t="s">
        <v>439</v>
      </c>
      <c r="B227" s="37">
        <v>2</v>
      </c>
    </row>
    <row r="228" spans="1:2" x14ac:dyDescent="0.25">
      <c r="A228" s="37" t="s">
        <v>507</v>
      </c>
      <c r="B228" s="37">
        <v>159</v>
      </c>
    </row>
    <row r="229" spans="1:2" x14ac:dyDescent="0.25">
      <c r="A229" s="37" t="s">
        <v>276</v>
      </c>
      <c r="B229" s="37">
        <v>5</v>
      </c>
    </row>
    <row r="230" spans="1:2" x14ac:dyDescent="0.25">
      <c r="A230" s="37" t="s">
        <v>508</v>
      </c>
      <c r="B230" s="37">
        <v>4</v>
      </c>
    </row>
    <row r="231" spans="1:2" x14ac:dyDescent="0.25">
      <c r="A231" s="37" t="s">
        <v>83</v>
      </c>
      <c r="B231" s="37">
        <v>8</v>
      </c>
    </row>
    <row r="232" spans="1:2" x14ac:dyDescent="0.25">
      <c r="A232" s="37" t="s">
        <v>277</v>
      </c>
      <c r="B232" s="37">
        <v>31</v>
      </c>
    </row>
    <row r="233" spans="1:2" x14ac:dyDescent="0.25">
      <c r="A233" s="37" t="s">
        <v>509</v>
      </c>
      <c r="B233" s="37">
        <v>107</v>
      </c>
    </row>
    <row r="234" spans="1:2" x14ac:dyDescent="0.25">
      <c r="A234" s="37" t="s">
        <v>278</v>
      </c>
      <c r="B234" s="37">
        <v>6</v>
      </c>
    </row>
    <row r="235" spans="1:2" x14ac:dyDescent="0.25">
      <c r="A235" s="37" t="s">
        <v>84</v>
      </c>
      <c r="B235" s="37">
        <v>22</v>
      </c>
    </row>
    <row r="236" spans="1:2" x14ac:dyDescent="0.25">
      <c r="A236" s="37" t="s">
        <v>279</v>
      </c>
      <c r="B236" s="37">
        <v>85</v>
      </c>
    </row>
    <row r="237" spans="1:2" x14ac:dyDescent="0.25">
      <c r="A237" s="37" t="s">
        <v>510</v>
      </c>
      <c r="B237" s="37">
        <v>27</v>
      </c>
    </row>
    <row r="238" spans="1:2" x14ac:dyDescent="0.25">
      <c r="A238" s="37" t="s">
        <v>85</v>
      </c>
      <c r="B238" s="37">
        <v>146</v>
      </c>
    </row>
    <row r="239" spans="1:2" x14ac:dyDescent="0.25">
      <c r="A239" s="37" t="s">
        <v>280</v>
      </c>
      <c r="B239" s="37">
        <v>246</v>
      </c>
    </row>
    <row r="240" spans="1:2" x14ac:dyDescent="0.25">
      <c r="A240" s="37" t="s">
        <v>440</v>
      </c>
      <c r="B240" s="37">
        <v>6</v>
      </c>
    </row>
    <row r="241" spans="1:2" x14ac:dyDescent="0.25">
      <c r="A241" s="37" t="s">
        <v>511</v>
      </c>
      <c r="B241" s="37">
        <v>85</v>
      </c>
    </row>
    <row r="242" spans="1:2" x14ac:dyDescent="0.25">
      <c r="A242" s="37" t="s">
        <v>86</v>
      </c>
      <c r="B242" s="37">
        <v>81</v>
      </c>
    </row>
    <row r="243" spans="1:2" x14ac:dyDescent="0.25">
      <c r="A243" s="37" t="s">
        <v>281</v>
      </c>
      <c r="B243" s="37">
        <v>49</v>
      </c>
    </row>
    <row r="244" spans="1:2" x14ac:dyDescent="0.25">
      <c r="A244" s="37" t="s">
        <v>441</v>
      </c>
      <c r="B244" s="37">
        <v>18</v>
      </c>
    </row>
    <row r="245" spans="1:2" x14ac:dyDescent="0.25">
      <c r="A245" s="37" t="s">
        <v>512</v>
      </c>
      <c r="B245" s="37">
        <v>68</v>
      </c>
    </row>
    <row r="246" spans="1:2" x14ac:dyDescent="0.25">
      <c r="A246" s="37" t="s">
        <v>282</v>
      </c>
      <c r="B246" s="37">
        <v>11</v>
      </c>
    </row>
    <row r="247" spans="1:2" x14ac:dyDescent="0.25">
      <c r="A247" s="37" t="s">
        <v>513</v>
      </c>
      <c r="B247" s="37">
        <v>9</v>
      </c>
    </row>
    <row r="248" spans="1:2" x14ac:dyDescent="0.25">
      <c r="A248" s="37" t="s">
        <v>87</v>
      </c>
      <c r="B248" s="37">
        <v>9</v>
      </c>
    </row>
    <row r="249" spans="1:2" x14ac:dyDescent="0.25">
      <c r="A249" s="37" t="s">
        <v>283</v>
      </c>
      <c r="B249" s="37">
        <v>55</v>
      </c>
    </row>
    <row r="250" spans="1:2" x14ac:dyDescent="0.25">
      <c r="A250" s="37" t="s">
        <v>442</v>
      </c>
      <c r="B250" s="37">
        <v>3</v>
      </c>
    </row>
    <row r="251" spans="1:2" x14ac:dyDescent="0.25">
      <c r="A251" s="37" t="s">
        <v>514</v>
      </c>
      <c r="B251" s="37">
        <v>20</v>
      </c>
    </row>
    <row r="252" spans="1:2" x14ac:dyDescent="0.25">
      <c r="A252" s="37" t="s">
        <v>88</v>
      </c>
      <c r="B252" s="37">
        <v>5</v>
      </c>
    </row>
    <row r="253" spans="1:2" x14ac:dyDescent="0.25">
      <c r="A253" s="37" t="s">
        <v>89</v>
      </c>
      <c r="B253" s="37">
        <v>45</v>
      </c>
    </row>
    <row r="254" spans="1:2" x14ac:dyDescent="0.25">
      <c r="A254" s="37" t="s">
        <v>284</v>
      </c>
      <c r="B254" s="37">
        <v>26</v>
      </c>
    </row>
    <row r="255" spans="1:2" x14ac:dyDescent="0.25">
      <c r="A255" s="37" t="s">
        <v>443</v>
      </c>
      <c r="B255" s="37">
        <v>2</v>
      </c>
    </row>
    <row r="256" spans="1:2" x14ac:dyDescent="0.25">
      <c r="A256" s="37" t="s">
        <v>515</v>
      </c>
      <c r="B256" s="37">
        <v>63</v>
      </c>
    </row>
    <row r="257" spans="1:2" x14ac:dyDescent="0.25">
      <c r="A257" s="37" t="s">
        <v>285</v>
      </c>
      <c r="B257" s="37">
        <v>1</v>
      </c>
    </row>
    <row r="258" spans="1:2" x14ac:dyDescent="0.25">
      <c r="A258" s="37" t="s">
        <v>516</v>
      </c>
      <c r="B258" s="37">
        <v>4</v>
      </c>
    </row>
    <row r="259" spans="1:2" x14ac:dyDescent="0.25">
      <c r="A259" s="37" t="s">
        <v>90</v>
      </c>
      <c r="B259" s="37">
        <v>29</v>
      </c>
    </row>
    <row r="260" spans="1:2" x14ac:dyDescent="0.25">
      <c r="A260" s="37" t="s">
        <v>286</v>
      </c>
      <c r="B260" s="37">
        <v>35</v>
      </c>
    </row>
    <row r="261" spans="1:2" x14ac:dyDescent="0.25">
      <c r="A261" s="37" t="s">
        <v>444</v>
      </c>
      <c r="B261" s="37">
        <v>2</v>
      </c>
    </row>
    <row r="262" spans="1:2" x14ac:dyDescent="0.25">
      <c r="A262" s="37" t="s">
        <v>517</v>
      </c>
      <c r="B262" s="37">
        <v>36</v>
      </c>
    </row>
    <row r="263" spans="1:2" x14ac:dyDescent="0.25">
      <c r="A263" s="37" t="s">
        <v>91</v>
      </c>
      <c r="B263" s="37">
        <v>35</v>
      </c>
    </row>
    <row r="264" spans="1:2" x14ac:dyDescent="0.25">
      <c r="A264" s="37" t="s">
        <v>287</v>
      </c>
      <c r="B264" s="37">
        <v>53</v>
      </c>
    </row>
    <row r="265" spans="1:2" x14ac:dyDescent="0.25">
      <c r="A265" s="37" t="s">
        <v>445</v>
      </c>
      <c r="B265" s="37">
        <v>3</v>
      </c>
    </row>
    <row r="266" spans="1:2" x14ac:dyDescent="0.25">
      <c r="A266" s="37" t="s">
        <v>518</v>
      </c>
      <c r="B266" s="37">
        <v>25</v>
      </c>
    </row>
    <row r="267" spans="1:2" x14ac:dyDescent="0.25">
      <c r="A267" s="37" t="s">
        <v>288</v>
      </c>
      <c r="B267" s="37">
        <v>10</v>
      </c>
    </row>
    <row r="268" spans="1:2" x14ac:dyDescent="0.25">
      <c r="A268" s="37" t="s">
        <v>92</v>
      </c>
      <c r="B268" s="37">
        <v>9</v>
      </c>
    </row>
    <row r="269" spans="1:2" x14ac:dyDescent="0.25">
      <c r="A269" s="37" t="s">
        <v>289</v>
      </c>
      <c r="B269" s="37">
        <v>12</v>
      </c>
    </row>
    <row r="270" spans="1:2" x14ac:dyDescent="0.25">
      <c r="A270" s="37" t="s">
        <v>519</v>
      </c>
      <c r="B270" s="37">
        <v>3</v>
      </c>
    </row>
    <row r="271" spans="1:2" x14ac:dyDescent="0.25">
      <c r="A271" s="37" t="s">
        <v>290</v>
      </c>
      <c r="B271" s="37">
        <v>6</v>
      </c>
    </row>
    <row r="272" spans="1:2" x14ac:dyDescent="0.25">
      <c r="A272" s="37" t="s">
        <v>520</v>
      </c>
      <c r="B272" s="37">
        <v>3</v>
      </c>
    </row>
    <row r="273" spans="1:2" x14ac:dyDescent="0.25">
      <c r="A273" s="37" t="s">
        <v>93</v>
      </c>
      <c r="B273" s="37">
        <v>8</v>
      </c>
    </row>
    <row r="274" spans="1:2" x14ac:dyDescent="0.25">
      <c r="A274" s="37" t="s">
        <v>291</v>
      </c>
      <c r="B274" s="37">
        <v>8</v>
      </c>
    </row>
    <row r="275" spans="1:2" x14ac:dyDescent="0.25">
      <c r="A275" s="37" t="s">
        <v>521</v>
      </c>
      <c r="B275" s="37">
        <v>8</v>
      </c>
    </row>
    <row r="276" spans="1:2" x14ac:dyDescent="0.25">
      <c r="A276" s="37" t="s">
        <v>94</v>
      </c>
      <c r="B276" s="37">
        <v>163</v>
      </c>
    </row>
    <row r="277" spans="1:2" x14ac:dyDescent="0.25">
      <c r="A277" s="37" t="s">
        <v>292</v>
      </c>
      <c r="B277" s="37">
        <v>4</v>
      </c>
    </row>
    <row r="278" spans="1:2" x14ac:dyDescent="0.25">
      <c r="A278" s="37" t="s">
        <v>446</v>
      </c>
      <c r="B278" s="37">
        <v>10</v>
      </c>
    </row>
    <row r="279" spans="1:2" x14ac:dyDescent="0.25">
      <c r="A279" s="37" t="s">
        <v>522</v>
      </c>
      <c r="B279" s="37">
        <v>1</v>
      </c>
    </row>
    <row r="280" spans="1:2" x14ac:dyDescent="0.25">
      <c r="A280" s="37" t="s">
        <v>95</v>
      </c>
      <c r="B280" s="37">
        <v>85</v>
      </c>
    </row>
    <row r="281" spans="1:2" x14ac:dyDescent="0.25">
      <c r="A281" s="37" t="s">
        <v>293</v>
      </c>
      <c r="B281" s="37">
        <v>2</v>
      </c>
    </row>
    <row r="282" spans="1:2" x14ac:dyDescent="0.25">
      <c r="A282" s="37" t="s">
        <v>447</v>
      </c>
      <c r="B282" s="37">
        <v>4</v>
      </c>
    </row>
    <row r="283" spans="1:2" x14ac:dyDescent="0.25">
      <c r="A283" s="37" t="s">
        <v>523</v>
      </c>
      <c r="B283" s="37">
        <v>2</v>
      </c>
    </row>
    <row r="284" spans="1:2" x14ac:dyDescent="0.25">
      <c r="A284" s="37" t="s">
        <v>96</v>
      </c>
      <c r="B284" s="37">
        <v>268</v>
      </c>
    </row>
    <row r="285" spans="1:2" x14ac:dyDescent="0.25">
      <c r="A285" s="37" t="s">
        <v>294</v>
      </c>
      <c r="B285" s="37">
        <v>25</v>
      </c>
    </row>
    <row r="286" spans="1:2" x14ac:dyDescent="0.25">
      <c r="A286" s="37" t="s">
        <v>448</v>
      </c>
      <c r="B286" s="37">
        <v>3</v>
      </c>
    </row>
    <row r="287" spans="1:2" x14ac:dyDescent="0.25">
      <c r="A287" s="37" t="s">
        <v>524</v>
      </c>
      <c r="B287" s="37">
        <v>1</v>
      </c>
    </row>
    <row r="288" spans="1:2" x14ac:dyDescent="0.25">
      <c r="A288" s="37" t="s">
        <v>97</v>
      </c>
      <c r="B288" s="37">
        <v>10</v>
      </c>
    </row>
    <row r="289" spans="1:2" x14ac:dyDescent="0.25">
      <c r="A289" s="37" t="s">
        <v>98</v>
      </c>
      <c r="B289" s="37">
        <v>31</v>
      </c>
    </row>
    <row r="290" spans="1:2" x14ac:dyDescent="0.25">
      <c r="A290" s="37" t="s">
        <v>295</v>
      </c>
      <c r="B290" s="37">
        <v>4</v>
      </c>
    </row>
    <row r="291" spans="1:2" x14ac:dyDescent="0.25">
      <c r="A291" s="37" t="s">
        <v>525</v>
      </c>
      <c r="B291" s="37">
        <v>4</v>
      </c>
    </row>
    <row r="292" spans="1:2" x14ac:dyDescent="0.25">
      <c r="A292" s="37" t="s">
        <v>99</v>
      </c>
      <c r="B292" s="37">
        <v>12</v>
      </c>
    </row>
    <row r="293" spans="1:2" x14ac:dyDescent="0.25">
      <c r="A293" s="37" t="s">
        <v>296</v>
      </c>
      <c r="B293" s="37">
        <v>1</v>
      </c>
    </row>
    <row r="294" spans="1:2" x14ac:dyDescent="0.25">
      <c r="A294" s="37" t="s">
        <v>100</v>
      </c>
      <c r="B294" s="37">
        <v>3</v>
      </c>
    </row>
    <row r="295" spans="1:2" x14ac:dyDescent="0.25">
      <c r="A295" s="37" t="s">
        <v>101</v>
      </c>
      <c r="B295" s="37">
        <v>9</v>
      </c>
    </row>
    <row r="296" spans="1:2" x14ac:dyDescent="0.25">
      <c r="A296" s="37" t="s">
        <v>297</v>
      </c>
      <c r="B296" s="37">
        <v>6</v>
      </c>
    </row>
    <row r="297" spans="1:2" x14ac:dyDescent="0.25">
      <c r="A297" s="37" t="s">
        <v>526</v>
      </c>
      <c r="B297" s="37">
        <v>3</v>
      </c>
    </row>
    <row r="298" spans="1:2" x14ac:dyDescent="0.25">
      <c r="A298" s="37" t="s">
        <v>298</v>
      </c>
      <c r="B298" s="37">
        <v>2</v>
      </c>
    </row>
    <row r="299" spans="1:2" x14ac:dyDescent="0.25">
      <c r="A299" s="37" t="s">
        <v>102</v>
      </c>
      <c r="B299" s="37">
        <v>46</v>
      </c>
    </row>
    <row r="300" spans="1:2" x14ac:dyDescent="0.25">
      <c r="A300" s="37" t="s">
        <v>299</v>
      </c>
      <c r="B300" s="37">
        <v>5</v>
      </c>
    </row>
    <row r="301" spans="1:2" x14ac:dyDescent="0.25">
      <c r="A301" s="37" t="s">
        <v>103</v>
      </c>
      <c r="B301" s="37">
        <v>39</v>
      </c>
    </row>
    <row r="302" spans="1:2" x14ac:dyDescent="0.25">
      <c r="A302" s="37" t="s">
        <v>300</v>
      </c>
      <c r="B302" s="37">
        <v>2</v>
      </c>
    </row>
    <row r="303" spans="1:2" x14ac:dyDescent="0.25">
      <c r="A303" s="37" t="s">
        <v>104</v>
      </c>
      <c r="B303" s="37">
        <v>8</v>
      </c>
    </row>
    <row r="304" spans="1:2" x14ac:dyDescent="0.25">
      <c r="A304" s="37" t="s">
        <v>105</v>
      </c>
      <c r="B304" s="37">
        <v>2</v>
      </c>
    </row>
    <row r="305" spans="1:2" x14ac:dyDescent="0.25">
      <c r="A305" s="37" t="s">
        <v>106</v>
      </c>
      <c r="B305" s="37">
        <v>33</v>
      </c>
    </row>
    <row r="306" spans="1:2" x14ac:dyDescent="0.25">
      <c r="A306" s="37" t="s">
        <v>301</v>
      </c>
      <c r="B306" s="37">
        <v>23</v>
      </c>
    </row>
    <row r="307" spans="1:2" x14ac:dyDescent="0.25">
      <c r="A307" s="37" t="s">
        <v>107</v>
      </c>
      <c r="B307" s="37">
        <v>2</v>
      </c>
    </row>
    <row r="308" spans="1:2" x14ac:dyDescent="0.25">
      <c r="A308" s="37" t="s">
        <v>302</v>
      </c>
      <c r="B308" s="37">
        <v>6</v>
      </c>
    </row>
    <row r="309" spans="1:2" x14ac:dyDescent="0.25">
      <c r="A309" s="37" t="s">
        <v>108</v>
      </c>
      <c r="B309" s="37">
        <v>30</v>
      </c>
    </row>
    <row r="310" spans="1:2" x14ac:dyDescent="0.25">
      <c r="A310" s="37" t="s">
        <v>303</v>
      </c>
      <c r="B310" s="37">
        <v>73</v>
      </c>
    </row>
    <row r="311" spans="1:2" x14ac:dyDescent="0.25">
      <c r="A311" s="37" t="s">
        <v>304</v>
      </c>
      <c r="B311" s="37">
        <v>2</v>
      </c>
    </row>
    <row r="312" spans="1:2" x14ac:dyDescent="0.25">
      <c r="A312" s="37" t="s">
        <v>109</v>
      </c>
      <c r="B312" s="37">
        <v>5</v>
      </c>
    </row>
    <row r="313" spans="1:2" x14ac:dyDescent="0.25">
      <c r="A313" s="37" t="s">
        <v>305</v>
      </c>
      <c r="B313" s="37">
        <v>6</v>
      </c>
    </row>
    <row r="314" spans="1:2" x14ac:dyDescent="0.25">
      <c r="A314" s="37" t="s">
        <v>110</v>
      </c>
      <c r="B314" s="37">
        <v>3</v>
      </c>
    </row>
    <row r="315" spans="1:2" x14ac:dyDescent="0.25">
      <c r="A315" s="37" t="s">
        <v>306</v>
      </c>
      <c r="B315" s="37">
        <v>2</v>
      </c>
    </row>
    <row r="316" spans="1:2" x14ac:dyDescent="0.25">
      <c r="A316" s="37" t="s">
        <v>307</v>
      </c>
      <c r="B316" s="37">
        <v>4</v>
      </c>
    </row>
    <row r="317" spans="1:2" x14ac:dyDescent="0.25">
      <c r="A317" s="37" t="s">
        <v>662</v>
      </c>
      <c r="B317" s="37">
        <v>5</v>
      </c>
    </row>
    <row r="318" spans="1:2" x14ac:dyDescent="0.25">
      <c r="A318" s="37" t="s">
        <v>111</v>
      </c>
      <c r="B318" s="37">
        <v>43</v>
      </c>
    </row>
    <row r="319" spans="1:2" x14ac:dyDescent="0.25">
      <c r="A319" s="37" t="s">
        <v>308</v>
      </c>
      <c r="B319" s="37">
        <v>152</v>
      </c>
    </row>
    <row r="320" spans="1:2" x14ac:dyDescent="0.25">
      <c r="A320" s="37" t="s">
        <v>449</v>
      </c>
      <c r="B320" s="37">
        <v>15</v>
      </c>
    </row>
    <row r="321" spans="1:2" x14ac:dyDescent="0.25">
      <c r="A321" s="37" t="s">
        <v>527</v>
      </c>
      <c r="B321" s="37">
        <v>170</v>
      </c>
    </row>
    <row r="322" spans="1:2" x14ac:dyDescent="0.25">
      <c r="A322" s="37" t="s">
        <v>112</v>
      </c>
      <c r="B322" s="37">
        <v>21</v>
      </c>
    </row>
    <row r="323" spans="1:2" x14ac:dyDescent="0.25">
      <c r="A323" s="37" t="s">
        <v>309</v>
      </c>
      <c r="B323" s="37">
        <v>61</v>
      </c>
    </row>
    <row r="324" spans="1:2" x14ac:dyDescent="0.25">
      <c r="A324" s="37" t="s">
        <v>450</v>
      </c>
      <c r="B324" s="37">
        <v>4</v>
      </c>
    </row>
    <row r="325" spans="1:2" x14ac:dyDescent="0.25">
      <c r="A325" s="37" t="s">
        <v>528</v>
      </c>
      <c r="B325" s="37">
        <v>58</v>
      </c>
    </row>
    <row r="326" spans="1:2" x14ac:dyDescent="0.25">
      <c r="A326" s="37" t="s">
        <v>310</v>
      </c>
      <c r="B326" s="37">
        <v>3</v>
      </c>
    </row>
    <row r="327" spans="1:2" x14ac:dyDescent="0.25">
      <c r="A327" s="37" t="s">
        <v>529</v>
      </c>
      <c r="B327" s="37">
        <v>3</v>
      </c>
    </row>
    <row r="328" spans="1:2" x14ac:dyDescent="0.25">
      <c r="A328" s="37" t="s">
        <v>113</v>
      </c>
      <c r="B328" s="37">
        <v>30</v>
      </c>
    </row>
    <row r="329" spans="1:2" x14ac:dyDescent="0.25">
      <c r="A329" s="37" t="s">
        <v>311</v>
      </c>
      <c r="B329" s="37">
        <v>398</v>
      </c>
    </row>
    <row r="330" spans="1:2" x14ac:dyDescent="0.25">
      <c r="A330" s="37" t="s">
        <v>451</v>
      </c>
      <c r="B330" s="37">
        <v>12</v>
      </c>
    </row>
    <row r="331" spans="1:2" x14ac:dyDescent="0.25">
      <c r="A331" s="37" t="s">
        <v>530</v>
      </c>
      <c r="B331" s="37">
        <v>311</v>
      </c>
    </row>
    <row r="332" spans="1:2" x14ac:dyDescent="0.25">
      <c r="A332" s="37" t="s">
        <v>114</v>
      </c>
      <c r="B332" s="37">
        <v>2</v>
      </c>
    </row>
    <row r="333" spans="1:2" x14ac:dyDescent="0.25">
      <c r="A333" s="37" t="s">
        <v>312</v>
      </c>
      <c r="B333" s="37">
        <v>16</v>
      </c>
    </row>
    <row r="334" spans="1:2" x14ac:dyDescent="0.25">
      <c r="A334" s="37" t="s">
        <v>531</v>
      </c>
      <c r="B334" s="37">
        <v>9</v>
      </c>
    </row>
    <row r="335" spans="1:2" x14ac:dyDescent="0.25">
      <c r="A335" s="37" t="s">
        <v>313</v>
      </c>
      <c r="B335" s="37">
        <v>3</v>
      </c>
    </row>
    <row r="336" spans="1:2" x14ac:dyDescent="0.25">
      <c r="A336" s="37" t="s">
        <v>532</v>
      </c>
      <c r="B336" s="37">
        <v>3</v>
      </c>
    </row>
    <row r="337" spans="1:2" x14ac:dyDescent="0.25">
      <c r="A337" s="37" t="s">
        <v>314</v>
      </c>
      <c r="B337" s="37">
        <v>9</v>
      </c>
    </row>
    <row r="338" spans="1:2" x14ac:dyDescent="0.25">
      <c r="A338" s="37" t="s">
        <v>533</v>
      </c>
      <c r="B338" s="37">
        <v>12</v>
      </c>
    </row>
    <row r="339" spans="1:2" x14ac:dyDescent="0.25">
      <c r="A339" s="37" t="s">
        <v>315</v>
      </c>
      <c r="B339" s="37">
        <v>42</v>
      </c>
    </row>
    <row r="340" spans="1:2" x14ac:dyDescent="0.25">
      <c r="A340" s="37" t="s">
        <v>534</v>
      </c>
      <c r="B340" s="37">
        <v>21</v>
      </c>
    </row>
    <row r="341" spans="1:2" x14ac:dyDescent="0.25">
      <c r="A341" s="37" t="s">
        <v>115</v>
      </c>
      <c r="B341" s="37">
        <v>10</v>
      </c>
    </row>
    <row r="342" spans="1:2" x14ac:dyDescent="0.25">
      <c r="A342" s="37" t="s">
        <v>316</v>
      </c>
      <c r="B342" s="37">
        <v>60</v>
      </c>
    </row>
    <row r="343" spans="1:2" x14ac:dyDescent="0.25">
      <c r="A343" s="37" t="s">
        <v>535</v>
      </c>
      <c r="B343" s="37">
        <v>40</v>
      </c>
    </row>
    <row r="344" spans="1:2" x14ac:dyDescent="0.25">
      <c r="A344" s="37" t="s">
        <v>116</v>
      </c>
      <c r="B344" s="37">
        <v>60</v>
      </c>
    </row>
    <row r="345" spans="1:2" x14ac:dyDescent="0.25">
      <c r="A345" s="37" t="s">
        <v>317</v>
      </c>
      <c r="B345" s="37">
        <v>57</v>
      </c>
    </row>
    <row r="346" spans="1:2" x14ac:dyDescent="0.25">
      <c r="A346" s="37" t="s">
        <v>452</v>
      </c>
      <c r="B346" s="37">
        <v>11</v>
      </c>
    </row>
    <row r="347" spans="1:2" x14ac:dyDescent="0.25">
      <c r="A347" s="37" t="s">
        <v>536</v>
      </c>
      <c r="B347" s="37">
        <v>48</v>
      </c>
    </row>
    <row r="348" spans="1:2" x14ac:dyDescent="0.25">
      <c r="A348" s="37" t="s">
        <v>117</v>
      </c>
      <c r="B348" s="37">
        <v>4</v>
      </c>
    </row>
    <row r="349" spans="1:2" x14ac:dyDescent="0.25">
      <c r="A349" s="37" t="s">
        <v>318</v>
      </c>
      <c r="B349" s="37">
        <v>12</v>
      </c>
    </row>
    <row r="350" spans="1:2" x14ac:dyDescent="0.25">
      <c r="A350" s="37" t="s">
        <v>537</v>
      </c>
      <c r="B350" s="37">
        <v>16</v>
      </c>
    </row>
    <row r="351" spans="1:2" x14ac:dyDescent="0.25">
      <c r="A351" s="37" t="s">
        <v>118</v>
      </c>
      <c r="B351" s="37">
        <v>2</v>
      </c>
    </row>
    <row r="352" spans="1:2" x14ac:dyDescent="0.25">
      <c r="A352" s="37" t="s">
        <v>319</v>
      </c>
      <c r="B352" s="37">
        <v>2</v>
      </c>
    </row>
    <row r="353" spans="1:2" x14ac:dyDescent="0.25">
      <c r="A353" s="37" t="s">
        <v>119</v>
      </c>
      <c r="B353" s="37">
        <v>8</v>
      </c>
    </row>
    <row r="354" spans="1:2" x14ac:dyDescent="0.25">
      <c r="A354" s="37" t="s">
        <v>538</v>
      </c>
      <c r="B354" s="37">
        <v>2</v>
      </c>
    </row>
    <row r="355" spans="1:2" x14ac:dyDescent="0.25">
      <c r="A355" s="37" t="s">
        <v>120</v>
      </c>
      <c r="B355" s="37">
        <v>2</v>
      </c>
    </row>
    <row r="356" spans="1:2" x14ac:dyDescent="0.25">
      <c r="A356" s="37" t="s">
        <v>320</v>
      </c>
      <c r="B356" s="37">
        <v>3</v>
      </c>
    </row>
    <row r="357" spans="1:2" x14ac:dyDescent="0.25">
      <c r="A357" s="37" t="s">
        <v>539</v>
      </c>
      <c r="B357" s="37">
        <v>2</v>
      </c>
    </row>
    <row r="358" spans="1:2" x14ac:dyDescent="0.25">
      <c r="A358" s="37" t="s">
        <v>121</v>
      </c>
      <c r="B358" s="37">
        <v>29</v>
      </c>
    </row>
    <row r="359" spans="1:2" x14ac:dyDescent="0.25">
      <c r="A359" s="37" t="s">
        <v>321</v>
      </c>
      <c r="B359" s="37">
        <v>20</v>
      </c>
    </row>
    <row r="360" spans="1:2" x14ac:dyDescent="0.25">
      <c r="A360" s="37" t="s">
        <v>122</v>
      </c>
      <c r="B360" s="37">
        <v>14</v>
      </c>
    </row>
    <row r="361" spans="1:2" x14ac:dyDescent="0.25">
      <c r="A361" s="37" t="s">
        <v>322</v>
      </c>
      <c r="B361" s="37">
        <v>10</v>
      </c>
    </row>
    <row r="362" spans="1:2" x14ac:dyDescent="0.25">
      <c r="A362" s="37" t="s">
        <v>453</v>
      </c>
      <c r="B362" s="37">
        <v>2</v>
      </c>
    </row>
    <row r="363" spans="1:2" x14ac:dyDescent="0.25">
      <c r="A363" s="37" t="s">
        <v>540</v>
      </c>
      <c r="B363" s="37">
        <v>13</v>
      </c>
    </row>
    <row r="364" spans="1:2" x14ac:dyDescent="0.25">
      <c r="A364" s="37" t="s">
        <v>123</v>
      </c>
      <c r="B364" s="37">
        <v>19</v>
      </c>
    </row>
    <row r="365" spans="1:2" x14ac:dyDescent="0.25">
      <c r="A365" s="37" t="s">
        <v>323</v>
      </c>
      <c r="B365" s="37">
        <v>31</v>
      </c>
    </row>
    <row r="366" spans="1:2" x14ac:dyDescent="0.25">
      <c r="A366" s="37" t="s">
        <v>454</v>
      </c>
      <c r="B366" s="37">
        <v>6</v>
      </c>
    </row>
    <row r="367" spans="1:2" x14ac:dyDescent="0.25">
      <c r="A367" s="37" t="s">
        <v>541</v>
      </c>
      <c r="B367" s="37">
        <v>33</v>
      </c>
    </row>
    <row r="368" spans="1:2" x14ac:dyDescent="0.25">
      <c r="A368" s="37" t="s">
        <v>124</v>
      </c>
      <c r="B368" s="37">
        <v>3</v>
      </c>
    </row>
    <row r="369" spans="1:2" x14ac:dyDescent="0.25">
      <c r="A369" s="37" t="s">
        <v>125</v>
      </c>
      <c r="B369" s="37">
        <v>10</v>
      </c>
    </row>
    <row r="370" spans="1:2" x14ac:dyDescent="0.25">
      <c r="A370" s="37" t="s">
        <v>126</v>
      </c>
      <c r="B370" s="37">
        <v>9</v>
      </c>
    </row>
    <row r="371" spans="1:2" x14ac:dyDescent="0.25">
      <c r="A371" s="37" t="s">
        <v>127</v>
      </c>
      <c r="B371" s="37">
        <v>2</v>
      </c>
    </row>
    <row r="372" spans="1:2" x14ac:dyDescent="0.25">
      <c r="A372" s="37" t="s">
        <v>128</v>
      </c>
      <c r="B372" s="37">
        <v>2</v>
      </c>
    </row>
    <row r="373" spans="1:2" x14ac:dyDescent="0.25">
      <c r="A373" s="37" t="s">
        <v>129</v>
      </c>
      <c r="B373" s="37">
        <v>4</v>
      </c>
    </row>
    <row r="374" spans="1:2" x14ac:dyDescent="0.25">
      <c r="A374" s="37" t="s">
        <v>324</v>
      </c>
      <c r="B374" s="37">
        <v>4</v>
      </c>
    </row>
    <row r="375" spans="1:2" x14ac:dyDescent="0.25">
      <c r="A375" s="37" t="s">
        <v>130</v>
      </c>
      <c r="B375" s="37">
        <v>2</v>
      </c>
    </row>
    <row r="376" spans="1:2" x14ac:dyDescent="0.25">
      <c r="A376" s="37" t="s">
        <v>131</v>
      </c>
      <c r="B376" s="37">
        <v>9</v>
      </c>
    </row>
    <row r="377" spans="1:2" x14ac:dyDescent="0.25">
      <c r="A377" s="37" t="s">
        <v>132</v>
      </c>
      <c r="B377" s="37">
        <v>16</v>
      </c>
    </row>
    <row r="378" spans="1:2" x14ac:dyDescent="0.25">
      <c r="A378" s="37" t="s">
        <v>325</v>
      </c>
      <c r="B378" s="37">
        <v>11</v>
      </c>
    </row>
    <row r="379" spans="1:2" x14ac:dyDescent="0.25">
      <c r="A379" s="37" t="s">
        <v>133</v>
      </c>
      <c r="B379" s="37">
        <v>8</v>
      </c>
    </row>
    <row r="380" spans="1:2" x14ac:dyDescent="0.25">
      <c r="A380" s="37" t="s">
        <v>326</v>
      </c>
      <c r="B380" s="37">
        <v>2</v>
      </c>
    </row>
    <row r="381" spans="1:2" x14ac:dyDescent="0.25">
      <c r="A381" s="37" t="s">
        <v>542</v>
      </c>
      <c r="B381" s="37">
        <v>1</v>
      </c>
    </row>
    <row r="382" spans="1:2" x14ac:dyDescent="0.25">
      <c r="A382" s="37" t="s">
        <v>134</v>
      </c>
      <c r="B382" s="37">
        <v>4</v>
      </c>
    </row>
    <row r="383" spans="1:2" x14ac:dyDescent="0.25">
      <c r="A383" s="37" t="s">
        <v>327</v>
      </c>
      <c r="B383" s="37">
        <v>2</v>
      </c>
    </row>
    <row r="384" spans="1:2" x14ac:dyDescent="0.25">
      <c r="A384" s="37" t="s">
        <v>135</v>
      </c>
      <c r="B384" s="37">
        <v>8</v>
      </c>
    </row>
    <row r="385" spans="1:2" x14ac:dyDescent="0.25">
      <c r="A385" s="37" t="s">
        <v>136</v>
      </c>
      <c r="B385" s="37">
        <v>2</v>
      </c>
    </row>
    <row r="386" spans="1:2" x14ac:dyDescent="0.25">
      <c r="A386" s="37" t="s">
        <v>137</v>
      </c>
      <c r="B386" s="37">
        <v>4</v>
      </c>
    </row>
    <row r="387" spans="1:2" x14ac:dyDescent="0.25">
      <c r="A387" s="37" t="s">
        <v>328</v>
      </c>
      <c r="B387" s="37">
        <v>4</v>
      </c>
    </row>
    <row r="388" spans="1:2" x14ac:dyDescent="0.25">
      <c r="A388" s="37" t="s">
        <v>543</v>
      </c>
      <c r="B388" s="37">
        <v>4</v>
      </c>
    </row>
    <row r="389" spans="1:2" x14ac:dyDescent="0.25">
      <c r="A389" s="37" t="s">
        <v>663</v>
      </c>
      <c r="B389" s="37">
        <v>12</v>
      </c>
    </row>
    <row r="390" spans="1:2" x14ac:dyDescent="0.25">
      <c r="A390" s="37" t="s">
        <v>138</v>
      </c>
      <c r="B390" s="37">
        <v>8</v>
      </c>
    </row>
    <row r="391" spans="1:2" x14ac:dyDescent="0.25">
      <c r="A391" s="37" t="s">
        <v>329</v>
      </c>
      <c r="B391" s="37">
        <v>78</v>
      </c>
    </row>
    <row r="392" spans="1:2" x14ac:dyDescent="0.25">
      <c r="A392" s="37" t="s">
        <v>330</v>
      </c>
      <c r="B392" s="37">
        <v>3</v>
      </c>
    </row>
    <row r="393" spans="1:2" x14ac:dyDescent="0.25">
      <c r="A393" s="37" t="s">
        <v>331</v>
      </c>
      <c r="B393" s="37">
        <v>1</v>
      </c>
    </row>
    <row r="394" spans="1:2" x14ac:dyDescent="0.25">
      <c r="A394" s="37" t="s">
        <v>332</v>
      </c>
      <c r="B394" s="37">
        <v>2</v>
      </c>
    </row>
    <row r="395" spans="1:2" x14ac:dyDescent="0.25">
      <c r="A395" s="37" t="s">
        <v>664</v>
      </c>
      <c r="B395" s="37">
        <v>1</v>
      </c>
    </row>
    <row r="396" spans="1:2" x14ac:dyDescent="0.25">
      <c r="A396" s="37" t="s">
        <v>139</v>
      </c>
      <c r="B396" s="37">
        <v>28</v>
      </c>
    </row>
    <row r="397" spans="1:2" x14ac:dyDescent="0.25">
      <c r="A397" s="37" t="s">
        <v>665</v>
      </c>
      <c r="B397" s="37">
        <v>1</v>
      </c>
    </row>
    <row r="398" spans="1:2" x14ac:dyDescent="0.25">
      <c r="A398" s="37" t="s">
        <v>140</v>
      </c>
      <c r="B398" s="37">
        <v>9</v>
      </c>
    </row>
    <row r="399" spans="1:2" x14ac:dyDescent="0.25">
      <c r="A399" s="37" t="s">
        <v>333</v>
      </c>
      <c r="B399" s="37">
        <v>8</v>
      </c>
    </row>
    <row r="400" spans="1:2" x14ac:dyDescent="0.25">
      <c r="A400" s="37" t="s">
        <v>334</v>
      </c>
      <c r="B400" s="37">
        <v>2</v>
      </c>
    </row>
    <row r="401" spans="1:2" x14ac:dyDescent="0.25">
      <c r="A401" s="37" t="s">
        <v>666</v>
      </c>
      <c r="B401" s="37">
        <v>10</v>
      </c>
    </row>
    <row r="402" spans="1:2" x14ac:dyDescent="0.25">
      <c r="A402" s="37" t="s">
        <v>335</v>
      </c>
      <c r="B402" s="37">
        <v>2</v>
      </c>
    </row>
    <row r="403" spans="1:2" x14ac:dyDescent="0.25">
      <c r="A403" s="37" t="s">
        <v>336</v>
      </c>
      <c r="B403" s="37">
        <v>1</v>
      </c>
    </row>
    <row r="404" spans="1:2" x14ac:dyDescent="0.25">
      <c r="A404" s="37" t="s">
        <v>667</v>
      </c>
      <c r="B404" s="37">
        <v>1</v>
      </c>
    </row>
    <row r="405" spans="1:2" x14ac:dyDescent="0.25">
      <c r="A405" s="37" t="s">
        <v>337</v>
      </c>
      <c r="B405" s="37">
        <v>1</v>
      </c>
    </row>
    <row r="406" spans="1:2" x14ac:dyDescent="0.25">
      <c r="A406" s="37" t="s">
        <v>141</v>
      </c>
      <c r="B406" s="37">
        <v>1</v>
      </c>
    </row>
    <row r="407" spans="1:2" x14ac:dyDescent="0.25">
      <c r="A407" s="37" t="s">
        <v>142</v>
      </c>
      <c r="B407" s="37">
        <v>1</v>
      </c>
    </row>
    <row r="408" spans="1:2" x14ac:dyDescent="0.25">
      <c r="A408" s="37" t="s">
        <v>668</v>
      </c>
      <c r="B408" s="37">
        <v>2</v>
      </c>
    </row>
    <row r="409" spans="1:2" x14ac:dyDescent="0.25">
      <c r="A409" s="37" t="s">
        <v>338</v>
      </c>
      <c r="B409" s="37">
        <v>2</v>
      </c>
    </row>
    <row r="410" spans="1:2" x14ac:dyDescent="0.25">
      <c r="A410" s="37" t="s">
        <v>339</v>
      </c>
      <c r="B410" s="37">
        <v>3</v>
      </c>
    </row>
    <row r="411" spans="1:2" x14ac:dyDescent="0.25">
      <c r="A411" s="37" t="s">
        <v>143</v>
      </c>
      <c r="B411" s="37">
        <v>288</v>
      </c>
    </row>
    <row r="412" spans="1:2" x14ac:dyDescent="0.25">
      <c r="A412" s="37" t="s">
        <v>340</v>
      </c>
      <c r="B412" s="37">
        <v>64</v>
      </c>
    </row>
    <row r="413" spans="1:2" x14ac:dyDescent="0.25">
      <c r="A413" s="37" t="s">
        <v>144</v>
      </c>
      <c r="B413" s="37">
        <v>8</v>
      </c>
    </row>
    <row r="414" spans="1:2" x14ac:dyDescent="0.25">
      <c r="A414" s="37" t="s">
        <v>145</v>
      </c>
      <c r="B414" s="37">
        <v>17</v>
      </c>
    </row>
    <row r="415" spans="1:2" x14ac:dyDescent="0.25">
      <c r="A415" s="37" t="s">
        <v>341</v>
      </c>
      <c r="B415" s="37">
        <v>8</v>
      </c>
    </row>
    <row r="416" spans="1:2" x14ac:dyDescent="0.25">
      <c r="A416" s="37" t="s">
        <v>146</v>
      </c>
      <c r="B416" s="37">
        <v>25</v>
      </c>
    </row>
    <row r="417" spans="1:2" x14ac:dyDescent="0.25">
      <c r="A417" s="37" t="s">
        <v>342</v>
      </c>
      <c r="B417" s="37">
        <v>3</v>
      </c>
    </row>
    <row r="418" spans="1:2" x14ac:dyDescent="0.25">
      <c r="A418" s="37" t="s">
        <v>147</v>
      </c>
      <c r="B418" s="37">
        <v>75</v>
      </c>
    </row>
    <row r="419" spans="1:2" x14ac:dyDescent="0.25">
      <c r="A419" s="37" t="s">
        <v>343</v>
      </c>
      <c r="B419" s="37">
        <v>103</v>
      </c>
    </row>
    <row r="420" spans="1:2" x14ac:dyDescent="0.25">
      <c r="A420" s="37" t="s">
        <v>148</v>
      </c>
      <c r="B420" s="37">
        <v>2</v>
      </c>
    </row>
    <row r="421" spans="1:2" x14ac:dyDescent="0.25">
      <c r="A421" s="37" t="s">
        <v>344</v>
      </c>
      <c r="B421" s="37">
        <v>5</v>
      </c>
    </row>
    <row r="422" spans="1:2" x14ac:dyDescent="0.25">
      <c r="A422" s="37" t="s">
        <v>149</v>
      </c>
      <c r="B422" s="37">
        <v>55</v>
      </c>
    </row>
    <row r="423" spans="1:2" x14ac:dyDescent="0.25">
      <c r="A423" s="37" t="s">
        <v>345</v>
      </c>
      <c r="B423" s="37">
        <v>35</v>
      </c>
    </row>
    <row r="424" spans="1:2" x14ac:dyDescent="0.25">
      <c r="A424" s="37" t="s">
        <v>150</v>
      </c>
      <c r="B424" s="37">
        <v>18</v>
      </c>
    </row>
    <row r="425" spans="1:2" x14ac:dyDescent="0.25">
      <c r="A425" s="37" t="s">
        <v>346</v>
      </c>
      <c r="B425" s="37">
        <v>6</v>
      </c>
    </row>
    <row r="426" spans="1:2" x14ac:dyDescent="0.25">
      <c r="A426" s="37" t="s">
        <v>151</v>
      </c>
      <c r="B426" s="37">
        <v>7</v>
      </c>
    </row>
    <row r="427" spans="1:2" x14ac:dyDescent="0.25">
      <c r="A427" s="37" t="s">
        <v>152</v>
      </c>
      <c r="B427" s="37">
        <v>14</v>
      </c>
    </row>
    <row r="428" spans="1:2" x14ac:dyDescent="0.25">
      <c r="A428" s="37" t="s">
        <v>153</v>
      </c>
      <c r="B428" s="37">
        <v>1</v>
      </c>
    </row>
    <row r="429" spans="1:2" x14ac:dyDescent="0.25">
      <c r="A429" s="37" t="s">
        <v>347</v>
      </c>
      <c r="B429" s="37">
        <v>81</v>
      </c>
    </row>
    <row r="430" spans="1:2" x14ac:dyDescent="0.25">
      <c r="A430" s="37" t="s">
        <v>348</v>
      </c>
      <c r="B430" s="37">
        <v>16</v>
      </c>
    </row>
    <row r="431" spans="1:2" x14ac:dyDescent="0.25">
      <c r="A431" s="37" t="s">
        <v>349</v>
      </c>
      <c r="B431" s="37">
        <v>35</v>
      </c>
    </row>
    <row r="432" spans="1:2" x14ac:dyDescent="0.25">
      <c r="A432" s="37" t="s">
        <v>350</v>
      </c>
      <c r="B432" s="37">
        <v>16</v>
      </c>
    </row>
    <row r="433" spans="1:2" x14ac:dyDescent="0.25">
      <c r="A433" s="37" t="s">
        <v>351</v>
      </c>
      <c r="B433" s="37">
        <v>24</v>
      </c>
    </row>
    <row r="434" spans="1:2" x14ac:dyDescent="0.25">
      <c r="A434" s="37" t="s">
        <v>352</v>
      </c>
      <c r="B434" s="37">
        <v>4</v>
      </c>
    </row>
    <row r="435" spans="1:2" x14ac:dyDescent="0.25">
      <c r="A435" s="37" t="s">
        <v>353</v>
      </c>
      <c r="B435" s="37">
        <v>2</v>
      </c>
    </row>
    <row r="436" spans="1:2" x14ac:dyDescent="0.25">
      <c r="A436" s="37" t="s">
        <v>669</v>
      </c>
      <c r="B436" s="37">
        <v>1</v>
      </c>
    </row>
    <row r="437" spans="1:2" x14ac:dyDescent="0.25">
      <c r="A437" s="37" t="s">
        <v>354</v>
      </c>
      <c r="B437" s="37">
        <v>1</v>
      </c>
    </row>
    <row r="438" spans="1:2" x14ac:dyDescent="0.25">
      <c r="A438" s="37" t="s">
        <v>544</v>
      </c>
      <c r="B438" s="37">
        <v>7</v>
      </c>
    </row>
    <row r="439" spans="1:2" x14ac:dyDescent="0.25">
      <c r="A439" s="37" t="s">
        <v>355</v>
      </c>
      <c r="B439" s="37">
        <v>66</v>
      </c>
    </row>
    <row r="440" spans="1:2" x14ac:dyDescent="0.25">
      <c r="A440" s="37" t="s">
        <v>545</v>
      </c>
      <c r="B440" s="37">
        <v>17</v>
      </c>
    </row>
    <row r="441" spans="1:2" x14ac:dyDescent="0.25">
      <c r="A441" s="37" t="s">
        <v>356</v>
      </c>
      <c r="B441" s="37">
        <v>14</v>
      </c>
    </row>
    <row r="442" spans="1:2" x14ac:dyDescent="0.25">
      <c r="A442" s="37" t="s">
        <v>670</v>
      </c>
      <c r="B442" s="37">
        <v>4</v>
      </c>
    </row>
    <row r="443" spans="1:2" x14ac:dyDescent="0.25">
      <c r="A443" s="37" t="s">
        <v>671</v>
      </c>
      <c r="B443" s="37">
        <v>34</v>
      </c>
    </row>
    <row r="444" spans="1:2" x14ac:dyDescent="0.25">
      <c r="A444" s="37" t="s">
        <v>357</v>
      </c>
      <c r="B444" s="37">
        <v>5</v>
      </c>
    </row>
    <row r="445" spans="1:2" x14ac:dyDescent="0.25">
      <c r="A445" s="37" t="s">
        <v>358</v>
      </c>
      <c r="B445" s="37">
        <v>66</v>
      </c>
    </row>
    <row r="446" spans="1:2" x14ac:dyDescent="0.25">
      <c r="A446" s="37" t="s">
        <v>359</v>
      </c>
      <c r="B446" s="37">
        <v>24</v>
      </c>
    </row>
    <row r="447" spans="1:2" x14ac:dyDescent="0.25">
      <c r="A447" s="37" t="s">
        <v>360</v>
      </c>
      <c r="B447" s="37">
        <v>6</v>
      </c>
    </row>
    <row r="448" spans="1:2" x14ac:dyDescent="0.25">
      <c r="A448" s="37" t="s">
        <v>154</v>
      </c>
      <c r="B448" s="37">
        <v>4</v>
      </c>
    </row>
    <row r="449" spans="1:2" x14ac:dyDescent="0.25">
      <c r="A449" s="37" t="s">
        <v>361</v>
      </c>
      <c r="B449" s="37">
        <v>3</v>
      </c>
    </row>
    <row r="450" spans="1:2" x14ac:dyDescent="0.25">
      <c r="A450" s="37" t="s">
        <v>455</v>
      </c>
      <c r="B450" s="37">
        <v>2</v>
      </c>
    </row>
    <row r="451" spans="1:2" x14ac:dyDescent="0.25">
      <c r="A451" s="37" t="s">
        <v>546</v>
      </c>
      <c r="B451" s="37">
        <v>7</v>
      </c>
    </row>
    <row r="452" spans="1:2" x14ac:dyDescent="0.25">
      <c r="A452" s="37" t="s">
        <v>155</v>
      </c>
      <c r="B452" s="37">
        <v>2</v>
      </c>
    </row>
    <row r="453" spans="1:2" x14ac:dyDescent="0.25">
      <c r="A453" s="37" t="s">
        <v>362</v>
      </c>
      <c r="B453" s="37">
        <v>26</v>
      </c>
    </row>
    <row r="454" spans="1:2" x14ac:dyDescent="0.25">
      <c r="A454" s="37" t="s">
        <v>456</v>
      </c>
      <c r="B454" s="37">
        <v>2</v>
      </c>
    </row>
    <row r="455" spans="1:2" x14ac:dyDescent="0.25">
      <c r="A455" s="37" t="s">
        <v>547</v>
      </c>
      <c r="B455" s="37">
        <v>51</v>
      </c>
    </row>
    <row r="456" spans="1:2" x14ac:dyDescent="0.25">
      <c r="A456" s="37" t="s">
        <v>363</v>
      </c>
      <c r="B456" s="37">
        <v>10</v>
      </c>
    </row>
    <row r="457" spans="1:2" x14ac:dyDescent="0.25">
      <c r="A457" s="37" t="s">
        <v>548</v>
      </c>
      <c r="B457" s="37">
        <v>1</v>
      </c>
    </row>
    <row r="458" spans="1:2" x14ac:dyDescent="0.25">
      <c r="A458" s="37" t="s">
        <v>364</v>
      </c>
      <c r="B458" s="37">
        <v>8</v>
      </c>
    </row>
    <row r="459" spans="1:2" x14ac:dyDescent="0.25">
      <c r="A459" s="37" t="s">
        <v>156</v>
      </c>
      <c r="B459" s="37">
        <v>6</v>
      </c>
    </row>
    <row r="460" spans="1:2" x14ac:dyDescent="0.25">
      <c r="A460" s="37" t="s">
        <v>365</v>
      </c>
      <c r="B460" s="37">
        <v>5</v>
      </c>
    </row>
    <row r="461" spans="1:2" x14ac:dyDescent="0.25">
      <c r="A461" s="37" t="s">
        <v>457</v>
      </c>
      <c r="B461" s="37">
        <v>1</v>
      </c>
    </row>
    <row r="462" spans="1:2" x14ac:dyDescent="0.25">
      <c r="A462" s="37" t="s">
        <v>549</v>
      </c>
      <c r="B462" s="37">
        <v>9</v>
      </c>
    </row>
    <row r="463" spans="1:2" x14ac:dyDescent="0.25">
      <c r="A463" s="37" t="s">
        <v>366</v>
      </c>
      <c r="B463" s="37">
        <v>9</v>
      </c>
    </row>
    <row r="464" spans="1:2" x14ac:dyDescent="0.25">
      <c r="A464" s="37" t="s">
        <v>157</v>
      </c>
      <c r="B464" s="37">
        <v>1</v>
      </c>
    </row>
    <row r="465" spans="1:2" x14ac:dyDescent="0.25">
      <c r="A465" s="37" t="s">
        <v>367</v>
      </c>
      <c r="B465" s="37">
        <v>3</v>
      </c>
    </row>
    <row r="466" spans="1:2" x14ac:dyDescent="0.25">
      <c r="A466" s="37" t="s">
        <v>158</v>
      </c>
      <c r="B466" s="37">
        <v>2</v>
      </c>
    </row>
    <row r="467" spans="1:2" x14ac:dyDescent="0.25">
      <c r="A467" s="37" t="s">
        <v>368</v>
      </c>
      <c r="B467" s="37">
        <v>22</v>
      </c>
    </row>
    <row r="468" spans="1:2" x14ac:dyDescent="0.25">
      <c r="A468" s="37" t="s">
        <v>458</v>
      </c>
      <c r="B468" s="37">
        <v>1</v>
      </c>
    </row>
    <row r="469" spans="1:2" x14ac:dyDescent="0.25">
      <c r="A469" s="37" t="s">
        <v>369</v>
      </c>
      <c r="B469" s="37">
        <v>2</v>
      </c>
    </row>
    <row r="470" spans="1:2" x14ac:dyDescent="0.25">
      <c r="A470" s="37" t="s">
        <v>672</v>
      </c>
      <c r="B470" s="37">
        <v>4</v>
      </c>
    </row>
    <row r="471" spans="1:2" x14ac:dyDescent="0.25">
      <c r="A471" s="37" t="s">
        <v>159</v>
      </c>
      <c r="B471" s="37">
        <v>2</v>
      </c>
    </row>
    <row r="472" spans="1:2" x14ac:dyDescent="0.25">
      <c r="A472" s="37" t="s">
        <v>370</v>
      </c>
      <c r="B472" s="37">
        <v>1</v>
      </c>
    </row>
    <row r="473" spans="1:2" x14ac:dyDescent="0.25">
      <c r="A473" s="37" t="s">
        <v>550</v>
      </c>
      <c r="B473" s="37">
        <v>3</v>
      </c>
    </row>
    <row r="474" spans="1:2" x14ac:dyDescent="0.25">
      <c r="A474" s="37" t="s">
        <v>160</v>
      </c>
      <c r="B474" s="37">
        <v>1</v>
      </c>
    </row>
    <row r="475" spans="1:2" x14ac:dyDescent="0.25">
      <c r="A475" s="37" t="s">
        <v>371</v>
      </c>
      <c r="B475" s="37">
        <v>1</v>
      </c>
    </row>
    <row r="476" spans="1:2" x14ac:dyDescent="0.25">
      <c r="A476" s="37" t="s">
        <v>551</v>
      </c>
      <c r="B476" s="37">
        <v>6</v>
      </c>
    </row>
    <row r="477" spans="1:2" x14ac:dyDescent="0.25">
      <c r="A477" s="37" t="s">
        <v>372</v>
      </c>
      <c r="B477" s="37">
        <v>3</v>
      </c>
    </row>
    <row r="478" spans="1:2" x14ac:dyDescent="0.25">
      <c r="A478" s="37" t="s">
        <v>373</v>
      </c>
      <c r="B478" s="37">
        <v>3</v>
      </c>
    </row>
    <row r="479" spans="1:2" x14ac:dyDescent="0.25">
      <c r="A479" s="37" t="s">
        <v>161</v>
      </c>
      <c r="B479" s="37">
        <v>11</v>
      </c>
    </row>
    <row r="480" spans="1:2" x14ac:dyDescent="0.25">
      <c r="A480" s="37" t="s">
        <v>374</v>
      </c>
      <c r="B480" s="37">
        <v>12</v>
      </c>
    </row>
    <row r="481" spans="1:2" x14ac:dyDescent="0.25">
      <c r="A481" s="37" t="s">
        <v>459</v>
      </c>
      <c r="B481" s="37">
        <v>4</v>
      </c>
    </row>
    <row r="482" spans="1:2" x14ac:dyDescent="0.25">
      <c r="A482" s="37" t="s">
        <v>552</v>
      </c>
      <c r="B482" s="37">
        <v>11</v>
      </c>
    </row>
    <row r="483" spans="1:2" x14ac:dyDescent="0.25">
      <c r="A483" s="37" t="s">
        <v>375</v>
      </c>
      <c r="B483" s="37">
        <v>8</v>
      </c>
    </row>
    <row r="484" spans="1:2" x14ac:dyDescent="0.25">
      <c r="A484" s="37" t="s">
        <v>162</v>
      </c>
      <c r="B484" s="37">
        <v>7</v>
      </c>
    </row>
    <row r="485" spans="1:2" x14ac:dyDescent="0.25">
      <c r="A485" s="37" t="s">
        <v>376</v>
      </c>
      <c r="B485" s="37">
        <v>7</v>
      </c>
    </row>
    <row r="486" spans="1:2" x14ac:dyDescent="0.25">
      <c r="A486" s="37" t="s">
        <v>163</v>
      </c>
      <c r="B486" s="37">
        <v>6</v>
      </c>
    </row>
    <row r="487" spans="1:2" x14ac:dyDescent="0.25">
      <c r="A487" s="37" t="s">
        <v>164</v>
      </c>
      <c r="B487" s="37">
        <v>11</v>
      </c>
    </row>
    <row r="488" spans="1:2" x14ac:dyDescent="0.25">
      <c r="A488" s="37" t="s">
        <v>377</v>
      </c>
      <c r="B488" s="37">
        <v>9</v>
      </c>
    </row>
    <row r="489" spans="1:2" x14ac:dyDescent="0.25">
      <c r="A489" s="37" t="s">
        <v>553</v>
      </c>
      <c r="B489" s="37">
        <v>1</v>
      </c>
    </row>
    <row r="490" spans="1:2" x14ac:dyDescent="0.25">
      <c r="A490" s="37" t="s">
        <v>673</v>
      </c>
      <c r="B490" s="37">
        <v>7</v>
      </c>
    </row>
    <row r="491" spans="1:2" x14ac:dyDescent="0.25">
      <c r="A491" s="37" t="s">
        <v>378</v>
      </c>
      <c r="B491" s="37">
        <v>1</v>
      </c>
    </row>
    <row r="492" spans="1:2" x14ac:dyDescent="0.25">
      <c r="A492" s="37" t="s">
        <v>554</v>
      </c>
      <c r="B492" s="37">
        <v>1</v>
      </c>
    </row>
    <row r="493" spans="1:2" x14ac:dyDescent="0.25">
      <c r="A493" s="37" t="s">
        <v>674</v>
      </c>
      <c r="B493" s="37">
        <v>4</v>
      </c>
    </row>
    <row r="494" spans="1:2" x14ac:dyDescent="0.25">
      <c r="A494" s="37" t="s">
        <v>165</v>
      </c>
      <c r="B494" s="37">
        <v>1178</v>
      </c>
    </row>
    <row r="495" spans="1:2" x14ac:dyDescent="0.25">
      <c r="A495" s="37" t="s">
        <v>379</v>
      </c>
      <c r="B495" s="37">
        <v>373</v>
      </c>
    </row>
    <row r="496" spans="1:2" x14ac:dyDescent="0.25">
      <c r="A496" s="37" t="s">
        <v>555</v>
      </c>
      <c r="B496" s="37">
        <v>52</v>
      </c>
    </row>
    <row r="497" spans="1:2" x14ac:dyDescent="0.25">
      <c r="A497" s="37" t="s">
        <v>166</v>
      </c>
      <c r="B497" s="37">
        <v>4</v>
      </c>
    </row>
    <row r="498" spans="1:2" x14ac:dyDescent="0.25">
      <c r="A498" s="37" t="s">
        <v>167</v>
      </c>
      <c r="B498" s="37">
        <v>23</v>
      </c>
    </row>
    <row r="499" spans="1:2" x14ac:dyDescent="0.25">
      <c r="A499" s="37" t="s">
        <v>380</v>
      </c>
      <c r="B499" s="37">
        <v>25</v>
      </c>
    </row>
    <row r="500" spans="1:2" x14ac:dyDescent="0.25">
      <c r="A500" s="37" t="s">
        <v>168</v>
      </c>
      <c r="B500" s="37">
        <v>296</v>
      </c>
    </row>
    <row r="501" spans="1:2" x14ac:dyDescent="0.25">
      <c r="A501" s="37" t="s">
        <v>381</v>
      </c>
      <c r="B501" s="37">
        <v>230</v>
      </c>
    </row>
    <row r="502" spans="1:2" x14ac:dyDescent="0.25">
      <c r="A502" s="37" t="s">
        <v>556</v>
      </c>
      <c r="B502" s="37">
        <v>46</v>
      </c>
    </row>
    <row r="503" spans="1:2" x14ac:dyDescent="0.25">
      <c r="A503" s="37" t="s">
        <v>382</v>
      </c>
      <c r="B503" s="37">
        <v>6</v>
      </c>
    </row>
    <row r="504" spans="1:2" x14ac:dyDescent="0.25">
      <c r="A504" s="37" t="s">
        <v>675</v>
      </c>
      <c r="B504" s="37">
        <v>237</v>
      </c>
    </row>
    <row r="505" spans="1:2" x14ac:dyDescent="0.25">
      <c r="A505" s="37" t="s">
        <v>169</v>
      </c>
      <c r="B505" s="37">
        <v>5479</v>
      </c>
    </row>
    <row r="506" spans="1:2" x14ac:dyDescent="0.25">
      <c r="A506" s="37" t="s">
        <v>383</v>
      </c>
      <c r="B506" s="37">
        <v>3655</v>
      </c>
    </row>
    <row r="507" spans="1:2" x14ac:dyDescent="0.25">
      <c r="A507" s="37" t="s">
        <v>460</v>
      </c>
      <c r="B507" s="37">
        <v>171</v>
      </c>
    </row>
    <row r="508" spans="1:2" x14ac:dyDescent="0.25">
      <c r="A508" s="37" t="s">
        <v>557</v>
      </c>
      <c r="B508" s="37">
        <v>757</v>
      </c>
    </row>
    <row r="509" spans="1:2" x14ac:dyDescent="0.25">
      <c r="A509" s="37" t="s">
        <v>170</v>
      </c>
      <c r="B509" s="37">
        <v>44</v>
      </c>
    </row>
    <row r="510" spans="1:2" x14ac:dyDescent="0.25">
      <c r="A510" s="37" t="s">
        <v>384</v>
      </c>
      <c r="B510" s="37">
        <v>9</v>
      </c>
    </row>
    <row r="511" spans="1:2" x14ac:dyDescent="0.25">
      <c r="A511" s="37" t="s">
        <v>558</v>
      </c>
      <c r="B511" s="37">
        <v>1</v>
      </c>
    </row>
    <row r="512" spans="1:2" x14ac:dyDescent="0.25">
      <c r="A512" s="37" t="s">
        <v>171</v>
      </c>
      <c r="B512" s="37">
        <v>359</v>
      </c>
    </row>
    <row r="513" spans="1:2" x14ac:dyDescent="0.25">
      <c r="A513" s="37" t="s">
        <v>385</v>
      </c>
      <c r="B513" s="37">
        <v>328</v>
      </c>
    </row>
    <row r="514" spans="1:2" x14ac:dyDescent="0.25">
      <c r="A514" s="37" t="s">
        <v>461</v>
      </c>
      <c r="B514" s="37">
        <v>10</v>
      </c>
    </row>
    <row r="515" spans="1:2" x14ac:dyDescent="0.25">
      <c r="A515" s="37" t="s">
        <v>559</v>
      </c>
      <c r="B515" s="37">
        <v>159</v>
      </c>
    </row>
    <row r="516" spans="1:2" x14ac:dyDescent="0.25">
      <c r="A516" s="37" t="s">
        <v>386</v>
      </c>
      <c r="B516" s="37">
        <v>8</v>
      </c>
    </row>
    <row r="517" spans="1:2" x14ac:dyDescent="0.25">
      <c r="A517" s="37" t="s">
        <v>172</v>
      </c>
      <c r="B517" s="37">
        <v>919</v>
      </c>
    </row>
    <row r="518" spans="1:2" x14ac:dyDescent="0.25">
      <c r="A518" s="37" t="s">
        <v>387</v>
      </c>
      <c r="B518" s="37">
        <v>6928</v>
      </c>
    </row>
    <row r="519" spans="1:2" x14ac:dyDescent="0.25">
      <c r="A519" s="37" t="s">
        <v>462</v>
      </c>
      <c r="B519" s="37">
        <v>56</v>
      </c>
    </row>
    <row r="520" spans="1:2" x14ac:dyDescent="0.25">
      <c r="A520" s="37" t="s">
        <v>560</v>
      </c>
      <c r="B520" s="37">
        <v>1009</v>
      </c>
    </row>
    <row r="521" spans="1:2" x14ac:dyDescent="0.25">
      <c r="A521" s="37" t="s">
        <v>173</v>
      </c>
      <c r="B521" s="37">
        <v>52</v>
      </c>
    </row>
    <row r="522" spans="1:2" x14ac:dyDescent="0.25">
      <c r="A522" s="37" t="s">
        <v>388</v>
      </c>
      <c r="B522" s="37">
        <v>90</v>
      </c>
    </row>
    <row r="523" spans="1:2" x14ac:dyDescent="0.25">
      <c r="A523" s="37" t="s">
        <v>561</v>
      </c>
      <c r="B523" s="37">
        <v>5</v>
      </c>
    </row>
    <row r="524" spans="1:2" x14ac:dyDescent="0.25">
      <c r="A524" s="37" t="s">
        <v>174</v>
      </c>
      <c r="B524" s="37">
        <v>6</v>
      </c>
    </row>
    <row r="525" spans="1:2" x14ac:dyDescent="0.25">
      <c r="A525" s="37" t="s">
        <v>389</v>
      </c>
      <c r="B525" s="37">
        <v>3</v>
      </c>
    </row>
    <row r="526" spans="1:2" x14ac:dyDescent="0.25">
      <c r="A526" s="37" t="s">
        <v>390</v>
      </c>
      <c r="B526" s="37">
        <v>5</v>
      </c>
    </row>
    <row r="527" spans="1:2" x14ac:dyDescent="0.25">
      <c r="A527" s="37" t="s">
        <v>676</v>
      </c>
      <c r="B527" s="37">
        <v>145</v>
      </c>
    </row>
    <row r="528" spans="1:2" x14ac:dyDescent="0.25">
      <c r="A528" s="37" t="s">
        <v>175</v>
      </c>
      <c r="B528" s="37">
        <v>4</v>
      </c>
    </row>
    <row r="529" spans="1:2" x14ac:dyDescent="0.25">
      <c r="A529" s="37" t="s">
        <v>391</v>
      </c>
      <c r="B529" s="37">
        <v>84</v>
      </c>
    </row>
    <row r="530" spans="1:2" x14ac:dyDescent="0.25">
      <c r="A530" s="37" t="s">
        <v>392</v>
      </c>
      <c r="B530" s="37">
        <v>2</v>
      </c>
    </row>
    <row r="531" spans="1:2" x14ac:dyDescent="0.25">
      <c r="A531" s="37" t="s">
        <v>176</v>
      </c>
      <c r="B531" s="37">
        <v>1</v>
      </c>
    </row>
    <row r="532" spans="1:2" x14ac:dyDescent="0.25">
      <c r="A532" s="37" t="s">
        <v>393</v>
      </c>
      <c r="B532" s="37">
        <v>4</v>
      </c>
    </row>
    <row r="533" spans="1:2" x14ac:dyDescent="0.25">
      <c r="A533" s="37" t="s">
        <v>177</v>
      </c>
      <c r="B533" s="37">
        <v>2</v>
      </c>
    </row>
    <row r="534" spans="1:2" x14ac:dyDescent="0.25">
      <c r="A534" s="37" t="s">
        <v>178</v>
      </c>
      <c r="B534" s="37">
        <v>9</v>
      </c>
    </row>
    <row r="535" spans="1:2" x14ac:dyDescent="0.25">
      <c r="A535" s="37" t="s">
        <v>394</v>
      </c>
      <c r="B535" s="37">
        <v>361</v>
      </c>
    </row>
    <row r="536" spans="1:2" x14ac:dyDescent="0.25">
      <c r="A536" s="37" t="s">
        <v>179</v>
      </c>
      <c r="B536" s="37">
        <v>1</v>
      </c>
    </row>
    <row r="537" spans="1:2" x14ac:dyDescent="0.25">
      <c r="A537" s="37" t="s">
        <v>677</v>
      </c>
      <c r="B537" s="37">
        <v>6</v>
      </c>
    </row>
    <row r="538" spans="1:2" x14ac:dyDescent="0.25">
      <c r="A538" s="37" t="s">
        <v>180</v>
      </c>
      <c r="B538" s="37">
        <v>2</v>
      </c>
    </row>
    <row r="539" spans="1:2" x14ac:dyDescent="0.25">
      <c r="A539" s="37" t="s">
        <v>181</v>
      </c>
      <c r="B539" s="37">
        <v>233</v>
      </c>
    </row>
    <row r="540" spans="1:2" x14ac:dyDescent="0.25">
      <c r="A540" s="37" t="s">
        <v>395</v>
      </c>
      <c r="B540" s="37">
        <v>71</v>
      </c>
    </row>
    <row r="541" spans="1:2" x14ac:dyDescent="0.25">
      <c r="A541" s="37" t="s">
        <v>463</v>
      </c>
      <c r="B541" s="37">
        <v>23</v>
      </c>
    </row>
    <row r="542" spans="1:2" x14ac:dyDescent="0.25">
      <c r="A542" s="37" t="s">
        <v>562</v>
      </c>
      <c r="B542" s="37">
        <v>77</v>
      </c>
    </row>
    <row r="543" spans="1:2" x14ac:dyDescent="0.25">
      <c r="A543" s="37" t="s">
        <v>182</v>
      </c>
      <c r="B543" s="37">
        <v>63</v>
      </c>
    </row>
    <row r="544" spans="1:2" x14ac:dyDescent="0.25">
      <c r="A544" s="37" t="s">
        <v>396</v>
      </c>
      <c r="B544" s="37">
        <v>36</v>
      </c>
    </row>
    <row r="545" spans="1:2" x14ac:dyDescent="0.25">
      <c r="A545" s="37" t="s">
        <v>464</v>
      </c>
      <c r="B545" s="37">
        <v>1</v>
      </c>
    </row>
    <row r="546" spans="1:2" x14ac:dyDescent="0.25">
      <c r="A546" s="37" t="s">
        <v>563</v>
      </c>
      <c r="B546" s="37">
        <v>45</v>
      </c>
    </row>
    <row r="547" spans="1:2" x14ac:dyDescent="0.25">
      <c r="A547" s="37" t="s">
        <v>183</v>
      </c>
      <c r="B547" s="37">
        <v>124</v>
      </c>
    </row>
    <row r="548" spans="1:2" x14ac:dyDescent="0.25">
      <c r="A548" s="37" t="s">
        <v>397</v>
      </c>
      <c r="B548" s="37">
        <v>19</v>
      </c>
    </row>
    <row r="549" spans="1:2" x14ac:dyDescent="0.25">
      <c r="A549" s="37" t="s">
        <v>465</v>
      </c>
      <c r="B549" s="37">
        <v>7</v>
      </c>
    </row>
    <row r="550" spans="1:2" x14ac:dyDescent="0.25">
      <c r="A550" s="37" t="s">
        <v>564</v>
      </c>
      <c r="B550" s="37">
        <v>28</v>
      </c>
    </row>
    <row r="551" spans="1:2" x14ac:dyDescent="0.25">
      <c r="A551" s="37" t="s">
        <v>184</v>
      </c>
      <c r="B551" s="37">
        <v>6</v>
      </c>
    </row>
    <row r="552" spans="1:2" x14ac:dyDescent="0.25">
      <c r="A552" s="37" t="s">
        <v>398</v>
      </c>
      <c r="B552" s="37">
        <v>1</v>
      </c>
    </row>
    <row r="553" spans="1:2" x14ac:dyDescent="0.25">
      <c r="A553" s="37" t="s">
        <v>399</v>
      </c>
      <c r="B553" s="37">
        <v>4</v>
      </c>
    </row>
    <row r="554" spans="1:2" x14ac:dyDescent="0.25">
      <c r="A554" s="37" t="s">
        <v>565</v>
      </c>
      <c r="B554" s="37">
        <v>3</v>
      </c>
    </row>
    <row r="555" spans="1:2" x14ac:dyDescent="0.25">
      <c r="A555" s="37" t="s">
        <v>400</v>
      </c>
      <c r="B555" s="37">
        <v>9</v>
      </c>
    </row>
    <row r="556" spans="1:2" x14ac:dyDescent="0.25">
      <c r="A556" s="37" t="s">
        <v>185</v>
      </c>
      <c r="B556" s="37">
        <v>5</v>
      </c>
    </row>
    <row r="557" spans="1:2" x14ac:dyDescent="0.25">
      <c r="A557" s="37" t="s">
        <v>401</v>
      </c>
      <c r="B557" s="37">
        <v>4</v>
      </c>
    </row>
    <row r="558" spans="1:2" x14ac:dyDescent="0.25">
      <c r="A558" s="37" t="s">
        <v>678</v>
      </c>
      <c r="B558" s="37">
        <v>10</v>
      </c>
    </row>
    <row r="559" spans="1:2" x14ac:dyDescent="0.25">
      <c r="A559" s="37" t="s">
        <v>186</v>
      </c>
      <c r="B559" s="37">
        <v>144</v>
      </c>
    </row>
    <row r="560" spans="1:2" x14ac:dyDescent="0.25">
      <c r="A560" s="37" t="s">
        <v>402</v>
      </c>
      <c r="B560" s="37">
        <v>145</v>
      </c>
    </row>
    <row r="561" spans="1:2" x14ac:dyDescent="0.25">
      <c r="A561" s="37" t="s">
        <v>566</v>
      </c>
      <c r="B561" s="37">
        <v>69</v>
      </c>
    </row>
    <row r="562" spans="1:2" x14ac:dyDescent="0.25">
      <c r="A562" s="37" t="s">
        <v>187</v>
      </c>
      <c r="B562" s="37">
        <v>52</v>
      </c>
    </row>
    <row r="563" spans="1:2" x14ac:dyDescent="0.25">
      <c r="A563" s="37" t="s">
        <v>403</v>
      </c>
      <c r="B563" s="37">
        <v>56</v>
      </c>
    </row>
    <row r="564" spans="1:2" x14ac:dyDescent="0.25">
      <c r="A564" s="37" t="s">
        <v>567</v>
      </c>
      <c r="B564" s="37">
        <v>47</v>
      </c>
    </row>
    <row r="565" spans="1:2" x14ac:dyDescent="0.25">
      <c r="A565" s="37" t="s">
        <v>188</v>
      </c>
      <c r="B565" s="37">
        <v>124</v>
      </c>
    </row>
    <row r="566" spans="1:2" x14ac:dyDescent="0.25">
      <c r="A566" s="37" t="s">
        <v>404</v>
      </c>
      <c r="B566" s="37">
        <v>133</v>
      </c>
    </row>
    <row r="567" spans="1:2" x14ac:dyDescent="0.25">
      <c r="A567" s="37" t="s">
        <v>189</v>
      </c>
      <c r="B567" s="37">
        <v>10</v>
      </c>
    </row>
    <row r="568" spans="1:2" x14ac:dyDescent="0.25">
      <c r="A568" s="37" t="s">
        <v>405</v>
      </c>
      <c r="B568" s="37">
        <v>8</v>
      </c>
    </row>
    <row r="569" spans="1:2" x14ac:dyDescent="0.25">
      <c r="A569" s="37" t="s">
        <v>406</v>
      </c>
      <c r="B569" s="37">
        <v>7</v>
      </c>
    </row>
    <row r="570" spans="1:2" x14ac:dyDescent="0.25">
      <c r="A570" s="37" t="s">
        <v>407</v>
      </c>
      <c r="B570" s="37">
        <v>2</v>
      </c>
    </row>
    <row r="571" spans="1:2" x14ac:dyDescent="0.25">
      <c r="A571" s="37" t="s">
        <v>190</v>
      </c>
      <c r="B571" s="37">
        <v>27</v>
      </c>
    </row>
    <row r="572" spans="1:2" x14ac:dyDescent="0.25">
      <c r="A572" s="37" t="s">
        <v>408</v>
      </c>
      <c r="B572" s="37">
        <v>9</v>
      </c>
    </row>
    <row r="573" spans="1:2" x14ac:dyDescent="0.25">
      <c r="A573" s="37" t="s">
        <v>191</v>
      </c>
      <c r="B573" s="37">
        <v>3</v>
      </c>
    </row>
    <row r="574" spans="1:2" x14ac:dyDescent="0.25">
      <c r="A574" s="37" t="s">
        <v>409</v>
      </c>
      <c r="B574" s="37">
        <v>1</v>
      </c>
    </row>
    <row r="575" spans="1:2" x14ac:dyDescent="0.25">
      <c r="A575" s="37" t="s">
        <v>679</v>
      </c>
      <c r="B575" s="37">
        <v>1</v>
      </c>
    </row>
    <row r="576" spans="1:2" x14ac:dyDescent="0.25">
      <c r="A576" s="37" t="s">
        <v>410</v>
      </c>
      <c r="B576" s="37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694"/>
  <sheetViews>
    <sheetView showGridLines="0" tabSelected="1" topLeftCell="H1" workbookViewId="0">
      <pane ySplit="11" topLeftCell="A12" activePane="bottomLeft" state="frozen"/>
      <selection pane="bottomLeft" activeCell="O2" sqref="O2"/>
    </sheetView>
  </sheetViews>
  <sheetFormatPr defaultColWidth="9.140625" defaultRowHeight="12.75" x14ac:dyDescent="0.2"/>
  <cols>
    <col min="1" max="1" width="31.5703125" style="2" bestFit="1" customWidth="1"/>
    <col min="2" max="2" width="12.140625" style="2" customWidth="1"/>
    <col min="3" max="3" width="9.85546875" style="2" customWidth="1"/>
    <col min="4" max="4" width="7.42578125" style="2" customWidth="1"/>
    <col min="5" max="5" width="8.85546875" style="2" customWidth="1"/>
    <col min="6" max="8" width="10.140625" style="2" customWidth="1"/>
    <col min="9" max="9" width="10.42578125" style="2" customWidth="1"/>
    <col min="10" max="10" width="10.28515625" style="6" customWidth="1"/>
    <col min="11" max="11" width="14" style="2" customWidth="1"/>
    <col min="12" max="15" width="14.5703125" style="2" bestFit="1" customWidth="1"/>
    <col min="16" max="19" width="9.140625" style="2"/>
    <col min="20" max="20" width="12.85546875" style="2" customWidth="1"/>
    <col min="21" max="25" width="14.5703125" style="2" bestFit="1" customWidth="1"/>
    <col min="26" max="26" width="13.42578125" style="2" bestFit="1" customWidth="1"/>
    <col min="27" max="28" width="13.42578125" style="2" customWidth="1"/>
    <col min="29" max="29" width="16.140625" style="36" customWidth="1"/>
    <col min="30" max="35" width="16" style="36" customWidth="1"/>
    <col min="36" max="36" width="9.140625" style="2"/>
    <col min="37" max="41" width="9.140625" style="45"/>
    <col min="42" max="42" width="25.140625" style="52" customWidth="1"/>
    <col min="43" max="47" width="10.42578125" style="52" customWidth="1"/>
    <col min="48" max="48" width="9.140625" style="2"/>
    <col min="49" max="51" width="10.42578125" style="2" customWidth="1"/>
    <col min="52" max="16384" width="9.140625" style="2"/>
  </cols>
  <sheetData>
    <row r="1" spans="1:51" x14ac:dyDescent="0.2">
      <c r="L1" s="26">
        <f>L10-V8</f>
        <v>12418.925707276911</v>
      </c>
      <c r="M1" s="26">
        <f t="shared" ref="M1:O1" si="0">M10-W8</f>
        <v>-21671.781833130866</v>
      </c>
      <c r="N1" s="26">
        <f t="shared" si="0"/>
        <v>-28047.631443565711</v>
      </c>
      <c r="O1" s="26">
        <f t="shared" si="0"/>
        <v>25629.049562357366</v>
      </c>
      <c r="U1" s="120" t="s">
        <v>738</v>
      </c>
      <c r="V1" s="120"/>
      <c r="W1" s="120"/>
      <c r="X1" s="120"/>
      <c r="Y1" s="120"/>
      <c r="Z1" s="120"/>
      <c r="AA1" s="120"/>
      <c r="AB1" s="120"/>
      <c r="AD1" s="121" t="s">
        <v>721</v>
      </c>
      <c r="AE1" s="121"/>
      <c r="AF1" s="121"/>
      <c r="AG1" s="121"/>
      <c r="AH1" s="121"/>
      <c r="AI1" s="121"/>
      <c r="AK1" s="115" t="s">
        <v>702</v>
      </c>
      <c r="AL1" s="115"/>
      <c r="AM1" s="115"/>
      <c r="AN1" s="115"/>
      <c r="AP1" s="117" t="s">
        <v>703</v>
      </c>
      <c r="AQ1" s="117"/>
      <c r="AR1" s="117"/>
      <c r="AS1" s="117"/>
      <c r="AT1" s="117"/>
      <c r="AU1" s="117"/>
    </row>
    <row r="2" spans="1:51" x14ac:dyDescent="0.2">
      <c r="L2" s="26">
        <v>8100000</v>
      </c>
      <c r="M2" s="26">
        <v>9100000</v>
      </c>
      <c r="N2" s="26">
        <v>10250000</v>
      </c>
      <c r="O2" s="26">
        <v>11590000</v>
      </c>
    </row>
    <row r="3" spans="1:51" x14ac:dyDescent="0.2">
      <c r="A3" s="40"/>
      <c r="B3" s="40"/>
      <c r="H3" s="1" t="s">
        <v>0</v>
      </c>
      <c r="I3" s="3"/>
      <c r="J3" s="4"/>
      <c r="K3" s="5" t="s">
        <v>1</v>
      </c>
      <c r="L3" s="5" t="s">
        <v>2</v>
      </c>
      <c r="M3" s="5" t="s">
        <v>3</v>
      </c>
      <c r="N3" s="5" t="s">
        <v>4</v>
      </c>
      <c r="O3" s="5" t="s">
        <v>5</v>
      </c>
      <c r="Q3" s="6"/>
      <c r="R3" s="6"/>
      <c r="S3" s="118" t="s">
        <v>690</v>
      </c>
      <c r="T3" s="118"/>
      <c r="U3" s="123">
        <v>6.6799999999999998E-2</v>
      </c>
      <c r="V3" s="2" t="s">
        <v>708</v>
      </c>
    </row>
    <row r="4" spans="1:51" x14ac:dyDescent="0.2">
      <c r="A4" s="40"/>
      <c r="B4" s="40"/>
      <c r="H4" s="1" t="s">
        <v>6</v>
      </c>
      <c r="I4" s="3"/>
      <c r="J4" s="4"/>
      <c r="K4" s="7">
        <f>'[1]Input data'!D$101</f>
        <v>0</v>
      </c>
      <c r="L4" s="7">
        <f>'[1]Input data'!E$101</f>
        <v>0</v>
      </c>
      <c r="M4" s="7">
        <f>'[1]Input data'!F$101</f>
        <v>0</v>
      </c>
      <c r="N4" s="7">
        <f>'[1]Input data'!G$101</f>
        <v>0</v>
      </c>
      <c r="O4" s="7">
        <f>'[1]Input data'!H$101</f>
        <v>0</v>
      </c>
      <c r="S4" s="118" t="s">
        <v>692</v>
      </c>
      <c r="T4" s="118"/>
      <c r="U4" s="88">
        <v>0.12666428710036823</v>
      </c>
      <c r="AD4" s="69"/>
      <c r="AE4" s="69"/>
      <c r="AF4" s="69"/>
      <c r="AG4" s="69"/>
      <c r="AH4" s="69"/>
      <c r="AK4" s="114" t="s">
        <v>724</v>
      </c>
      <c r="AL4" s="114"/>
      <c r="AM4" s="114"/>
      <c r="AN4" s="114"/>
    </row>
    <row r="5" spans="1:51" x14ac:dyDescent="0.2">
      <c r="A5" s="40"/>
      <c r="B5" s="40"/>
      <c r="H5" s="1" t="s">
        <v>7</v>
      </c>
      <c r="I5" s="3"/>
      <c r="J5" s="4"/>
      <c r="K5" s="7">
        <f>Prices!K3</f>
        <v>1.34E-2</v>
      </c>
      <c r="L5" s="7">
        <f>Prices!L3</f>
        <v>1.0200000000000001E-2</v>
      </c>
      <c r="M5" s="7">
        <f>Prices!M3</f>
        <v>1.0699999999999999E-2</v>
      </c>
      <c r="N5" s="7">
        <f>Prices!N3</f>
        <v>1.11E-2</v>
      </c>
      <c r="O5" s="7">
        <f>Prices!O3</f>
        <v>1.0999999999999999E-2</v>
      </c>
      <c r="S5" s="6"/>
      <c r="T5" s="6"/>
      <c r="U5" s="60" t="s">
        <v>1</v>
      </c>
      <c r="V5" s="59" t="s">
        <v>2</v>
      </c>
      <c r="W5" s="59" t="s">
        <v>3</v>
      </c>
      <c r="X5" s="59" t="s">
        <v>4</v>
      </c>
      <c r="Y5" s="59" t="s">
        <v>5</v>
      </c>
      <c r="AK5" s="84">
        <f>MIN(AK12:AK692)</f>
        <v>0</v>
      </c>
      <c r="AL5" s="84">
        <f>MIN(AL12:AL692)</f>
        <v>0</v>
      </c>
      <c r="AM5" s="84">
        <f>MIN(AM12:AM692)</f>
        <v>0</v>
      </c>
      <c r="AN5" s="84">
        <f>MIN(AN12:AN692)</f>
        <v>0</v>
      </c>
      <c r="AO5" s="83"/>
      <c r="AQ5" s="116"/>
      <c r="AR5" s="116"/>
      <c r="AS5" s="116"/>
      <c r="AT5" s="116"/>
    </row>
    <row r="6" spans="1:51" x14ac:dyDescent="0.2">
      <c r="A6" s="40"/>
      <c r="B6" s="40"/>
      <c r="H6" s="1" t="s">
        <v>8</v>
      </c>
      <c r="I6" s="3"/>
      <c r="J6" s="4"/>
      <c r="K6" s="8">
        <f>K5*1</f>
        <v>1.34E-2</v>
      </c>
      <c r="L6" s="8">
        <f t="shared" ref="L6:O6" si="1">L5*1</f>
        <v>1.0200000000000001E-2</v>
      </c>
      <c r="M6" s="8">
        <f t="shared" si="1"/>
        <v>1.0699999999999999E-2</v>
      </c>
      <c r="N6" s="8">
        <f t="shared" si="1"/>
        <v>1.11E-2</v>
      </c>
      <c r="O6" s="8">
        <f t="shared" si="1"/>
        <v>1.0999999999999999E-2</v>
      </c>
      <c r="S6" s="118" t="s">
        <v>718</v>
      </c>
      <c r="T6" s="118"/>
      <c r="U6" s="32">
        <v>0</v>
      </c>
      <c r="V6" s="32">
        <f>V8-U8</f>
        <v>1248633.4426743779</v>
      </c>
      <c r="W6" s="32">
        <f>W8-V8</f>
        <v>1406790.7075404078</v>
      </c>
      <c r="X6" s="32">
        <f>X8-W8</f>
        <v>1584980.8496104348</v>
      </c>
      <c r="Y6" s="32">
        <f>Y8-X8</f>
        <v>1785741.3189940769</v>
      </c>
      <c r="Z6" s="26"/>
      <c r="AD6" s="35"/>
      <c r="AE6" s="35"/>
      <c r="AF6" s="35"/>
      <c r="AG6" s="35"/>
      <c r="AH6" s="35"/>
      <c r="AI6" s="35"/>
      <c r="AK6" s="114" t="s">
        <v>723</v>
      </c>
      <c r="AL6" s="114"/>
      <c r="AM6" s="114"/>
      <c r="AN6" s="114"/>
    </row>
    <row r="7" spans="1:51" x14ac:dyDescent="0.2">
      <c r="A7" s="40"/>
      <c r="B7" s="40"/>
      <c r="H7" s="1" t="s">
        <v>9</v>
      </c>
      <c r="I7" s="3"/>
      <c r="J7" s="4"/>
      <c r="K7" s="9">
        <f>1*(1+K6)</f>
        <v>1.0134000000000001</v>
      </c>
      <c r="L7" s="9">
        <f>K7*(1+L6)</f>
        <v>1.0237366800000001</v>
      </c>
      <c r="M7" s="9">
        <f t="shared" ref="M7:O7" si="2">L7*(1+M6)</f>
        <v>1.0346906624759999</v>
      </c>
      <c r="N7" s="9">
        <f t="shared" si="2"/>
        <v>1.0461757288294837</v>
      </c>
      <c r="O7" s="9">
        <f t="shared" si="2"/>
        <v>1.0576836618466079</v>
      </c>
      <c r="S7" s="118" t="s">
        <v>717</v>
      </c>
      <c r="T7" s="118"/>
      <c r="U7" s="57"/>
      <c r="V7" s="58">
        <f>(V8-U8)/U8</f>
        <v>0.12666428710036823</v>
      </c>
      <c r="W7" s="58">
        <f>(W8-V8)/V8</f>
        <v>0.12666428710036834</v>
      </c>
      <c r="X7" s="58">
        <f>(X8-W8)/W8</f>
        <v>0.12666428710036823</v>
      </c>
      <c r="Y7" s="58">
        <f>(Y8-X8)/X8</f>
        <v>0.12666428710036826</v>
      </c>
      <c r="Z7" s="89" t="s">
        <v>691</v>
      </c>
      <c r="AD7" s="70" t="s">
        <v>1</v>
      </c>
      <c r="AE7" s="70" t="s">
        <v>2</v>
      </c>
      <c r="AF7" s="70" t="s">
        <v>3</v>
      </c>
      <c r="AG7" s="70" t="s">
        <v>4</v>
      </c>
      <c r="AH7" s="70" t="s">
        <v>5</v>
      </c>
      <c r="AI7" s="70" t="s">
        <v>691</v>
      </c>
      <c r="AK7" s="84">
        <f>(AE8-AD8)/AD8</f>
        <v>0.12666428710036992</v>
      </c>
      <c r="AL7" s="84">
        <f>(AF8-AE8)/AE8</f>
        <v>0.12666428710036748</v>
      </c>
      <c r="AM7" s="84">
        <f>(AG8-AF8)/AF8</f>
        <v>0.12666428710036812</v>
      </c>
      <c r="AN7" s="84">
        <f>(AH8-AG8)/AG8</f>
        <v>0.12666428710036856</v>
      </c>
    </row>
    <row r="8" spans="1:51" x14ac:dyDescent="0.2">
      <c r="A8" s="40"/>
      <c r="B8" s="40"/>
      <c r="H8" s="1" t="s">
        <v>10</v>
      </c>
      <c r="I8" s="3"/>
      <c r="J8" s="4"/>
      <c r="K8" s="7">
        <f>'[1]Input data'!D21</f>
        <v>0.40937397978544776</v>
      </c>
      <c r="L8" s="7">
        <v>0.37270000000000003</v>
      </c>
      <c r="M8" s="7">
        <v>0.36170000000000002</v>
      </c>
      <c r="N8" s="7">
        <v>0.34360000000000002</v>
      </c>
      <c r="O8" s="7">
        <v>0.34140000000000004</v>
      </c>
      <c r="S8" s="118" t="s">
        <v>696</v>
      </c>
      <c r="T8" s="118"/>
      <c r="U8" s="23">
        <f>U9</f>
        <v>9857817.6316183452</v>
      </c>
      <c r="V8" s="23">
        <f>U8*(1+$U$4)</f>
        <v>11106451.074292723</v>
      </c>
      <c r="W8" s="23">
        <f>V8*(1+$U$4)</f>
        <v>12513241.781833131</v>
      </c>
      <c r="X8" s="23">
        <f>W8*(1+$U$4)</f>
        <v>14098222.631443566</v>
      </c>
      <c r="Y8" s="23">
        <f>X8*(1+$U$4)</f>
        <v>15883963.950437643</v>
      </c>
      <c r="Z8" s="64">
        <f>NPV($U$3,U8:Y8)</f>
        <v>51687387.429565869</v>
      </c>
      <c r="AA8" s="90" t="s">
        <v>716</v>
      </c>
      <c r="AB8" s="41"/>
      <c r="AC8" s="78" t="s">
        <v>720</v>
      </c>
      <c r="AD8" s="34">
        <f>SUM(AD12:AD692)</f>
        <v>9857817.6316183452</v>
      </c>
      <c r="AE8" s="34">
        <f>SUM(AE12:AE692)</f>
        <v>11106451.07429274</v>
      </c>
      <c r="AF8" s="34">
        <f>SUM(AF12:AF692)</f>
        <v>12513241.78183314</v>
      </c>
      <c r="AG8" s="34">
        <f>SUM(AG12:AG692)</f>
        <v>14098222.631443575</v>
      </c>
      <c r="AH8" s="34">
        <f>SUM(AH12:AH692)</f>
        <v>15883963.950437658</v>
      </c>
      <c r="AI8" s="74">
        <f>NPV($U$3,AD8:AH8)</f>
        <v>51687387.429565907</v>
      </c>
      <c r="AK8" s="114" t="s">
        <v>722</v>
      </c>
      <c r="AL8" s="114"/>
      <c r="AM8" s="114"/>
      <c r="AN8" s="114"/>
    </row>
    <row r="9" spans="1:51" x14ac:dyDescent="0.2">
      <c r="H9" s="119" t="s">
        <v>757</v>
      </c>
      <c r="I9" s="119"/>
      <c r="J9" s="2"/>
      <c r="L9" s="124">
        <f>L2*0.3727</f>
        <v>3018870</v>
      </c>
      <c r="M9" s="124">
        <f t="shared" ref="M9:O9" si="3">M2*0.3727</f>
        <v>3391570</v>
      </c>
      <c r="N9" s="124">
        <f t="shared" si="3"/>
        <v>3820174.9999999995</v>
      </c>
      <c r="O9" s="124">
        <f t="shared" si="3"/>
        <v>4319593</v>
      </c>
      <c r="S9" s="118" t="s">
        <v>689</v>
      </c>
      <c r="T9" s="118"/>
      <c r="U9" s="32">
        <f>SUM(U12:U692)</f>
        <v>9857817.6316183452</v>
      </c>
      <c r="V9" s="32">
        <f>SUM(V12:V692)</f>
        <v>13238118.298380207</v>
      </c>
      <c r="W9" s="32">
        <f>SUM(W12:W692)</f>
        <v>13268602.594538305</v>
      </c>
      <c r="X9" s="32">
        <f>SUM(X12:X692)</f>
        <v>13241107.30276625</v>
      </c>
      <c r="Y9" s="32">
        <f>SUM(Y12:Y692)</f>
        <v>13350662.194105683</v>
      </c>
      <c r="Z9" s="64">
        <f>NPV($U$3,U9:Y9)</f>
        <v>51687387.429512002</v>
      </c>
      <c r="AA9" s="65">
        <f>Z9-Z8</f>
        <v>-5.3867697715759277E-5</v>
      </c>
      <c r="AB9" s="66"/>
      <c r="AC9" s="75" t="s">
        <v>719</v>
      </c>
      <c r="AD9" s="76">
        <f>AD8-U8</f>
        <v>0</v>
      </c>
      <c r="AE9" s="76">
        <f>AE8-V8</f>
        <v>1.6763806343078613E-8</v>
      </c>
      <c r="AF9" s="76">
        <f>AF8-W8</f>
        <v>0</v>
      </c>
      <c r="AG9" s="76">
        <f>AG8-X8</f>
        <v>0</v>
      </c>
      <c r="AH9" s="76">
        <f>AH8-Y8</f>
        <v>1.4901161193847656E-8</v>
      </c>
      <c r="AI9" s="77">
        <f>SUM(AI12:AI692)-AI8</f>
        <v>0</v>
      </c>
      <c r="AK9" s="84">
        <f>MAX(AK12:AK692)</f>
        <v>0.14970571637394317</v>
      </c>
      <c r="AL9" s="84">
        <f>MAX(AL12:AL692)</f>
        <v>0.14670544106300615</v>
      </c>
      <c r="AM9" s="84">
        <f>MAX(AM12:AM692)</f>
        <v>0.14414144666111772</v>
      </c>
      <c r="AN9" s="84">
        <f>MAX(AN12:AN692)</f>
        <v>0.14193963580113608</v>
      </c>
      <c r="AO9" s="55"/>
    </row>
    <row r="10" spans="1:51" ht="13.5" thickBot="1" x14ac:dyDescent="0.25">
      <c r="J10" s="10" t="s">
        <v>11</v>
      </c>
      <c r="L10" s="26">
        <f>L2+L9</f>
        <v>11118870</v>
      </c>
      <c r="M10" s="26">
        <f t="shared" ref="M10:O10" si="4">M2+M9</f>
        <v>12491570</v>
      </c>
      <c r="N10" s="26">
        <f t="shared" si="4"/>
        <v>14070175</v>
      </c>
      <c r="O10" s="26">
        <f t="shared" si="4"/>
        <v>15909593</v>
      </c>
      <c r="U10" s="26"/>
      <c r="V10" s="26"/>
      <c r="W10" s="26"/>
      <c r="X10" s="26"/>
      <c r="Y10" s="67" t="s">
        <v>719</v>
      </c>
      <c r="Z10" s="68">
        <f>SUM(Z12:Z692)-Z9</f>
        <v>0</v>
      </c>
      <c r="AA10" s="41"/>
      <c r="AB10" s="41"/>
      <c r="AC10" s="71"/>
      <c r="AI10" s="71"/>
      <c r="AK10" s="55"/>
      <c r="AL10" s="55"/>
      <c r="AM10" s="55"/>
      <c r="AN10" s="55"/>
      <c r="AO10" s="55"/>
    </row>
    <row r="11" spans="1:51" ht="76.5" x14ac:dyDescent="0.2">
      <c r="A11" s="11" t="s">
        <v>12</v>
      </c>
      <c r="B11" s="11" t="s">
        <v>683</v>
      </c>
      <c r="C11" s="11" t="s">
        <v>13</v>
      </c>
      <c r="D11" s="11" t="s">
        <v>14</v>
      </c>
      <c r="E11" s="11" t="s">
        <v>15</v>
      </c>
      <c r="F11" s="12" t="s">
        <v>16</v>
      </c>
      <c r="G11" s="13" t="s">
        <v>17</v>
      </c>
      <c r="H11" s="13" t="s">
        <v>18</v>
      </c>
      <c r="I11" s="13" t="s">
        <v>19</v>
      </c>
      <c r="J11" s="14" t="s">
        <v>20</v>
      </c>
      <c r="K11" s="43" t="s">
        <v>697</v>
      </c>
      <c r="L11" s="16" t="s">
        <v>22</v>
      </c>
      <c r="M11" s="16" t="s">
        <v>23</v>
      </c>
      <c r="N11" s="16" t="s">
        <v>24</v>
      </c>
      <c r="O11" s="17" t="s">
        <v>25</v>
      </c>
      <c r="P11" s="31" t="s">
        <v>680</v>
      </c>
      <c r="Q11" s="31" t="s">
        <v>681</v>
      </c>
      <c r="R11" s="17" t="s">
        <v>22</v>
      </c>
      <c r="S11" s="2" t="s">
        <v>682</v>
      </c>
      <c r="U11" s="80" t="s">
        <v>711</v>
      </c>
      <c r="V11" s="80" t="s">
        <v>712</v>
      </c>
      <c r="W11" s="80" t="s">
        <v>713</v>
      </c>
      <c r="X11" s="80" t="s">
        <v>714</v>
      </c>
      <c r="Y11" s="80" t="s">
        <v>715</v>
      </c>
      <c r="Z11" s="80" t="s">
        <v>691</v>
      </c>
      <c r="AA11" s="80" t="s">
        <v>694</v>
      </c>
      <c r="AB11" s="80" t="s">
        <v>693</v>
      </c>
      <c r="AC11" s="72"/>
      <c r="AD11" s="79" t="s">
        <v>711</v>
      </c>
      <c r="AE11" s="79" t="s">
        <v>698</v>
      </c>
      <c r="AF11" s="79" t="s">
        <v>699</v>
      </c>
      <c r="AG11" s="79" t="s">
        <v>700</v>
      </c>
      <c r="AH11" s="79" t="s">
        <v>701</v>
      </c>
      <c r="AI11" s="79" t="s">
        <v>691</v>
      </c>
      <c r="AK11" s="85" t="s">
        <v>685</v>
      </c>
      <c r="AL11" s="85" t="s">
        <v>686</v>
      </c>
      <c r="AM11" s="85" t="s">
        <v>687</v>
      </c>
      <c r="AN11" s="85" t="s">
        <v>688</v>
      </c>
      <c r="AO11" s="44"/>
      <c r="AP11" s="87" t="s">
        <v>710</v>
      </c>
      <c r="AQ11" s="87" t="s">
        <v>709</v>
      </c>
      <c r="AR11" s="87" t="s">
        <v>685</v>
      </c>
      <c r="AS11" s="87" t="s">
        <v>686</v>
      </c>
      <c r="AT11" s="87" t="s">
        <v>687</v>
      </c>
      <c r="AU11" s="87" t="s">
        <v>688</v>
      </c>
      <c r="AW11" s="101" t="s">
        <v>754</v>
      </c>
      <c r="AX11" s="101" t="s">
        <v>753</v>
      </c>
      <c r="AY11" s="101" t="s">
        <v>755</v>
      </c>
    </row>
    <row r="12" spans="1:51" x14ac:dyDescent="0.2">
      <c r="A12" s="18" t="s">
        <v>26</v>
      </c>
      <c r="B12" s="18">
        <f>IF(ISERROR(VLOOKUP('Prices revenue smoothing'!A12,Quantities!$A$1:$B$576,2,FALSE)),0,VLOOKUP('Prices revenue smoothing'!A12,Quantities!$A$1:$B$576,2,FALSE))</f>
        <v>1</v>
      </c>
      <c r="C12" s="19">
        <f>I12/J12</f>
        <v>0.32442286607267046</v>
      </c>
      <c r="D12" s="20">
        <v>1</v>
      </c>
      <c r="E12" s="21">
        <v>990</v>
      </c>
      <c r="F12" s="22">
        <f>Prices!F9</f>
        <v>86.253661186307269</v>
      </c>
      <c r="G12" s="23">
        <v>0</v>
      </c>
      <c r="H12" s="23">
        <v>0</v>
      </c>
      <c r="I12" s="23">
        <f>VLOOKUP(A12,'[1]Public Lighting Charges'!$A$8:$L$689,12,FALSE)</f>
        <v>41.420377579465104</v>
      </c>
      <c r="J12" s="24">
        <f>SUM(F12:I12)</f>
        <v>127.67403876577237</v>
      </c>
      <c r="K12" s="25">
        <f>J12</f>
        <v>127.67403876577237</v>
      </c>
      <c r="L12" s="25">
        <f>IF($D12=1,($I12*(1+L$8)*L$7)+$F12,$J12*(1+L$8)*L$7)</f>
        <v>144.46102776158247</v>
      </c>
      <c r="M12" s="25">
        <f>IF($D12=1,($I12*(1+M$8)*M$7)+$F12,$J12*(1+M$8)*M$7)</f>
        <v>144.61241652684316</v>
      </c>
      <c r="N12" s="25">
        <f>IF($D12=1,($I12*(1+N$8)*N$7)+$F12,$J12*(1+N$8)*N$7)</f>
        <v>144.47587152510627</v>
      </c>
      <c r="O12" s="25">
        <f>IF($D12=1,($I12*(1+O$8)*O$7)+$F12,$J12*(1+O$8)*O$7)</f>
        <v>145.01993459423974</v>
      </c>
      <c r="P12" s="23">
        <f>IF($D12=1,($I12*(1+L$8)*L$7))</f>
        <v>58.207366575275202</v>
      </c>
      <c r="Q12" s="23">
        <f>IF($D12=1,$F12,$J12*(1+L$8)*L$7)</f>
        <v>86.253661186307269</v>
      </c>
      <c r="R12" s="32">
        <f t="shared" ref="R12" si="5">SUM(P12:Q12)</f>
        <v>144.46102776158247</v>
      </c>
      <c r="S12" s="26">
        <f t="shared" ref="S12:S75" si="6">R12-L12</f>
        <v>0</v>
      </c>
      <c r="T12" s="26"/>
      <c r="U12" s="61">
        <f t="shared" ref="U12:U75" si="7">K12*$B12</f>
        <v>127.67403876577237</v>
      </c>
      <c r="V12" s="61">
        <f t="shared" ref="V12:V75" si="8">L12*$B12</f>
        <v>144.46102776158247</v>
      </c>
      <c r="W12" s="61">
        <f t="shared" ref="W12:W75" si="9">M12*$B12</f>
        <v>144.61241652684316</v>
      </c>
      <c r="X12" s="61">
        <f t="shared" ref="X12:X75" si="10">N12*$B12</f>
        <v>144.47587152510627</v>
      </c>
      <c r="Y12" s="61">
        <f t="shared" ref="Y12:Y75" si="11">O12*$B12</f>
        <v>145.01993459423974</v>
      </c>
      <c r="Z12" s="62">
        <f t="shared" ref="Z12:Z75" si="12">NPV($U$3,U12:Y12)</f>
        <v>582.23339416267424</v>
      </c>
      <c r="AA12" s="61">
        <f>Y12-U12</f>
        <v>17.345895828467377</v>
      </c>
      <c r="AB12" s="63">
        <f>AA12/($Y$9-$U$9)</f>
        <v>4.9661230318577225E-6</v>
      </c>
      <c r="AC12" s="73"/>
      <c r="AD12" s="81">
        <f>U12</f>
        <v>127.67403876577237</v>
      </c>
      <c r="AE12" s="81">
        <f t="shared" ref="AE12:AE75" si="13">AD12+($AB12*V$6)</f>
        <v>133.8749060637854</v>
      </c>
      <c r="AF12" s="81">
        <f t="shared" ref="AF12:AF75" si="14">AE12+($AB12*W$6)</f>
        <v>140.86120179750523</v>
      </c>
      <c r="AG12" s="81">
        <f t="shared" ref="AG12:AG75" si="15">AF12+($AB12*X$6)</f>
        <v>148.73241169980903</v>
      </c>
      <c r="AH12" s="81">
        <f t="shared" ref="AH12:AH75" si="16">AG12+($AB12*Y$6)</f>
        <v>157.6006227930055</v>
      </c>
      <c r="AI12" s="82">
        <f t="shared" ref="AI12:AI75" si="17">NPV($U$3,AD12:AH12)</f>
        <v>582.23339416294186</v>
      </c>
      <c r="AK12" s="86">
        <f t="shared" ref="AK12:AK75" si="18">IF(AD12=0,0,(AE12-AD12)/AD12)</f>
        <v>4.8567957573496946E-2</v>
      </c>
      <c r="AL12" s="86">
        <f t="shared" ref="AL12:AL75" si="19">IF(AE12=0,0,(AF12-AE12)/AE12)</f>
        <v>5.2185252181549027E-2</v>
      </c>
      <c r="AM12" s="86">
        <f t="shared" ref="AM12:AM75" si="20">IF(AF12=0,0,(AG12-AF12)/AF12)</f>
        <v>5.5879190308336622E-2</v>
      </c>
      <c r="AN12" s="86">
        <f t="shared" ref="AN12:AN75" si="21">IF(AG12=0,0,(AH12-AG12)/AG12)</f>
        <v>5.9625275969406276E-2</v>
      </c>
      <c r="AO12" s="56"/>
      <c r="AP12" s="53" t="str">
        <f>A12</f>
        <v>FLU0010-ST-0990-001-B</v>
      </c>
      <c r="AQ12" s="53">
        <f>K12</f>
        <v>127.67403876577237</v>
      </c>
      <c r="AR12" s="54">
        <f>IF($B12=0,L12,AQ12*(1+AK12))</f>
        <v>133.8749060637854</v>
      </c>
      <c r="AS12" s="54">
        <f>IF($B12=0,M12,AR12*(1+AL12))</f>
        <v>140.86120179750523</v>
      </c>
      <c r="AT12" s="54">
        <f>IF($B12=0,N12,AS12*(1+AM12))</f>
        <v>148.73241169980903</v>
      </c>
      <c r="AU12" s="54">
        <f>IF($B12=0,O12,AT12*(1+AN12))</f>
        <v>157.6006227930055</v>
      </c>
      <c r="AW12" s="102">
        <f>IF(K12=0,0,(O12-K12)/K12)</f>
        <v>0.13586079046414226</v>
      </c>
      <c r="AX12" s="102">
        <f>IF(AQ12=0,0,(AU12-AQ12)/AQ12)</f>
        <v>0.23439835002114803</v>
      </c>
      <c r="AY12" s="103">
        <f>IF(AX12=0,0,AW12/AX12)</f>
        <v>0.57961496082154396</v>
      </c>
    </row>
    <row r="13" spans="1:51" x14ac:dyDescent="0.2">
      <c r="A13" s="18" t="s">
        <v>27</v>
      </c>
      <c r="B13" s="18">
        <f>IF(ISERROR(VLOOKUP('Prices revenue smoothing'!A13,Quantities!$A$1:$B$576,2,FALSE)),0,VLOOKUP('Prices revenue smoothing'!A13,Quantities!$A$1:$B$576,2,FALSE))</f>
        <v>29</v>
      </c>
      <c r="C13" s="19">
        <f t="shared" ref="C13:C76" si="22">I13/J13</f>
        <v>0.64692144249079608</v>
      </c>
      <c r="D13" s="20">
        <v>1</v>
      </c>
      <c r="E13" s="21">
        <v>10</v>
      </c>
      <c r="F13" s="22">
        <f>Prices!F10</f>
        <v>17.255027166785979</v>
      </c>
      <c r="G13" s="23">
        <v>0</v>
      </c>
      <c r="H13" s="23">
        <v>0</v>
      </c>
      <c r="I13" s="23">
        <f>VLOOKUP(A13,'[1]Public Lighting Charges'!$A$8:$L$689,12,FALSE)</f>
        <v>31.615193920871498</v>
      </c>
      <c r="J13" s="24">
        <f t="shared" ref="J13:J76" si="23">SUM(F13:I13)</f>
        <v>48.870221087657477</v>
      </c>
      <c r="K13" s="25">
        <f t="shared" ref="K13:K76" si="24">J13</f>
        <v>48.870221087657477</v>
      </c>
      <c r="L13" s="25">
        <f t="shared" ref="L13:O63" si="25">IF($D13=1,($I13*(1+L$8)*L$7)+$F13,$J13*(1+L$8)*L$7)</f>
        <v>61.683332494763235</v>
      </c>
      <c r="M13" s="25">
        <f t="shared" si="25"/>
        <v>61.798883956407359</v>
      </c>
      <c r="N13" s="25">
        <f t="shared" si="25"/>
        <v>61.694662388157376</v>
      </c>
      <c r="O13" s="25">
        <f t="shared" si="25"/>
        <v>62.109932852624787</v>
      </c>
      <c r="P13" s="23">
        <f>IF($D13=1,($I13*(1+L$8)*L$7))</f>
        <v>44.428305327977256</v>
      </c>
      <c r="Q13" s="23">
        <f>IF($D13=1,$F13,$J13*(1+L$8)*L$7)</f>
        <v>17.255027166785979</v>
      </c>
      <c r="R13" s="32">
        <f t="shared" ref="R13" si="26">SUM(P13:Q13)</f>
        <v>61.683332494763235</v>
      </c>
      <c r="S13" s="26">
        <f t="shared" si="6"/>
        <v>0</v>
      </c>
      <c r="U13" s="61">
        <f t="shared" si="7"/>
        <v>1417.2364115420669</v>
      </c>
      <c r="V13" s="61">
        <f t="shared" si="8"/>
        <v>1788.8166423481339</v>
      </c>
      <c r="W13" s="61">
        <f t="shared" si="9"/>
        <v>1792.1676347358134</v>
      </c>
      <c r="X13" s="61">
        <f t="shared" si="10"/>
        <v>1789.1452092565639</v>
      </c>
      <c r="Y13" s="61">
        <f t="shared" si="11"/>
        <v>1801.1880527261189</v>
      </c>
      <c r="Z13" s="62">
        <f t="shared" si="12"/>
        <v>7061.4295042434342</v>
      </c>
      <c r="AA13" s="61">
        <f t="shared" ref="AA13:AA76" si="27">Y13-U13</f>
        <v>383.95164118405205</v>
      </c>
      <c r="AB13" s="63">
        <f t="shared" ref="AB13:AB76" si="28">AA13/($Y$9-$U$9)</f>
        <v>1.099252011691671E-4</v>
      </c>
      <c r="AC13" s="73"/>
      <c r="AD13" s="81">
        <f t="shared" ref="AD13:AD76" si="29">U13</f>
        <v>1417.2364115420669</v>
      </c>
      <c r="AE13" s="81">
        <f t="shared" si="13"/>
        <v>1554.4926939145976</v>
      </c>
      <c r="AF13" s="81">
        <f t="shared" si="14"/>
        <v>1709.1344454438918</v>
      </c>
      <c r="AG13" s="81">
        <f t="shared" si="15"/>
        <v>1883.3637841865961</v>
      </c>
      <c r="AH13" s="81">
        <f t="shared" si="16"/>
        <v>2079.6617579131139</v>
      </c>
      <c r="AI13" s="82">
        <f t="shared" si="17"/>
        <v>7061.4295042493568</v>
      </c>
      <c r="AK13" s="86">
        <f t="shared" si="18"/>
        <v>9.6847837985749211E-2</v>
      </c>
      <c r="AL13" s="86">
        <f t="shared" si="19"/>
        <v>9.9480526434555294E-2</v>
      </c>
      <c r="AM13" s="86">
        <f t="shared" si="20"/>
        <v>0.10194010143974017</v>
      </c>
      <c r="AN13" s="86">
        <f t="shared" si="21"/>
        <v>0.10422732738874271</v>
      </c>
      <c r="AO13" s="56"/>
      <c r="AP13" s="53" t="str">
        <f t="shared" ref="AP13:AP76" si="30">A13</f>
        <v>FLU0050-ST-0010-001-B</v>
      </c>
      <c r="AQ13" s="53">
        <f t="shared" ref="AQ13:AQ76" si="31">K13</f>
        <v>48.870221087657477</v>
      </c>
      <c r="AR13" s="54">
        <f t="shared" ref="AR13:AU13" si="32">IF($B13=0,L13,AQ13*(1+AK13))</f>
        <v>53.603196341882672</v>
      </c>
      <c r="AS13" s="54">
        <f t="shared" si="32"/>
        <v>58.935670532547988</v>
      </c>
      <c r="AT13" s="54">
        <f t="shared" si="32"/>
        <v>64.943578765055037</v>
      </c>
      <c r="AU13" s="54">
        <f t="shared" si="32"/>
        <v>71.712474410797029</v>
      </c>
      <c r="AW13" s="102">
        <f t="shared" ref="AW13:AW76" si="33">IF(K13=0,0,(O13-K13)/K13)</f>
        <v>0.27091573294132476</v>
      </c>
      <c r="AX13" s="102">
        <f t="shared" ref="AX13:AX76" si="34">IF(AQ13=0,0,(AU13-AQ13)/AQ13)</f>
        <v>0.46740638398520618</v>
      </c>
      <c r="AY13" s="103">
        <f t="shared" ref="AY13:AY76" si="35">IF(AX13=0,0,AW13/AX13)</f>
        <v>0.57961496082154385</v>
      </c>
    </row>
    <row r="14" spans="1:51" x14ac:dyDescent="0.2">
      <c r="A14" s="18" t="s">
        <v>28</v>
      </c>
      <c r="B14" s="18">
        <f>IF(ISERROR(VLOOKUP('Prices revenue smoothing'!A14,Quantities!$A$1:$B$576,2,FALSE)),0,VLOOKUP('Prices revenue smoothing'!A14,Quantities!$A$1:$B$576,2,FALSE))</f>
        <v>2</v>
      </c>
      <c r="C14" s="19">
        <f t="shared" si="22"/>
        <v>0.56928438242395873</v>
      </c>
      <c r="D14" s="20">
        <v>1</v>
      </c>
      <c r="E14" s="21">
        <v>740</v>
      </c>
      <c r="F14" s="22">
        <f>Prices!F11</f>
        <v>23.919781035330548</v>
      </c>
      <c r="G14" s="23">
        <v>0</v>
      </c>
      <c r="H14" s="23">
        <v>0</v>
      </c>
      <c r="I14" s="23">
        <f>VLOOKUP(A14,'[1]Public Lighting Charges'!$A$8:$L$689,12,FALSE)</f>
        <v>31.615193920871498</v>
      </c>
      <c r="J14" s="24">
        <f t="shared" si="23"/>
        <v>55.534974956202049</v>
      </c>
      <c r="K14" s="25">
        <f t="shared" si="24"/>
        <v>55.534974956202049</v>
      </c>
      <c r="L14" s="25">
        <f t="shared" si="25"/>
        <v>68.3480863633078</v>
      </c>
      <c r="M14" s="25">
        <f t="shared" si="25"/>
        <v>68.463637824951931</v>
      </c>
      <c r="N14" s="25">
        <f t="shared" si="25"/>
        <v>68.359416256701948</v>
      </c>
      <c r="O14" s="25">
        <f t="shared" si="25"/>
        <v>68.77468672116936</v>
      </c>
      <c r="P14" s="23">
        <f t="shared" ref="P14:P77" si="36">IF($D14=1,($I14*(1+L$8)*L$7))</f>
        <v>44.428305327977256</v>
      </c>
      <c r="Q14" s="23">
        <f t="shared" ref="Q14:Q77" si="37">IF($D14=1,$F14,$J14*(1+L$8)*L$7)</f>
        <v>23.919781035330548</v>
      </c>
      <c r="R14" s="32">
        <f t="shared" ref="R14:R77" si="38">SUM(P14:Q14)</f>
        <v>68.3480863633078</v>
      </c>
      <c r="S14" s="26">
        <f t="shared" si="6"/>
        <v>0</v>
      </c>
      <c r="U14" s="61">
        <f t="shared" si="7"/>
        <v>111.0699499124041</v>
      </c>
      <c r="V14" s="61">
        <f t="shared" si="8"/>
        <v>136.6961727266156</v>
      </c>
      <c r="W14" s="61">
        <f t="shared" si="9"/>
        <v>136.92727564990386</v>
      </c>
      <c r="X14" s="61">
        <f t="shared" si="10"/>
        <v>136.7188325134039</v>
      </c>
      <c r="Y14" s="61">
        <f t="shared" si="11"/>
        <v>137.54937344233872</v>
      </c>
      <c r="Z14" s="62">
        <f t="shared" si="12"/>
        <v>542.12023917519161</v>
      </c>
      <c r="AA14" s="61">
        <f t="shared" si="27"/>
        <v>26.479423529934621</v>
      </c>
      <c r="AB14" s="63">
        <f t="shared" si="28"/>
        <v>7.5810483564942823E-6</v>
      </c>
      <c r="AC14" s="73"/>
      <c r="AD14" s="81">
        <f t="shared" si="29"/>
        <v>111.0699499124041</v>
      </c>
      <c r="AE14" s="81">
        <f t="shared" si="13"/>
        <v>120.53590042085449</v>
      </c>
      <c r="AF14" s="81">
        <f t="shared" si="14"/>
        <v>131.20084880218513</v>
      </c>
      <c r="AG14" s="81">
        <f t="shared" si="15"/>
        <v>143.21666526719923</v>
      </c>
      <c r="AH14" s="81">
        <f t="shared" si="16"/>
        <v>156.75445655868322</v>
      </c>
      <c r="AI14" s="82">
        <f t="shared" si="17"/>
        <v>542.1202391756002</v>
      </c>
      <c r="AK14" s="86">
        <f t="shared" si="18"/>
        <v>8.522512629127646E-2</v>
      </c>
      <c r="AL14" s="86">
        <f t="shared" si="19"/>
        <v>8.8479435123425293E-2</v>
      </c>
      <c r="AM14" s="86">
        <f t="shared" si="20"/>
        <v>9.1583374457665664E-2</v>
      </c>
      <c r="AN14" s="86">
        <f t="shared" si="21"/>
        <v>9.452664790250867E-2</v>
      </c>
      <c r="AO14" s="56"/>
      <c r="AP14" s="53" t="str">
        <f t="shared" si="30"/>
        <v>FLU0050-ST-0740-001-B</v>
      </c>
      <c r="AQ14" s="53">
        <f t="shared" si="31"/>
        <v>55.534974956202049</v>
      </c>
      <c r="AR14" s="54">
        <f t="shared" ref="AR14:AU14" si="39">IF($B14=0,L14,AQ14*(1+AK14))</f>
        <v>60.267950210427244</v>
      </c>
      <c r="AS14" s="54">
        <f t="shared" si="39"/>
        <v>65.600424401092567</v>
      </c>
      <c r="AT14" s="54">
        <f t="shared" si="39"/>
        <v>71.608332633599616</v>
      </c>
      <c r="AU14" s="54">
        <f t="shared" si="39"/>
        <v>78.377228279341608</v>
      </c>
      <c r="AW14" s="102">
        <f t="shared" si="33"/>
        <v>0.23840312839627423</v>
      </c>
      <c r="AX14" s="102">
        <f t="shared" si="34"/>
        <v>0.41131293101607092</v>
      </c>
      <c r="AY14" s="103">
        <f t="shared" si="35"/>
        <v>0.57961496082154362</v>
      </c>
    </row>
    <row r="15" spans="1:51" x14ac:dyDescent="0.2">
      <c r="A15" s="18" t="s">
        <v>29</v>
      </c>
      <c r="B15" s="18">
        <f>IF(ISERROR(VLOOKUP('Prices revenue smoothing'!A15,Quantities!$A$1:$B$576,2,FALSE)),0,VLOOKUP('Prices revenue smoothing'!A15,Quantities!$A$1:$B$576,2,FALSE))</f>
        <v>208</v>
      </c>
      <c r="C15" s="19">
        <f t="shared" si="22"/>
        <v>0.65856654464484854</v>
      </c>
      <c r="D15" s="20">
        <v>1</v>
      </c>
      <c r="E15" s="21">
        <v>10</v>
      </c>
      <c r="F15" s="22">
        <f>Prices!F12</f>
        <v>17.255027166785979</v>
      </c>
      <c r="G15" s="23">
        <v>0</v>
      </c>
      <c r="H15" s="23">
        <v>0</v>
      </c>
      <c r="I15" s="23">
        <f>VLOOKUP(A15,'[1]Public Lighting Charges'!$A$8:$L$689,12,FALSE)</f>
        <v>33.281986403948281</v>
      </c>
      <c r="J15" s="24">
        <f t="shared" si="23"/>
        <v>50.53701357073426</v>
      </c>
      <c r="K15" s="25">
        <f t="shared" si="24"/>
        <v>50.53701357073426</v>
      </c>
      <c r="L15" s="25">
        <f t="shared" si="25"/>
        <v>64.025648203528363</v>
      </c>
      <c r="M15" s="25">
        <f t="shared" si="25"/>
        <v>64.147291682452476</v>
      </c>
      <c r="N15" s="25">
        <f t="shared" si="25"/>
        <v>64.037575423043307</v>
      </c>
      <c r="O15" s="25">
        <f t="shared" si="25"/>
        <v>64.474739464704982</v>
      </c>
      <c r="P15" s="23">
        <f t="shared" si="36"/>
        <v>46.770621036742376</v>
      </c>
      <c r="Q15" s="23">
        <f t="shared" si="37"/>
        <v>17.255027166785979</v>
      </c>
      <c r="R15" s="32">
        <f t="shared" si="38"/>
        <v>64.025648203528363</v>
      </c>
      <c r="S15" s="26">
        <f t="shared" si="6"/>
        <v>0</v>
      </c>
      <c r="U15" s="61">
        <f t="shared" si="7"/>
        <v>10511.698822712726</v>
      </c>
      <c r="V15" s="61">
        <f t="shared" si="8"/>
        <v>13317.334826333899</v>
      </c>
      <c r="W15" s="61">
        <f t="shared" si="9"/>
        <v>13342.636669950116</v>
      </c>
      <c r="X15" s="61">
        <f t="shared" si="10"/>
        <v>13319.815687993008</v>
      </c>
      <c r="Y15" s="61">
        <f t="shared" si="11"/>
        <v>13410.745808658636</v>
      </c>
      <c r="Z15" s="62">
        <f t="shared" si="12"/>
        <v>52535.165373850927</v>
      </c>
      <c r="AA15" s="61">
        <f t="shared" si="27"/>
        <v>2899.0469859459099</v>
      </c>
      <c r="AB15" s="63">
        <f t="shared" si="28"/>
        <v>8.299959915426152E-4</v>
      </c>
      <c r="AC15" s="73"/>
      <c r="AD15" s="81">
        <f t="shared" si="29"/>
        <v>10511.698822712726</v>
      </c>
      <c r="AE15" s="81">
        <f t="shared" si="13"/>
        <v>11548.059575038515</v>
      </c>
      <c r="AF15" s="81">
        <f t="shared" si="14"/>
        <v>12715.690223236452</v>
      </c>
      <c r="AG15" s="81">
        <f t="shared" si="15"/>
        <v>14031.217975084921</v>
      </c>
      <c r="AH15" s="81">
        <f t="shared" si="16"/>
        <v>15513.376111782027</v>
      </c>
      <c r="AI15" s="82">
        <f t="shared" si="17"/>
        <v>52535.165373895652</v>
      </c>
      <c r="AK15" s="86">
        <f t="shared" si="18"/>
        <v>9.8591176345969353E-2</v>
      </c>
      <c r="AL15" s="86">
        <f t="shared" si="19"/>
        <v>0.10111054940535696</v>
      </c>
      <c r="AM15" s="86">
        <f t="shared" si="20"/>
        <v>0.10345704627535628</v>
      </c>
      <c r="AN15" s="86">
        <f t="shared" si="21"/>
        <v>0.10563289226416109</v>
      </c>
      <c r="AO15" s="56"/>
      <c r="AP15" s="53" t="str">
        <f t="shared" si="30"/>
        <v>FLU0060-ST-0010-001-B</v>
      </c>
      <c r="AQ15" s="53">
        <f t="shared" si="31"/>
        <v>50.53701357073426</v>
      </c>
      <c r="AR15" s="54">
        <f t="shared" ref="AR15:AU15" si="40">IF($B15=0,L15,AQ15*(1+AK15))</f>
        <v>55.51951718768516</v>
      </c>
      <c r="AS15" s="54">
        <f t="shared" si="40"/>
        <v>61.133126073252171</v>
      </c>
      <c r="AT15" s="54">
        <f t="shared" si="40"/>
        <v>67.45777872636981</v>
      </c>
      <c r="AU15" s="54">
        <f t="shared" si="40"/>
        <v>74.583538998952051</v>
      </c>
      <c r="AW15" s="102">
        <f t="shared" si="33"/>
        <v>0.27579243230237077</v>
      </c>
      <c r="AX15" s="102">
        <f t="shared" si="34"/>
        <v>0.47582007184815167</v>
      </c>
      <c r="AY15" s="103">
        <f t="shared" si="35"/>
        <v>0.57961496082154418</v>
      </c>
    </row>
    <row r="16" spans="1:51" x14ac:dyDescent="0.2">
      <c r="A16" s="18" t="s">
        <v>30</v>
      </c>
      <c r="B16" s="18">
        <f>IF(ISERROR(VLOOKUP('Prices revenue smoothing'!A16,Quantities!$A$1:$B$576,2,FALSE)),0,VLOOKUP('Prices revenue smoothing'!A16,Quantities!$A$1:$B$576,2,FALSE))</f>
        <v>9</v>
      </c>
      <c r="C16" s="19">
        <f t="shared" si="22"/>
        <v>0.46291658765518368</v>
      </c>
      <c r="D16" s="20">
        <v>1</v>
      </c>
      <c r="E16" s="21">
        <v>810</v>
      </c>
      <c r="F16" s="22">
        <f>Prices!F13</f>
        <v>51.156145528662286</v>
      </c>
      <c r="G16" s="23">
        <v>0</v>
      </c>
      <c r="H16" s="23">
        <v>0</v>
      </c>
      <c r="I16" s="23">
        <f>VLOOKUP(A16,'[1]Public Lighting Charges'!$A$8:$L$689,12,FALSE)</f>
        <v>44.09190040394828</v>
      </c>
      <c r="J16" s="24">
        <f t="shared" si="23"/>
        <v>95.248045932610566</v>
      </c>
      <c r="K16" s="25">
        <f t="shared" si="24"/>
        <v>95.248045932610566</v>
      </c>
      <c r="L16" s="25">
        <f t="shared" si="25"/>
        <v>113.11775862331253</v>
      </c>
      <c r="M16" s="25">
        <f t="shared" si="25"/>
        <v>113.27891162939861</v>
      </c>
      <c r="N16" s="25">
        <f t="shared" si="25"/>
        <v>113.13355977678233</v>
      </c>
      <c r="O16" s="25">
        <f t="shared" si="25"/>
        <v>113.71271371162221</v>
      </c>
      <c r="P16" s="23">
        <f t="shared" si="36"/>
        <v>61.961613094650239</v>
      </c>
      <c r="Q16" s="23">
        <f t="shared" si="37"/>
        <v>51.156145528662286</v>
      </c>
      <c r="R16" s="32">
        <f t="shared" si="38"/>
        <v>113.11775862331253</v>
      </c>
      <c r="S16" s="26">
        <f t="shared" si="6"/>
        <v>0</v>
      </c>
      <c r="U16" s="61">
        <f t="shared" si="7"/>
        <v>857.23241339349511</v>
      </c>
      <c r="V16" s="61">
        <f t="shared" si="8"/>
        <v>1018.0598276098127</v>
      </c>
      <c r="W16" s="61">
        <f t="shared" si="9"/>
        <v>1019.5102046645875</v>
      </c>
      <c r="X16" s="61">
        <f t="shared" si="10"/>
        <v>1018.202037991041</v>
      </c>
      <c r="Y16" s="61">
        <f t="shared" si="11"/>
        <v>1023.4144234045999</v>
      </c>
      <c r="Z16" s="62">
        <f t="shared" si="12"/>
        <v>4064.6797388807713</v>
      </c>
      <c r="AA16" s="61">
        <f t="shared" si="27"/>
        <v>166.18201001110481</v>
      </c>
      <c r="AB16" s="63">
        <f t="shared" si="28"/>
        <v>4.7577842940930255E-5</v>
      </c>
      <c r="AC16" s="73"/>
      <c r="AD16" s="81">
        <f t="shared" si="29"/>
        <v>857.23241339349511</v>
      </c>
      <c r="AE16" s="81">
        <f t="shared" si="13"/>
        <v>916.63969921984972</v>
      </c>
      <c r="AF16" s="81">
        <f t="shared" si="14"/>
        <v>983.57176655396734</v>
      </c>
      <c r="AG16" s="81">
        <f t="shared" si="15"/>
        <v>1058.9817364811147</v>
      </c>
      <c r="AH16" s="81">
        <f t="shared" si="16"/>
        <v>1143.9434564893445</v>
      </c>
      <c r="AI16" s="82">
        <f t="shared" si="17"/>
        <v>4064.6797388833347</v>
      </c>
      <c r="AK16" s="86">
        <f t="shared" si="18"/>
        <v>6.9301259376300439E-2</v>
      </c>
      <c r="AL16" s="86">
        <f t="shared" si="19"/>
        <v>7.3018948874986944E-2</v>
      </c>
      <c r="AM16" s="86">
        <f t="shared" si="20"/>
        <v>7.6669514611377068E-2</v>
      </c>
      <c r="AN16" s="86">
        <f t="shared" si="21"/>
        <v>8.0229636717389197E-2</v>
      </c>
      <c r="AO16" s="56"/>
      <c r="AP16" s="53" t="str">
        <f t="shared" si="30"/>
        <v>FLU0060-ST-0810-001-B</v>
      </c>
      <c r="AQ16" s="53">
        <f t="shared" si="31"/>
        <v>95.248045932610566</v>
      </c>
      <c r="AR16" s="54">
        <f t="shared" ref="AR16:AU16" si="41">IF($B16=0,L16,AQ16*(1+AK16))</f>
        <v>101.84885546887219</v>
      </c>
      <c r="AS16" s="54">
        <f t="shared" si="41"/>
        <v>109.28575183932969</v>
      </c>
      <c r="AT16" s="54">
        <f t="shared" si="41"/>
        <v>117.66463738679052</v>
      </c>
      <c r="AU16" s="54">
        <f t="shared" si="41"/>
        <v>127.10482849881605</v>
      </c>
      <c r="AW16" s="102">
        <f t="shared" si="33"/>
        <v>0.19385875687230036</v>
      </c>
      <c r="AX16" s="102">
        <f t="shared" si="34"/>
        <v>0.33446127166477135</v>
      </c>
      <c r="AY16" s="103">
        <f t="shared" si="35"/>
        <v>0.5796149608215444</v>
      </c>
    </row>
    <row r="17" spans="1:51" x14ac:dyDescent="0.2">
      <c r="A17" s="18" t="s">
        <v>31</v>
      </c>
      <c r="B17" s="18">
        <f>IF(ISERROR(VLOOKUP('Prices revenue smoothing'!A17,Quantities!$A$1:$B$576,2,FALSE)),0,VLOOKUP('Prices revenue smoothing'!A17,Quantities!$A$1:$B$576,2,FALSE))</f>
        <v>14</v>
      </c>
      <c r="C17" s="19">
        <f t="shared" si="22"/>
        <v>0.33348808406077179</v>
      </c>
      <c r="D17" s="20">
        <v>1</v>
      </c>
      <c r="E17" s="21">
        <v>990</v>
      </c>
      <c r="F17" s="22">
        <f>Prices!F14</f>
        <v>86.253661186307269</v>
      </c>
      <c r="G17" s="23">
        <v>0</v>
      </c>
      <c r="H17" s="23">
        <v>0</v>
      </c>
      <c r="I17" s="23">
        <f>VLOOKUP(A17,'[1]Public Lighting Charges'!$A$8:$L$689,12,FALSE)</f>
        <v>43.156870153948283</v>
      </c>
      <c r="J17" s="24">
        <f t="shared" si="23"/>
        <v>129.41053134025555</v>
      </c>
      <c r="K17" s="25">
        <f t="shared" si="24"/>
        <v>129.41053134025555</v>
      </c>
      <c r="L17" s="25">
        <f t="shared" si="25"/>
        <v>146.9012918476418</v>
      </c>
      <c r="M17" s="25">
        <f t="shared" si="25"/>
        <v>147.05902737944828</v>
      </c>
      <c r="N17" s="25">
        <f t="shared" si="25"/>
        <v>146.91675791561192</v>
      </c>
      <c r="O17" s="25">
        <f t="shared" si="25"/>
        <v>147.48363008342608</v>
      </c>
      <c r="P17" s="23">
        <f t="shared" si="36"/>
        <v>60.647630661334532</v>
      </c>
      <c r="Q17" s="23">
        <f t="shared" si="37"/>
        <v>86.253661186307269</v>
      </c>
      <c r="R17" s="32">
        <f t="shared" si="38"/>
        <v>146.9012918476418</v>
      </c>
      <c r="S17" s="26">
        <f t="shared" si="6"/>
        <v>0</v>
      </c>
      <c r="U17" s="61">
        <f t="shared" si="7"/>
        <v>1811.7474387635775</v>
      </c>
      <c r="V17" s="61">
        <f t="shared" si="8"/>
        <v>2056.618085866985</v>
      </c>
      <c r="W17" s="61">
        <f t="shared" si="9"/>
        <v>2058.826383312276</v>
      </c>
      <c r="X17" s="61">
        <f t="shared" si="10"/>
        <v>2056.8346108185669</v>
      </c>
      <c r="Y17" s="61">
        <f t="shared" si="11"/>
        <v>2064.7708211679651</v>
      </c>
      <c r="Z17" s="62">
        <f t="shared" si="12"/>
        <v>8283.6353337637502</v>
      </c>
      <c r="AA17" s="61">
        <f t="shared" si="27"/>
        <v>253.02338240438758</v>
      </c>
      <c r="AB17" s="63">
        <f t="shared" si="28"/>
        <v>7.2440493093172065E-5</v>
      </c>
      <c r="AC17" s="73"/>
      <c r="AD17" s="81">
        <f t="shared" si="29"/>
        <v>1811.7474387635775</v>
      </c>
      <c r="AE17" s="81">
        <f t="shared" si="13"/>
        <v>1902.1990610435344</v>
      </c>
      <c r="AF17" s="81">
        <f t="shared" si="14"/>
        <v>2004.107673576654</v>
      </c>
      <c r="AG17" s="81">
        <f t="shared" si="15"/>
        <v>2118.9244678656687</v>
      </c>
      <c r="AH17" s="81">
        <f t="shared" si="16"/>
        <v>2248.284449550451</v>
      </c>
      <c r="AI17" s="82">
        <f t="shared" si="17"/>
        <v>8283.6353337676519</v>
      </c>
      <c r="AK17" s="86">
        <f t="shared" si="18"/>
        <v>4.9925072526491504E-2</v>
      </c>
      <c r="AL17" s="86">
        <f t="shared" si="19"/>
        <v>5.3574105160799086E-2</v>
      </c>
      <c r="AM17" s="86">
        <f t="shared" si="20"/>
        <v>5.7290731332865781E-2</v>
      </c>
      <c r="AN17" s="86">
        <f t="shared" si="21"/>
        <v>6.104983148129052E-2</v>
      </c>
      <c r="AO17" s="56"/>
      <c r="AP17" s="53" t="str">
        <f t="shared" si="30"/>
        <v>FLU0060-ST-0990-001-B</v>
      </c>
      <c r="AQ17" s="53">
        <f t="shared" si="31"/>
        <v>129.41053134025555</v>
      </c>
      <c r="AR17" s="54">
        <f t="shared" ref="AR17:AU17" si="42">IF($B17=0,L17,AQ17*(1+AK17))</f>
        <v>135.8713615031096</v>
      </c>
      <c r="AS17" s="54">
        <f t="shared" si="42"/>
        <v>143.15054811261814</v>
      </c>
      <c r="AT17" s="54">
        <f t="shared" si="42"/>
        <v>151.35174770469064</v>
      </c>
      <c r="AU17" s="54">
        <f t="shared" si="42"/>
        <v>160.59174639646082</v>
      </c>
      <c r="AW17" s="102">
        <f t="shared" si="33"/>
        <v>0.13965709402468515</v>
      </c>
      <c r="AX17" s="102">
        <f t="shared" si="34"/>
        <v>0.24094804907508929</v>
      </c>
      <c r="AY17" s="103">
        <f t="shared" si="35"/>
        <v>0.57961496082154318</v>
      </c>
    </row>
    <row r="18" spans="1:51" x14ac:dyDescent="0.2">
      <c r="A18" s="18" t="s">
        <v>32</v>
      </c>
      <c r="B18" s="18">
        <f>IF(ISERROR(VLOOKUP('Prices revenue smoothing'!A18,Quantities!$A$1:$B$576,2,FALSE)),0,VLOOKUP('Prices revenue smoothing'!A18,Quantities!$A$1:$B$576,2,FALSE))</f>
        <v>2</v>
      </c>
      <c r="C18" s="19">
        <f t="shared" si="22"/>
        <v>0.68277919629209183</v>
      </c>
      <c r="D18" s="20">
        <v>1</v>
      </c>
      <c r="E18" s="21">
        <v>10</v>
      </c>
      <c r="F18" s="22">
        <f>Prices!F15</f>
        <v>17.255027166785979</v>
      </c>
      <c r="G18" s="23">
        <v>0</v>
      </c>
      <c r="H18" s="23">
        <v>0</v>
      </c>
      <c r="I18" s="23">
        <f>VLOOKUP(A18,'[1]Public Lighting Charges'!$A$8:$L$689,12,FALSE)</f>
        <v>37.139347240871501</v>
      </c>
      <c r="J18" s="24">
        <f t="shared" si="23"/>
        <v>54.39437440765748</v>
      </c>
      <c r="K18" s="25">
        <f t="shared" si="24"/>
        <v>54.39437440765748</v>
      </c>
      <c r="L18" s="25">
        <f t="shared" si="25"/>
        <v>69.446333126478294</v>
      </c>
      <c r="M18" s="25">
        <f t="shared" si="25"/>
        <v>69.582075006440576</v>
      </c>
      <c r="N18" s="25">
        <f t="shared" si="25"/>
        <v>69.4596427030705</v>
      </c>
      <c r="O18" s="25">
        <f t="shared" si="25"/>
        <v>69.947473776235313</v>
      </c>
      <c r="P18" s="23">
        <f t="shared" si="36"/>
        <v>52.191305959692315</v>
      </c>
      <c r="Q18" s="23">
        <f t="shared" si="37"/>
        <v>17.255027166785979</v>
      </c>
      <c r="R18" s="32">
        <f t="shared" si="38"/>
        <v>69.446333126478294</v>
      </c>
      <c r="S18" s="26">
        <f t="shared" si="6"/>
        <v>0</v>
      </c>
      <c r="U18" s="61">
        <f t="shared" si="7"/>
        <v>108.78874881531496</v>
      </c>
      <c r="V18" s="61">
        <f t="shared" si="8"/>
        <v>138.89266625295659</v>
      </c>
      <c r="W18" s="61">
        <f t="shared" si="9"/>
        <v>139.16415001288115</v>
      </c>
      <c r="X18" s="61">
        <f t="shared" si="10"/>
        <v>138.919285406141</v>
      </c>
      <c r="Y18" s="61">
        <f t="shared" si="11"/>
        <v>139.89494755247063</v>
      </c>
      <c r="Z18" s="62">
        <f t="shared" si="12"/>
        <v>547.15088946325955</v>
      </c>
      <c r="AA18" s="61">
        <f t="shared" si="27"/>
        <v>31.106198737155665</v>
      </c>
      <c r="AB18" s="63">
        <f t="shared" si="28"/>
        <v>8.9056922461514302E-6</v>
      </c>
      <c r="AC18" s="73"/>
      <c r="AD18" s="81">
        <f t="shared" si="29"/>
        <v>108.78874881531496</v>
      </c>
      <c r="AE18" s="81">
        <f t="shared" si="13"/>
        <v>119.90869398402553</v>
      </c>
      <c r="AF18" s="81">
        <f t="shared" si="14"/>
        <v>132.43713908012603</v>
      </c>
      <c r="AG18" s="81">
        <f t="shared" si="15"/>
        <v>146.55249074280019</v>
      </c>
      <c r="AH18" s="81">
        <f t="shared" si="16"/>
        <v>162.45575336099796</v>
      </c>
      <c r="AI18" s="82">
        <f t="shared" si="17"/>
        <v>547.15088946373942</v>
      </c>
      <c r="AK18" s="86">
        <f t="shared" si="18"/>
        <v>0.10221594870613256</v>
      </c>
      <c r="AL18" s="86">
        <f t="shared" si="19"/>
        <v>0.10448320868017762</v>
      </c>
      <c r="AM18" s="86">
        <f t="shared" si="20"/>
        <v>0.10658152056678152</v>
      </c>
      <c r="AN18" s="86">
        <f t="shared" si="21"/>
        <v>0.10851581257740626</v>
      </c>
      <c r="AO18" s="56"/>
      <c r="AP18" s="53" t="str">
        <f t="shared" si="30"/>
        <v>FLU0080-ST-0010-001-B</v>
      </c>
      <c r="AQ18" s="53">
        <f t="shared" si="31"/>
        <v>54.39437440765748</v>
      </c>
      <c r="AR18" s="54">
        <f t="shared" ref="AR18:AU18" si="43">IF($B18=0,L18,AQ18*(1+AK18))</f>
        <v>59.954346992012766</v>
      </c>
      <c r="AS18" s="54">
        <f t="shared" si="43"/>
        <v>66.218569540063015</v>
      </c>
      <c r="AT18" s="54">
        <f t="shared" si="43"/>
        <v>73.276245371400094</v>
      </c>
      <c r="AU18" s="54">
        <f t="shared" si="43"/>
        <v>81.227876680498966</v>
      </c>
      <c r="AW18" s="102">
        <f t="shared" si="33"/>
        <v>0.28593213062835249</v>
      </c>
      <c r="AX18" s="102">
        <f t="shared" si="34"/>
        <v>0.49331392382120942</v>
      </c>
      <c r="AY18" s="103">
        <f t="shared" si="35"/>
        <v>0.57961496082154407</v>
      </c>
    </row>
    <row r="19" spans="1:51" x14ac:dyDescent="0.2">
      <c r="A19" s="18" t="s">
        <v>33</v>
      </c>
      <c r="B19" s="18">
        <f>IF(ISERROR(VLOOKUP('Prices revenue smoothing'!A19,Quantities!$A$1:$B$576,2,FALSE)),0,VLOOKUP('Prices revenue smoothing'!A19,Quantities!$A$1:$B$576,2,FALSE))</f>
        <v>45</v>
      </c>
      <c r="C19" s="19">
        <f t="shared" si="22"/>
        <v>0.64618746968086904</v>
      </c>
      <c r="D19" s="20">
        <v>1</v>
      </c>
      <c r="E19" s="21">
        <v>10</v>
      </c>
      <c r="F19" s="22">
        <f>Prices!F16</f>
        <v>17.255027166785979</v>
      </c>
      <c r="G19" s="23">
        <v>0</v>
      </c>
      <c r="H19" s="23">
        <v>0</v>
      </c>
      <c r="I19" s="23">
        <f>VLOOKUP(A19,'[1]Public Lighting Charges'!$A$8:$L$689,12,FALSE)</f>
        <v>31.513814205853745</v>
      </c>
      <c r="J19" s="24">
        <f t="shared" si="23"/>
        <v>48.768841372639727</v>
      </c>
      <c r="K19" s="25">
        <f t="shared" si="24"/>
        <v>48.768841372639727</v>
      </c>
      <c r="L19" s="25">
        <f t="shared" si="25"/>
        <v>61.540865270170364</v>
      </c>
      <c r="M19" s="25">
        <f t="shared" si="25"/>
        <v>61.656046195600766</v>
      </c>
      <c r="N19" s="25">
        <f t="shared" si="25"/>
        <v>61.552158832256012</v>
      </c>
      <c r="O19" s="25">
        <f t="shared" si="25"/>
        <v>61.966097658478581</v>
      </c>
      <c r="P19" s="23">
        <f t="shared" si="36"/>
        <v>44.285838103384386</v>
      </c>
      <c r="Q19" s="23">
        <f t="shared" si="37"/>
        <v>17.255027166785979</v>
      </c>
      <c r="R19" s="32">
        <f t="shared" si="38"/>
        <v>61.540865270170364</v>
      </c>
      <c r="S19" s="26">
        <f t="shared" si="6"/>
        <v>0</v>
      </c>
      <c r="U19" s="61">
        <f t="shared" si="7"/>
        <v>2194.5978617687879</v>
      </c>
      <c r="V19" s="61">
        <f t="shared" si="8"/>
        <v>2769.3389371576664</v>
      </c>
      <c r="W19" s="61">
        <f t="shared" si="9"/>
        <v>2774.5220788020342</v>
      </c>
      <c r="X19" s="61">
        <f t="shared" si="10"/>
        <v>2769.8471474515204</v>
      </c>
      <c r="Y19" s="61">
        <f t="shared" si="11"/>
        <v>2788.4743946315361</v>
      </c>
      <c r="Z19" s="62">
        <f t="shared" si="12"/>
        <v>10932.550986168113</v>
      </c>
      <c r="AA19" s="61">
        <f t="shared" si="27"/>
        <v>593.87653286274826</v>
      </c>
      <c r="AB19" s="63">
        <f t="shared" si="28"/>
        <v>1.7002661362057139E-4</v>
      </c>
      <c r="AC19" s="73"/>
      <c r="AD19" s="81">
        <f t="shared" si="29"/>
        <v>2194.5978617687879</v>
      </c>
      <c r="AE19" s="81">
        <f t="shared" si="13"/>
        <v>2406.8987776801082</v>
      </c>
      <c r="AF19" s="81">
        <f t="shared" si="14"/>
        <v>2646.0906377560914</v>
      </c>
      <c r="AG19" s="81">
        <f t="shared" si="15"/>
        <v>2915.5795642688099</v>
      </c>
      <c r="AH19" s="81">
        <f t="shared" si="16"/>
        <v>3219.2031135397056</v>
      </c>
      <c r="AI19" s="82">
        <f t="shared" si="17"/>
        <v>10932.550986177273</v>
      </c>
      <c r="AK19" s="86">
        <f t="shared" si="18"/>
        <v>9.6737958060440013E-2</v>
      </c>
      <c r="AL19" s="86">
        <f t="shared" si="19"/>
        <v>9.9377615001545058E-2</v>
      </c>
      <c r="AM19" s="86">
        <f t="shared" si="20"/>
        <v>0.10184417822559834</v>
      </c>
      <c r="AN19" s="86">
        <f t="shared" si="21"/>
        <v>0.10413831712633798</v>
      </c>
      <c r="AO19" s="56"/>
      <c r="AP19" s="53" t="str">
        <f t="shared" si="30"/>
        <v>FLU0100-ST-0010-001-B</v>
      </c>
      <c r="AQ19" s="53">
        <f t="shared" si="31"/>
        <v>48.768841372639727</v>
      </c>
      <c r="AR19" s="54">
        <f t="shared" ref="AR19:AU19" si="44">IF($B19=0,L19,AQ19*(1+AK19))</f>
        <v>53.486639504002397</v>
      </c>
      <c r="AS19" s="54">
        <f t="shared" si="44"/>
        <v>58.80201417235758</v>
      </c>
      <c r="AT19" s="54">
        <f t="shared" si="44"/>
        <v>64.790656983751319</v>
      </c>
      <c r="AU19" s="54">
        <f t="shared" si="44"/>
        <v>71.537846967549001</v>
      </c>
      <c r="AW19" s="102">
        <f t="shared" si="33"/>
        <v>0.27060836210972139</v>
      </c>
      <c r="AX19" s="102">
        <f t="shared" si="34"/>
        <v>0.46687608222907528</v>
      </c>
      <c r="AY19" s="103">
        <f t="shared" si="35"/>
        <v>0.57961496082154396</v>
      </c>
    </row>
    <row r="20" spans="1:51" x14ac:dyDescent="0.2">
      <c r="A20" s="18" t="s">
        <v>34</v>
      </c>
      <c r="B20" s="18">
        <f>IF(ISERROR(VLOOKUP('Prices revenue smoothing'!A20,Quantities!$A$1:$B$576,2,FALSE)),0,VLOOKUP('Prices revenue smoothing'!A20,Quantities!$A$1:$B$576,2,FALSE))</f>
        <v>977</v>
      </c>
      <c r="C20" s="19">
        <f t="shared" si="22"/>
        <v>0.63898984087743871</v>
      </c>
      <c r="D20" s="20">
        <v>1</v>
      </c>
      <c r="E20" s="21">
        <v>10</v>
      </c>
      <c r="F20" s="22">
        <f>Prices!F17</f>
        <v>17.255027166785979</v>
      </c>
      <c r="G20" s="23">
        <v>0</v>
      </c>
      <c r="H20" s="23">
        <v>0</v>
      </c>
      <c r="I20" s="23">
        <f>VLOOKUP(A20,'[1]Public Lighting Charges'!$A$8:$L$689,12,FALSE)</f>
        <v>30.541486949948279</v>
      </c>
      <c r="J20" s="24">
        <f t="shared" si="23"/>
        <v>47.796514116734258</v>
      </c>
      <c r="K20" s="25">
        <f t="shared" si="24"/>
        <v>47.796514116734258</v>
      </c>
      <c r="L20" s="25">
        <f t="shared" si="25"/>
        <v>60.174469975800093</v>
      </c>
      <c r="M20" s="25">
        <f t="shared" si="25"/>
        <v>60.28609710883886</v>
      </c>
      <c r="N20" s="25">
        <f t="shared" si="25"/>
        <v>60.18541508630954</v>
      </c>
      <c r="O20" s="25">
        <f t="shared" si="25"/>
        <v>60.58658224356229</v>
      </c>
      <c r="P20" s="23">
        <f t="shared" si="36"/>
        <v>42.919442809014114</v>
      </c>
      <c r="Q20" s="23">
        <f t="shared" si="37"/>
        <v>17.255027166785979</v>
      </c>
      <c r="R20" s="32">
        <f t="shared" si="38"/>
        <v>60.174469975800093</v>
      </c>
      <c r="S20" s="26">
        <f t="shared" si="6"/>
        <v>0</v>
      </c>
      <c r="U20" s="61">
        <f t="shared" si="7"/>
        <v>46697.194292049368</v>
      </c>
      <c r="V20" s="61">
        <f t="shared" si="8"/>
        <v>58790.457166356689</v>
      </c>
      <c r="W20" s="61">
        <f t="shared" si="9"/>
        <v>58899.516875335568</v>
      </c>
      <c r="X20" s="61">
        <f t="shared" si="10"/>
        <v>58801.150539324422</v>
      </c>
      <c r="Y20" s="61">
        <f t="shared" si="11"/>
        <v>59193.090851960354</v>
      </c>
      <c r="Z20" s="62">
        <f t="shared" si="12"/>
        <v>232185.47258846587</v>
      </c>
      <c r="AA20" s="61">
        <f t="shared" si="27"/>
        <v>12495.896559910987</v>
      </c>
      <c r="AB20" s="63">
        <f t="shared" si="28"/>
        <v>3.5775701828003369E-3</v>
      </c>
      <c r="AC20" s="73"/>
      <c r="AD20" s="81">
        <f t="shared" si="29"/>
        <v>46697.194292049368</v>
      </c>
      <c r="AE20" s="81">
        <f t="shared" si="13"/>
        <v>51164.268065808559</v>
      </c>
      <c r="AF20" s="81">
        <f t="shared" si="14"/>
        <v>56197.160554545713</v>
      </c>
      <c r="AG20" s="81">
        <f t="shared" si="15"/>
        <v>61867.540782421551</v>
      </c>
      <c r="AH20" s="81">
        <f t="shared" si="16"/>
        <v>68256.155679449308</v>
      </c>
      <c r="AI20" s="82">
        <f t="shared" si="17"/>
        <v>232185.47258865868</v>
      </c>
      <c r="AK20" s="86">
        <f t="shared" si="18"/>
        <v>9.5660431884228916E-2</v>
      </c>
      <c r="AL20" s="86">
        <f t="shared" si="19"/>
        <v>9.8367330932277619E-2</v>
      </c>
      <c r="AM20" s="86">
        <f t="shared" si="20"/>
        <v>0.10090154327943475</v>
      </c>
      <c r="AN20" s="86">
        <f t="shared" si="21"/>
        <v>0.10326279041049191</v>
      </c>
      <c r="AO20" s="56"/>
      <c r="AP20" s="53" t="str">
        <f t="shared" si="30"/>
        <v>FLU0130-ST-0010-001-B</v>
      </c>
      <c r="AQ20" s="53">
        <f t="shared" si="31"/>
        <v>47.796514116734258</v>
      </c>
      <c r="AR20" s="54">
        <f t="shared" ref="AR20:AU20" si="45">IF($B20=0,L20,AQ20*(1+AK20))</f>
        <v>52.368749299701697</v>
      </c>
      <c r="AS20" s="54">
        <f t="shared" si="45"/>
        <v>57.520123392574938</v>
      </c>
      <c r="AT20" s="54">
        <f t="shared" si="45"/>
        <v>63.323992612509258</v>
      </c>
      <c r="AU20" s="54">
        <f t="shared" si="45"/>
        <v>69.863004789610343</v>
      </c>
      <c r="AW20" s="102">
        <f t="shared" si="33"/>
        <v>0.26759416169117745</v>
      </c>
      <c r="AX20" s="102">
        <f t="shared" si="34"/>
        <v>0.46167573264825779</v>
      </c>
      <c r="AY20" s="103">
        <f t="shared" si="35"/>
        <v>0.57961496082154373</v>
      </c>
    </row>
    <row r="21" spans="1:51" x14ac:dyDescent="0.2">
      <c r="A21" s="18" t="s">
        <v>35</v>
      </c>
      <c r="B21" s="18">
        <f>IF(ISERROR(VLOOKUP('Prices revenue smoothing'!A21,Quantities!$A$1:$B$576,2,FALSE)),0,VLOOKUP('Prices revenue smoothing'!A21,Quantities!$A$1:$B$576,2,FALSE))</f>
        <v>1</v>
      </c>
      <c r="C21" s="19">
        <f t="shared" si="22"/>
        <v>0.56079279972335216</v>
      </c>
      <c r="D21" s="20">
        <v>1</v>
      </c>
      <c r="E21" s="21">
        <v>740</v>
      </c>
      <c r="F21" s="22">
        <f>Prices!F18</f>
        <v>23.919781035330548</v>
      </c>
      <c r="G21" s="23">
        <v>0</v>
      </c>
      <c r="H21" s="23">
        <v>0</v>
      </c>
      <c r="I21" s="23">
        <f>VLOOKUP(A21,'[1]Public Lighting Charges'!$A$8:$L$689,12,FALSE)</f>
        <v>30.541486949948279</v>
      </c>
      <c r="J21" s="24">
        <f t="shared" si="23"/>
        <v>54.461267985278823</v>
      </c>
      <c r="K21" s="25">
        <f t="shared" si="24"/>
        <v>54.461267985278823</v>
      </c>
      <c r="L21" s="25">
        <f t="shared" si="25"/>
        <v>66.839223844344659</v>
      </c>
      <c r="M21" s="25">
        <f t="shared" si="25"/>
        <v>66.950850977383425</v>
      </c>
      <c r="N21" s="25">
        <f t="shared" si="25"/>
        <v>66.850168954854112</v>
      </c>
      <c r="O21" s="25">
        <f t="shared" si="25"/>
        <v>67.251336112106856</v>
      </c>
      <c r="P21" s="23">
        <f t="shared" si="36"/>
        <v>42.919442809014114</v>
      </c>
      <c r="Q21" s="23">
        <f t="shared" si="37"/>
        <v>23.919781035330548</v>
      </c>
      <c r="R21" s="32">
        <f t="shared" si="38"/>
        <v>66.839223844344659</v>
      </c>
      <c r="S21" s="26">
        <f t="shared" si="6"/>
        <v>0</v>
      </c>
      <c r="U21" s="61">
        <f t="shared" si="7"/>
        <v>54.461267985278823</v>
      </c>
      <c r="V21" s="61">
        <f t="shared" si="8"/>
        <v>66.839223844344659</v>
      </c>
      <c r="W21" s="61">
        <f t="shared" si="9"/>
        <v>66.950850977383425</v>
      </c>
      <c r="X21" s="61">
        <f t="shared" si="10"/>
        <v>66.850168954854112</v>
      </c>
      <c r="Y21" s="61">
        <f t="shared" si="11"/>
        <v>67.251336112106856</v>
      </c>
      <c r="Z21" s="62">
        <f t="shared" si="12"/>
        <v>265.21400655401925</v>
      </c>
      <c r="AA21" s="61">
        <f t="shared" si="27"/>
        <v>12.790068126828032</v>
      </c>
      <c r="AB21" s="63">
        <f t="shared" si="28"/>
        <v>3.6617913846472229E-6</v>
      </c>
      <c r="AC21" s="73"/>
      <c r="AD21" s="81">
        <f t="shared" si="29"/>
        <v>54.461267985278823</v>
      </c>
      <c r="AE21" s="81">
        <f t="shared" si="13"/>
        <v>59.033503168246263</v>
      </c>
      <c r="AF21" s="81">
        <f t="shared" si="14"/>
        <v>64.184877261119496</v>
      </c>
      <c r="AG21" s="81">
        <f t="shared" si="15"/>
        <v>69.988746481053823</v>
      </c>
      <c r="AH21" s="81">
        <f t="shared" si="16"/>
        <v>76.527758658154909</v>
      </c>
      <c r="AI21" s="82">
        <f t="shared" si="17"/>
        <v>265.21400655421661</v>
      </c>
      <c r="AK21" s="86">
        <f t="shared" si="18"/>
        <v>8.3953887819933598E-2</v>
      </c>
      <c r="AL21" s="86">
        <f t="shared" si="19"/>
        <v>8.7261873621013966E-2</v>
      </c>
      <c r="AM21" s="86">
        <f t="shared" si="20"/>
        <v>9.0424247386542367E-2</v>
      </c>
      <c r="AN21" s="86">
        <f t="shared" si="21"/>
        <v>9.3429479821748443E-2</v>
      </c>
      <c r="AO21" s="56"/>
      <c r="AP21" s="53" t="str">
        <f t="shared" si="30"/>
        <v>FLU0130-ST-0740-001-B</v>
      </c>
      <c r="AQ21" s="53">
        <f t="shared" si="31"/>
        <v>54.461267985278823</v>
      </c>
      <c r="AR21" s="54">
        <f t="shared" ref="AR21:AU21" si="46">IF($B21=0,L21,AQ21*(1+AK21))</f>
        <v>59.033503168246256</v>
      </c>
      <c r="AS21" s="54">
        <f t="shared" si="46"/>
        <v>64.184877261119496</v>
      </c>
      <c r="AT21" s="54">
        <f t="shared" si="46"/>
        <v>69.988746481053823</v>
      </c>
      <c r="AU21" s="54">
        <f t="shared" si="46"/>
        <v>76.527758658154909</v>
      </c>
      <c r="AW21" s="102">
        <f t="shared" si="33"/>
        <v>0.2348470500225088</v>
      </c>
      <c r="AX21" s="102">
        <f t="shared" si="34"/>
        <v>0.40517768846000385</v>
      </c>
      <c r="AY21" s="103">
        <f t="shared" si="35"/>
        <v>0.57961496082154373</v>
      </c>
    </row>
    <row r="22" spans="1:51" x14ac:dyDescent="0.2">
      <c r="A22" s="18" t="s">
        <v>36</v>
      </c>
      <c r="B22" s="18">
        <f>IF(ISERROR(VLOOKUP('Prices revenue smoothing'!A22,Quantities!$A$1:$B$576,2,FALSE)),0,VLOOKUP('Prices revenue smoothing'!A22,Quantities!$A$1:$B$576,2,FALSE))</f>
        <v>4</v>
      </c>
      <c r="C22" s="19">
        <f t="shared" si="22"/>
        <v>0.4470057041185227</v>
      </c>
      <c r="D22" s="20">
        <v>1</v>
      </c>
      <c r="E22" s="21">
        <v>810</v>
      </c>
      <c r="F22" s="22">
        <f>Prices!F19</f>
        <v>51.156145528662286</v>
      </c>
      <c r="G22" s="23">
        <v>0</v>
      </c>
      <c r="H22" s="23">
        <v>0</v>
      </c>
      <c r="I22" s="23">
        <f>VLOOKUP(A22,'[1]Public Lighting Charges'!$A$8:$L$689,12,FALSE)</f>
        <v>41.351400949948278</v>
      </c>
      <c r="J22" s="24">
        <f t="shared" si="23"/>
        <v>92.507546478610564</v>
      </c>
      <c r="K22" s="25">
        <f t="shared" si="24"/>
        <v>92.507546478610564</v>
      </c>
      <c r="L22" s="25">
        <f t="shared" si="25"/>
        <v>109.26658039558427</v>
      </c>
      <c r="M22" s="25">
        <f t="shared" si="25"/>
        <v>109.41771705578498</v>
      </c>
      <c r="N22" s="25">
        <f t="shared" si="25"/>
        <v>109.28139944004857</v>
      </c>
      <c r="O22" s="25">
        <f t="shared" si="25"/>
        <v>109.82455649047952</v>
      </c>
      <c r="P22" s="23">
        <f t="shared" si="36"/>
        <v>58.110434866921985</v>
      </c>
      <c r="Q22" s="23">
        <f t="shared" si="37"/>
        <v>51.156145528662286</v>
      </c>
      <c r="R22" s="32">
        <f t="shared" si="38"/>
        <v>109.26658039558427</v>
      </c>
      <c r="S22" s="26">
        <f t="shared" si="6"/>
        <v>0</v>
      </c>
      <c r="U22" s="61">
        <f t="shared" si="7"/>
        <v>370.03018591444226</v>
      </c>
      <c r="V22" s="61">
        <f t="shared" si="8"/>
        <v>437.06632158233708</v>
      </c>
      <c r="W22" s="61">
        <f t="shared" si="9"/>
        <v>437.67086822313991</v>
      </c>
      <c r="X22" s="61">
        <f t="shared" si="10"/>
        <v>437.1255977601943</v>
      </c>
      <c r="Y22" s="61">
        <f t="shared" si="11"/>
        <v>439.29822596191809</v>
      </c>
      <c r="Z22" s="62">
        <f t="shared" si="12"/>
        <v>1746.8385108996924</v>
      </c>
      <c r="AA22" s="61">
        <f t="shared" si="27"/>
        <v>69.268040047475836</v>
      </c>
      <c r="AB22" s="63">
        <f t="shared" si="28"/>
        <v>1.9831412136516152E-5</v>
      </c>
      <c r="AC22" s="73"/>
      <c r="AD22" s="81">
        <f t="shared" si="29"/>
        <v>370.03018591444226</v>
      </c>
      <c r="AE22" s="81">
        <f t="shared" si="13"/>
        <v>394.79235032355484</v>
      </c>
      <c r="AF22" s="81">
        <f t="shared" si="14"/>
        <v>422.6909966346098</v>
      </c>
      <c r="AG22" s="81">
        <f t="shared" si="15"/>
        <v>454.12340509171986</v>
      </c>
      <c r="AH22" s="81">
        <f t="shared" si="16"/>
        <v>489.53717715789736</v>
      </c>
      <c r="AI22" s="82">
        <f t="shared" si="17"/>
        <v>1746.8385109007609</v>
      </c>
      <c r="AK22" s="86">
        <f t="shared" si="18"/>
        <v>6.6919309158302159E-2</v>
      </c>
      <c r="AL22" s="86">
        <f t="shared" si="19"/>
        <v>7.0666633454752686E-2</v>
      </c>
      <c r="AM22" s="86">
        <f t="shared" si="20"/>
        <v>7.436261644409102E-2</v>
      </c>
      <c r="AN22" s="86">
        <f t="shared" si="21"/>
        <v>7.7982706174382133E-2</v>
      </c>
      <c r="AO22" s="56"/>
      <c r="AP22" s="53" t="str">
        <f t="shared" si="30"/>
        <v>FLU0130-ST-0810-001-B</v>
      </c>
      <c r="AQ22" s="53">
        <f t="shared" si="31"/>
        <v>92.507546478610564</v>
      </c>
      <c r="AR22" s="54">
        <f t="shared" ref="AR22:AU22" si="47">IF($B22=0,L22,AQ22*(1+AK22))</f>
        <v>98.698087580888725</v>
      </c>
      <c r="AS22" s="54">
        <f t="shared" si="47"/>
        <v>105.67274915865248</v>
      </c>
      <c r="AT22" s="54">
        <f t="shared" si="47"/>
        <v>113.53085127292998</v>
      </c>
      <c r="AU22" s="54">
        <f t="shared" si="47"/>
        <v>122.38429428947435</v>
      </c>
      <c r="AW22" s="102">
        <f t="shared" si="33"/>
        <v>0.18719564696133162</v>
      </c>
      <c r="AX22" s="102">
        <f t="shared" si="34"/>
        <v>0.32296551955111946</v>
      </c>
      <c r="AY22" s="103">
        <f t="shared" si="35"/>
        <v>0.57961496082154373</v>
      </c>
    </row>
    <row r="23" spans="1:51" x14ac:dyDescent="0.2">
      <c r="A23" s="18" t="s">
        <v>37</v>
      </c>
      <c r="B23" s="18">
        <f>IF(ISERROR(VLOOKUP('Prices revenue smoothing'!A23,Quantities!$A$1:$B$576,2,FALSE)),0,VLOOKUP('Prices revenue smoothing'!A23,Quantities!$A$1:$B$576,2,FALSE))</f>
        <v>66</v>
      </c>
      <c r="C23" s="19">
        <f t="shared" si="22"/>
        <v>0.31906813393905603</v>
      </c>
      <c r="D23" s="20">
        <v>1</v>
      </c>
      <c r="E23" s="21">
        <v>990</v>
      </c>
      <c r="F23" s="22">
        <f>Prices!F20</f>
        <v>86.253661186307269</v>
      </c>
      <c r="G23" s="23">
        <v>0</v>
      </c>
      <c r="H23" s="23">
        <v>0</v>
      </c>
      <c r="I23" s="23">
        <f>VLOOKUP(A23,'[1]Public Lighting Charges'!$A$8:$L$689,12,FALSE)</f>
        <v>40.416370699948281</v>
      </c>
      <c r="J23" s="24">
        <f t="shared" si="23"/>
        <v>126.67003188625554</v>
      </c>
      <c r="K23" s="25">
        <f t="shared" si="24"/>
        <v>126.67003188625554</v>
      </c>
      <c r="L23" s="25">
        <f t="shared" si="25"/>
        <v>143.05011361991353</v>
      </c>
      <c r="M23" s="25">
        <f t="shared" si="25"/>
        <v>143.19783280583465</v>
      </c>
      <c r="N23" s="25">
        <f t="shared" si="25"/>
        <v>143.06459757887816</v>
      </c>
      <c r="O23" s="25">
        <f t="shared" si="25"/>
        <v>143.5954728622834</v>
      </c>
      <c r="P23" s="23">
        <f t="shared" si="36"/>
        <v>56.796452433606277</v>
      </c>
      <c r="Q23" s="23">
        <f t="shared" si="37"/>
        <v>86.253661186307269</v>
      </c>
      <c r="R23" s="32">
        <f t="shared" si="38"/>
        <v>143.05011361991353</v>
      </c>
      <c r="S23" s="26">
        <f t="shared" si="6"/>
        <v>0</v>
      </c>
      <c r="U23" s="61">
        <f t="shared" si="7"/>
        <v>8360.2221044928665</v>
      </c>
      <c r="V23" s="61">
        <f t="shared" si="8"/>
        <v>9441.3074989142933</v>
      </c>
      <c r="W23" s="61">
        <f t="shared" si="9"/>
        <v>9451.0569651850874</v>
      </c>
      <c r="X23" s="61">
        <f t="shared" si="10"/>
        <v>9442.2634402059593</v>
      </c>
      <c r="Y23" s="61">
        <f t="shared" si="11"/>
        <v>9477.3012089107051</v>
      </c>
      <c r="Z23" s="62">
        <f t="shared" si="12"/>
        <v>38066.607727700757</v>
      </c>
      <c r="AA23" s="61">
        <f t="shared" si="27"/>
        <v>1117.0791044178386</v>
      </c>
      <c r="AB23" s="63">
        <f t="shared" si="28"/>
        <v>3.1981930041064866E-4</v>
      </c>
      <c r="AC23" s="73"/>
      <c r="AD23" s="81">
        <f t="shared" si="29"/>
        <v>8360.2221044928665</v>
      </c>
      <c r="AE23" s="81">
        <f t="shared" si="13"/>
        <v>8759.5591785983252</v>
      </c>
      <c r="AF23" s="81">
        <f t="shared" si="14"/>
        <v>9209.4779985081004</v>
      </c>
      <c r="AG23" s="81">
        <f t="shared" si="15"/>
        <v>9716.3854649947862</v>
      </c>
      <c r="AH23" s="81">
        <f t="shared" si="16"/>
        <v>10287.50000434986</v>
      </c>
      <c r="AI23" s="82">
        <f t="shared" si="17"/>
        <v>38066.607727717994</v>
      </c>
      <c r="AK23" s="86">
        <f t="shared" si="18"/>
        <v>4.7766323563443486E-2</v>
      </c>
      <c r="AL23" s="86">
        <f t="shared" si="19"/>
        <v>5.1363180582081502E-2</v>
      </c>
      <c r="AM23" s="86">
        <f t="shared" si="20"/>
        <v>5.5041932514394709E-2</v>
      </c>
      <c r="AN23" s="86">
        <f t="shared" si="21"/>
        <v>5.8778497560911726E-2</v>
      </c>
      <c r="AO23" s="56"/>
      <c r="AP23" s="53" t="str">
        <f t="shared" si="30"/>
        <v>FLU0130-ST-0990-001-B</v>
      </c>
      <c r="AQ23" s="53">
        <f t="shared" si="31"/>
        <v>126.67003188625554</v>
      </c>
      <c r="AR23" s="54">
        <f t="shared" ref="AR23:AU23" si="48">IF($B23=0,L23,AQ23*(1+AK23))</f>
        <v>132.72059361512615</v>
      </c>
      <c r="AS23" s="54">
        <f t="shared" si="48"/>
        <v>139.53754543194094</v>
      </c>
      <c r="AT23" s="54">
        <f t="shared" si="48"/>
        <v>147.21796159083013</v>
      </c>
      <c r="AU23" s="54">
        <f t="shared" si="48"/>
        <v>155.87121218711914</v>
      </c>
      <c r="AW23" s="102">
        <f t="shared" si="33"/>
        <v>0.13361835253366167</v>
      </c>
      <c r="AX23" s="102">
        <f t="shared" si="34"/>
        <v>0.23052950935612815</v>
      </c>
      <c r="AY23" s="103">
        <f t="shared" si="35"/>
        <v>0.57961496082154262</v>
      </c>
    </row>
    <row r="24" spans="1:51" x14ac:dyDescent="0.2">
      <c r="A24" s="18" t="s">
        <v>38</v>
      </c>
      <c r="B24" s="18">
        <f>IF(ISERROR(VLOOKUP('Prices revenue smoothing'!A24,Quantities!$A$1:$B$576,2,FALSE)),0,VLOOKUP('Prices revenue smoothing'!A24,Quantities!$A$1:$B$576,2,FALSE))</f>
        <v>3</v>
      </c>
      <c r="C24" s="19">
        <f t="shared" si="22"/>
        <v>0.27632136111913713</v>
      </c>
      <c r="D24" s="20">
        <v>1</v>
      </c>
      <c r="E24" s="21">
        <v>1000</v>
      </c>
      <c r="F24" s="22">
        <f>Prices!F21</f>
        <v>92.918415054851835</v>
      </c>
      <c r="G24" s="23">
        <v>0</v>
      </c>
      <c r="H24" s="23">
        <v>0</v>
      </c>
      <c r="I24" s="23">
        <f>VLOOKUP(A24,'[1]Public Lighting Charges'!$A$8:$L$689,12,FALSE)</f>
        <v>35.478928824948277</v>
      </c>
      <c r="J24" s="24">
        <f t="shared" si="23"/>
        <v>128.3973438798001</v>
      </c>
      <c r="K24" s="25">
        <f t="shared" si="24"/>
        <v>128.3973438798001</v>
      </c>
      <c r="L24" s="25">
        <f t="shared" si="25"/>
        <v>142.77636267616202</v>
      </c>
      <c r="M24" s="25">
        <f t="shared" si="25"/>
        <v>142.90603583564197</v>
      </c>
      <c r="N24" s="25">
        <f t="shared" si="25"/>
        <v>142.78907721089905</v>
      </c>
      <c r="O24" s="25">
        <f t="shared" si="25"/>
        <v>143.25509843122805</v>
      </c>
      <c r="P24" s="23">
        <f t="shared" si="36"/>
        <v>49.857947621310188</v>
      </c>
      <c r="Q24" s="23">
        <f t="shared" si="37"/>
        <v>92.918415054851835</v>
      </c>
      <c r="R24" s="32">
        <f t="shared" si="38"/>
        <v>142.77636267616202</v>
      </c>
      <c r="S24" s="26">
        <f t="shared" si="6"/>
        <v>0</v>
      </c>
      <c r="U24" s="61">
        <f t="shared" si="7"/>
        <v>385.19203163940028</v>
      </c>
      <c r="V24" s="61">
        <f t="shared" si="8"/>
        <v>428.32908802848607</v>
      </c>
      <c r="W24" s="61">
        <f t="shared" si="9"/>
        <v>428.71810750692589</v>
      </c>
      <c r="X24" s="61">
        <f t="shared" si="10"/>
        <v>428.36723163269716</v>
      </c>
      <c r="Y24" s="61">
        <f t="shared" si="11"/>
        <v>429.76529529368418</v>
      </c>
      <c r="Z24" s="62">
        <f t="shared" si="12"/>
        <v>1732.3379443008698</v>
      </c>
      <c r="AA24" s="61">
        <f t="shared" si="27"/>
        <v>44.573263654283892</v>
      </c>
      <c r="AB24" s="63">
        <f t="shared" si="28"/>
        <v>1.2761307540849229E-5</v>
      </c>
      <c r="AC24" s="73"/>
      <c r="AD24" s="81">
        <f t="shared" si="29"/>
        <v>385.19203163940028</v>
      </c>
      <c r="AE24" s="81">
        <f t="shared" si="13"/>
        <v>401.12622700715735</v>
      </c>
      <c r="AF24" s="81">
        <f t="shared" si="14"/>
        <v>419.07871587168938</v>
      </c>
      <c r="AG24" s="81">
        <f t="shared" si="15"/>
        <v>439.30514393992462</v>
      </c>
      <c r="AH24" s="81">
        <f t="shared" si="16"/>
        <v>462.09353810000977</v>
      </c>
      <c r="AI24" s="82">
        <f t="shared" si="17"/>
        <v>1732.3379443015576</v>
      </c>
      <c r="AK24" s="86">
        <f t="shared" si="18"/>
        <v>4.1366887315763476E-2</v>
      </c>
      <c r="AL24" s="86">
        <f t="shared" si="19"/>
        <v>4.4755210843422863E-2</v>
      </c>
      <c r="AM24" s="86">
        <f t="shared" si="20"/>
        <v>4.8264030842425372E-2</v>
      </c>
      <c r="AN24" s="86">
        <f t="shared" si="21"/>
        <v>5.1873724845802126E-2</v>
      </c>
      <c r="AO24" s="56"/>
      <c r="AP24" s="53" t="str">
        <f t="shared" si="30"/>
        <v>FLU0130-ST-1000-001-B</v>
      </c>
      <c r="AQ24" s="53">
        <f t="shared" si="31"/>
        <v>128.3973438798001</v>
      </c>
      <c r="AR24" s="54">
        <f t="shared" ref="AR24:AU24" si="49">IF($B24=0,L24,AQ24*(1+AK24))</f>
        <v>133.70874233571914</v>
      </c>
      <c r="AS24" s="54">
        <f t="shared" si="49"/>
        <v>139.69290529056315</v>
      </c>
      <c r="AT24" s="54">
        <f t="shared" si="49"/>
        <v>146.43504797997488</v>
      </c>
      <c r="AU24" s="54">
        <f t="shared" si="49"/>
        <v>154.03117936666993</v>
      </c>
      <c r="AW24" s="102">
        <f t="shared" si="33"/>
        <v>0.11571699306597118</v>
      </c>
      <c r="AX24" s="102">
        <f t="shared" si="34"/>
        <v>0.19964459320020736</v>
      </c>
      <c r="AY24" s="103">
        <f t="shared" si="35"/>
        <v>0.57961496082154351</v>
      </c>
    </row>
    <row r="25" spans="1:51" x14ac:dyDescent="0.2">
      <c r="A25" s="18" t="s">
        <v>39</v>
      </c>
      <c r="B25" s="18">
        <f>IF(ISERROR(VLOOKUP('Prices revenue smoothing'!A25,Quantities!$A$1:$B$576,2,FALSE)),0,VLOOKUP('Prices revenue smoothing'!A25,Quantities!$A$1:$B$576,2,FALSE))</f>
        <v>14</v>
      </c>
      <c r="C25" s="19">
        <f t="shared" si="22"/>
        <v>0.64601756041769398</v>
      </c>
      <c r="D25" s="20">
        <v>1</v>
      </c>
      <c r="E25" s="21">
        <v>10</v>
      </c>
      <c r="F25" s="22">
        <f>Prices!F22</f>
        <v>17.255027166785979</v>
      </c>
      <c r="G25" s="23">
        <v>0</v>
      </c>
      <c r="H25" s="23">
        <v>0</v>
      </c>
      <c r="I25" s="23">
        <f>VLOOKUP(A25,'[1]Public Lighting Charges'!$A$8:$L$689,12,FALSE)</f>
        <v>31.490405479948279</v>
      </c>
      <c r="J25" s="24">
        <f t="shared" si="23"/>
        <v>48.745432646734258</v>
      </c>
      <c r="K25" s="25">
        <f t="shared" si="24"/>
        <v>48.745432646734258</v>
      </c>
      <c r="L25" s="25">
        <f t="shared" si="25"/>
        <v>61.507969377629905</v>
      </c>
      <c r="M25" s="25">
        <f t="shared" si="25"/>
        <v>61.623064745701384</v>
      </c>
      <c r="N25" s="25">
        <f t="shared" si="25"/>
        <v>61.519254550762767</v>
      </c>
      <c r="O25" s="25">
        <f t="shared" si="25"/>
        <v>61.932885899748157</v>
      </c>
      <c r="P25" s="23">
        <f t="shared" si="36"/>
        <v>44.252942210843926</v>
      </c>
      <c r="Q25" s="23">
        <f t="shared" si="37"/>
        <v>17.255027166785979</v>
      </c>
      <c r="R25" s="32">
        <f t="shared" si="38"/>
        <v>61.507969377629905</v>
      </c>
      <c r="S25" s="26">
        <f t="shared" si="6"/>
        <v>0</v>
      </c>
      <c r="U25" s="61">
        <f t="shared" si="7"/>
        <v>682.43605705427967</v>
      </c>
      <c r="V25" s="61">
        <f t="shared" si="8"/>
        <v>861.11157128681862</v>
      </c>
      <c r="W25" s="61">
        <f t="shared" si="9"/>
        <v>862.72290643981933</v>
      </c>
      <c r="X25" s="61">
        <f t="shared" si="10"/>
        <v>861.26956371067877</v>
      </c>
      <c r="Y25" s="61">
        <f t="shared" si="11"/>
        <v>867.0604025964742</v>
      </c>
      <c r="Z25" s="62">
        <f t="shared" si="12"/>
        <v>3399.4537049937171</v>
      </c>
      <c r="AA25" s="61">
        <f t="shared" si="27"/>
        <v>184.62434554219453</v>
      </c>
      <c r="AB25" s="63">
        <f t="shared" si="28"/>
        <v>5.2857876220726854E-5</v>
      </c>
      <c r="AC25" s="73"/>
      <c r="AD25" s="81">
        <f t="shared" si="29"/>
        <v>682.43605705427967</v>
      </c>
      <c r="AE25" s="81">
        <f t="shared" si="13"/>
        <v>748.43616901222197</v>
      </c>
      <c r="AF25" s="81">
        <f t="shared" si="14"/>
        <v>822.79613809986154</v>
      </c>
      <c r="AG25" s="81">
        <f t="shared" si="15"/>
        <v>906.57485966079241</v>
      </c>
      <c r="AH25" s="81">
        <f t="shared" si="16"/>
        <v>1000.9653532624188</v>
      </c>
      <c r="AI25" s="82">
        <f t="shared" si="17"/>
        <v>3399.4537049965647</v>
      </c>
      <c r="AK25" s="86">
        <f t="shared" si="18"/>
        <v>9.6712521672477764E-2</v>
      </c>
      <c r="AL25" s="86">
        <f t="shared" si="19"/>
        <v>9.9353788828483613E-2</v>
      </c>
      <c r="AM25" s="86">
        <f t="shared" si="20"/>
        <v>0.10182196741273812</v>
      </c>
      <c r="AN25" s="86">
        <f t="shared" si="21"/>
        <v>0.10411770478275113</v>
      </c>
      <c r="AO25" s="56"/>
      <c r="AP25" s="53" t="str">
        <f t="shared" si="30"/>
        <v>FLU0140-ST-0010-001-B</v>
      </c>
      <c r="AQ25" s="53">
        <f t="shared" si="31"/>
        <v>48.745432646734258</v>
      </c>
      <c r="AR25" s="54">
        <f t="shared" ref="AR25:AU25" si="50">IF($B25=0,L25,AQ25*(1+AK25))</f>
        <v>53.45972635801585</v>
      </c>
      <c r="AS25" s="54">
        <f t="shared" si="50"/>
        <v>58.77115272141868</v>
      </c>
      <c r="AT25" s="54">
        <f t="shared" si="50"/>
        <v>64.755347118628023</v>
      </c>
      <c r="AU25" s="54">
        <f t="shared" si="50"/>
        <v>71.497525233029904</v>
      </c>
      <c r="AW25" s="102">
        <f t="shared" si="33"/>
        <v>0.27053720804132414</v>
      </c>
      <c r="AX25" s="102">
        <f t="shared" si="34"/>
        <v>0.46675332130465647</v>
      </c>
      <c r="AY25" s="103">
        <f t="shared" si="35"/>
        <v>0.57961496082154429</v>
      </c>
    </row>
    <row r="26" spans="1:51" x14ac:dyDescent="0.2">
      <c r="A26" s="18" t="s">
        <v>40</v>
      </c>
      <c r="B26" s="18">
        <f>IF(ISERROR(VLOOKUP('Prices revenue smoothing'!A26,Quantities!$A$1:$B$576,2,FALSE)),0,VLOOKUP('Prices revenue smoothing'!A26,Quantities!$A$1:$B$576,2,FALSE))</f>
        <v>1</v>
      </c>
      <c r="C26" s="19">
        <f t="shared" si="22"/>
        <v>0.45262058088812751</v>
      </c>
      <c r="D26" s="20">
        <v>1</v>
      </c>
      <c r="E26" s="21">
        <v>810</v>
      </c>
      <c r="F26" s="22">
        <f>Prices!F23</f>
        <v>51.156145528662286</v>
      </c>
      <c r="G26" s="23">
        <v>0</v>
      </c>
      <c r="H26" s="23">
        <v>0</v>
      </c>
      <c r="I26" s="23">
        <f>VLOOKUP(A26,'[1]Public Lighting Charges'!$A$8:$L$689,12,FALSE)</f>
        <v>42.300319479948278</v>
      </c>
      <c r="J26" s="24">
        <f t="shared" si="23"/>
        <v>93.456465008610564</v>
      </c>
      <c r="K26" s="25">
        <f t="shared" si="24"/>
        <v>93.456465008610564</v>
      </c>
      <c r="L26" s="25">
        <f t="shared" si="25"/>
        <v>110.60007979741408</v>
      </c>
      <c r="M26" s="25">
        <f t="shared" si="25"/>
        <v>110.75468469264752</v>
      </c>
      <c r="N26" s="25">
        <f t="shared" si="25"/>
        <v>110.61523890450181</v>
      </c>
      <c r="O26" s="25">
        <f t="shared" si="25"/>
        <v>111.1708601466654</v>
      </c>
      <c r="P26" s="23">
        <f t="shared" si="36"/>
        <v>59.443934268751789</v>
      </c>
      <c r="Q26" s="23">
        <f t="shared" si="37"/>
        <v>51.156145528662286</v>
      </c>
      <c r="R26" s="32">
        <f t="shared" si="38"/>
        <v>110.60007979741408</v>
      </c>
      <c r="S26" s="26">
        <f t="shared" si="6"/>
        <v>0</v>
      </c>
      <c r="U26" s="61">
        <f t="shared" si="7"/>
        <v>93.456465008610564</v>
      </c>
      <c r="V26" s="61">
        <f t="shared" si="8"/>
        <v>110.60007979741408</v>
      </c>
      <c r="W26" s="61">
        <f t="shared" si="9"/>
        <v>110.75468469264752</v>
      </c>
      <c r="X26" s="61">
        <f t="shared" si="10"/>
        <v>110.61523890450181</v>
      </c>
      <c r="Y26" s="61">
        <f t="shared" si="11"/>
        <v>111.1708601466654</v>
      </c>
      <c r="Z26" s="62">
        <f t="shared" si="12"/>
        <v>441.8762934319227</v>
      </c>
      <c r="AA26" s="61">
        <f t="shared" si="27"/>
        <v>17.71439513805484</v>
      </c>
      <c r="AB26" s="63">
        <f t="shared" si="28"/>
        <v>5.0716242366765948E-6</v>
      </c>
      <c r="AC26" s="73"/>
      <c r="AD26" s="81">
        <f t="shared" si="29"/>
        <v>93.456465008610564</v>
      </c>
      <c r="AE26" s="81">
        <f t="shared" si="13"/>
        <v>99.789064639202877</v>
      </c>
      <c r="AF26" s="81">
        <f t="shared" si="14"/>
        <v>106.92377848749622</v>
      </c>
      <c r="AG26" s="81">
        <f t="shared" si="15"/>
        <v>114.96220577904876</v>
      </c>
      <c r="AH26" s="81">
        <f t="shared" si="16"/>
        <v>124.01881473289394</v>
      </c>
      <c r="AI26" s="82">
        <f t="shared" si="17"/>
        <v>441.87629343219589</v>
      </c>
      <c r="AK26" s="86">
        <f t="shared" si="18"/>
        <v>6.7759888307447336E-2</v>
      </c>
      <c r="AL26" s="86">
        <f t="shared" si="19"/>
        <v>7.1497952947946752E-2</v>
      </c>
      <c r="AM26" s="86">
        <f t="shared" si="20"/>
        <v>7.5179042540968188E-2</v>
      </c>
      <c r="AN26" s="86">
        <f t="shared" si="21"/>
        <v>7.8779011697561768E-2</v>
      </c>
      <c r="AO26" s="56"/>
      <c r="AP26" s="53" t="str">
        <f t="shared" si="30"/>
        <v>FLU0140-ST-0810-001-B</v>
      </c>
      <c r="AQ26" s="53">
        <f t="shared" si="31"/>
        <v>93.456465008610564</v>
      </c>
      <c r="AR26" s="54">
        <f t="shared" ref="AR26:AU26" si="51">IF($B26=0,L26,AQ26*(1+AK26))</f>
        <v>99.789064639202877</v>
      </c>
      <c r="AS26" s="54">
        <f t="shared" si="51"/>
        <v>106.92377848749622</v>
      </c>
      <c r="AT26" s="54">
        <f t="shared" si="51"/>
        <v>114.96220577904876</v>
      </c>
      <c r="AU26" s="54">
        <f t="shared" si="51"/>
        <v>124.01881473289394</v>
      </c>
      <c r="AW26" s="102">
        <f t="shared" si="33"/>
        <v>0.18954702744665908</v>
      </c>
      <c r="AX26" s="102">
        <f t="shared" si="34"/>
        <v>0.32702231698435774</v>
      </c>
      <c r="AY26" s="103">
        <f t="shared" si="35"/>
        <v>0.57961496082154407</v>
      </c>
    </row>
    <row r="27" spans="1:51" x14ac:dyDescent="0.2">
      <c r="A27" s="18" t="s">
        <v>41</v>
      </c>
      <c r="B27" s="18">
        <f>IF(ISERROR(VLOOKUP('Prices revenue smoothing'!A27,Quantities!$A$1:$B$576,2,FALSE)),0,VLOOKUP('Prices revenue smoothing'!A27,Quantities!$A$1:$B$576,2,FALSE))</f>
        <v>4</v>
      </c>
      <c r="C27" s="19">
        <f t="shared" si="22"/>
        <v>0.67079610887274099</v>
      </c>
      <c r="D27" s="20">
        <v>1</v>
      </c>
      <c r="E27" s="21">
        <v>10</v>
      </c>
      <c r="F27" s="22">
        <f>Prices!F24</f>
        <v>17.255027166785979</v>
      </c>
      <c r="G27" s="23">
        <v>0</v>
      </c>
      <c r="H27" s="23">
        <v>0</v>
      </c>
      <c r="I27" s="23">
        <f>VLOOKUP(A27,'[1]Public Lighting Charges'!$A$8:$L$689,12,FALSE)</f>
        <v>35.159381143217175</v>
      </c>
      <c r="J27" s="24">
        <f t="shared" si="23"/>
        <v>52.414408310003154</v>
      </c>
      <c r="K27" s="25">
        <f t="shared" si="24"/>
        <v>52.414408310003154</v>
      </c>
      <c r="L27" s="25">
        <f t="shared" si="25"/>
        <v>66.663919754420604</v>
      </c>
      <c r="M27" s="25">
        <f t="shared" si="25"/>
        <v>66.792424988067751</v>
      </c>
      <c r="N27" s="25">
        <f t="shared" si="25"/>
        <v>66.676519773296135</v>
      </c>
      <c r="O27" s="25">
        <f t="shared" si="25"/>
        <v>67.138343685376952</v>
      </c>
      <c r="P27" s="23">
        <f t="shared" si="36"/>
        <v>49.408892587634625</v>
      </c>
      <c r="Q27" s="23">
        <f t="shared" si="37"/>
        <v>17.255027166785979</v>
      </c>
      <c r="R27" s="32">
        <f t="shared" si="38"/>
        <v>66.663919754420604</v>
      </c>
      <c r="S27" s="26">
        <f t="shared" si="6"/>
        <v>0</v>
      </c>
      <c r="U27" s="61">
        <f t="shared" si="7"/>
        <v>209.65763324001261</v>
      </c>
      <c r="V27" s="61">
        <f t="shared" si="8"/>
        <v>266.65567901768242</v>
      </c>
      <c r="W27" s="61">
        <f t="shared" si="9"/>
        <v>267.169699952271</v>
      </c>
      <c r="X27" s="61">
        <f t="shared" si="10"/>
        <v>266.70607909318454</v>
      </c>
      <c r="Y27" s="61">
        <f t="shared" si="11"/>
        <v>268.55337474150781</v>
      </c>
      <c r="Z27" s="62">
        <f t="shared" si="12"/>
        <v>1051.1797505780071</v>
      </c>
      <c r="AA27" s="61">
        <f t="shared" si="27"/>
        <v>58.895741501495195</v>
      </c>
      <c r="AB27" s="63">
        <f t="shared" si="28"/>
        <v>1.6861827214994684E-5</v>
      </c>
      <c r="AC27" s="73"/>
      <c r="AD27" s="81">
        <f t="shared" si="29"/>
        <v>209.65763324001261</v>
      </c>
      <c r="AE27" s="81">
        <f t="shared" si="13"/>
        <v>230.71187460525195</v>
      </c>
      <c r="AF27" s="81">
        <f t="shared" si="14"/>
        <v>254.43293644345843</v>
      </c>
      <c r="AG27" s="81">
        <f t="shared" si="15"/>
        <v>281.15860966866506</v>
      </c>
      <c r="AH27" s="81">
        <f t="shared" si="16"/>
        <v>311.2694712402199</v>
      </c>
      <c r="AI27" s="82">
        <f t="shared" si="17"/>
        <v>1051.1797505789154</v>
      </c>
      <c r="AK27" s="86">
        <f t="shared" si="18"/>
        <v>0.10042201201964722</v>
      </c>
      <c r="AL27" s="86">
        <f t="shared" si="19"/>
        <v>0.10281682240583941</v>
      </c>
      <c r="AM27" s="86">
        <f t="shared" si="20"/>
        <v>0.10504014770566376</v>
      </c>
      <c r="AN27" s="86">
        <f t="shared" si="21"/>
        <v>0.1070956411651038</v>
      </c>
      <c r="AO27" s="56"/>
      <c r="AP27" s="53" t="str">
        <f t="shared" si="30"/>
        <v>FLU0190-ST-0010-001-B</v>
      </c>
      <c r="AQ27" s="53">
        <f t="shared" si="31"/>
        <v>52.414408310003154</v>
      </c>
      <c r="AR27" s="54">
        <f t="shared" ref="AR27:AU27" si="52">IF($B27=0,L27,AQ27*(1+AK27))</f>
        <v>57.677968651312995</v>
      </c>
      <c r="AS27" s="54">
        <f t="shared" si="52"/>
        <v>63.608234110864615</v>
      </c>
      <c r="AT27" s="54">
        <f t="shared" si="52"/>
        <v>70.289652417166266</v>
      </c>
      <c r="AU27" s="54">
        <f t="shared" si="52"/>
        <v>77.817367810054975</v>
      </c>
      <c r="AW27" s="102">
        <f t="shared" si="33"/>
        <v>0.28091389085782686</v>
      </c>
      <c r="AX27" s="102">
        <f t="shared" si="34"/>
        <v>0.4846560386565259</v>
      </c>
      <c r="AY27" s="103">
        <f t="shared" si="35"/>
        <v>0.57961496082154373</v>
      </c>
    </row>
    <row r="28" spans="1:51" x14ac:dyDescent="0.2">
      <c r="A28" s="18" t="s">
        <v>42</v>
      </c>
      <c r="B28" s="18">
        <f>IF(ISERROR(VLOOKUP('Prices revenue smoothing'!A28,Quantities!$A$1:$B$576,2,FALSE)),0,VLOOKUP('Prices revenue smoothing'!A28,Quantities!$A$1:$B$576,2,FALSE))</f>
        <v>5</v>
      </c>
      <c r="C28" s="19">
        <f t="shared" si="22"/>
        <v>0.6637332130958945</v>
      </c>
      <c r="D28" s="20">
        <v>1</v>
      </c>
      <c r="E28" s="21">
        <v>10</v>
      </c>
      <c r="F28" s="22">
        <f>Prices!F25</f>
        <v>17.255027166785979</v>
      </c>
      <c r="G28" s="23">
        <v>0</v>
      </c>
      <c r="H28" s="23">
        <v>0</v>
      </c>
      <c r="I28" s="23">
        <f>VLOOKUP(A28,'[1]Public Lighting Charges'!$A$8:$L$689,12,FALSE)</f>
        <v>34.058476987600407</v>
      </c>
      <c r="J28" s="24">
        <f t="shared" si="23"/>
        <v>51.313504154386386</v>
      </c>
      <c r="K28" s="25">
        <f t="shared" si="24"/>
        <v>51.313504154386386</v>
      </c>
      <c r="L28" s="25">
        <f t="shared" si="25"/>
        <v>65.116837484895413</v>
      </c>
      <c r="M28" s="25">
        <f t="shared" si="25"/>
        <v>65.241318986009716</v>
      </c>
      <c r="N28" s="25">
        <f t="shared" si="25"/>
        <v>65.129042974268714</v>
      </c>
      <c r="O28" s="25">
        <f t="shared" si="25"/>
        <v>65.576406339905276</v>
      </c>
      <c r="P28" s="23">
        <f t="shared" si="36"/>
        <v>47.861810318109434</v>
      </c>
      <c r="Q28" s="23">
        <f t="shared" si="37"/>
        <v>17.255027166785979</v>
      </c>
      <c r="R28" s="32">
        <f t="shared" si="38"/>
        <v>65.116837484895413</v>
      </c>
      <c r="S28" s="26">
        <f t="shared" si="6"/>
        <v>0</v>
      </c>
      <c r="U28" s="61">
        <f t="shared" si="7"/>
        <v>256.56752077193192</v>
      </c>
      <c r="V28" s="61">
        <f t="shared" si="8"/>
        <v>325.58418742447708</v>
      </c>
      <c r="W28" s="61">
        <f t="shared" si="9"/>
        <v>326.2065949300486</v>
      </c>
      <c r="X28" s="61">
        <f t="shared" si="10"/>
        <v>325.64521487134357</v>
      </c>
      <c r="Y28" s="61">
        <f t="shared" si="11"/>
        <v>327.88203169952635</v>
      </c>
      <c r="Z28" s="62">
        <f t="shared" si="12"/>
        <v>1284.0037077447723</v>
      </c>
      <c r="AA28" s="61">
        <f t="shared" si="27"/>
        <v>71.314510927594426</v>
      </c>
      <c r="AB28" s="63">
        <f t="shared" si="28"/>
        <v>2.0417315930259911E-5</v>
      </c>
      <c r="AC28" s="73"/>
      <c r="AD28" s="81">
        <f t="shared" si="29"/>
        <v>256.56752077193192</v>
      </c>
      <c r="AE28" s="81">
        <f t="shared" si="13"/>
        <v>282.06126425210277</v>
      </c>
      <c r="AF28" s="81">
        <f t="shared" si="14"/>
        <v>310.78415457570918</v>
      </c>
      <c r="AG28" s="81">
        <f t="shared" si="15"/>
        <v>343.1452093256172</v>
      </c>
      <c r="AH28" s="81">
        <f t="shared" si="16"/>
        <v>379.60525400523829</v>
      </c>
      <c r="AI28" s="82">
        <f t="shared" si="17"/>
        <v>1284.0037077458726</v>
      </c>
      <c r="AK28" s="86">
        <f t="shared" si="18"/>
        <v>9.9364656147699834E-2</v>
      </c>
      <c r="AL28" s="86">
        <f t="shared" si="19"/>
        <v>0.10183209807190771</v>
      </c>
      <c r="AM28" s="86">
        <f t="shared" si="20"/>
        <v>0.10412710646103626</v>
      </c>
      <c r="AN28" s="86">
        <f t="shared" si="21"/>
        <v>0.10625252426305461</v>
      </c>
      <c r="AO28" s="56"/>
      <c r="AP28" s="53" t="str">
        <f t="shared" si="30"/>
        <v>FLU0240-ST-0010-001-B</v>
      </c>
      <c r="AQ28" s="53">
        <f t="shared" si="31"/>
        <v>51.313504154386386</v>
      </c>
      <c r="AR28" s="54">
        <f t="shared" ref="AR28:AU28" si="53">IF($B28=0,L28,AQ28*(1+AK28))</f>
        <v>56.41225285042055</v>
      </c>
      <c r="AS28" s="54">
        <f t="shared" si="53"/>
        <v>62.156830915141825</v>
      </c>
      <c r="AT28" s="54">
        <f t="shared" si="53"/>
        <v>68.629041865123426</v>
      </c>
      <c r="AU28" s="54">
        <f t="shared" si="53"/>
        <v>75.921050801047642</v>
      </c>
      <c r="AW28" s="102">
        <f t="shared" si="33"/>
        <v>0.27795611351363275</v>
      </c>
      <c r="AX28" s="102">
        <f t="shared" si="34"/>
        <v>0.4795530348624174</v>
      </c>
      <c r="AY28" s="103">
        <f t="shared" si="35"/>
        <v>0.57961496082154429</v>
      </c>
    </row>
    <row r="29" spans="1:51" x14ac:dyDescent="0.2">
      <c r="A29" s="18" t="s">
        <v>43</v>
      </c>
      <c r="B29" s="18">
        <f>IF(ISERROR(VLOOKUP('Prices revenue smoothing'!A29,Quantities!$A$1:$B$576,2,FALSE)),0,VLOOKUP('Prices revenue smoothing'!A29,Quantities!$A$1:$B$576,2,FALSE))</f>
        <v>673</v>
      </c>
      <c r="C29" s="19">
        <f t="shared" si="22"/>
        <v>0.69425151790860939</v>
      </c>
      <c r="D29" s="20">
        <v>1</v>
      </c>
      <c r="E29" s="21">
        <v>1620</v>
      </c>
      <c r="F29" s="22">
        <f>Prices!F26</f>
        <v>19.218771251383032</v>
      </c>
      <c r="G29" s="23">
        <v>0</v>
      </c>
      <c r="H29" s="23">
        <v>0</v>
      </c>
      <c r="I29" s="23">
        <f>VLOOKUP(A29,'[1]Public Lighting Charges'!$A$8:$L$689,12,FALSE)</f>
        <v>43.639337217127348</v>
      </c>
      <c r="J29" s="24">
        <f t="shared" si="23"/>
        <v>62.85810846851038</v>
      </c>
      <c r="K29" s="25">
        <f t="shared" si="24"/>
        <v>62.85810846851038</v>
      </c>
      <c r="L29" s="25">
        <f t="shared" si="25"/>
        <v>80.544404839008678</v>
      </c>
      <c r="M29" s="25">
        <f t="shared" si="25"/>
        <v>80.703903756309032</v>
      </c>
      <c r="N29" s="25">
        <f t="shared" si="25"/>
        <v>80.560043808034095</v>
      </c>
      <c r="O29" s="25">
        <f t="shared" si="25"/>
        <v>81.13325325538284</v>
      </c>
      <c r="P29" s="23">
        <f t="shared" si="36"/>
        <v>61.325633587625646</v>
      </c>
      <c r="Q29" s="23">
        <f t="shared" si="37"/>
        <v>19.218771251383032</v>
      </c>
      <c r="R29" s="32">
        <f t="shared" si="38"/>
        <v>80.544404839008678</v>
      </c>
      <c r="S29" s="26">
        <f t="shared" si="6"/>
        <v>0</v>
      </c>
      <c r="U29" s="61">
        <f t="shared" si="7"/>
        <v>42303.506999307487</v>
      </c>
      <c r="V29" s="61">
        <f t="shared" si="8"/>
        <v>54206.384456652842</v>
      </c>
      <c r="W29" s="61">
        <f t="shared" si="9"/>
        <v>54313.72722799598</v>
      </c>
      <c r="X29" s="61">
        <f t="shared" si="10"/>
        <v>54216.909482806943</v>
      </c>
      <c r="Y29" s="61">
        <f t="shared" si="11"/>
        <v>54602.679440872649</v>
      </c>
      <c r="Z29" s="62">
        <f t="shared" si="12"/>
        <v>213400.0551812989</v>
      </c>
      <c r="AA29" s="61">
        <f t="shared" si="27"/>
        <v>12299.172441565162</v>
      </c>
      <c r="AB29" s="63">
        <f t="shared" si="28"/>
        <v>3.5212481464696583E-3</v>
      </c>
      <c r="AC29" s="73"/>
      <c r="AD29" s="81">
        <f t="shared" si="29"/>
        <v>42303.506999307487</v>
      </c>
      <c r="AE29" s="81">
        <f t="shared" si="13"/>
        <v>46700.255194944664</v>
      </c>
      <c r="AF29" s="81">
        <f t="shared" si="14"/>
        <v>51653.914366342062</v>
      </c>
      <c r="AG29" s="81">
        <f t="shared" si="15"/>
        <v>57235.025245222707</v>
      </c>
      <c r="AH29" s="81">
        <f t="shared" si="16"/>
        <v>63523.063554804881</v>
      </c>
      <c r="AI29" s="82">
        <f t="shared" si="17"/>
        <v>213400.05518148854</v>
      </c>
      <c r="AK29" s="86">
        <f t="shared" si="18"/>
        <v>0.10393342083220554</v>
      </c>
      <c r="AL29" s="86">
        <f t="shared" si="19"/>
        <v>0.10607349254771599</v>
      </c>
      <c r="AM29" s="86">
        <f t="shared" si="20"/>
        <v>0.10804816919194267</v>
      </c>
      <c r="AN29" s="86">
        <f t="shared" si="21"/>
        <v>0.10986346704035087</v>
      </c>
      <c r="AO29" s="56"/>
      <c r="AP29" s="53" t="str">
        <f t="shared" si="30"/>
        <v>FLU0350-ST-1620-001-B</v>
      </c>
      <c r="AQ29" s="53">
        <f t="shared" si="31"/>
        <v>62.85810846851038</v>
      </c>
      <c r="AR29" s="54">
        <f t="shared" ref="AR29:AU29" si="54">IF($B29=0,L29,AQ29*(1+AK29))</f>
        <v>69.391166708684494</v>
      </c>
      <c r="AS29" s="54">
        <f t="shared" si="54"/>
        <v>76.751730113435457</v>
      </c>
      <c r="AT29" s="54">
        <f t="shared" si="54"/>
        <v>85.044614034506253</v>
      </c>
      <c r="AU29" s="54">
        <f t="shared" si="54"/>
        <v>94.387910185445591</v>
      </c>
      <c r="AW29" s="102">
        <f t="shared" si="33"/>
        <v>0.29073647349772924</v>
      </c>
      <c r="AX29" s="102">
        <f t="shared" si="34"/>
        <v>0.50160277623897154</v>
      </c>
      <c r="AY29" s="103">
        <f t="shared" si="35"/>
        <v>0.57961496082154407</v>
      </c>
    </row>
    <row r="30" spans="1:51" x14ac:dyDescent="0.2">
      <c r="A30" s="27" t="s">
        <v>44</v>
      </c>
      <c r="B30" s="18">
        <f>IF(ISERROR(VLOOKUP('Prices revenue smoothing'!A30,Quantities!$A$1:$B$576,2,FALSE)),0,VLOOKUP('Prices revenue smoothing'!A30,Quantities!$A$1:$B$576,2,FALSE))</f>
        <v>2</v>
      </c>
      <c r="C30" s="19">
        <f t="shared" si="22"/>
        <v>0.73000571606805154</v>
      </c>
      <c r="D30" s="20">
        <v>1</v>
      </c>
      <c r="E30" s="21">
        <v>40</v>
      </c>
      <c r="F30" s="22">
        <f>Prices!F27</f>
        <v>18.483521869130684</v>
      </c>
      <c r="G30" s="23">
        <v>0</v>
      </c>
      <c r="H30" s="23">
        <v>0</v>
      </c>
      <c r="I30" s="23">
        <f>VLOOKUP(A30,'[1]Public Lighting Charges'!$A$8:$L$689,12,FALSE)</f>
        <v>49.975415853378351</v>
      </c>
      <c r="J30" s="24">
        <f t="shared" si="23"/>
        <v>68.458937722509035</v>
      </c>
      <c r="K30" s="25">
        <f t="shared" si="24"/>
        <v>68.458937722509035</v>
      </c>
      <c r="L30" s="25">
        <f t="shared" si="25"/>
        <v>88.713141209239538</v>
      </c>
      <c r="M30" s="25">
        <f t="shared" si="25"/>
        <v>88.89579807867338</v>
      </c>
      <c r="N30" s="25">
        <f t="shared" si="25"/>
        <v>88.731050830017566</v>
      </c>
      <c r="O30" s="25">
        <f t="shared" si="25"/>
        <v>89.387485650734675</v>
      </c>
      <c r="P30" s="23">
        <f t="shared" si="36"/>
        <v>70.229619340108854</v>
      </c>
      <c r="Q30" s="23">
        <f t="shared" si="37"/>
        <v>18.483521869130684</v>
      </c>
      <c r="R30" s="32">
        <f t="shared" si="38"/>
        <v>88.713141209239538</v>
      </c>
      <c r="S30" s="26">
        <f t="shared" si="6"/>
        <v>0</v>
      </c>
      <c r="U30" s="61">
        <f t="shared" si="7"/>
        <v>136.91787544501807</v>
      </c>
      <c r="V30" s="61">
        <f t="shared" si="8"/>
        <v>177.42628241847908</v>
      </c>
      <c r="W30" s="61">
        <f t="shared" si="9"/>
        <v>177.79159615734676</v>
      </c>
      <c r="X30" s="61">
        <f t="shared" si="10"/>
        <v>177.46210166003513</v>
      </c>
      <c r="Y30" s="61">
        <f t="shared" si="11"/>
        <v>178.77497130146935</v>
      </c>
      <c r="Z30" s="62">
        <f t="shared" si="12"/>
        <v>697.09143204589554</v>
      </c>
      <c r="AA30" s="61">
        <f t="shared" si="27"/>
        <v>41.857095856451281</v>
      </c>
      <c r="AB30" s="63">
        <f t="shared" si="28"/>
        <v>1.1983669787654063E-5</v>
      </c>
      <c r="AC30" s="73"/>
      <c r="AD30" s="81">
        <f t="shared" si="29"/>
        <v>136.91787544501807</v>
      </c>
      <c r="AE30" s="81">
        <f t="shared" si="13"/>
        <v>151.8810863078495</v>
      </c>
      <c r="AF30" s="81">
        <f t="shared" si="14"/>
        <v>168.73960160735396</v>
      </c>
      <c r="AG30" s="81">
        <f t="shared" si="15"/>
        <v>187.7334887288408</v>
      </c>
      <c r="AH30" s="81">
        <f t="shared" si="16"/>
        <v>209.13322302183565</v>
      </c>
      <c r="AI30" s="82">
        <f t="shared" si="17"/>
        <v>697.09143204654129</v>
      </c>
      <c r="AK30" s="86">
        <f t="shared" si="18"/>
        <v>0.10928602868104091</v>
      </c>
      <c r="AL30" s="86">
        <f t="shared" si="19"/>
        <v>0.11099812168405054</v>
      </c>
      <c r="AM30" s="86">
        <f t="shared" si="20"/>
        <v>0.11256330428991039</v>
      </c>
      <c r="AN30" s="86">
        <f t="shared" si="21"/>
        <v>0.1139899675752805</v>
      </c>
      <c r="AO30" s="56"/>
      <c r="AP30" s="53" t="str">
        <f t="shared" si="30"/>
        <v>HPS0010-ST-0040-001-B</v>
      </c>
      <c r="AQ30" s="53">
        <f t="shared" si="31"/>
        <v>68.458937722509035</v>
      </c>
      <c r="AR30" s="54">
        <f t="shared" ref="AR30:AU30" si="55">IF($B30=0,L30,AQ30*(1+AK30))</f>
        <v>75.94054315392475</v>
      </c>
      <c r="AS30" s="54">
        <f t="shared" si="55"/>
        <v>84.369800803676981</v>
      </c>
      <c r="AT30" s="54">
        <f t="shared" si="55"/>
        <v>93.866744364420398</v>
      </c>
      <c r="AU30" s="54">
        <f t="shared" si="55"/>
        <v>104.56661151091782</v>
      </c>
      <c r="AW30" s="102">
        <f t="shared" si="33"/>
        <v>0.3057095044778122</v>
      </c>
      <c r="AX30" s="102">
        <f t="shared" si="34"/>
        <v>0.52743549622063046</v>
      </c>
      <c r="AY30" s="103">
        <f t="shared" si="35"/>
        <v>0.57961496082154373</v>
      </c>
    </row>
    <row r="31" spans="1:51" x14ac:dyDescent="0.2">
      <c r="A31" s="27" t="s">
        <v>45</v>
      </c>
      <c r="B31" s="18">
        <f>IF(ISERROR(VLOOKUP('Prices revenue smoothing'!A31,Quantities!$A$1:$B$576,2,FALSE)),0,VLOOKUP('Prices revenue smoothing'!A31,Quantities!$A$1:$B$576,2,FALSE))</f>
        <v>13</v>
      </c>
      <c r="C31" s="19">
        <f t="shared" si="22"/>
        <v>0.4062261733404412</v>
      </c>
      <c r="D31" s="20">
        <v>1</v>
      </c>
      <c r="E31" s="21">
        <v>360</v>
      </c>
      <c r="F31" s="22">
        <f>Prices!F28</f>
        <v>87.482155888651974</v>
      </c>
      <c r="G31" s="23">
        <v>0</v>
      </c>
      <c r="H31" s="23">
        <v>0</v>
      </c>
      <c r="I31" s="23">
        <f>VLOOKUP(A31,'[1]Public Lighting Charges'!$A$8:$L$689,12,FALSE)</f>
        <v>59.850299603378353</v>
      </c>
      <c r="J31" s="24">
        <f t="shared" si="23"/>
        <v>147.33245549203033</v>
      </c>
      <c r="K31" s="25">
        <f t="shared" si="24"/>
        <v>147.33245549203033</v>
      </c>
      <c r="L31" s="25">
        <f t="shared" si="25"/>
        <v>171.58878485335299</v>
      </c>
      <c r="M31" s="25">
        <f t="shared" si="25"/>
        <v>171.80753377566919</v>
      </c>
      <c r="N31" s="25">
        <f t="shared" si="25"/>
        <v>171.61023332258617</v>
      </c>
      <c r="O31" s="25">
        <f t="shared" si="25"/>
        <v>172.3963762694558</v>
      </c>
      <c r="P31" s="23">
        <f t="shared" si="36"/>
        <v>84.106628964701002</v>
      </c>
      <c r="Q31" s="23">
        <f t="shared" si="37"/>
        <v>87.482155888651974</v>
      </c>
      <c r="R31" s="32">
        <f t="shared" si="38"/>
        <v>171.58878485335299</v>
      </c>
      <c r="S31" s="26">
        <f t="shared" si="6"/>
        <v>0</v>
      </c>
      <c r="U31" s="61">
        <f t="shared" si="7"/>
        <v>1915.3219213963944</v>
      </c>
      <c r="V31" s="61">
        <f t="shared" si="8"/>
        <v>2230.6542030935889</v>
      </c>
      <c r="W31" s="61">
        <f t="shared" si="9"/>
        <v>2233.4979390836993</v>
      </c>
      <c r="X31" s="61">
        <f t="shared" si="10"/>
        <v>2230.9330331936203</v>
      </c>
      <c r="Y31" s="61">
        <f t="shared" si="11"/>
        <v>2241.1528915029253</v>
      </c>
      <c r="Z31" s="62">
        <f t="shared" si="12"/>
        <v>8939.5935680704079</v>
      </c>
      <c r="AA31" s="61">
        <f t="shared" si="27"/>
        <v>325.83097010653091</v>
      </c>
      <c r="AB31" s="63">
        <f t="shared" si="28"/>
        <v>9.3285276306283421E-5</v>
      </c>
      <c r="AC31" s="73"/>
      <c r="AD31" s="81">
        <f t="shared" si="29"/>
        <v>1915.3219213963944</v>
      </c>
      <c r="AE31" s="81">
        <f t="shared" si="13"/>
        <v>2031.8010371015396</v>
      </c>
      <c r="AF31" s="81">
        <f t="shared" si="14"/>
        <v>2163.0338969595587</v>
      </c>
      <c r="AG31" s="81">
        <f t="shared" si="15"/>
        <v>2310.8892734556357</v>
      </c>
      <c r="AH31" s="81">
        <f t="shared" si="16"/>
        <v>2477.4726458095452</v>
      </c>
      <c r="AI31" s="82">
        <f t="shared" si="17"/>
        <v>8939.5935680754337</v>
      </c>
      <c r="AK31" s="86">
        <f t="shared" si="18"/>
        <v>6.0814380289776218E-2</v>
      </c>
      <c r="AL31" s="86">
        <f t="shared" si="19"/>
        <v>6.4589424585208888E-2</v>
      </c>
      <c r="AM31" s="86">
        <f t="shared" si="20"/>
        <v>6.8355552219458091E-2</v>
      </c>
      <c r="AN31" s="86">
        <f t="shared" si="21"/>
        <v>7.2086263183352609E-2</v>
      </c>
      <c r="AO31" s="56"/>
      <c r="AP31" s="53" t="str">
        <f t="shared" si="30"/>
        <v>HPS0010-ST-0360-001-B</v>
      </c>
      <c r="AQ31" s="53">
        <f t="shared" si="31"/>
        <v>147.33245549203033</v>
      </c>
      <c r="AR31" s="54">
        <f t="shared" ref="AR31:AU31" si="56">IF($B31=0,L31,AQ31*(1+AK31))</f>
        <v>156.29238746934919</v>
      </c>
      <c r="AS31" s="54">
        <f t="shared" si="56"/>
        <v>166.38722284304299</v>
      </c>
      <c r="AT31" s="54">
        <f t="shared" si="56"/>
        <v>177.76071334274124</v>
      </c>
      <c r="AU31" s="54">
        <f t="shared" si="56"/>
        <v>190.57481890842658</v>
      </c>
      <c r="AW31" s="102">
        <f t="shared" si="33"/>
        <v>0.17011812294665279</v>
      </c>
      <c r="AX31" s="102">
        <f t="shared" si="34"/>
        <v>0.29350195292669479</v>
      </c>
      <c r="AY31" s="103">
        <f t="shared" si="35"/>
        <v>0.57961496082154385</v>
      </c>
    </row>
    <row r="32" spans="1:51" x14ac:dyDescent="0.2">
      <c r="A32" s="27" t="s">
        <v>46</v>
      </c>
      <c r="B32" s="18">
        <f>IF(ISERROR(VLOOKUP('Prices revenue smoothing'!A32,Quantities!$A$1:$B$576,2,FALSE)),0,VLOOKUP('Prices revenue smoothing'!A32,Quantities!$A$1:$B$576,2,FALSE))</f>
        <v>1203</v>
      </c>
      <c r="C32" s="19">
        <f t="shared" si="22"/>
        <v>0.71669139689641159</v>
      </c>
      <c r="D32" s="20">
        <v>1</v>
      </c>
      <c r="E32" s="21">
        <v>90</v>
      </c>
      <c r="F32" s="22">
        <f>Prices!F29</f>
        <v>19.562845754409921</v>
      </c>
      <c r="G32" s="23">
        <v>0</v>
      </c>
      <c r="H32" s="23">
        <v>0</v>
      </c>
      <c r="I32" s="23">
        <f>VLOOKUP(A32,'[1]Public Lighting Charges'!$A$8:$L$689,12,FALSE)</f>
        <v>49.488519223931391</v>
      </c>
      <c r="J32" s="24">
        <f t="shared" si="23"/>
        <v>69.051364978341311</v>
      </c>
      <c r="K32" s="25">
        <f t="shared" si="24"/>
        <v>69.051364978341311</v>
      </c>
      <c r="L32" s="25">
        <f t="shared" si="25"/>
        <v>89.108237372545148</v>
      </c>
      <c r="M32" s="25">
        <f t="shared" si="25"/>
        <v>89.289114666710745</v>
      </c>
      <c r="N32" s="25">
        <f t="shared" si="25"/>
        <v>89.125972504850324</v>
      </c>
      <c r="O32" s="25">
        <f t="shared" si="25"/>
        <v>89.77601186299448</v>
      </c>
      <c r="P32" s="23">
        <f t="shared" si="36"/>
        <v>69.545391618135227</v>
      </c>
      <c r="Q32" s="23">
        <f t="shared" si="37"/>
        <v>19.562845754409921</v>
      </c>
      <c r="R32" s="32">
        <f t="shared" si="38"/>
        <v>89.108237372545148</v>
      </c>
      <c r="S32" s="26">
        <f t="shared" si="6"/>
        <v>0</v>
      </c>
      <c r="U32" s="61">
        <f t="shared" si="7"/>
        <v>83068.792068944604</v>
      </c>
      <c r="V32" s="61">
        <f t="shared" si="8"/>
        <v>107197.20955917181</v>
      </c>
      <c r="W32" s="61">
        <f t="shared" si="9"/>
        <v>107414.80494405303</v>
      </c>
      <c r="X32" s="61">
        <f t="shared" si="10"/>
        <v>107218.54492333494</v>
      </c>
      <c r="Y32" s="61">
        <f t="shared" si="11"/>
        <v>108000.54227118236</v>
      </c>
      <c r="Z32" s="62">
        <f t="shared" si="12"/>
        <v>421481.01426282316</v>
      </c>
      <c r="AA32" s="61">
        <f t="shared" si="27"/>
        <v>24931.750202237759</v>
      </c>
      <c r="AB32" s="63">
        <f t="shared" si="28"/>
        <v>7.1379501023324287E-3</v>
      </c>
      <c r="AC32" s="73"/>
      <c r="AD32" s="81">
        <f t="shared" si="29"/>
        <v>83068.792068944604</v>
      </c>
      <c r="AE32" s="81">
        <f t="shared" si="13"/>
        <v>91981.475278857877</v>
      </c>
      <c r="AF32" s="81">
        <f t="shared" si="14"/>
        <v>102023.07715370624</v>
      </c>
      <c r="AG32" s="81">
        <f t="shared" si="15"/>
        <v>113336.59137137799</v>
      </c>
      <c r="AH32" s="81">
        <f t="shared" si="16"/>
        <v>126083.12380203101</v>
      </c>
      <c r="AI32" s="82">
        <f t="shared" si="17"/>
        <v>421481.01426320779</v>
      </c>
      <c r="AK32" s="86">
        <f t="shared" si="18"/>
        <v>0.10729279899141923</v>
      </c>
      <c r="AL32" s="86">
        <f t="shared" si="19"/>
        <v>0.10916982842909939</v>
      </c>
      <c r="AM32" s="86">
        <f t="shared" si="20"/>
        <v>0.11089171718107463</v>
      </c>
      <c r="AN32" s="86">
        <f t="shared" si="21"/>
        <v>0.11246617069050156</v>
      </c>
      <c r="AO32" s="56"/>
      <c r="AP32" s="53" t="str">
        <f t="shared" si="30"/>
        <v>HPS0010-TA-0090-001-B</v>
      </c>
      <c r="AQ32" s="53">
        <f t="shared" si="31"/>
        <v>69.051364978341311</v>
      </c>
      <c r="AR32" s="54">
        <f t="shared" ref="AR32:AU32" si="57">IF($B32=0,L32,AQ32*(1+AK32))</f>
        <v>76.460079201045602</v>
      </c>
      <c r="AS32" s="54">
        <f t="shared" si="57"/>
        <v>84.807212929099094</v>
      </c>
      <c r="AT32" s="54">
        <f t="shared" si="57"/>
        <v>94.211630400147925</v>
      </c>
      <c r="AU32" s="54">
        <f t="shared" si="57"/>
        <v>104.8072517057614</v>
      </c>
      <c r="AW32" s="102">
        <f t="shared" si="33"/>
        <v>0.30013377564880395</v>
      </c>
      <c r="AX32" s="102">
        <f t="shared" si="34"/>
        <v>0.5178157845052781</v>
      </c>
      <c r="AY32" s="103">
        <f t="shared" si="35"/>
        <v>0.57961496082154418</v>
      </c>
    </row>
    <row r="33" spans="1:51" x14ac:dyDescent="0.2">
      <c r="A33" s="27" t="s">
        <v>47</v>
      </c>
      <c r="B33" s="18">
        <f>IF(ISERROR(VLOOKUP('Prices revenue smoothing'!A33,Quantities!$A$1:$B$576,2,FALSE)),0,VLOOKUP('Prices revenue smoothing'!A33,Quantities!$A$1:$B$576,2,FALSE))</f>
        <v>241</v>
      </c>
      <c r="C33" s="19">
        <f t="shared" si="22"/>
        <v>0.53003834864347144</v>
      </c>
      <c r="D33" s="20">
        <v>1</v>
      </c>
      <c r="E33" s="21">
        <v>140</v>
      </c>
      <c r="F33" s="22">
        <f>Prices!F30</f>
        <v>53.463964116286228</v>
      </c>
      <c r="G33" s="23">
        <v>0</v>
      </c>
      <c r="H33" s="23">
        <v>0</v>
      </c>
      <c r="I33" s="23">
        <f>VLOOKUP(A33,'[1]Public Lighting Charges'!$A$8:$L$689,12,FALSE)</f>
        <v>60.29843322393139</v>
      </c>
      <c r="J33" s="24">
        <f t="shared" si="23"/>
        <v>113.76239734021762</v>
      </c>
      <c r="K33" s="25">
        <f t="shared" si="24"/>
        <v>113.76239734021762</v>
      </c>
      <c r="L33" s="25">
        <f t="shared" si="25"/>
        <v>138.2003477923293</v>
      </c>
      <c r="M33" s="25">
        <f t="shared" si="25"/>
        <v>138.42073461365686</v>
      </c>
      <c r="N33" s="25">
        <f t="shared" si="25"/>
        <v>138.22195685858938</v>
      </c>
      <c r="O33" s="25">
        <f t="shared" si="25"/>
        <v>139.01398610991174</v>
      </c>
      <c r="P33" s="23">
        <f t="shared" si="36"/>
        <v>84.736383676043076</v>
      </c>
      <c r="Q33" s="23">
        <f t="shared" si="37"/>
        <v>53.463964116286228</v>
      </c>
      <c r="R33" s="32">
        <f t="shared" si="38"/>
        <v>138.2003477923293</v>
      </c>
      <c r="S33" s="26">
        <f t="shared" si="6"/>
        <v>0</v>
      </c>
      <c r="U33" s="61">
        <f t="shared" si="7"/>
        <v>27416.737758992447</v>
      </c>
      <c r="V33" s="61">
        <f t="shared" si="8"/>
        <v>33306.283817951364</v>
      </c>
      <c r="W33" s="61">
        <f t="shared" si="9"/>
        <v>33359.397041891301</v>
      </c>
      <c r="X33" s="61">
        <f t="shared" si="10"/>
        <v>33311.491602920039</v>
      </c>
      <c r="Y33" s="61">
        <f t="shared" si="11"/>
        <v>33502.370652488731</v>
      </c>
      <c r="Z33" s="62">
        <f t="shared" si="12"/>
        <v>132409.36553254712</v>
      </c>
      <c r="AA33" s="61">
        <f t="shared" si="27"/>
        <v>6085.6328934962839</v>
      </c>
      <c r="AB33" s="63">
        <f t="shared" si="28"/>
        <v>1.742314261234276E-3</v>
      </c>
      <c r="AC33" s="73"/>
      <c r="AD33" s="81">
        <f t="shared" si="29"/>
        <v>27416.737758992447</v>
      </c>
      <c r="AE33" s="81">
        <f t="shared" si="13"/>
        <v>29592.249613218068</v>
      </c>
      <c r="AF33" s="81">
        <f t="shared" si="14"/>
        <v>32043.321125537579</v>
      </c>
      <c r="AG33" s="81">
        <f t="shared" si="15"/>
        <v>34804.855863597062</v>
      </c>
      <c r="AH33" s="81">
        <f t="shared" si="16"/>
        <v>37916.178430555752</v>
      </c>
      <c r="AI33" s="82">
        <f t="shared" si="17"/>
        <v>132409.36553264104</v>
      </c>
      <c r="AK33" s="86">
        <f t="shared" si="18"/>
        <v>7.9349770689332716E-2</v>
      </c>
      <c r="AL33" s="86">
        <f t="shared" si="19"/>
        <v>8.2828157519483858E-2</v>
      </c>
      <c r="AM33" s="86">
        <f t="shared" si="20"/>
        <v>8.6181289612287465E-2</v>
      </c>
      <c r="AN33" s="86">
        <f t="shared" si="21"/>
        <v>8.9393347271777404E-2</v>
      </c>
      <c r="AO33" s="56"/>
      <c r="AP33" s="53" t="str">
        <f t="shared" si="30"/>
        <v>HPS0010-TA-0140-001-B</v>
      </c>
      <c r="AQ33" s="53">
        <f t="shared" si="31"/>
        <v>113.76239734021762</v>
      </c>
      <c r="AR33" s="54">
        <f t="shared" ref="AR33:AU33" si="58">IF($B33=0,L33,AQ33*(1+AK33))</f>
        <v>122.78941748223264</v>
      </c>
      <c r="AS33" s="54">
        <f t="shared" si="58"/>
        <v>132.95983869517667</v>
      </c>
      <c r="AT33" s="54">
        <f t="shared" si="58"/>
        <v>144.41848906056873</v>
      </c>
      <c r="AU33" s="54">
        <f t="shared" si="58"/>
        <v>157.32854120562553</v>
      </c>
      <c r="AW33" s="102">
        <f t="shared" si="33"/>
        <v>0.22196779744520298</v>
      </c>
      <c r="AX33" s="102">
        <f t="shared" si="34"/>
        <v>0.38295732934599713</v>
      </c>
      <c r="AY33" s="103">
        <f t="shared" si="35"/>
        <v>0.57961496082154329</v>
      </c>
    </row>
    <row r="34" spans="1:51" x14ac:dyDescent="0.2">
      <c r="A34" s="27" t="s">
        <v>48</v>
      </c>
      <c r="B34" s="18">
        <f>IF(ISERROR(VLOOKUP('Prices revenue smoothing'!A34,Quantities!$A$1:$B$576,2,FALSE)),0,VLOOKUP('Prices revenue smoothing'!A34,Quantities!$A$1:$B$576,2,FALSE))</f>
        <v>14</v>
      </c>
      <c r="C34" s="19">
        <f t="shared" si="22"/>
        <v>0.40130775749956882</v>
      </c>
      <c r="D34" s="20">
        <v>1</v>
      </c>
      <c r="E34" s="21">
        <v>170</v>
      </c>
      <c r="F34" s="22">
        <f>Prices!F31</f>
        <v>88.561479773931197</v>
      </c>
      <c r="G34" s="23">
        <v>0</v>
      </c>
      <c r="H34" s="23">
        <v>0</v>
      </c>
      <c r="I34" s="23">
        <f>VLOOKUP(A34,'[1]Public Lighting Charges'!$A$8:$L$689,12,FALSE)</f>
        <v>59.363402973931393</v>
      </c>
      <c r="J34" s="24">
        <f t="shared" si="23"/>
        <v>147.9248827478626</v>
      </c>
      <c r="K34" s="25">
        <f t="shared" si="24"/>
        <v>147.9248827478626</v>
      </c>
      <c r="L34" s="25">
        <f t="shared" si="25"/>
        <v>171.98388101665859</v>
      </c>
      <c r="M34" s="25">
        <f t="shared" si="25"/>
        <v>172.20085036370654</v>
      </c>
      <c r="N34" s="25">
        <f t="shared" si="25"/>
        <v>172.00515499741894</v>
      </c>
      <c r="O34" s="25">
        <f t="shared" si="25"/>
        <v>172.78490248171559</v>
      </c>
      <c r="P34" s="23">
        <f t="shared" si="36"/>
        <v>83.422401242727375</v>
      </c>
      <c r="Q34" s="23">
        <f t="shared" si="37"/>
        <v>88.561479773931197</v>
      </c>
      <c r="R34" s="32">
        <f t="shared" si="38"/>
        <v>171.98388101665859</v>
      </c>
      <c r="S34" s="26">
        <f t="shared" si="6"/>
        <v>0</v>
      </c>
      <c r="U34" s="61">
        <f t="shared" si="7"/>
        <v>2070.9483584700765</v>
      </c>
      <c r="V34" s="61">
        <f t="shared" si="8"/>
        <v>2407.7743342332201</v>
      </c>
      <c r="W34" s="61">
        <f t="shared" si="9"/>
        <v>2410.8119050918913</v>
      </c>
      <c r="X34" s="61">
        <f t="shared" si="10"/>
        <v>2408.0721699638652</v>
      </c>
      <c r="Y34" s="61">
        <f t="shared" si="11"/>
        <v>2418.9886347440183</v>
      </c>
      <c r="Z34" s="62">
        <f t="shared" si="12"/>
        <v>9652.6305472802123</v>
      </c>
      <c r="AA34" s="61">
        <f t="shared" si="27"/>
        <v>348.0402762739418</v>
      </c>
      <c r="AB34" s="63">
        <f t="shared" si="28"/>
        <v>9.9643791771281698E-5</v>
      </c>
      <c r="AC34" s="73"/>
      <c r="AD34" s="81">
        <f t="shared" si="29"/>
        <v>2070.9483584700765</v>
      </c>
      <c r="AE34" s="81">
        <f t="shared" si="13"/>
        <v>2195.3669292305808</v>
      </c>
      <c r="AF34" s="81">
        <f t="shared" si="14"/>
        <v>2335.5448895585114</v>
      </c>
      <c r="AG34" s="81">
        <f t="shared" si="15"/>
        <v>2493.4783912985627</v>
      </c>
      <c r="AH34" s="81">
        <f t="shared" si="16"/>
        <v>2671.4164274457826</v>
      </c>
      <c r="AI34" s="82">
        <f t="shared" si="17"/>
        <v>9652.630547285582</v>
      </c>
      <c r="AK34" s="86">
        <f t="shared" si="18"/>
        <v>6.0078065322893483E-2</v>
      </c>
      <c r="AL34" s="86">
        <f t="shared" si="19"/>
        <v>6.3851722671735486E-2</v>
      </c>
      <c r="AM34" s="86">
        <f t="shared" si="20"/>
        <v>6.7621693955069076E-2</v>
      </c>
      <c r="AN34" s="86">
        <f t="shared" si="21"/>
        <v>7.1361370833678134E-2</v>
      </c>
      <c r="AO34" s="56"/>
      <c r="AP34" s="53" t="str">
        <f t="shared" si="30"/>
        <v>HPS0010-TA-0170-001-B</v>
      </c>
      <c r="AQ34" s="53">
        <f t="shared" si="31"/>
        <v>147.9248827478626</v>
      </c>
      <c r="AR34" s="54">
        <f t="shared" ref="AR34:AU34" si="59">IF($B34=0,L34,AQ34*(1+AK34))</f>
        <v>156.81192351647005</v>
      </c>
      <c r="AS34" s="54">
        <f t="shared" si="59"/>
        <v>166.82463496846509</v>
      </c>
      <c r="AT34" s="54">
        <f t="shared" si="59"/>
        <v>178.10559937846875</v>
      </c>
      <c r="AU34" s="54">
        <f t="shared" si="59"/>
        <v>190.8154591032702</v>
      </c>
      <c r="AW34" s="102">
        <f t="shared" si="33"/>
        <v>0.16805840418495921</v>
      </c>
      <c r="AX34" s="102">
        <f t="shared" si="34"/>
        <v>0.28994835458828405</v>
      </c>
      <c r="AY34" s="103">
        <f t="shared" si="35"/>
        <v>0.57961496082154329</v>
      </c>
    </row>
    <row r="35" spans="1:51" x14ac:dyDescent="0.2">
      <c r="A35" s="27" t="s">
        <v>49</v>
      </c>
      <c r="B35" s="18">
        <f>IF(ISERROR(VLOOKUP('Prices revenue smoothing'!A35,Quantities!$A$1:$B$576,2,FALSE)),0,VLOOKUP('Prices revenue smoothing'!A35,Quantities!$A$1:$B$576,2,FALSE))</f>
        <v>2</v>
      </c>
      <c r="C35" s="19">
        <f t="shared" si="22"/>
        <v>0.46785536722980869</v>
      </c>
      <c r="D35" s="20">
        <v>1</v>
      </c>
      <c r="E35" s="21">
        <v>1210</v>
      </c>
      <c r="F35" s="22">
        <f>Prices!F32</f>
        <v>62.436536572454742</v>
      </c>
      <c r="G35" s="23">
        <v>0</v>
      </c>
      <c r="H35" s="23">
        <v>0</v>
      </c>
      <c r="I35" s="23">
        <f>VLOOKUP(A35,'[1]Public Lighting Charges'!$A$8:$L$689,12,FALSE)</f>
        <v>54.893476223931394</v>
      </c>
      <c r="J35" s="24">
        <f t="shared" si="23"/>
        <v>117.33001279638614</v>
      </c>
      <c r="K35" s="25">
        <f t="shared" si="24"/>
        <v>117.33001279638614</v>
      </c>
      <c r="L35" s="25">
        <f t="shared" si="25"/>
        <v>139.5774242195439</v>
      </c>
      <c r="M35" s="25">
        <f t="shared" si="25"/>
        <v>139.77805627729049</v>
      </c>
      <c r="N35" s="25">
        <f t="shared" si="25"/>
        <v>139.59709631882652</v>
      </c>
      <c r="O35" s="25">
        <f t="shared" si="25"/>
        <v>140.3181306235598</v>
      </c>
      <c r="P35" s="23">
        <f t="shared" si="36"/>
        <v>77.140887647089144</v>
      </c>
      <c r="Q35" s="23">
        <f t="shared" si="37"/>
        <v>62.436536572454742</v>
      </c>
      <c r="R35" s="32">
        <f t="shared" si="38"/>
        <v>139.5774242195439</v>
      </c>
      <c r="S35" s="26">
        <f t="shared" si="6"/>
        <v>0</v>
      </c>
      <c r="U35" s="61">
        <f t="shared" si="7"/>
        <v>234.66002559277229</v>
      </c>
      <c r="V35" s="61">
        <f t="shared" si="8"/>
        <v>279.1548484390878</v>
      </c>
      <c r="W35" s="61">
        <f t="shared" si="9"/>
        <v>279.55611255458098</v>
      </c>
      <c r="X35" s="61">
        <f t="shared" si="10"/>
        <v>279.19419263765303</v>
      </c>
      <c r="Y35" s="61">
        <f t="shared" si="11"/>
        <v>280.63626124711959</v>
      </c>
      <c r="Z35" s="62">
        <f t="shared" si="12"/>
        <v>1114.1885441573966</v>
      </c>
      <c r="AA35" s="61">
        <f t="shared" si="27"/>
        <v>45.976235654347306</v>
      </c>
      <c r="AB35" s="63">
        <f t="shared" si="28"/>
        <v>1.3162977862835824E-5</v>
      </c>
      <c r="AC35" s="73"/>
      <c r="AD35" s="81">
        <f t="shared" si="29"/>
        <v>234.66002559277229</v>
      </c>
      <c r="AE35" s="81">
        <f t="shared" si="13"/>
        <v>251.09575995749159</v>
      </c>
      <c r="AF35" s="81">
        <f t="shared" si="14"/>
        <v>269.61331489848914</v>
      </c>
      <c r="AG35" s="81">
        <f t="shared" si="15"/>
        <v>290.47638273492998</v>
      </c>
      <c r="AH35" s="81">
        <f t="shared" si="16"/>
        <v>313.98205618560024</v>
      </c>
      <c r="AI35" s="82">
        <f t="shared" si="17"/>
        <v>1114.188544158106</v>
      </c>
      <c r="AK35" s="86">
        <f t="shared" si="18"/>
        <v>7.0040622910532674E-2</v>
      </c>
      <c r="AL35" s="86">
        <f t="shared" si="19"/>
        <v>7.3746983796669482E-2</v>
      </c>
      <c r="AM35" s="86">
        <f t="shared" si="20"/>
        <v>7.7381444771360441E-2</v>
      </c>
      <c r="AN35" s="86">
        <f t="shared" si="21"/>
        <v>8.0921117336138201E-2</v>
      </c>
      <c r="AO35" s="56"/>
      <c r="AP35" s="53" t="str">
        <f t="shared" si="30"/>
        <v>HPS0010-TA-1210-001-B</v>
      </c>
      <c r="AQ35" s="53">
        <f t="shared" si="31"/>
        <v>117.33001279638614</v>
      </c>
      <c r="AR35" s="54">
        <f t="shared" ref="AR35:AU35" si="60">IF($B35=0,L35,AQ35*(1+AK35))</f>
        <v>125.54787997874578</v>
      </c>
      <c r="AS35" s="54">
        <f t="shared" si="60"/>
        <v>134.80665744924457</v>
      </c>
      <c r="AT35" s="54">
        <f t="shared" si="60"/>
        <v>145.23819136746502</v>
      </c>
      <c r="AU35" s="54">
        <f t="shared" si="60"/>
        <v>156.99102809280015</v>
      </c>
      <c r="AW35" s="102">
        <f t="shared" si="33"/>
        <v>0.19592700349455433</v>
      </c>
      <c r="AX35" s="102">
        <f t="shared" si="34"/>
        <v>0.33802958297841079</v>
      </c>
      <c r="AY35" s="103">
        <f t="shared" si="35"/>
        <v>0.57961496082154373</v>
      </c>
    </row>
    <row r="36" spans="1:51" x14ac:dyDescent="0.2">
      <c r="A36" s="27" t="s">
        <v>50</v>
      </c>
      <c r="B36" s="18">
        <f>IF(ISERROR(VLOOKUP('Prices revenue smoothing'!A36,Quantities!$A$1:$B$576,2,FALSE)),0,VLOOKUP('Prices revenue smoothing'!A36,Quantities!$A$1:$B$576,2,FALSE))</f>
        <v>3615</v>
      </c>
      <c r="C36" s="19">
        <f t="shared" si="22"/>
        <v>0.73872129286605259</v>
      </c>
      <c r="D36" s="20">
        <v>1</v>
      </c>
      <c r="E36" s="21">
        <v>40</v>
      </c>
      <c r="F36" s="22">
        <f>Prices!F33</f>
        <v>18.483521869130684</v>
      </c>
      <c r="G36" s="23">
        <v>0</v>
      </c>
      <c r="H36" s="23">
        <v>0</v>
      </c>
      <c r="I36" s="23">
        <f>VLOOKUP(A36,'[1]Public Lighting Charges'!$A$8:$L$689,12,FALSE)</f>
        <v>52.259027617134578</v>
      </c>
      <c r="J36" s="24">
        <f t="shared" si="23"/>
        <v>70.742549486265261</v>
      </c>
      <c r="K36" s="25">
        <f t="shared" si="24"/>
        <v>70.742549486265261</v>
      </c>
      <c r="L36" s="25">
        <f t="shared" si="25"/>
        <v>91.922262777326551</v>
      </c>
      <c r="M36" s="25">
        <f t="shared" si="25"/>
        <v>92.113266098083457</v>
      </c>
      <c r="N36" s="25">
        <f t="shared" si="25"/>
        <v>91.940990772899355</v>
      </c>
      <c r="O36" s="25">
        <f t="shared" si="25"/>
        <v>92.627421187512624</v>
      </c>
      <c r="P36" s="23">
        <f t="shared" si="36"/>
        <v>73.438740908195868</v>
      </c>
      <c r="Q36" s="23">
        <f t="shared" si="37"/>
        <v>18.483521869130684</v>
      </c>
      <c r="R36" s="32">
        <f t="shared" si="38"/>
        <v>91.922262777326551</v>
      </c>
      <c r="S36" s="26">
        <f t="shared" si="6"/>
        <v>0</v>
      </c>
      <c r="U36" s="61">
        <f t="shared" si="7"/>
        <v>255734.31639284891</v>
      </c>
      <c r="V36" s="61">
        <f t="shared" si="8"/>
        <v>332298.9799400355</v>
      </c>
      <c r="W36" s="61">
        <f t="shared" si="9"/>
        <v>332989.45694457169</v>
      </c>
      <c r="X36" s="61">
        <f t="shared" si="10"/>
        <v>332366.68164403114</v>
      </c>
      <c r="Y36" s="61">
        <f t="shared" si="11"/>
        <v>334848.12759285816</v>
      </c>
      <c r="Z36" s="62">
        <f t="shared" si="12"/>
        <v>1304940.9327829308</v>
      </c>
      <c r="AA36" s="61">
        <f t="shared" si="27"/>
        <v>79113.811200009251</v>
      </c>
      <c r="AB36" s="63">
        <f t="shared" si="28"/>
        <v>2.26502524760708E-2</v>
      </c>
      <c r="AC36" s="73"/>
      <c r="AD36" s="81">
        <f t="shared" si="29"/>
        <v>255734.31639284891</v>
      </c>
      <c r="AE36" s="81">
        <f t="shared" si="13"/>
        <v>284016.17911948904</v>
      </c>
      <c r="AF36" s="81">
        <f t="shared" si="14"/>
        <v>315880.34382626956</v>
      </c>
      <c r="AG36" s="81">
        <f t="shared" si="15"/>
        <v>351780.56023968314</v>
      </c>
      <c r="AH36" s="81">
        <f t="shared" si="16"/>
        <v>392228.05197185068</v>
      </c>
      <c r="AI36" s="82">
        <f t="shared" si="17"/>
        <v>1304940.9327841518</v>
      </c>
      <c r="AK36" s="86">
        <f t="shared" si="18"/>
        <v>0.11059080034919778</v>
      </c>
      <c r="AL36" s="86">
        <f t="shared" si="19"/>
        <v>0.11219137165201733</v>
      </c>
      <c r="AM36" s="86">
        <f t="shared" si="20"/>
        <v>0.11365131485724314</v>
      </c>
      <c r="AN36" s="86">
        <f t="shared" si="21"/>
        <v>0.11497932604521677</v>
      </c>
      <c r="AO36" s="56"/>
      <c r="AP36" s="53" t="str">
        <f t="shared" si="30"/>
        <v>HPS0020-ST-0040-001-B</v>
      </c>
      <c r="AQ36" s="53">
        <f t="shared" si="31"/>
        <v>70.742549486265261</v>
      </c>
      <c r="AR36" s="54">
        <f t="shared" ref="AR36:AU36" si="61">IF($B36=0,L36,AQ36*(1+AK36))</f>
        <v>78.566024652694068</v>
      </c>
      <c r="AS36" s="54">
        <f t="shared" si="61"/>
        <v>87.380454723726018</v>
      </c>
      <c r="AT36" s="54">
        <f t="shared" si="61"/>
        <v>97.311358295901286</v>
      </c>
      <c r="AU36" s="54">
        <f t="shared" si="61"/>
        <v>108.50015268930863</v>
      </c>
      <c r="AW36" s="102">
        <f t="shared" si="33"/>
        <v>0.30935938639723937</v>
      </c>
      <c r="AX36" s="102">
        <f t="shared" si="34"/>
        <v>0.53373257646551242</v>
      </c>
      <c r="AY36" s="103">
        <f t="shared" si="35"/>
        <v>0.57961496082154329</v>
      </c>
    </row>
    <row r="37" spans="1:51" x14ac:dyDescent="0.2">
      <c r="A37" s="27" t="s">
        <v>51</v>
      </c>
      <c r="B37" s="18">
        <f>IF(ISERROR(VLOOKUP('Prices revenue smoothing'!A37,Quantities!$A$1:$B$576,2,FALSE)),0,VLOOKUP('Prices revenue smoothing'!A37,Quantities!$A$1:$B$576,2,FALSE))</f>
        <v>174</v>
      </c>
      <c r="C37" s="19">
        <f t="shared" si="22"/>
        <v>0.5462709827408424</v>
      </c>
      <c r="D37" s="20">
        <v>1</v>
      </c>
      <c r="E37" s="21">
        <v>350</v>
      </c>
      <c r="F37" s="22">
        <f>Prices!F34</f>
        <v>52.384640231006998</v>
      </c>
      <c r="G37" s="23">
        <v>0</v>
      </c>
      <c r="H37" s="23">
        <v>0</v>
      </c>
      <c r="I37" s="23">
        <f>VLOOKUP(A37,'[1]Public Lighting Charges'!$A$8:$L$689,12,FALSE)</f>
        <v>63.068941617134577</v>
      </c>
      <c r="J37" s="24">
        <f t="shared" si="23"/>
        <v>115.45358184814157</v>
      </c>
      <c r="K37" s="25">
        <f t="shared" si="24"/>
        <v>115.45358184814157</v>
      </c>
      <c r="L37" s="25">
        <f t="shared" si="25"/>
        <v>141.01437319711073</v>
      </c>
      <c r="M37" s="25">
        <f t="shared" si="25"/>
        <v>141.2448860450296</v>
      </c>
      <c r="N37" s="25">
        <f t="shared" si="25"/>
        <v>141.03697512663842</v>
      </c>
      <c r="O37" s="25">
        <f t="shared" si="25"/>
        <v>141.86539543442987</v>
      </c>
      <c r="P37" s="23">
        <f t="shared" si="36"/>
        <v>88.629732966103731</v>
      </c>
      <c r="Q37" s="23">
        <f t="shared" si="37"/>
        <v>52.384640231006998</v>
      </c>
      <c r="R37" s="32">
        <f t="shared" si="38"/>
        <v>141.01437319711073</v>
      </c>
      <c r="S37" s="26">
        <f t="shared" si="6"/>
        <v>0</v>
      </c>
      <c r="U37" s="61">
        <f t="shared" si="7"/>
        <v>20088.923241576631</v>
      </c>
      <c r="V37" s="61">
        <f t="shared" si="8"/>
        <v>24536.500936297267</v>
      </c>
      <c r="W37" s="61">
        <f t="shared" si="9"/>
        <v>24576.610171835149</v>
      </c>
      <c r="X37" s="61">
        <f t="shared" si="10"/>
        <v>24540.433672035088</v>
      </c>
      <c r="Y37" s="61">
        <f t="shared" si="11"/>
        <v>24684.578805590798</v>
      </c>
      <c r="Z37" s="62">
        <f t="shared" si="12"/>
        <v>97446.556805447792</v>
      </c>
      <c r="AA37" s="61">
        <f t="shared" si="27"/>
        <v>4595.6555640141669</v>
      </c>
      <c r="AB37" s="63">
        <f t="shared" si="28"/>
        <v>1.3157343482646966E-3</v>
      </c>
      <c r="AC37" s="73"/>
      <c r="AD37" s="81">
        <f t="shared" si="29"/>
        <v>20088.923241576631</v>
      </c>
      <c r="AE37" s="81">
        <f t="shared" si="13"/>
        <v>21731.793150495309</v>
      </c>
      <c r="AF37" s="81">
        <f t="shared" si="14"/>
        <v>23582.75600522582</v>
      </c>
      <c r="AG37" s="81">
        <f t="shared" si="15"/>
        <v>25668.169750400029</v>
      </c>
      <c r="AH37" s="81">
        <f t="shared" si="16"/>
        <v>28017.730940916041</v>
      </c>
      <c r="AI37" s="82">
        <f t="shared" si="17"/>
        <v>97446.556805518703</v>
      </c>
      <c r="AK37" s="86">
        <f t="shared" si="18"/>
        <v>8.1779888805515732E-2</v>
      </c>
      <c r="AL37" s="86">
        <f t="shared" si="19"/>
        <v>8.5173038502270301E-2</v>
      </c>
      <c r="AM37" s="86">
        <f t="shared" si="20"/>
        <v>8.8429602744992689E-2</v>
      </c>
      <c r="AN37" s="86">
        <f t="shared" si="21"/>
        <v>9.1535984581814375E-2</v>
      </c>
      <c r="AO37" s="56"/>
      <c r="AP37" s="53" t="str">
        <f t="shared" si="30"/>
        <v>HPS0020-ST-0350-001-B</v>
      </c>
      <c r="AQ37" s="53">
        <f t="shared" si="31"/>
        <v>115.45358184814157</v>
      </c>
      <c r="AR37" s="54">
        <f t="shared" ref="AR37:AU37" si="62">IF($B37=0,L37,AQ37*(1+AK37))</f>
        <v>124.89536293388109</v>
      </c>
      <c r="AS37" s="54">
        <f t="shared" si="62"/>
        <v>135.53308048980355</v>
      </c>
      <c r="AT37" s="54">
        <f t="shared" si="62"/>
        <v>147.51821695632199</v>
      </c>
      <c r="AU37" s="54">
        <f t="shared" si="62"/>
        <v>161.02144218917263</v>
      </c>
      <c r="AW37" s="102">
        <f t="shared" si="33"/>
        <v>0.22876564904697627</v>
      </c>
      <c r="AX37" s="102">
        <f t="shared" si="34"/>
        <v>0.39468554904574027</v>
      </c>
      <c r="AY37" s="103">
        <f t="shared" si="35"/>
        <v>0.57961496082154385</v>
      </c>
    </row>
    <row r="38" spans="1:51" x14ac:dyDescent="0.2">
      <c r="A38" s="27" t="s">
        <v>52</v>
      </c>
      <c r="B38" s="18">
        <f>IF(ISERROR(VLOOKUP('Prices revenue smoothing'!A38,Quantities!$A$1:$B$576,2,FALSE)),0,VLOOKUP('Prices revenue smoothing'!A38,Quantities!$A$1:$B$576,2,FALSE))</f>
        <v>864</v>
      </c>
      <c r="C38" s="19">
        <f t="shared" si="22"/>
        <v>0.41528902949246238</v>
      </c>
      <c r="D38" s="20">
        <v>1</v>
      </c>
      <c r="E38" s="21">
        <v>360</v>
      </c>
      <c r="F38" s="22">
        <f>Prices!F35</f>
        <v>87.482155888651974</v>
      </c>
      <c r="G38" s="23">
        <v>0</v>
      </c>
      <c r="H38" s="23">
        <v>0</v>
      </c>
      <c r="I38" s="23">
        <f>VLOOKUP(A38,'[1]Public Lighting Charges'!$A$8:$L$689,12,FALSE)</f>
        <v>62.13391136713458</v>
      </c>
      <c r="J38" s="24">
        <f t="shared" si="23"/>
        <v>149.61606725578656</v>
      </c>
      <c r="K38" s="25">
        <f t="shared" si="24"/>
        <v>149.61606725578656</v>
      </c>
      <c r="L38" s="25">
        <f t="shared" si="25"/>
        <v>174.79790642144002</v>
      </c>
      <c r="M38" s="25">
        <f t="shared" si="25"/>
        <v>175.02500179507928</v>
      </c>
      <c r="N38" s="25">
        <f t="shared" si="25"/>
        <v>174.82017326546799</v>
      </c>
      <c r="O38" s="25">
        <f t="shared" si="25"/>
        <v>175.63631180623375</v>
      </c>
      <c r="P38" s="23">
        <f t="shared" si="36"/>
        <v>87.31575053278803</v>
      </c>
      <c r="Q38" s="23">
        <f t="shared" si="37"/>
        <v>87.482155888651974</v>
      </c>
      <c r="R38" s="32">
        <f t="shared" si="38"/>
        <v>174.79790642144002</v>
      </c>
      <c r="S38" s="26">
        <f t="shared" si="6"/>
        <v>0</v>
      </c>
      <c r="U38" s="61">
        <f t="shared" si="7"/>
        <v>129268.28210899959</v>
      </c>
      <c r="V38" s="61">
        <f t="shared" si="8"/>
        <v>151025.39114812418</v>
      </c>
      <c r="W38" s="61">
        <f t="shared" si="9"/>
        <v>151221.60155094849</v>
      </c>
      <c r="X38" s="61">
        <f t="shared" si="10"/>
        <v>151044.62970136435</v>
      </c>
      <c r="Y38" s="61">
        <f t="shared" si="11"/>
        <v>151749.77340058595</v>
      </c>
      <c r="Z38" s="62">
        <f t="shared" si="12"/>
        <v>604881.94073879404</v>
      </c>
      <c r="AA38" s="61">
        <f t="shared" si="27"/>
        <v>22481.491291586368</v>
      </c>
      <c r="AB38" s="63">
        <f t="shared" si="28"/>
        <v>6.4364419570897722E-3</v>
      </c>
      <c r="AC38" s="73"/>
      <c r="AD38" s="81">
        <f t="shared" si="29"/>
        <v>129268.28210899959</v>
      </c>
      <c r="AE38" s="81">
        <f t="shared" si="13"/>
        <v>137305.0387884544</v>
      </c>
      <c r="AF38" s="81">
        <f t="shared" si="14"/>
        <v>146359.76552331148</v>
      </c>
      <c r="AG38" s="81">
        <f t="shared" si="15"/>
        <v>156561.40276492789</v>
      </c>
      <c r="AH38" s="81">
        <f t="shared" si="16"/>
        <v>168055.22311501019</v>
      </c>
      <c r="AI38" s="82">
        <f t="shared" si="17"/>
        <v>604881.94073914073</v>
      </c>
      <c r="AK38" s="86">
        <f t="shared" si="18"/>
        <v>6.2171141662408648E-2</v>
      </c>
      <c r="AL38" s="86">
        <f t="shared" si="19"/>
        <v>6.5946062975938372E-2</v>
      </c>
      <c r="AM38" s="86">
        <f t="shared" si="20"/>
        <v>6.9702470519410212E-2</v>
      </c>
      <c r="AN38" s="86">
        <f t="shared" si="21"/>
        <v>7.341413750194814E-2</v>
      </c>
      <c r="AO38" s="56"/>
      <c r="AP38" s="53" t="str">
        <f t="shared" si="30"/>
        <v>HPS0020-ST-0360-001-B</v>
      </c>
      <c r="AQ38" s="53">
        <f t="shared" si="31"/>
        <v>149.61606725578656</v>
      </c>
      <c r="AR38" s="54">
        <f t="shared" ref="AR38:AU38" si="63">IF($B38=0,L38,AQ38*(1+AK38))</f>
        <v>158.91786896811854</v>
      </c>
      <c r="AS38" s="54">
        <f t="shared" si="63"/>
        <v>169.397876763092</v>
      </c>
      <c r="AT38" s="54">
        <f t="shared" si="63"/>
        <v>181.2053272742221</v>
      </c>
      <c r="AU38" s="54">
        <f t="shared" si="63"/>
        <v>194.50836008681736</v>
      </c>
      <c r="AW38" s="102">
        <f t="shared" si="33"/>
        <v>0.17391343742488879</v>
      </c>
      <c r="AX38" s="102">
        <f t="shared" si="34"/>
        <v>0.30004994553347042</v>
      </c>
      <c r="AY38" s="103">
        <f t="shared" si="35"/>
        <v>0.57961496082154373</v>
      </c>
    </row>
    <row r="39" spans="1:51" x14ac:dyDescent="0.2">
      <c r="A39" s="27" t="s">
        <v>53</v>
      </c>
      <c r="B39" s="18">
        <f>IF(ISERROR(VLOOKUP('Prices revenue smoothing'!A39,Quantities!$A$1:$B$576,2,FALSE)),0,VLOOKUP('Prices revenue smoothing'!A39,Quantities!$A$1:$B$576,2,FALSE))</f>
        <v>51</v>
      </c>
      <c r="C39" s="19">
        <f t="shared" si="22"/>
        <v>0.3748821326678497</v>
      </c>
      <c r="D39" s="20">
        <v>1</v>
      </c>
      <c r="E39" s="21">
        <v>730</v>
      </c>
      <c r="F39" s="22">
        <f>Prices!F36</f>
        <v>95.375404459541258</v>
      </c>
      <c r="G39" s="23">
        <v>0</v>
      </c>
      <c r="H39" s="23">
        <v>0</v>
      </c>
      <c r="I39" s="23">
        <f>VLOOKUP(A39,'[1]Public Lighting Charges'!$A$8:$L$689,12,FALSE)</f>
        <v>57.196469492134575</v>
      </c>
      <c r="J39" s="24">
        <f t="shared" si="23"/>
        <v>152.57187395167583</v>
      </c>
      <c r="K39" s="25">
        <f t="shared" si="24"/>
        <v>152.57187395167583</v>
      </c>
      <c r="L39" s="25">
        <f t="shared" si="25"/>
        <v>175.75265018003319</v>
      </c>
      <c r="M39" s="25">
        <f t="shared" si="25"/>
        <v>175.9616995272313</v>
      </c>
      <c r="N39" s="25">
        <f t="shared" si="25"/>
        <v>175.77314759983358</v>
      </c>
      <c r="O39" s="25">
        <f t="shared" si="25"/>
        <v>176.5244320775231</v>
      </c>
      <c r="P39" s="23">
        <f t="shared" si="36"/>
        <v>80.377245720491942</v>
      </c>
      <c r="Q39" s="23">
        <f t="shared" si="37"/>
        <v>95.375404459541258</v>
      </c>
      <c r="R39" s="32">
        <f t="shared" si="38"/>
        <v>175.75265018003319</v>
      </c>
      <c r="S39" s="26">
        <f t="shared" si="6"/>
        <v>0</v>
      </c>
      <c r="U39" s="61">
        <f t="shared" si="7"/>
        <v>7781.1655715354673</v>
      </c>
      <c r="V39" s="61">
        <f t="shared" si="8"/>
        <v>8963.3851591816929</v>
      </c>
      <c r="W39" s="61">
        <f t="shared" si="9"/>
        <v>8974.046675888796</v>
      </c>
      <c r="X39" s="61">
        <f t="shared" si="10"/>
        <v>8964.4305275915121</v>
      </c>
      <c r="Y39" s="61">
        <f t="shared" si="11"/>
        <v>9002.7460359536781</v>
      </c>
      <c r="Z39" s="62">
        <f t="shared" si="12"/>
        <v>35998.582625675619</v>
      </c>
      <c r="AA39" s="61">
        <f t="shared" si="27"/>
        <v>1221.5804644182108</v>
      </c>
      <c r="AB39" s="63">
        <f t="shared" si="28"/>
        <v>3.4973799794523185E-4</v>
      </c>
      <c r="AC39" s="73"/>
      <c r="AD39" s="81">
        <f t="shared" si="29"/>
        <v>7781.1655715354673</v>
      </c>
      <c r="AE39" s="81">
        <f t="shared" si="13"/>
        <v>8217.8601319438658</v>
      </c>
      <c r="AF39" s="81">
        <f t="shared" si="14"/>
        <v>8709.868297527004</v>
      </c>
      <c r="AG39" s="81">
        <f t="shared" si="15"/>
        <v>9264.1963266512903</v>
      </c>
      <c r="AH39" s="81">
        <f t="shared" si="16"/>
        <v>9888.7379204043573</v>
      </c>
      <c r="AI39" s="82">
        <f t="shared" si="17"/>
        <v>35998.582625694457</v>
      </c>
      <c r="AK39" s="86">
        <f t="shared" si="18"/>
        <v>5.6121998226831844E-2</v>
      </c>
      <c r="AL39" s="86">
        <f t="shared" si="19"/>
        <v>5.9870593765722534E-2</v>
      </c>
      <c r="AM39" s="86">
        <f t="shared" si="20"/>
        <v>6.3643675218565232E-2</v>
      </c>
      <c r="AN39" s="86">
        <f t="shared" si="21"/>
        <v>6.7414546468146652E-2</v>
      </c>
      <c r="AO39" s="56"/>
      <c r="AP39" s="53" t="str">
        <f t="shared" si="30"/>
        <v>HPS0020-ST-0730-001-B</v>
      </c>
      <c r="AQ39" s="53">
        <f t="shared" si="31"/>
        <v>152.57187395167583</v>
      </c>
      <c r="AR39" s="54">
        <f t="shared" ref="AR39:AU39" si="64">IF($B39=0,L39,AQ39*(1+AK39))</f>
        <v>161.13451239105621</v>
      </c>
      <c r="AS39" s="54">
        <f t="shared" si="64"/>
        <v>170.78173132405891</v>
      </c>
      <c r="AT39" s="54">
        <f t="shared" si="64"/>
        <v>181.65090836571159</v>
      </c>
      <c r="AU39" s="54">
        <f t="shared" si="64"/>
        <v>193.89682196871289</v>
      </c>
      <c r="AW39" s="102">
        <f t="shared" si="33"/>
        <v>0.15699196388866393</v>
      </c>
      <c r="AX39" s="102">
        <f t="shared" si="34"/>
        <v>0.27085561019015819</v>
      </c>
      <c r="AY39" s="103">
        <f t="shared" si="35"/>
        <v>0.57961496082154396</v>
      </c>
    </row>
    <row r="40" spans="1:51" x14ac:dyDescent="0.2">
      <c r="A40" s="27" t="s">
        <v>54</v>
      </c>
      <c r="B40" s="18">
        <f>IF(ISERROR(VLOOKUP('Prices revenue smoothing'!A40,Quantities!$A$1:$B$576,2,FALSE)),0,VLOOKUP('Prices revenue smoothing'!A40,Quantities!$A$1:$B$576,2,FALSE))</f>
        <v>3</v>
      </c>
      <c r="C40" s="19">
        <f t="shared" si="22"/>
        <v>0.60394780312068719</v>
      </c>
      <c r="D40" s="20">
        <v>1</v>
      </c>
      <c r="E40" s="21">
        <v>750</v>
      </c>
      <c r="F40" s="22">
        <f>Prices!F37</f>
        <v>34.270019010909252</v>
      </c>
      <c r="G40" s="23">
        <v>0</v>
      </c>
      <c r="H40" s="23">
        <v>0</v>
      </c>
      <c r="I40" s="23">
        <f>VLOOKUP(A40,'[1]Public Lighting Charges'!$A$8:$L$689,12,FALSE)</f>
        <v>52.259027617134578</v>
      </c>
      <c r="J40" s="24">
        <f t="shared" si="23"/>
        <v>86.52904662804383</v>
      </c>
      <c r="K40" s="25">
        <f t="shared" si="24"/>
        <v>86.52904662804383</v>
      </c>
      <c r="L40" s="25">
        <f t="shared" si="25"/>
        <v>107.70875991910512</v>
      </c>
      <c r="M40" s="25">
        <f t="shared" si="25"/>
        <v>107.89976323986203</v>
      </c>
      <c r="N40" s="25">
        <f t="shared" si="25"/>
        <v>107.72748791467792</v>
      </c>
      <c r="O40" s="25">
        <f t="shared" si="25"/>
        <v>108.41391832929119</v>
      </c>
      <c r="P40" s="23">
        <f t="shared" si="36"/>
        <v>73.438740908195868</v>
      </c>
      <c r="Q40" s="23">
        <f t="shared" si="37"/>
        <v>34.270019010909252</v>
      </c>
      <c r="R40" s="32">
        <f t="shared" si="38"/>
        <v>107.70875991910512</v>
      </c>
      <c r="S40" s="26">
        <f t="shared" si="6"/>
        <v>0</v>
      </c>
      <c r="U40" s="61">
        <f t="shared" si="7"/>
        <v>259.58713988413149</v>
      </c>
      <c r="V40" s="61">
        <f t="shared" si="8"/>
        <v>323.12627975731539</v>
      </c>
      <c r="W40" s="61">
        <f t="shared" si="9"/>
        <v>323.69928971958609</v>
      </c>
      <c r="X40" s="61">
        <f t="shared" si="10"/>
        <v>323.18246374403378</v>
      </c>
      <c r="Y40" s="61">
        <f t="shared" si="11"/>
        <v>325.24175498787361</v>
      </c>
      <c r="Z40" s="62">
        <f t="shared" si="12"/>
        <v>1278.7969850191009</v>
      </c>
      <c r="AA40" s="61">
        <f t="shared" si="27"/>
        <v>65.654615103742117</v>
      </c>
      <c r="AB40" s="63">
        <f t="shared" si="28"/>
        <v>1.8796890021635517E-5</v>
      </c>
      <c r="AC40" s="73"/>
      <c r="AD40" s="81">
        <f t="shared" si="29"/>
        <v>259.58713988413149</v>
      </c>
      <c r="AE40" s="81">
        <f t="shared" si="13"/>
        <v>283.05756538341791</v>
      </c>
      <c r="AF40" s="81">
        <f t="shared" si="14"/>
        <v>309.50085559651376</v>
      </c>
      <c r="AG40" s="81">
        <f t="shared" si="15"/>
        <v>339.29356631303955</v>
      </c>
      <c r="AH40" s="81">
        <f t="shared" si="16"/>
        <v>372.85994949326158</v>
      </c>
      <c r="AI40" s="82">
        <f t="shared" si="17"/>
        <v>1278.7969850201137</v>
      </c>
      <c r="AK40" s="86">
        <f t="shared" si="18"/>
        <v>9.0414438518651608E-2</v>
      </c>
      <c r="AL40" s="86">
        <f t="shared" si="19"/>
        <v>9.3420185315580162E-2</v>
      </c>
      <c r="AM40" s="86">
        <f t="shared" si="20"/>
        <v>9.6260511652237826E-2</v>
      </c>
      <c r="AN40" s="86">
        <f t="shared" si="21"/>
        <v>9.8930208270595274E-2</v>
      </c>
      <c r="AO40" s="56"/>
      <c r="AP40" s="53" t="str">
        <f t="shared" si="30"/>
        <v>HPS0020-ST-0750-001-B</v>
      </c>
      <c r="AQ40" s="53">
        <f t="shared" si="31"/>
        <v>86.52904662804383</v>
      </c>
      <c r="AR40" s="54">
        <f t="shared" ref="AR40:AU40" si="65">IF($B40=0,L40,AQ40*(1+AK40))</f>
        <v>94.352521794472636</v>
      </c>
      <c r="AS40" s="54">
        <f t="shared" si="65"/>
        <v>103.1669518655046</v>
      </c>
      <c r="AT40" s="54">
        <f t="shared" si="65"/>
        <v>113.09785543767987</v>
      </c>
      <c r="AU40" s="54">
        <f t="shared" si="65"/>
        <v>124.2866498310872</v>
      </c>
      <c r="AW40" s="102">
        <f t="shared" si="33"/>
        <v>0.25291936701119894</v>
      </c>
      <c r="AX40" s="102">
        <f t="shared" si="34"/>
        <v>0.43635755476827637</v>
      </c>
      <c r="AY40" s="103">
        <f t="shared" si="35"/>
        <v>0.57961496082154329</v>
      </c>
    </row>
    <row r="41" spans="1:51" x14ac:dyDescent="0.2">
      <c r="A41" s="27" t="s">
        <v>55</v>
      </c>
      <c r="B41" s="18">
        <f>IF(ISERROR(VLOOKUP('Prices revenue smoothing'!A41,Quantities!$A$1:$B$576,2,FALSE)),0,VLOOKUP('Prices revenue smoothing'!A41,Quantities!$A$1:$B$576,2,FALSE))</f>
        <v>76</v>
      </c>
      <c r="C41" s="19">
        <f t="shared" si="22"/>
        <v>0.664570448934102</v>
      </c>
      <c r="D41" s="20">
        <v>1</v>
      </c>
      <c r="E41" s="21">
        <v>890</v>
      </c>
      <c r="F41" s="22">
        <f>Prices!F38</f>
        <v>26.376770440019968</v>
      </c>
      <c r="G41" s="23">
        <v>0</v>
      </c>
      <c r="H41" s="23">
        <v>0</v>
      </c>
      <c r="I41" s="23">
        <f>VLOOKUP(A41,'[1]Public Lighting Charges'!$A$8:$L$689,12,FALSE)</f>
        <v>52.259027617134578</v>
      </c>
      <c r="J41" s="24">
        <f t="shared" si="23"/>
        <v>78.635798057154545</v>
      </c>
      <c r="K41" s="25">
        <f t="shared" si="24"/>
        <v>78.635798057154545</v>
      </c>
      <c r="L41" s="25">
        <f t="shared" si="25"/>
        <v>99.815511348215836</v>
      </c>
      <c r="M41" s="25">
        <f t="shared" si="25"/>
        <v>100.00651466897274</v>
      </c>
      <c r="N41" s="25">
        <f t="shared" si="25"/>
        <v>99.834239343788639</v>
      </c>
      <c r="O41" s="25">
        <f t="shared" si="25"/>
        <v>100.52066975840191</v>
      </c>
      <c r="P41" s="23">
        <f t="shared" si="36"/>
        <v>73.438740908195868</v>
      </c>
      <c r="Q41" s="23">
        <f t="shared" si="37"/>
        <v>26.376770440019968</v>
      </c>
      <c r="R41" s="32">
        <f t="shared" si="38"/>
        <v>99.815511348215836</v>
      </c>
      <c r="S41" s="26">
        <f t="shared" si="6"/>
        <v>0</v>
      </c>
      <c r="U41" s="61">
        <f t="shared" si="7"/>
        <v>5976.3206523437457</v>
      </c>
      <c r="V41" s="61">
        <f t="shared" si="8"/>
        <v>7585.9788624644034</v>
      </c>
      <c r="W41" s="61">
        <f t="shared" si="9"/>
        <v>7600.4951148419286</v>
      </c>
      <c r="X41" s="61">
        <f t="shared" si="10"/>
        <v>7587.4021901279366</v>
      </c>
      <c r="Y41" s="61">
        <f t="shared" si="11"/>
        <v>7639.5709016385454</v>
      </c>
      <c r="Z41" s="62">
        <f t="shared" si="12"/>
        <v>29915.316567019643</v>
      </c>
      <c r="AA41" s="61">
        <f t="shared" si="27"/>
        <v>1663.2502492947997</v>
      </c>
      <c r="AB41" s="63">
        <f t="shared" si="28"/>
        <v>4.7618788054809965E-4</v>
      </c>
      <c r="AC41" s="73"/>
      <c r="AD41" s="81">
        <f t="shared" si="29"/>
        <v>5976.3206523437457</v>
      </c>
      <c r="AE41" s="81">
        <f t="shared" si="13"/>
        <v>6570.904764992335</v>
      </c>
      <c r="AF41" s="81">
        <f t="shared" si="14"/>
        <v>7240.8014503907634</v>
      </c>
      <c r="AG41" s="81">
        <f t="shared" si="15"/>
        <v>7995.5501218760828</v>
      </c>
      <c r="AH41" s="81">
        <f t="shared" si="16"/>
        <v>8845.8984957750399</v>
      </c>
      <c r="AI41" s="82">
        <f t="shared" si="17"/>
        <v>29915.316567045302</v>
      </c>
      <c r="AK41" s="86">
        <f t="shared" si="18"/>
        <v>9.9489995138632673E-2</v>
      </c>
      <c r="AL41" s="86">
        <f t="shared" si="19"/>
        <v>0.10194892626772226</v>
      </c>
      <c r="AM41" s="86">
        <f t="shared" si="20"/>
        <v>0.1042355154545203</v>
      </c>
      <c r="AN41" s="86">
        <f t="shared" si="21"/>
        <v>0.10635270380863182</v>
      </c>
      <c r="AO41" s="56"/>
      <c r="AP41" s="53" t="str">
        <f t="shared" si="30"/>
        <v>HPS0020-ST-0890-001-B</v>
      </c>
      <c r="AQ41" s="53">
        <f t="shared" si="31"/>
        <v>78.635798057154545</v>
      </c>
      <c r="AR41" s="54">
        <f t="shared" ref="AR41:AU41" si="66">IF($B41=0,L41,AQ41*(1+AK41))</f>
        <v>86.459273223583352</v>
      </c>
      <c r="AS41" s="54">
        <f t="shared" si="66"/>
        <v>95.273703294615302</v>
      </c>
      <c r="AT41" s="54">
        <f t="shared" si="66"/>
        <v>105.20460686679056</v>
      </c>
      <c r="AU41" s="54">
        <f t="shared" si="66"/>
        <v>116.39340126019789</v>
      </c>
      <c r="AW41" s="102">
        <f t="shared" si="33"/>
        <v>0.27830672851238653</v>
      </c>
      <c r="AX41" s="102">
        <f t="shared" si="34"/>
        <v>0.48015794505703541</v>
      </c>
      <c r="AY41" s="103">
        <f t="shared" si="35"/>
        <v>0.57961496082154373</v>
      </c>
    </row>
    <row r="42" spans="1:51" x14ac:dyDescent="0.2">
      <c r="A42" s="27" t="s">
        <v>56</v>
      </c>
      <c r="B42" s="18">
        <f>IF(ISERROR(VLOOKUP('Prices revenue smoothing'!A42,Quantities!$A$1:$B$576,2,FALSE)),0,VLOOKUP('Prices revenue smoothing'!A42,Quantities!$A$1:$B$576,2,FALSE))</f>
        <v>2</v>
      </c>
      <c r="C42" s="19">
        <f t="shared" si="22"/>
        <v>0.48891867617078261</v>
      </c>
      <c r="D42" s="20">
        <v>1</v>
      </c>
      <c r="E42" s="21">
        <v>910</v>
      </c>
      <c r="F42" s="22">
        <f>Prices!F39</f>
        <v>60.277888801896275</v>
      </c>
      <c r="G42" s="23">
        <v>0</v>
      </c>
      <c r="H42" s="23">
        <v>0</v>
      </c>
      <c r="I42" s="23">
        <f>VLOOKUP(A42,'[1]Public Lighting Charges'!$A$8:$L$689,12,FALSE)</f>
        <v>57.663984617134581</v>
      </c>
      <c r="J42" s="24">
        <f t="shared" si="23"/>
        <v>117.94187341903086</v>
      </c>
      <c r="K42" s="25">
        <f t="shared" si="24"/>
        <v>117.94187341903086</v>
      </c>
      <c r="L42" s="25">
        <f t="shared" si="25"/>
        <v>141.31212573904608</v>
      </c>
      <c r="M42" s="25">
        <f t="shared" si="25"/>
        <v>141.52288382338398</v>
      </c>
      <c r="N42" s="25">
        <f t="shared" si="25"/>
        <v>141.33279070159631</v>
      </c>
      <c r="O42" s="25">
        <f t="shared" si="25"/>
        <v>142.0902160627987</v>
      </c>
      <c r="P42" s="23">
        <f t="shared" si="36"/>
        <v>81.034236937149799</v>
      </c>
      <c r="Q42" s="23">
        <f t="shared" si="37"/>
        <v>60.277888801896275</v>
      </c>
      <c r="R42" s="32">
        <f t="shared" si="38"/>
        <v>141.31212573904608</v>
      </c>
      <c r="S42" s="26">
        <f t="shared" si="6"/>
        <v>0</v>
      </c>
      <c r="U42" s="61">
        <f t="shared" si="7"/>
        <v>235.88374683806171</v>
      </c>
      <c r="V42" s="61">
        <f t="shared" si="8"/>
        <v>282.62425147809216</v>
      </c>
      <c r="W42" s="61">
        <f t="shared" si="9"/>
        <v>283.04576764676796</v>
      </c>
      <c r="X42" s="61">
        <f t="shared" si="10"/>
        <v>282.66558140319262</v>
      </c>
      <c r="Y42" s="61">
        <f t="shared" si="11"/>
        <v>284.18043212559741</v>
      </c>
      <c r="Z42" s="62">
        <f t="shared" si="12"/>
        <v>1126.5037636327945</v>
      </c>
      <c r="AA42" s="61">
        <f t="shared" si="27"/>
        <v>48.296685287535695</v>
      </c>
      <c r="AB42" s="63">
        <f t="shared" si="28"/>
        <v>1.3827321663905501E-5</v>
      </c>
      <c r="AC42" s="73"/>
      <c r="AD42" s="81">
        <f t="shared" si="29"/>
        <v>235.88374683806171</v>
      </c>
      <c r="AE42" s="81">
        <f t="shared" si="13"/>
        <v>253.14900309023005</v>
      </c>
      <c r="AF42" s="81">
        <f t="shared" si="14"/>
        <v>272.60115071718451</v>
      </c>
      <c r="AG42" s="81">
        <f t="shared" si="15"/>
        <v>294.51719075587823</v>
      </c>
      <c r="AH42" s="81">
        <f t="shared" si="16"/>
        <v>319.20921038213623</v>
      </c>
      <c r="AI42" s="82">
        <f t="shared" si="17"/>
        <v>1126.5037636335398</v>
      </c>
      <c r="AK42" s="86">
        <f t="shared" si="18"/>
        <v>7.3193920664746948E-2</v>
      </c>
      <c r="AL42" s="86">
        <f t="shared" si="19"/>
        <v>7.6840704049784922E-2</v>
      </c>
      <c r="AM42" s="86">
        <f t="shared" si="20"/>
        <v>8.0395992390475832E-2</v>
      </c>
      <c r="AN42" s="86">
        <f t="shared" si="21"/>
        <v>8.3838975792502796E-2</v>
      </c>
      <c r="AO42" s="56"/>
      <c r="AP42" s="53" t="str">
        <f t="shared" si="30"/>
        <v>HPS0020-ST-0910-001-B</v>
      </c>
      <c r="AQ42" s="53">
        <f t="shared" si="31"/>
        <v>117.94187341903086</v>
      </c>
      <c r="AR42" s="54">
        <f t="shared" ref="AR42:AU42" si="67">IF($B42=0,L42,AQ42*(1+AK42))</f>
        <v>126.57450154511503</v>
      </c>
      <c r="AS42" s="54">
        <f t="shared" si="67"/>
        <v>136.30057535859225</v>
      </c>
      <c r="AT42" s="54">
        <f t="shared" si="67"/>
        <v>147.25859537793912</v>
      </c>
      <c r="AU42" s="54">
        <f t="shared" si="67"/>
        <v>159.60460519106812</v>
      </c>
      <c r="AW42" s="102">
        <f t="shared" si="33"/>
        <v>0.20474782995834048</v>
      </c>
      <c r="AX42" s="102">
        <f t="shared" si="34"/>
        <v>0.35324800738085149</v>
      </c>
      <c r="AY42" s="103">
        <f t="shared" si="35"/>
        <v>0.57961496082154329</v>
      </c>
    </row>
    <row r="43" spans="1:51" x14ac:dyDescent="0.2">
      <c r="A43" s="27" t="s">
        <v>57</v>
      </c>
      <c r="B43" s="18">
        <f>IF(ISERROR(VLOOKUP('Prices revenue smoothing'!A43,Quantities!$A$1:$B$576,2,FALSE)),0,VLOOKUP('Prices revenue smoothing'!A43,Quantities!$A$1:$B$576,2,FALSE))</f>
        <v>27</v>
      </c>
      <c r="C43" s="19">
        <f t="shared" si="22"/>
        <v>0.72297998280895304</v>
      </c>
      <c r="D43" s="20">
        <v>1</v>
      </c>
      <c r="E43" s="21">
        <v>90</v>
      </c>
      <c r="F43" s="22">
        <f>Prices!F40</f>
        <v>19.562845754409921</v>
      </c>
      <c r="G43" s="23">
        <v>0</v>
      </c>
      <c r="H43" s="23">
        <v>0</v>
      </c>
      <c r="I43" s="23">
        <f>VLOOKUP(A43,'[1]Public Lighting Charges'!$A$8:$L$689,12,FALSE)</f>
        <v>51.056042919322252</v>
      </c>
      <c r="J43" s="24">
        <f t="shared" si="23"/>
        <v>70.618888673732172</v>
      </c>
      <c r="K43" s="25">
        <f t="shared" si="24"/>
        <v>70.618888673732172</v>
      </c>
      <c r="L43" s="25">
        <f t="shared" si="25"/>
        <v>91.311052307730094</v>
      </c>
      <c r="M43" s="25">
        <f t="shared" si="25"/>
        <v>91.497658798263032</v>
      </c>
      <c r="N43" s="25">
        <f t="shared" si="25"/>
        <v>91.329349191337712</v>
      </c>
      <c r="O43" s="25">
        <f t="shared" si="25"/>
        <v>91.999978215788445</v>
      </c>
      <c r="P43" s="23">
        <f t="shared" si="36"/>
        <v>71.748206553320173</v>
      </c>
      <c r="Q43" s="23">
        <f t="shared" si="37"/>
        <v>19.562845754409921</v>
      </c>
      <c r="R43" s="32">
        <f t="shared" si="38"/>
        <v>91.311052307730094</v>
      </c>
      <c r="S43" s="26">
        <f t="shared" si="6"/>
        <v>0</v>
      </c>
      <c r="U43" s="61">
        <f t="shared" si="7"/>
        <v>1906.7099941907686</v>
      </c>
      <c r="V43" s="61">
        <f t="shared" si="8"/>
        <v>2465.3984123087125</v>
      </c>
      <c r="W43" s="61">
        <f t="shared" si="9"/>
        <v>2470.436787553102</v>
      </c>
      <c r="X43" s="61">
        <f t="shared" si="10"/>
        <v>2465.8924281661184</v>
      </c>
      <c r="Y43" s="61">
        <f t="shared" si="11"/>
        <v>2483.999411826288</v>
      </c>
      <c r="Z43" s="62">
        <f t="shared" si="12"/>
        <v>9690.1144048934093</v>
      </c>
      <c r="AA43" s="61">
        <f t="shared" si="27"/>
        <v>577.28941763551938</v>
      </c>
      <c r="AB43" s="63">
        <f t="shared" si="28"/>
        <v>1.6527772917109655E-4</v>
      </c>
      <c r="AC43" s="73"/>
      <c r="AD43" s="81">
        <f t="shared" si="29"/>
        <v>1906.7099941907686</v>
      </c>
      <c r="AE43" s="81">
        <f t="shared" si="13"/>
        <v>2113.0812941630784</v>
      </c>
      <c r="AF43" s="81">
        <f t="shared" si="14"/>
        <v>2345.592467724357</v>
      </c>
      <c r="AG43" s="81">
        <f t="shared" si="15"/>
        <v>2607.5545033276449</v>
      </c>
      <c r="AH43" s="81">
        <f t="shared" si="16"/>
        <v>2902.6977734179845</v>
      </c>
      <c r="AI43" s="82">
        <f t="shared" si="17"/>
        <v>9690.1144049023133</v>
      </c>
      <c r="AK43" s="86">
        <f t="shared" si="18"/>
        <v>0.1082342362504353</v>
      </c>
      <c r="AL43" s="86">
        <f t="shared" si="19"/>
        <v>0.1100341828795416</v>
      </c>
      <c r="AM43" s="86">
        <f t="shared" si="20"/>
        <v>0.11168267259036595</v>
      </c>
      <c r="AN43" s="86">
        <f t="shared" si="21"/>
        <v>0.11318776643544401</v>
      </c>
      <c r="AO43" s="56"/>
      <c r="AP43" s="53" t="str">
        <f t="shared" si="30"/>
        <v>HPS0020-TA-0090-001-B</v>
      </c>
      <c r="AQ43" s="53">
        <f t="shared" si="31"/>
        <v>70.618888673732172</v>
      </c>
      <c r="AR43" s="54">
        <f t="shared" ref="AR43:AU43" si="68">IF($B43=0,L43,AQ43*(1+AK43))</f>
        <v>78.262270154188101</v>
      </c>
      <c r="AS43" s="54">
        <f t="shared" si="68"/>
        <v>86.873795100902129</v>
      </c>
      <c r="AT43" s="54">
        <f t="shared" si="68"/>
        <v>96.576092715838712</v>
      </c>
      <c r="AU43" s="54">
        <f t="shared" si="68"/>
        <v>107.50732494140684</v>
      </c>
      <c r="AW43" s="102">
        <f t="shared" si="33"/>
        <v>0.30276728993625912</v>
      </c>
      <c r="AX43" s="102">
        <f t="shared" si="34"/>
        <v>0.52235934266968875</v>
      </c>
      <c r="AY43" s="103">
        <f t="shared" si="35"/>
        <v>0.57961496082154396</v>
      </c>
    </row>
    <row r="44" spans="1:51" x14ac:dyDescent="0.2">
      <c r="A44" s="27" t="s">
        <v>58</v>
      </c>
      <c r="B44" s="18">
        <f>IF(ISERROR(VLOOKUP('Prices revenue smoothing'!A44,Quantities!$A$1:$B$576,2,FALSE)),0,VLOOKUP('Prices revenue smoothing'!A44,Quantities!$A$1:$B$576,2,FALSE))</f>
        <v>5</v>
      </c>
      <c r="C44" s="19">
        <f t="shared" si="22"/>
        <v>0.53642590200179663</v>
      </c>
      <c r="D44" s="20">
        <v>1</v>
      </c>
      <c r="E44" s="21">
        <v>140</v>
      </c>
      <c r="F44" s="22">
        <f>Prices!F41</f>
        <v>53.463964116286228</v>
      </c>
      <c r="G44" s="23">
        <v>0</v>
      </c>
      <c r="H44" s="23">
        <v>0</v>
      </c>
      <c r="I44" s="23">
        <f>VLOOKUP(A44,'[1]Public Lighting Charges'!$A$8:$L$689,12,FALSE)</f>
        <v>61.865956919322251</v>
      </c>
      <c r="J44" s="24">
        <f t="shared" si="23"/>
        <v>115.32992103560848</v>
      </c>
      <c r="K44" s="25">
        <f t="shared" si="24"/>
        <v>115.32992103560848</v>
      </c>
      <c r="L44" s="25">
        <f t="shared" si="25"/>
        <v>140.40316272751426</v>
      </c>
      <c r="M44" s="25">
        <f t="shared" si="25"/>
        <v>140.62927874520918</v>
      </c>
      <c r="N44" s="25">
        <f t="shared" si="25"/>
        <v>140.42533354507677</v>
      </c>
      <c r="O44" s="25">
        <f t="shared" si="25"/>
        <v>141.23795246270569</v>
      </c>
      <c r="P44" s="23">
        <f t="shared" si="36"/>
        <v>86.939198611228036</v>
      </c>
      <c r="Q44" s="23">
        <f t="shared" si="37"/>
        <v>53.463964116286228</v>
      </c>
      <c r="R44" s="32">
        <f t="shared" si="38"/>
        <v>140.40316272751426</v>
      </c>
      <c r="S44" s="26">
        <f t="shared" si="6"/>
        <v>0</v>
      </c>
      <c r="U44" s="61">
        <f t="shared" si="7"/>
        <v>576.64960517804241</v>
      </c>
      <c r="V44" s="61">
        <f t="shared" si="8"/>
        <v>702.01581363757123</v>
      </c>
      <c r="W44" s="61">
        <f t="shared" si="9"/>
        <v>703.14639372604586</v>
      </c>
      <c r="X44" s="61">
        <f t="shared" si="10"/>
        <v>702.12666772538387</v>
      </c>
      <c r="Y44" s="61">
        <f t="shared" si="11"/>
        <v>706.18976231352849</v>
      </c>
      <c r="Z44" s="62">
        <f t="shared" si="12"/>
        <v>2789.7564887691019</v>
      </c>
      <c r="AA44" s="61">
        <f t="shared" si="27"/>
        <v>129.54015713548608</v>
      </c>
      <c r="AB44" s="63">
        <f t="shared" si="28"/>
        <v>3.7087295130945493E-5</v>
      </c>
      <c r="AC44" s="73"/>
      <c r="AD44" s="81">
        <f t="shared" si="29"/>
        <v>576.64960517804241</v>
      </c>
      <c r="AE44" s="81">
        <f t="shared" si="13"/>
        <v>622.95804217687555</v>
      </c>
      <c r="AF44" s="81">
        <f t="shared" si="14"/>
        <v>675.13210433489826</v>
      </c>
      <c r="AG44" s="81">
        <f t="shared" si="15"/>
        <v>733.91475688129719</v>
      </c>
      <c r="AH44" s="81">
        <f t="shared" si="16"/>
        <v>800.14307220635442</v>
      </c>
      <c r="AI44" s="82">
        <f t="shared" si="17"/>
        <v>2789.7564887711001</v>
      </c>
      <c r="AK44" s="86">
        <f t="shared" si="18"/>
        <v>8.0306023940717466E-2</v>
      </c>
      <c r="AL44" s="86">
        <f t="shared" si="19"/>
        <v>8.3752128756063166E-2</v>
      </c>
      <c r="AM44" s="86">
        <f t="shared" si="20"/>
        <v>8.7068371018007296E-2</v>
      </c>
      <c r="AN44" s="86">
        <f t="shared" si="21"/>
        <v>9.0239792433781163E-2</v>
      </c>
      <c r="AO44" s="56"/>
      <c r="AP44" s="53" t="str">
        <f t="shared" si="30"/>
        <v>HPS0020-TA-0140-001-B</v>
      </c>
      <c r="AQ44" s="53">
        <f t="shared" si="31"/>
        <v>115.32992103560848</v>
      </c>
      <c r="AR44" s="54">
        <f t="shared" ref="AR44:AU44" si="69">IF($B44=0,L44,AQ44*(1+AK44))</f>
        <v>124.59160843537509</v>
      </c>
      <c r="AS44" s="54">
        <f t="shared" si="69"/>
        <v>135.02642086697963</v>
      </c>
      <c r="AT44" s="54">
        <f t="shared" si="69"/>
        <v>146.78295137625943</v>
      </c>
      <c r="AU44" s="54">
        <f t="shared" si="69"/>
        <v>160.02861444127089</v>
      </c>
      <c r="AW44" s="102">
        <f t="shared" si="33"/>
        <v>0.22464275700924158</v>
      </c>
      <c r="AX44" s="102">
        <f t="shared" si="34"/>
        <v>0.3875723923530785</v>
      </c>
      <c r="AY44" s="103">
        <f t="shared" si="35"/>
        <v>0.57961496082154373</v>
      </c>
    </row>
    <row r="45" spans="1:51" x14ac:dyDescent="0.2">
      <c r="A45" s="27" t="s">
        <v>59</v>
      </c>
      <c r="B45" s="18">
        <f>IF(ISERROR(VLOOKUP('Prices revenue smoothing'!A45,Quantities!$A$1:$B$576,2,FALSE)),0,VLOOKUP('Prices revenue smoothing'!A45,Quantities!$A$1:$B$576,2,FALSE))</f>
        <v>671</v>
      </c>
      <c r="C45" s="19">
        <f t="shared" si="22"/>
        <v>0.40758542938066433</v>
      </c>
      <c r="D45" s="20">
        <v>1</v>
      </c>
      <c r="E45" s="21">
        <v>170</v>
      </c>
      <c r="F45" s="22">
        <f>Prices!F42</f>
        <v>88.561479773931197</v>
      </c>
      <c r="G45" s="23">
        <v>0</v>
      </c>
      <c r="H45" s="23">
        <v>0</v>
      </c>
      <c r="I45" s="23">
        <f>VLOOKUP(A45,'[1]Public Lighting Charges'!$A$8:$L$689,12,FALSE)</f>
        <v>60.930926669322254</v>
      </c>
      <c r="J45" s="24">
        <f t="shared" si="23"/>
        <v>149.49240644325346</v>
      </c>
      <c r="K45" s="25">
        <f t="shared" si="24"/>
        <v>149.49240644325346</v>
      </c>
      <c r="L45" s="25">
        <f t="shared" si="25"/>
        <v>174.18669595184355</v>
      </c>
      <c r="M45" s="25">
        <f t="shared" si="25"/>
        <v>174.40939449525882</v>
      </c>
      <c r="N45" s="25">
        <f t="shared" si="25"/>
        <v>174.2085316839063</v>
      </c>
      <c r="O45" s="25">
        <f t="shared" si="25"/>
        <v>175.00886883450954</v>
      </c>
      <c r="P45" s="23">
        <f t="shared" si="36"/>
        <v>85.625216177912336</v>
      </c>
      <c r="Q45" s="23">
        <f t="shared" si="37"/>
        <v>88.561479773931197</v>
      </c>
      <c r="R45" s="32">
        <f t="shared" si="38"/>
        <v>174.18669595184355</v>
      </c>
      <c r="S45" s="26">
        <f t="shared" si="6"/>
        <v>0</v>
      </c>
      <c r="U45" s="61">
        <f t="shared" si="7"/>
        <v>100309.40472342307</v>
      </c>
      <c r="V45" s="61">
        <f t="shared" si="8"/>
        <v>116879.27298368701</v>
      </c>
      <c r="W45" s="61">
        <f t="shared" si="9"/>
        <v>117028.70370631867</v>
      </c>
      <c r="X45" s="61">
        <f t="shared" si="10"/>
        <v>116893.92475990113</v>
      </c>
      <c r="Y45" s="61">
        <f t="shared" si="11"/>
        <v>117430.9509879559</v>
      </c>
      <c r="Z45" s="62">
        <f t="shared" si="12"/>
        <v>468363.67248768109</v>
      </c>
      <c r="AA45" s="61">
        <f t="shared" si="27"/>
        <v>17121.546264532837</v>
      </c>
      <c r="AB45" s="63">
        <f t="shared" si="28"/>
        <v>4.9018918415138909E-3</v>
      </c>
      <c r="AC45" s="73"/>
      <c r="AD45" s="81">
        <f t="shared" si="29"/>
        <v>100309.40472342307</v>
      </c>
      <c r="AE45" s="81">
        <f t="shared" si="13"/>
        <v>106430.07080911001</v>
      </c>
      <c r="AF45" s="81">
        <f t="shared" si="14"/>
        <v>113326.00670111988</v>
      </c>
      <c r="AG45" s="81">
        <f t="shared" si="15"/>
        <v>121095.41139678103</v>
      </c>
      <c r="AH45" s="81">
        <f t="shared" si="16"/>
        <v>129848.92219941235</v>
      </c>
      <c r="AI45" s="82">
        <f t="shared" si="17"/>
        <v>468363.67248794518</v>
      </c>
      <c r="AK45" s="86">
        <f t="shared" si="18"/>
        <v>6.101786868901353E-2</v>
      </c>
      <c r="AL45" s="86">
        <f t="shared" si="19"/>
        <v>6.4793115701090087E-2</v>
      </c>
      <c r="AM45" s="86">
        <f t="shared" si="20"/>
        <v>6.8558002896473402E-2</v>
      </c>
      <c r="AN45" s="86">
        <f t="shared" si="21"/>
        <v>7.2286065191599913E-2</v>
      </c>
      <c r="AO45" s="56"/>
      <c r="AP45" s="53" t="str">
        <f t="shared" si="30"/>
        <v>HPS0020-TA-0170-001-B</v>
      </c>
      <c r="AQ45" s="53">
        <f t="shared" si="31"/>
        <v>149.49240644325346</v>
      </c>
      <c r="AR45" s="54">
        <f t="shared" ref="AR45:AU45" si="70">IF($B45=0,L45,AQ45*(1+AK45))</f>
        <v>158.61411446961253</v>
      </c>
      <c r="AS45" s="54">
        <f t="shared" si="70"/>
        <v>168.89121714026808</v>
      </c>
      <c r="AT45" s="54">
        <f t="shared" si="70"/>
        <v>180.47006169415951</v>
      </c>
      <c r="AU45" s="54">
        <f t="shared" si="70"/>
        <v>193.51553233891559</v>
      </c>
      <c r="AW45" s="102">
        <f t="shared" si="33"/>
        <v>0.17068734792855181</v>
      </c>
      <c r="AX45" s="102">
        <f t="shared" si="34"/>
        <v>0.29448402726979367</v>
      </c>
      <c r="AY45" s="103">
        <f t="shared" si="35"/>
        <v>0.57961496082154351</v>
      </c>
    </row>
    <row r="46" spans="1:51" x14ac:dyDescent="0.2">
      <c r="A46" s="27" t="s">
        <v>60</v>
      </c>
      <c r="B46" s="18">
        <f>IF(ISERROR(VLOOKUP('Prices revenue smoothing'!A46,Quantities!$A$1:$B$576,2,FALSE)),0,VLOOKUP('Prices revenue smoothing'!A46,Quantities!$A$1:$B$576,2,FALSE))</f>
        <v>1</v>
      </c>
      <c r="C46" s="19">
        <f t="shared" si="22"/>
        <v>0.73872129286605259</v>
      </c>
      <c r="D46" s="20">
        <v>1</v>
      </c>
      <c r="E46" s="21">
        <v>40</v>
      </c>
      <c r="F46" s="22">
        <f>Prices!F43</f>
        <v>18.483521869130684</v>
      </c>
      <c r="G46" s="23">
        <v>0</v>
      </c>
      <c r="H46" s="23">
        <v>0</v>
      </c>
      <c r="I46" s="23">
        <f>VLOOKUP(A46,'[1]Public Lighting Charges'!$A$8:$L$689,12,FALSE)</f>
        <v>52.259027617134578</v>
      </c>
      <c r="J46" s="24">
        <f t="shared" si="23"/>
        <v>70.742549486265261</v>
      </c>
      <c r="K46" s="25">
        <f t="shared" si="24"/>
        <v>70.742549486265261</v>
      </c>
      <c r="L46" s="25">
        <f t="shared" si="25"/>
        <v>91.922262777326551</v>
      </c>
      <c r="M46" s="25">
        <f t="shared" si="25"/>
        <v>92.113266098083457</v>
      </c>
      <c r="N46" s="25">
        <f t="shared" si="25"/>
        <v>91.940990772899355</v>
      </c>
      <c r="O46" s="25">
        <f t="shared" si="25"/>
        <v>92.627421187512624</v>
      </c>
      <c r="P46" s="23">
        <f t="shared" si="36"/>
        <v>73.438740908195868</v>
      </c>
      <c r="Q46" s="23">
        <f t="shared" si="37"/>
        <v>18.483521869130684</v>
      </c>
      <c r="R46" s="32">
        <f t="shared" si="38"/>
        <v>91.922262777326551</v>
      </c>
      <c r="S46" s="26">
        <f t="shared" si="6"/>
        <v>0</v>
      </c>
      <c r="U46" s="61">
        <f t="shared" si="7"/>
        <v>70.742549486265261</v>
      </c>
      <c r="V46" s="61">
        <f t="shared" si="8"/>
        <v>91.922262777326551</v>
      </c>
      <c r="W46" s="61">
        <f t="shared" si="9"/>
        <v>92.113266098083457</v>
      </c>
      <c r="X46" s="61">
        <f t="shared" si="10"/>
        <v>91.940990772899355</v>
      </c>
      <c r="Y46" s="61">
        <f t="shared" si="11"/>
        <v>92.627421187512624</v>
      </c>
      <c r="Z46" s="62">
        <f t="shared" si="12"/>
        <v>360.9795111432727</v>
      </c>
      <c r="AA46" s="61">
        <f t="shared" si="27"/>
        <v>21.884871701247363</v>
      </c>
      <c r="AB46" s="63">
        <f t="shared" si="28"/>
        <v>6.2656300072118369E-6</v>
      </c>
      <c r="AC46" s="73"/>
      <c r="AD46" s="81">
        <f t="shared" si="29"/>
        <v>70.742549486265261</v>
      </c>
      <c r="AE46" s="81">
        <f t="shared" si="13"/>
        <v>78.566024652694068</v>
      </c>
      <c r="AF46" s="81">
        <f t="shared" si="14"/>
        <v>87.380454723726018</v>
      </c>
      <c r="AG46" s="81">
        <f t="shared" si="15"/>
        <v>97.311358295901272</v>
      </c>
      <c r="AH46" s="81">
        <f t="shared" si="16"/>
        <v>108.50015268930861</v>
      </c>
      <c r="AI46" s="82">
        <f t="shared" si="17"/>
        <v>360.9795111436103</v>
      </c>
      <c r="AK46" s="86">
        <f t="shared" si="18"/>
        <v>0.1105908003491978</v>
      </c>
      <c r="AL46" s="86">
        <f t="shared" si="19"/>
        <v>0.11219137165201726</v>
      </c>
      <c r="AM46" s="86">
        <f t="shared" si="20"/>
        <v>0.11365131485724302</v>
      </c>
      <c r="AN46" s="86">
        <f t="shared" si="21"/>
        <v>0.1149793260452167</v>
      </c>
      <c r="AO46" s="56"/>
      <c r="AP46" s="53" t="str">
        <f t="shared" si="30"/>
        <v>HPS0070-ST-0040-001-B</v>
      </c>
      <c r="AQ46" s="53">
        <f t="shared" si="31"/>
        <v>70.742549486265261</v>
      </c>
      <c r="AR46" s="54">
        <f t="shared" ref="AR46:AU46" si="71">IF($B46=0,L46,AQ46*(1+AK46))</f>
        <v>78.566024652694068</v>
      </c>
      <c r="AS46" s="54">
        <f t="shared" si="71"/>
        <v>87.380454723726018</v>
      </c>
      <c r="AT46" s="54">
        <f t="shared" si="71"/>
        <v>97.311358295901286</v>
      </c>
      <c r="AU46" s="54">
        <f t="shared" si="71"/>
        <v>108.50015268930863</v>
      </c>
      <c r="AW46" s="102">
        <f t="shared" si="33"/>
        <v>0.30935938639723937</v>
      </c>
      <c r="AX46" s="102">
        <f t="shared" si="34"/>
        <v>0.53373257646551242</v>
      </c>
      <c r="AY46" s="103">
        <f t="shared" si="35"/>
        <v>0.57961496082154329</v>
      </c>
    </row>
    <row r="47" spans="1:51" x14ac:dyDescent="0.2">
      <c r="A47" s="27" t="s">
        <v>61</v>
      </c>
      <c r="B47" s="18">
        <f>IF(ISERROR(VLOOKUP('Prices revenue smoothing'!A47,Quantities!$A$1:$B$576,2,FALSE)),0,VLOOKUP('Prices revenue smoothing'!A47,Quantities!$A$1:$B$576,2,FALSE))</f>
        <v>1145</v>
      </c>
      <c r="C47" s="19">
        <f t="shared" si="22"/>
        <v>0.70572637948536909</v>
      </c>
      <c r="D47" s="20">
        <v>1</v>
      </c>
      <c r="E47" s="21">
        <v>50</v>
      </c>
      <c r="F47" s="22">
        <f>Prices!F44</f>
        <v>32.009790998230237</v>
      </c>
      <c r="G47" s="23">
        <v>0</v>
      </c>
      <c r="H47" s="23">
        <v>0</v>
      </c>
      <c r="I47" s="23">
        <f>VLOOKUP(A47,'[1]Public Lighting Charges'!$A$8:$L$689,12,FALSE)</f>
        <v>76.765813632082711</v>
      </c>
      <c r="J47" s="24">
        <f t="shared" si="23"/>
        <v>108.77560463031296</v>
      </c>
      <c r="K47" s="25">
        <f t="shared" si="24"/>
        <v>108.77560463031296</v>
      </c>
      <c r="L47" s="25">
        <f t="shared" si="25"/>
        <v>139.88751002576402</v>
      </c>
      <c r="M47" s="25">
        <f t="shared" si="25"/>
        <v>140.16808404317123</v>
      </c>
      <c r="N47" s="25">
        <f t="shared" si="25"/>
        <v>139.91502048440435</v>
      </c>
      <c r="O47" s="25">
        <f t="shared" si="25"/>
        <v>140.92335132564483</v>
      </c>
      <c r="P47" s="23">
        <f t="shared" si="36"/>
        <v>107.87771902753379</v>
      </c>
      <c r="Q47" s="23">
        <f t="shared" si="37"/>
        <v>32.009790998230237</v>
      </c>
      <c r="R47" s="32">
        <f t="shared" si="38"/>
        <v>139.88751002576402</v>
      </c>
      <c r="S47" s="26">
        <f t="shared" si="6"/>
        <v>0</v>
      </c>
      <c r="U47" s="61">
        <f t="shared" si="7"/>
        <v>124548.06730170833</v>
      </c>
      <c r="V47" s="61">
        <f t="shared" si="8"/>
        <v>160171.19897949981</v>
      </c>
      <c r="W47" s="61">
        <f t="shared" si="9"/>
        <v>160492.45622943106</v>
      </c>
      <c r="X47" s="61">
        <f t="shared" si="10"/>
        <v>160202.69845464299</v>
      </c>
      <c r="Y47" s="61">
        <f t="shared" si="11"/>
        <v>161357.23726786333</v>
      </c>
      <c r="Z47" s="62">
        <f t="shared" si="12"/>
        <v>630153.87404646829</v>
      </c>
      <c r="AA47" s="61">
        <f t="shared" si="27"/>
        <v>36809.169966154994</v>
      </c>
      <c r="AB47" s="63">
        <f t="shared" si="28"/>
        <v>1.0538450626025656E-2</v>
      </c>
      <c r="AC47" s="73"/>
      <c r="AD47" s="81">
        <f t="shared" si="29"/>
        <v>124548.06730170833</v>
      </c>
      <c r="AE47" s="81">
        <f t="shared" si="13"/>
        <v>137706.72918733669</v>
      </c>
      <c r="AF47" s="81">
        <f t="shared" si="14"/>
        <v>152532.12359990299</v>
      </c>
      <c r="AG47" s="81">
        <f t="shared" si="15"/>
        <v>169235.36602671875</v>
      </c>
      <c r="AH47" s="81">
        <f t="shared" si="16"/>
        <v>188054.31274779176</v>
      </c>
      <c r="AI47" s="82">
        <f t="shared" si="17"/>
        <v>630153.87404703593</v>
      </c>
      <c r="AK47" s="86">
        <f t="shared" si="18"/>
        <v>0.10565127320484621</v>
      </c>
      <c r="AL47" s="86">
        <f t="shared" si="19"/>
        <v>0.10765918630162061</v>
      </c>
      <c r="AM47" s="86">
        <f t="shared" si="20"/>
        <v>0.10950639139220891</v>
      </c>
      <c r="AN47" s="86">
        <f t="shared" si="21"/>
        <v>0.11119984647949936</v>
      </c>
      <c r="AO47" s="56"/>
      <c r="AP47" s="53" t="str">
        <f t="shared" si="30"/>
        <v>HPS0090-ST-0050-001-B</v>
      </c>
      <c r="AQ47" s="53">
        <f t="shared" si="31"/>
        <v>108.77560463031296</v>
      </c>
      <c r="AR47" s="54">
        <f t="shared" ref="AR47:AU47" si="72">IF($B47=0,L47,AQ47*(1+AK47))</f>
        <v>120.26788575313249</v>
      </c>
      <c r="AS47" s="54">
        <f t="shared" si="72"/>
        <v>133.21582847153098</v>
      </c>
      <c r="AT47" s="54">
        <f t="shared" si="72"/>
        <v>147.80381312377182</v>
      </c>
      <c r="AU47" s="54">
        <f t="shared" si="72"/>
        <v>164.23957445221987</v>
      </c>
      <c r="AW47" s="102">
        <f t="shared" si="33"/>
        <v>0.2955418800436907</v>
      </c>
      <c r="AX47" s="102">
        <f t="shared" si="34"/>
        <v>0.50989346380015921</v>
      </c>
      <c r="AY47" s="103">
        <f t="shared" si="35"/>
        <v>0.57961496082154407</v>
      </c>
    </row>
    <row r="48" spans="1:51" x14ac:dyDescent="0.2">
      <c r="A48" s="27" t="s">
        <v>62</v>
      </c>
      <c r="B48" s="18">
        <f>IF(ISERROR(VLOOKUP('Prices revenue smoothing'!A48,Quantities!$A$1:$B$576,2,FALSE)),0,VLOOKUP('Prices revenue smoothing'!A48,Quantities!$A$1:$B$576,2,FALSE))</f>
        <v>371</v>
      </c>
      <c r="C48" s="19">
        <f t="shared" si="22"/>
        <v>0.57057558461287639</v>
      </c>
      <c r="D48" s="20">
        <v>1</v>
      </c>
      <c r="E48" s="21">
        <v>220</v>
      </c>
      <c r="F48" s="22">
        <f>Prices!F45</f>
        <v>65.91090936010653</v>
      </c>
      <c r="G48" s="23">
        <v>0</v>
      </c>
      <c r="H48" s="23">
        <v>0</v>
      </c>
      <c r="I48" s="23">
        <f>VLOOKUP(A48,'[1]Public Lighting Charges'!$A$8:$L$689,12,FALSE)</f>
        <v>87.575727632082717</v>
      </c>
      <c r="J48" s="24">
        <f t="shared" si="23"/>
        <v>153.48663699218923</v>
      </c>
      <c r="K48" s="25">
        <f t="shared" si="24"/>
        <v>153.48663699218923</v>
      </c>
      <c r="L48" s="25">
        <f t="shared" si="25"/>
        <v>188.97962044554822</v>
      </c>
      <c r="M48" s="25">
        <f t="shared" si="25"/>
        <v>189.29970399011737</v>
      </c>
      <c r="N48" s="25">
        <f t="shared" si="25"/>
        <v>189.01100483814338</v>
      </c>
      <c r="O48" s="25">
        <f t="shared" si="25"/>
        <v>190.16132557256208</v>
      </c>
      <c r="P48" s="23">
        <f t="shared" si="36"/>
        <v>123.06871108544168</v>
      </c>
      <c r="Q48" s="23">
        <f t="shared" si="37"/>
        <v>65.91090936010653</v>
      </c>
      <c r="R48" s="32">
        <f t="shared" si="38"/>
        <v>188.97962044554822</v>
      </c>
      <c r="S48" s="26">
        <f t="shared" si="6"/>
        <v>0</v>
      </c>
      <c r="U48" s="61">
        <f t="shared" si="7"/>
        <v>56943.542324102207</v>
      </c>
      <c r="V48" s="61">
        <f t="shared" si="8"/>
        <v>70111.439185298397</v>
      </c>
      <c r="W48" s="61">
        <f t="shared" si="9"/>
        <v>70230.19018033355</v>
      </c>
      <c r="X48" s="61">
        <f t="shared" si="10"/>
        <v>70123.082794951188</v>
      </c>
      <c r="Y48" s="61">
        <f t="shared" si="11"/>
        <v>70549.851787420528</v>
      </c>
      <c r="Z48" s="62">
        <f t="shared" si="12"/>
        <v>278031.44392653398</v>
      </c>
      <c r="AA48" s="61">
        <f t="shared" si="27"/>
        <v>13606.309463318321</v>
      </c>
      <c r="AB48" s="63">
        <f t="shared" si="28"/>
        <v>3.8954809525302619E-3</v>
      </c>
      <c r="AC48" s="73"/>
      <c r="AD48" s="81">
        <f t="shared" si="29"/>
        <v>56943.542324102207</v>
      </c>
      <c r="AE48" s="81">
        <f t="shared" si="13"/>
        <v>61807.570116732531</v>
      </c>
      <c r="AF48" s="81">
        <f t="shared" si="14"/>
        <v>67287.696522152764</v>
      </c>
      <c r="AG48" s="81">
        <f t="shared" si="15"/>
        <v>73461.959231935441</v>
      </c>
      <c r="AH48" s="81">
        <f t="shared" si="16"/>
        <v>80418.280526223141</v>
      </c>
      <c r="AI48" s="82">
        <f t="shared" si="17"/>
        <v>278031.44392674387</v>
      </c>
      <c r="AK48" s="86">
        <f t="shared" si="18"/>
        <v>8.5418426639951972E-2</v>
      </c>
      <c r="AL48" s="86">
        <f t="shared" si="19"/>
        <v>8.8664323723942257E-2</v>
      </c>
      <c r="AM48" s="86">
        <f t="shared" si="20"/>
        <v>9.1759162951134135E-2</v>
      </c>
      <c r="AN48" s="86">
        <f t="shared" si="21"/>
        <v>9.4692836496846955E-2</v>
      </c>
      <c r="AO48" s="56"/>
      <c r="AP48" s="53" t="str">
        <f t="shared" si="30"/>
        <v>HPS0090-ST-0220-001-B</v>
      </c>
      <c r="AQ48" s="53">
        <f t="shared" si="31"/>
        <v>153.48663699218923</v>
      </c>
      <c r="AR48" s="54">
        <f t="shared" ref="AR48:AU48" si="73">IF($B48=0,L48,AQ48*(1+AK48))</f>
        <v>166.59722403431951</v>
      </c>
      <c r="AS48" s="54">
        <f t="shared" si="73"/>
        <v>181.36845423760855</v>
      </c>
      <c r="AT48" s="54">
        <f t="shared" si="73"/>
        <v>198.01067178419257</v>
      </c>
      <c r="AU48" s="54">
        <f t="shared" si="73"/>
        <v>216.76086395208392</v>
      </c>
      <c r="AW48" s="102">
        <f t="shared" si="33"/>
        <v>0.23894385399974058</v>
      </c>
      <c r="AX48" s="102">
        <f t="shared" si="34"/>
        <v>0.41224583585810565</v>
      </c>
      <c r="AY48" s="103">
        <f t="shared" si="35"/>
        <v>0.57961496082154407</v>
      </c>
    </row>
    <row r="49" spans="1:51" x14ac:dyDescent="0.2">
      <c r="A49" s="27" t="s">
        <v>63</v>
      </c>
      <c r="B49" s="18">
        <f>IF(ISERROR(VLOOKUP('Prices revenue smoothing'!A49,Quantities!$A$1:$B$576,2,FALSE)),0,VLOOKUP('Prices revenue smoothing'!A49,Quantities!$A$1:$B$576,2,FALSE))</f>
        <v>476</v>
      </c>
      <c r="C49" s="19">
        <f t="shared" si="22"/>
        <v>0.48447317043885041</v>
      </c>
      <c r="D49" s="20">
        <v>1</v>
      </c>
      <c r="E49" s="21">
        <v>310</v>
      </c>
      <c r="F49" s="22">
        <f>Prices!F46</f>
        <v>92.1941745337366</v>
      </c>
      <c r="G49" s="23">
        <v>0</v>
      </c>
      <c r="H49" s="23">
        <v>0</v>
      </c>
      <c r="I49" s="23">
        <f>VLOOKUP(A49,'[1]Public Lighting Charges'!$A$8:$L$689,12,FALSE)</f>
        <v>86.640697382082706</v>
      </c>
      <c r="J49" s="24">
        <f t="shared" si="23"/>
        <v>178.83487191581929</v>
      </c>
      <c r="K49" s="25">
        <f t="shared" si="24"/>
        <v>178.83487191581929</v>
      </c>
      <c r="L49" s="25">
        <f t="shared" si="25"/>
        <v>213.94890318586255</v>
      </c>
      <c r="M49" s="25">
        <f t="shared" si="25"/>
        <v>214.26556925615211</v>
      </c>
      <c r="N49" s="25">
        <f t="shared" si="25"/>
        <v>213.97995249295803</v>
      </c>
      <c r="O49" s="25">
        <f t="shared" si="25"/>
        <v>215.11799146035099</v>
      </c>
      <c r="P49" s="23">
        <f t="shared" si="36"/>
        <v>121.75472865212593</v>
      </c>
      <c r="Q49" s="23">
        <f t="shared" si="37"/>
        <v>92.1941745337366</v>
      </c>
      <c r="R49" s="32">
        <f t="shared" si="38"/>
        <v>213.94890318586255</v>
      </c>
      <c r="S49" s="26">
        <f t="shared" si="6"/>
        <v>0</v>
      </c>
      <c r="U49" s="61">
        <f t="shared" si="7"/>
        <v>85125.399031929977</v>
      </c>
      <c r="V49" s="61">
        <f t="shared" si="8"/>
        <v>101839.67791647057</v>
      </c>
      <c r="W49" s="61">
        <f t="shared" si="9"/>
        <v>101990.4109659284</v>
      </c>
      <c r="X49" s="61">
        <f t="shared" si="10"/>
        <v>101854.45738664802</v>
      </c>
      <c r="Y49" s="61">
        <f t="shared" si="11"/>
        <v>102396.16393512707</v>
      </c>
      <c r="Z49" s="62">
        <f t="shared" si="12"/>
        <v>406035.67013922386</v>
      </c>
      <c r="AA49" s="61">
        <f t="shared" si="27"/>
        <v>17270.764903197094</v>
      </c>
      <c r="AB49" s="63">
        <f t="shared" si="28"/>
        <v>4.9446130780289206E-3</v>
      </c>
      <c r="AC49" s="73"/>
      <c r="AD49" s="81">
        <f t="shared" si="29"/>
        <v>85125.399031929977</v>
      </c>
      <c r="AE49" s="81">
        <f t="shared" si="13"/>
        <v>91299.408282241988</v>
      </c>
      <c r="AF49" s="81">
        <f t="shared" si="14"/>
        <v>98255.444012795851</v>
      </c>
      <c r="AG49" s="81">
        <f t="shared" si="15"/>
        <v>106092.561050205</v>
      </c>
      <c r="AH49" s="81">
        <f t="shared" si="16"/>
        <v>114922.36093007973</v>
      </c>
      <c r="AI49" s="82">
        <f t="shared" si="17"/>
        <v>406035.67013949028</v>
      </c>
      <c r="AK49" s="86">
        <f t="shared" si="18"/>
        <v>7.2528403044503559E-2</v>
      </c>
      <c r="AL49" s="86">
        <f t="shared" si="19"/>
        <v>7.6189275061345971E-2</v>
      </c>
      <c r="AM49" s="86">
        <f t="shared" si="20"/>
        <v>7.9762674894517951E-2</v>
      </c>
      <c r="AN49" s="86">
        <f t="shared" si="21"/>
        <v>8.3227323315310492E-2</v>
      </c>
      <c r="AO49" s="56"/>
      <c r="AP49" s="53" t="str">
        <f t="shared" si="30"/>
        <v>HPS0090-ST-0310-001-B</v>
      </c>
      <c r="AQ49" s="53">
        <f t="shared" si="31"/>
        <v>178.83487191581929</v>
      </c>
      <c r="AR49" s="54">
        <f t="shared" ref="AR49:AU49" si="74">IF($B49=0,L49,AQ49*(1+AK49))</f>
        <v>191.80547958454198</v>
      </c>
      <c r="AS49" s="54">
        <f t="shared" si="74"/>
        <v>206.41900002688203</v>
      </c>
      <c r="AT49" s="54">
        <f t="shared" si="74"/>
        <v>222.88353161807771</v>
      </c>
      <c r="AU49" s="54">
        <f t="shared" si="74"/>
        <v>241.43353136571369</v>
      </c>
      <c r="AW49" s="102">
        <f t="shared" si="33"/>
        <v>0.20288615500902307</v>
      </c>
      <c r="AX49" s="102">
        <f t="shared" si="34"/>
        <v>0.35003609072038638</v>
      </c>
      <c r="AY49" s="103">
        <f t="shared" si="35"/>
        <v>0.57961496082154373</v>
      </c>
    </row>
    <row r="50" spans="1:51" x14ac:dyDescent="0.2">
      <c r="A50" s="27" t="s">
        <v>64</v>
      </c>
      <c r="B50" s="18">
        <f>IF(ISERROR(VLOOKUP('Prices revenue smoothing'!A50,Quantities!$A$1:$B$576,2,FALSE)),0,VLOOKUP('Prices revenue smoothing'!A50,Quantities!$A$1:$B$576,2,FALSE))</f>
        <v>61</v>
      </c>
      <c r="C50" s="19">
        <f t="shared" si="22"/>
        <v>0.43808082515067615</v>
      </c>
      <c r="D50" s="20">
        <v>1</v>
      </c>
      <c r="E50" s="21">
        <v>690</v>
      </c>
      <c r="F50" s="22">
        <f>Prices!F47</f>
        <v>104.79944174971051</v>
      </c>
      <c r="G50" s="23">
        <v>0</v>
      </c>
      <c r="H50" s="23">
        <v>0</v>
      </c>
      <c r="I50" s="23">
        <f>VLOOKUP(A50,'[1]Public Lighting Charges'!$A$8:$L$689,12,FALSE)</f>
        <v>81.703255507082716</v>
      </c>
      <c r="J50" s="24">
        <f t="shared" si="23"/>
        <v>186.50269725679323</v>
      </c>
      <c r="K50" s="25">
        <f t="shared" si="24"/>
        <v>186.50269725679323</v>
      </c>
      <c r="L50" s="25">
        <f t="shared" si="25"/>
        <v>219.61566558954038</v>
      </c>
      <c r="M50" s="25">
        <f t="shared" si="25"/>
        <v>219.91428563338877</v>
      </c>
      <c r="N50" s="25">
        <f t="shared" si="25"/>
        <v>219.64494547240827</v>
      </c>
      <c r="O50" s="25">
        <f t="shared" si="25"/>
        <v>220.71813037672501</v>
      </c>
      <c r="P50" s="23">
        <f t="shared" si="36"/>
        <v>114.81622383982987</v>
      </c>
      <c r="Q50" s="23">
        <f t="shared" si="37"/>
        <v>104.79944174971051</v>
      </c>
      <c r="R50" s="32">
        <f t="shared" si="38"/>
        <v>219.61566558954038</v>
      </c>
      <c r="S50" s="26">
        <f t="shared" si="6"/>
        <v>0</v>
      </c>
      <c r="U50" s="61">
        <f t="shared" si="7"/>
        <v>11376.664532664387</v>
      </c>
      <c r="V50" s="61">
        <f t="shared" si="8"/>
        <v>13396.555600961963</v>
      </c>
      <c r="W50" s="61">
        <f t="shared" si="9"/>
        <v>13414.771423636716</v>
      </c>
      <c r="X50" s="61">
        <f t="shared" si="10"/>
        <v>13398.341673816903</v>
      </c>
      <c r="Y50" s="61">
        <f t="shared" si="11"/>
        <v>13463.805952980227</v>
      </c>
      <c r="Z50" s="62">
        <f t="shared" si="12"/>
        <v>53574.025623513357</v>
      </c>
      <c r="AA50" s="61">
        <f t="shared" si="27"/>
        <v>2087.1414203158402</v>
      </c>
      <c r="AB50" s="63">
        <f t="shared" si="28"/>
        <v>5.9754775312118014E-4</v>
      </c>
      <c r="AC50" s="73"/>
      <c r="AD50" s="81">
        <f t="shared" si="29"/>
        <v>11376.664532664387</v>
      </c>
      <c r="AE50" s="81">
        <f t="shared" si="13"/>
        <v>12122.782640806425</v>
      </c>
      <c r="AF50" s="81">
        <f t="shared" si="14"/>
        <v>12963.407267208951</v>
      </c>
      <c r="AG50" s="81">
        <f t="shared" si="15"/>
        <v>13910.509012633765</v>
      </c>
      <c r="AH50" s="81">
        <f t="shared" si="16"/>
        <v>14977.574725454329</v>
      </c>
      <c r="AI50" s="82">
        <f t="shared" si="17"/>
        <v>53574.025623545567</v>
      </c>
      <c r="AK50" s="86">
        <f t="shared" si="18"/>
        <v>6.5583203758870015E-2</v>
      </c>
      <c r="AL50" s="86">
        <f t="shared" si="19"/>
        <v>6.9342547112319353E-2</v>
      </c>
      <c r="AM50" s="86">
        <f t="shared" si="20"/>
        <v>7.305963053560123E-2</v>
      </c>
      <c r="AN50" s="86">
        <f t="shared" si="21"/>
        <v>7.6709321840878461E-2</v>
      </c>
      <c r="AO50" s="56"/>
      <c r="AP50" s="53" t="str">
        <f t="shared" si="30"/>
        <v>HPS0090-ST-0690-001-B</v>
      </c>
      <c r="AQ50" s="53">
        <f t="shared" si="31"/>
        <v>186.50269725679323</v>
      </c>
      <c r="AR50" s="54">
        <f t="shared" ref="AR50:AU50" si="75">IF($B50=0,L50,AQ50*(1+AK50))</f>
        <v>198.73414165256432</v>
      </c>
      <c r="AS50" s="54">
        <f t="shared" si="75"/>
        <v>212.51487323293358</v>
      </c>
      <c r="AT50" s="54">
        <f t="shared" si="75"/>
        <v>228.04113135465184</v>
      </c>
      <c r="AU50" s="54">
        <f t="shared" si="75"/>
        <v>245.53401189269388</v>
      </c>
      <c r="AW50" s="102">
        <f t="shared" si="33"/>
        <v>0.18345811413558802</v>
      </c>
      <c r="AX50" s="102">
        <f t="shared" si="34"/>
        <v>0.31651721666320559</v>
      </c>
      <c r="AY50" s="103">
        <f t="shared" si="35"/>
        <v>0.57961496082154385</v>
      </c>
    </row>
    <row r="51" spans="1:51" x14ac:dyDescent="0.2">
      <c r="A51" s="27" t="s">
        <v>65</v>
      </c>
      <c r="B51" s="18">
        <f>IF(ISERROR(VLOOKUP('Prices revenue smoothing'!A51,Quantities!$A$1:$B$576,2,FALSE)),0,VLOOKUP('Prices revenue smoothing'!A51,Quantities!$A$1:$B$576,2,FALSE))</f>
        <v>3</v>
      </c>
      <c r="C51" s="19">
        <f t="shared" si="22"/>
        <v>0.40543183258250531</v>
      </c>
      <c r="D51" s="20">
        <v>1</v>
      </c>
      <c r="E51" s="21">
        <v>710</v>
      </c>
      <c r="F51" s="22">
        <f>Prices!F48</f>
        <v>117.40470896568439</v>
      </c>
      <c r="G51" s="23">
        <v>0</v>
      </c>
      <c r="H51" s="23">
        <v>0</v>
      </c>
      <c r="I51" s="23">
        <f>VLOOKUP(A51,'[1]Public Lighting Charges'!$A$8:$L$689,12,FALSE)</f>
        <v>80.057441548749381</v>
      </c>
      <c r="J51" s="24">
        <f t="shared" si="23"/>
        <v>197.46215051443377</v>
      </c>
      <c r="K51" s="25">
        <f t="shared" si="24"/>
        <v>197.46215051443377</v>
      </c>
      <c r="L51" s="25">
        <f t="shared" si="25"/>
        <v>229.90809786808222</v>
      </c>
      <c r="M51" s="25">
        <f t="shared" si="25"/>
        <v>230.20070256978357</v>
      </c>
      <c r="N51" s="25">
        <f t="shared" si="25"/>
        <v>229.93678794287428</v>
      </c>
      <c r="O51" s="25">
        <f t="shared" si="25"/>
        <v>230.98835482616562</v>
      </c>
      <c r="P51" s="23">
        <f t="shared" si="36"/>
        <v>112.50338890239784</v>
      </c>
      <c r="Q51" s="23">
        <f t="shared" si="37"/>
        <v>117.40470896568439</v>
      </c>
      <c r="R51" s="32">
        <f t="shared" si="38"/>
        <v>229.90809786808222</v>
      </c>
      <c r="S51" s="26">
        <f t="shared" si="6"/>
        <v>0</v>
      </c>
      <c r="U51" s="61">
        <f t="shared" si="7"/>
        <v>592.38645154330129</v>
      </c>
      <c r="V51" s="61">
        <f t="shared" si="8"/>
        <v>689.72429360424667</v>
      </c>
      <c r="W51" s="61">
        <f t="shared" si="9"/>
        <v>690.60210770935078</v>
      </c>
      <c r="X51" s="61">
        <f t="shared" si="10"/>
        <v>689.81036382862283</v>
      </c>
      <c r="Y51" s="61">
        <f t="shared" si="11"/>
        <v>692.96506447849686</v>
      </c>
      <c r="Z51" s="62">
        <f t="shared" si="12"/>
        <v>2764.294655214127</v>
      </c>
      <c r="AA51" s="61">
        <f t="shared" si="27"/>
        <v>100.57861293519557</v>
      </c>
      <c r="AB51" s="63">
        <f t="shared" si="28"/>
        <v>2.8795616620159915E-5</v>
      </c>
      <c r="AC51" s="73"/>
      <c r="AD51" s="81">
        <f t="shared" si="29"/>
        <v>592.38645154330129</v>
      </c>
      <c r="AE51" s="81">
        <f t="shared" si="13"/>
        <v>628.34162145766311</v>
      </c>
      <c r="AF51" s="81">
        <f t="shared" si="14"/>
        <v>668.85102733680014</v>
      </c>
      <c r="AG51" s="81">
        <f t="shared" si="15"/>
        <v>714.49152823247755</v>
      </c>
      <c r="AH51" s="81">
        <f t="shared" si="16"/>
        <v>765.91305063700963</v>
      </c>
      <c r="AI51" s="82">
        <f t="shared" si="17"/>
        <v>2764.2946552156786</v>
      </c>
      <c r="AK51" s="86">
        <f t="shared" si="18"/>
        <v>6.0695462937564545E-2</v>
      </c>
      <c r="AL51" s="86">
        <f t="shared" si="19"/>
        <v>6.447035258489002E-2</v>
      </c>
      <c r="AM51" s="86">
        <f t="shared" si="20"/>
        <v>6.8237169459702596E-2</v>
      </c>
      <c r="AN51" s="86">
        <f t="shared" si="21"/>
        <v>7.1969394139269366E-2</v>
      </c>
      <c r="AO51" s="56"/>
      <c r="AP51" s="53" t="str">
        <f t="shared" si="30"/>
        <v>HPS0090-ST-0710-001-B</v>
      </c>
      <c r="AQ51" s="53">
        <f t="shared" si="31"/>
        <v>197.46215051443377</v>
      </c>
      <c r="AR51" s="54">
        <f t="shared" ref="AR51:AU51" si="76">IF($B51=0,L51,AQ51*(1+AK51))</f>
        <v>209.44720715255437</v>
      </c>
      <c r="AS51" s="54">
        <f t="shared" si="76"/>
        <v>222.95034244560003</v>
      </c>
      <c r="AT51" s="54">
        <f t="shared" si="76"/>
        <v>238.16384274415915</v>
      </c>
      <c r="AU51" s="54">
        <f t="shared" si="76"/>
        <v>255.30435021233652</v>
      </c>
      <c r="AW51" s="102">
        <f t="shared" si="33"/>
        <v>0.16978547141509634</v>
      </c>
      <c r="AX51" s="102">
        <f t="shared" si="34"/>
        <v>0.2929280348016603</v>
      </c>
      <c r="AY51" s="103">
        <f t="shared" si="35"/>
        <v>0.5796149608215444</v>
      </c>
    </row>
    <row r="52" spans="1:51" x14ac:dyDescent="0.2">
      <c r="A52" s="27" t="s">
        <v>66</v>
      </c>
      <c r="B52" s="18">
        <f>IF(ISERROR(VLOOKUP('Prices revenue smoothing'!A52,Quantities!$A$1:$B$576,2,FALSE)),0,VLOOKUP('Prices revenue smoothing'!A52,Quantities!$A$1:$B$576,2,FALSE))</f>
        <v>12</v>
      </c>
      <c r="C52" s="19">
        <f t="shared" si="22"/>
        <v>0.51137178258563798</v>
      </c>
      <c r="D52" s="20">
        <v>1</v>
      </c>
      <c r="E52" s="21">
        <v>980</v>
      </c>
      <c r="F52" s="22">
        <f>Prices!F49</f>
        <v>78.516176576080454</v>
      </c>
      <c r="G52" s="23">
        <v>0</v>
      </c>
      <c r="H52" s="23">
        <v>0</v>
      </c>
      <c r="I52" s="23">
        <f>VLOOKUP(A52,'[1]Public Lighting Charges'!$A$8:$L$689,12,FALSE)</f>
        <v>82.170770632082707</v>
      </c>
      <c r="J52" s="24">
        <f t="shared" si="23"/>
        <v>160.68694720816316</v>
      </c>
      <c r="K52" s="25">
        <f t="shared" si="24"/>
        <v>160.68694720816316</v>
      </c>
      <c r="L52" s="25">
        <f t="shared" si="25"/>
        <v>193.98939163256819</v>
      </c>
      <c r="M52" s="25">
        <f t="shared" si="25"/>
        <v>194.28972041355638</v>
      </c>
      <c r="N52" s="25">
        <f t="shared" si="25"/>
        <v>194.01883905818593</v>
      </c>
      <c r="O52" s="25">
        <f t="shared" si="25"/>
        <v>195.09816484601549</v>
      </c>
      <c r="P52" s="23">
        <f t="shared" si="36"/>
        <v>115.47321505648772</v>
      </c>
      <c r="Q52" s="23">
        <f t="shared" si="37"/>
        <v>78.516176576080454</v>
      </c>
      <c r="R52" s="32">
        <f t="shared" si="38"/>
        <v>193.98939163256819</v>
      </c>
      <c r="S52" s="26">
        <f t="shared" si="6"/>
        <v>0</v>
      </c>
      <c r="U52" s="61">
        <f t="shared" si="7"/>
        <v>1928.243366497958</v>
      </c>
      <c r="V52" s="61">
        <f t="shared" si="8"/>
        <v>2327.8726995908182</v>
      </c>
      <c r="W52" s="61">
        <f t="shared" si="9"/>
        <v>2331.4766449626768</v>
      </c>
      <c r="X52" s="61">
        <f t="shared" si="10"/>
        <v>2328.2260686982313</v>
      </c>
      <c r="Y52" s="61">
        <f t="shared" si="11"/>
        <v>2341.1779781521859</v>
      </c>
      <c r="Z52" s="62">
        <f t="shared" si="12"/>
        <v>9265.3437363597259</v>
      </c>
      <c r="AA52" s="61">
        <f t="shared" si="27"/>
        <v>412.93461165422787</v>
      </c>
      <c r="AB52" s="63">
        <f t="shared" si="28"/>
        <v>1.1822301401244357E-4</v>
      </c>
      <c r="AC52" s="73"/>
      <c r="AD52" s="81">
        <f t="shared" si="29"/>
        <v>1928.243366497958</v>
      </c>
      <c r="AE52" s="81">
        <f t="shared" si="13"/>
        <v>2075.8605754876567</v>
      </c>
      <c r="AF52" s="81">
        <f t="shared" si="14"/>
        <v>2242.1756130177819</v>
      </c>
      <c r="AG52" s="81">
        <f t="shared" si="15"/>
        <v>2429.5568262107308</v>
      </c>
      <c r="AH52" s="81">
        <f t="shared" si="16"/>
        <v>2640.6725471887671</v>
      </c>
      <c r="AI52" s="82">
        <f t="shared" si="17"/>
        <v>9265.3437363660923</v>
      </c>
      <c r="AK52" s="86">
        <f t="shared" si="18"/>
        <v>7.6555279045403074E-2</v>
      </c>
      <c r="AL52" s="86">
        <f t="shared" si="19"/>
        <v>8.0118597315262774E-2</v>
      </c>
      <c r="AM52" s="86">
        <f t="shared" si="20"/>
        <v>8.357115834506354E-2</v>
      </c>
      <c r="AN52" s="86">
        <f t="shared" si="21"/>
        <v>8.6894745041754734E-2</v>
      </c>
      <c r="AO52" s="56"/>
      <c r="AP52" s="53" t="str">
        <f t="shared" si="30"/>
        <v>HPS0090-ST-0980-001-B</v>
      </c>
      <c r="AQ52" s="53">
        <f t="shared" si="31"/>
        <v>160.68694720816316</v>
      </c>
      <c r="AR52" s="54">
        <f t="shared" ref="AR52:AU52" si="77">IF($B52=0,L52,AQ52*(1+AK52))</f>
        <v>172.98838129063805</v>
      </c>
      <c r="AS52" s="54">
        <f t="shared" si="77"/>
        <v>186.8479677514818</v>
      </c>
      <c r="AT52" s="54">
        <f t="shared" si="77"/>
        <v>202.46306885089422</v>
      </c>
      <c r="AU52" s="54">
        <f t="shared" si="77"/>
        <v>220.05604559906391</v>
      </c>
      <c r="AW52" s="102">
        <f t="shared" si="33"/>
        <v>0.21415067144983502</v>
      </c>
      <c r="AX52" s="102">
        <f t="shared" si="34"/>
        <v>0.36947057257855914</v>
      </c>
      <c r="AY52" s="103">
        <f t="shared" si="35"/>
        <v>0.57961496082154407</v>
      </c>
    </row>
    <row r="53" spans="1:51" x14ac:dyDescent="0.2">
      <c r="A53" s="27" t="s">
        <v>67</v>
      </c>
      <c r="B53" s="18">
        <f>IF(ISERROR(VLOOKUP('Prices revenue smoothing'!A53,Quantities!$A$1:$B$576,2,FALSE)),0,VLOOKUP('Prices revenue smoothing'!A53,Quantities!$A$1:$B$576,2,FALSE))</f>
        <v>28</v>
      </c>
      <c r="C53" s="19">
        <f t="shared" si="22"/>
        <v>0.63243748759109808</v>
      </c>
      <c r="D53" s="20">
        <v>1</v>
      </c>
      <c r="E53" s="21">
        <v>1010</v>
      </c>
      <c r="F53" s="22">
        <f>Prices!F50</f>
        <v>44.61505821420414</v>
      </c>
      <c r="G53" s="23">
        <v>0</v>
      </c>
      <c r="H53" s="23">
        <v>0</v>
      </c>
      <c r="I53" s="23">
        <f>VLOOKUP(A53,'[1]Public Lighting Charges'!$A$8:$L$689,12,FALSE)</f>
        <v>76.765813632082711</v>
      </c>
      <c r="J53" s="24">
        <f t="shared" si="23"/>
        <v>121.38087184628685</v>
      </c>
      <c r="K53" s="25">
        <f t="shared" si="24"/>
        <v>121.38087184628685</v>
      </c>
      <c r="L53" s="25">
        <f t="shared" si="25"/>
        <v>152.49277724173794</v>
      </c>
      <c r="M53" s="25">
        <f t="shared" si="25"/>
        <v>152.77335125914516</v>
      </c>
      <c r="N53" s="25">
        <f t="shared" si="25"/>
        <v>152.52028770037825</v>
      </c>
      <c r="O53" s="25">
        <f t="shared" si="25"/>
        <v>153.52861854161875</v>
      </c>
      <c r="P53" s="23">
        <f t="shared" si="36"/>
        <v>107.87771902753379</v>
      </c>
      <c r="Q53" s="23">
        <f t="shared" si="37"/>
        <v>44.61505821420414</v>
      </c>
      <c r="R53" s="32">
        <f t="shared" si="38"/>
        <v>152.49277724173794</v>
      </c>
      <c r="S53" s="26">
        <f t="shared" si="6"/>
        <v>0</v>
      </c>
      <c r="U53" s="61">
        <f t="shared" si="7"/>
        <v>3398.6644116960319</v>
      </c>
      <c r="V53" s="61">
        <f t="shared" si="8"/>
        <v>4269.7977627686623</v>
      </c>
      <c r="W53" s="61">
        <f t="shared" si="9"/>
        <v>4277.6538352560647</v>
      </c>
      <c r="X53" s="61">
        <f t="shared" si="10"/>
        <v>4270.5680556105908</v>
      </c>
      <c r="Y53" s="61">
        <f t="shared" si="11"/>
        <v>4298.8013191653254</v>
      </c>
      <c r="Z53" s="62">
        <f t="shared" si="12"/>
        <v>16869.515113408521</v>
      </c>
      <c r="AA53" s="61">
        <f t="shared" si="27"/>
        <v>900.13690746929342</v>
      </c>
      <c r="AB53" s="63">
        <f t="shared" si="28"/>
        <v>2.5770883626962331E-4</v>
      </c>
      <c r="AC53" s="73"/>
      <c r="AD53" s="81">
        <f t="shared" si="29"/>
        <v>3398.6644116960319</v>
      </c>
      <c r="AE53" s="81">
        <f t="shared" si="13"/>
        <v>3720.4482831349792</v>
      </c>
      <c r="AF53" s="81">
        <f t="shared" si="14"/>
        <v>4082.9906792501379</v>
      </c>
      <c r="AG53" s="81">
        <f t="shared" si="15"/>
        <v>4491.4542495128817</v>
      </c>
      <c r="AH53" s="81">
        <f t="shared" si="16"/>
        <v>4951.6555667094271</v>
      </c>
      <c r="AI53" s="82">
        <f t="shared" si="17"/>
        <v>16869.515113422403</v>
      </c>
      <c r="AK53" s="86">
        <f t="shared" si="18"/>
        <v>9.467950714156205E-2</v>
      </c>
      <c r="AL53" s="86">
        <f t="shared" si="19"/>
        <v>9.7445890528457452E-2</v>
      </c>
      <c r="AM53" s="86">
        <f t="shared" si="20"/>
        <v>0.10004028966771</v>
      </c>
      <c r="AN53" s="86">
        <f t="shared" si="21"/>
        <v>0.10246153954400322</v>
      </c>
      <c r="AO53" s="56"/>
      <c r="AP53" s="53" t="str">
        <f t="shared" si="30"/>
        <v>HPS0090-ST-1010-001-B</v>
      </c>
      <c r="AQ53" s="53">
        <f t="shared" si="31"/>
        <v>121.38087184628685</v>
      </c>
      <c r="AR53" s="54">
        <f t="shared" ref="AR53:AU53" si="78">IF($B53=0,L53,AQ53*(1+AK53))</f>
        <v>132.8731529691064</v>
      </c>
      <c r="AS53" s="54">
        <f t="shared" si="78"/>
        <v>145.82109568750491</v>
      </c>
      <c r="AT53" s="54">
        <f t="shared" si="78"/>
        <v>160.40908033974574</v>
      </c>
      <c r="AU53" s="54">
        <f t="shared" si="78"/>
        <v>176.84484166819379</v>
      </c>
      <c r="AW53" s="102">
        <f t="shared" si="33"/>
        <v>0.26485018773009689</v>
      </c>
      <c r="AX53" s="102">
        <f t="shared" si="34"/>
        <v>0.45694160025596847</v>
      </c>
      <c r="AY53" s="103">
        <f t="shared" si="35"/>
        <v>0.57961496082154418</v>
      </c>
    </row>
    <row r="54" spans="1:51" x14ac:dyDescent="0.2">
      <c r="A54" s="27" t="s">
        <v>68</v>
      </c>
      <c r="B54" s="18">
        <f>IF(ISERROR(VLOOKUP('Prices revenue smoothing'!A54,Quantities!$A$1:$B$576,2,FALSE)),0,VLOOKUP('Prices revenue smoothing'!A54,Quantities!$A$1:$B$576,2,FALSE))</f>
        <v>6</v>
      </c>
      <c r="C54" s="19">
        <f t="shared" si="22"/>
        <v>0.31094815517093122</v>
      </c>
      <c r="D54" s="20">
        <v>1</v>
      </c>
      <c r="E54" s="21">
        <v>1360</v>
      </c>
      <c r="F54" s="22">
        <f>Prices!F51</f>
        <v>177.40490456081676</v>
      </c>
      <c r="G54" s="23">
        <v>0</v>
      </c>
      <c r="H54" s="23">
        <v>0</v>
      </c>
      <c r="I54" s="23">
        <f>VLOOKUP(A54,'[1]Public Lighting Charges'!$A$8:$L$689,12,FALSE)</f>
        <v>80.057441548749381</v>
      </c>
      <c r="J54" s="24">
        <f t="shared" si="23"/>
        <v>257.46234610956617</v>
      </c>
      <c r="K54" s="25">
        <f t="shared" si="24"/>
        <v>257.46234610956617</v>
      </c>
      <c r="L54" s="25">
        <f t="shared" si="25"/>
        <v>289.90829346321459</v>
      </c>
      <c r="M54" s="25">
        <f t="shared" si="25"/>
        <v>290.20089816491594</v>
      </c>
      <c r="N54" s="25">
        <f t="shared" si="25"/>
        <v>289.93698353800664</v>
      </c>
      <c r="O54" s="25">
        <f t="shared" si="25"/>
        <v>290.98855042129799</v>
      </c>
      <c r="P54" s="23">
        <f t="shared" si="36"/>
        <v>112.50338890239784</v>
      </c>
      <c r="Q54" s="23">
        <f t="shared" si="37"/>
        <v>177.40490456081676</v>
      </c>
      <c r="R54" s="32">
        <f t="shared" si="38"/>
        <v>289.90829346321459</v>
      </c>
      <c r="S54" s="26">
        <f t="shared" si="6"/>
        <v>0</v>
      </c>
      <c r="U54" s="61">
        <f t="shared" si="7"/>
        <v>1544.774076657397</v>
      </c>
      <c r="V54" s="61">
        <f t="shared" si="8"/>
        <v>1739.4497607792875</v>
      </c>
      <c r="W54" s="61">
        <f t="shared" si="9"/>
        <v>1741.2053889894955</v>
      </c>
      <c r="X54" s="61">
        <f t="shared" si="10"/>
        <v>1739.6219012280399</v>
      </c>
      <c r="Y54" s="61">
        <f t="shared" si="11"/>
        <v>1745.9313025277879</v>
      </c>
      <c r="Z54" s="62">
        <f t="shared" si="12"/>
        <v>7017.3990569826747</v>
      </c>
      <c r="AA54" s="61">
        <f t="shared" si="27"/>
        <v>201.1572258703909</v>
      </c>
      <c r="AB54" s="63">
        <f t="shared" si="28"/>
        <v>5.7591233240319763E-5</v>
      </c>
      <c r="AC54" s="73"/>
      <c r="AD54" s="81">
        <f t="shared" si="29"/>
        <v>1544.774076657397</v>
      </c>
      <c r="AE54" s="81">
        <f t="shared" si="13"/>
        <v>1616.6844164861207</v>
      </c>
      <c r="AF54" s="81">
        <f t="shared" si="14"/>
        <v>1697.7032282443947</v>
      </c>
      <c r="AG54" s="81">
        <f t="shared" si="15"/>
        <v>1788.9842300357495</v>
      </c>
      <c r="AH54" s="81">
        <f t="shared" si="16"/>
        <v>1891.8272748448137</v>
      </c>
      <c r="AI54" s="82">
        <f t="shared" si="17"/>
        <v>7017.3990569857788</v>
      </c>
      <c r="AK54" s="86">
        <f t="shared" si="18"/>
        <v>4.6550716325020287E-2</v>
      </c>
      <c r="AL54" s="86">
        <f t="shared" si="19"/>
        <v>5.0114178705556678E-2</v>
      </c>
      <c r="AM54" s="86">
        <f t="shared" si="20"/>
        <v>5.3767348893922443E-2</v>
      </c>
      <c r="AN54" s="86">
        <f t="shared" si="21"/>
        <v>5.7486836989618983E-2</v>
      </c>
      <c r="AO54" s="56"/>
      <c r="AP54" s="53" t="str">
        <f t="shared" si="30"/>
        <v>HPS0090-ST-1360-001-B</v>
      </c>
      <c r="AQ54" s="53">
        <f t="shared" si="31"/>
        <v>257.46234610956617</v>
      </c>
      <c r="AR54" s="54">
        <f t="shared" ref="AR54:AU54" si="79">IF($B54=0,L54,AQ54*(1+AK54))</f>
        <v>269.44740274768679</v>
      </c>
      <c r="AS54" s="54">
        <f t="shared" si="79"/>
        <v>282.95053804073251</v>
      </c>
      <c r="AT54" s="54">
        <f t="shared" si="79"/>
        <v>298.16403833929166</v>
      </c>
      <c r="AU54" s="54">
        <f t="shared" si="79"/>
        <v>315.30454580746897</v>
      </c>
      <c r="AW54" s="102">
        <f t="shared" si="33"/>
        <v>0.13021789328939129</v>
      </c>
      <c r="AX54" s="102">
        <f t="shared" si="34"/>
        <v>0.22466275388202733</v>
      </c>
      <c r="AY54" s="103">
        <f t="shared" si="35"/>
        <v>0.57961496082154329</v>
      </c>
    </row>
    <row r="55" spans="1:51" x14ac:dyDescent="0.2">
      <c r="A55" s="27" t="s">
        <v>69</v>
      </c>
      <c r="B55" s="18">
        <f>IF(ISERROR(VLOOKUP('Prices revenue smoothing'!A55,Quantities!$A$1:$B$576,2,FALSE)),0,VLOOKUP('Prices revenue smoothing'!A55,Quantities!$A$1:$B$576,2,FALSE))</f>
        <v>109</v>
      </c>
      <c r="C55" s="19">
        <f t="shared" si="22"/>
        <v>0.68712211001858736</v>
      </c>
      <c r="D55" s="20">
        <v>1</v>
      </c>
      <c r="E55" s="21">
        <v>50</v>
      </c>
      <c r="F55" s="22">
        <f>Prices!F52</f>
        <v>32.009790998230237</v>
      </c>
      <c r="G55" s="23">
        <v>0</v>
      </c>
      <c r="H55" s="23">
        <v>0</v>
      </c>
      <c r="I55" s="23">
        <f>VLOOKUP(A55,'[1]Public Lighting Charges'!$A$8:$L$689,12,FALSE)</f>
        <v>70.297824922255131</v>
      </c>
      <c r="J55" s="24">
        <f t="shared" si="23"/>
        <v>102.30761592048538</v>
      </c>
      <c r="K55" s="25">
        <f t="shared" si="24"/>
        <v>102.30761592048538</v>
      </c>
      <c r="L55" s="25">
        <f t="shared" si="25"/>
        <v>130.7981532444216</v>
      </c>
      <c r="M55" s="25">
        <f t="shared" si="25"/>
        <v>131.05508718702208</v>
      </c>
      <c r="N55" s="25">
        <f t="shared" si="25"/>
        <v>130.82334577887835</v>
      </c>
      <c r="O55" s="25">
        <f t="shared" si="25"/>
        <v>131.74671858752151</v>
      </c>
      <c r="P55" s="23">
        <f t="shared" si="36"/>
        <v>98.788362246191355</v>
      </c>
      <c r="Q55" s="23">
        <f t="shared" si="37"/>
        <v>32.009790998230237</v>
      </c>
      <c r="R55" s="32">
        <f t="shared" si="38"/>
        <v>130.7981532444216</v>
      </c>
      <c r="S55" s="26">
        <f t="shared" si="6"/>
        <v>0</v>
      </c>
      <c r="U55" s="61">
        <f t="shared" si="7"/>
        <v>11151.530135332905</v>
      </c>
      <c r="V55" s="61">
        <f t="shared" si="8"/>
        <v>14256.998703641953</v>
      </c>
      <c r="W55" s="61">
        <f t="shared" si="9"/>
        <v>14285.004503385408</v>
      </c>
      <c r="X55" s="61">
        <f t="shared" si="10"/>
        <v>14259.74468989774</v>
      </c>
      <c r="Y55" s="61">
        <f t="shared" si="11"/>
        <v>14360.392326039844</v>
      </c>
      <c r="Z55" s="62">
        <f t="shared" si="12"/>
        <v>56149.809148537948</v>
      </c>
      <c r="AA55" s="61">
        <f t="shared" si="27"/>
        <v>3208.8621907069391</v>
      </c>
      <c r="AB55" s="63">
        <f t="shared" si="28"/>
        <v>9.1869596064184198E-4</v>
      </c>
      <c r="AC55" s="73"/>
      <c r="AD55" s="81">
        <f t="shared" si="29"/>
        <v>11151.530135332905</v>
      </c>
      <c r="AE55" s="81">
        <f t="shared" si="13"/>
        <v>12298.644635440172</v>
      </c>
      <c r="AF55" s="81">
        <f t="shared" si="14"/>
        <v>13591.057575926025</v>
      </c>
      <c r="AG55" s="81">
        <f t="shared" si="15"/>
        <v>15047.173080157805</v>
      </c>
      <c r="AH55" s="81">
        <f t="shared" si="16"/>
        <v>16687.726416668898</v>
      </c>
      <c r="AI55" s="82">
        <f t="shared" si="17"/>
        <v>56149.809148587447</v>
      </c>
      <c r="AK55" s="86">
        <f t="shared" si="18"/>
        <v>0.10286610771670776</v>
      </c>
      <c r="AL55" s="86">
        <f t="shared" si="19"/>
        <v>0.10508580244375818</v>
      </c>
      <c r="AM55" s="86">
        <f t="shared" si="20"/>
        <v>0.10713776290750268</v>
      </c>
      <c r="AN55" s="86">
        <f t="shared" si="21"/>
        <v>0.10902734538718339</v>
      </c>
      <c r="AO55" s="56"/>
      <c r="AP55" s="53" t="str">
        <f t="shared" si="30"/>
        <v>HPS0090-TA-0050-001-B</v>
      </c>
      <c r="AQ55" s="53">
        <f t="shared" si="31"/>
        <v>102.30761592048538</v>
      </c>
      <c r="AR55" s="54">
        <f t="shared" ref="AR55:AU55" si="80">IF($B55=0,L55,AQ55*(1+AK55))</f>
        <v>112.83160216000158</v>
      </c>
      <c r="AS55" s="54">
        <f t="shared" si="80"/>
        <v>124.68860161400023</v>
      </c>
      <c r="AT55" s="54">
        <f t="shared" si="80"/>
        <v>138.04745945098907</v>
      </c>
      <c r="AU55" s="54">
        <f t="shared" si="80"/>
        <v>153.09840749237526</v>
      </c>
      <c r="AW55" s="102">
        <f t="shared" si="33"/>
        <v>0.28775084241936144</v>
      </c>
      <c r="AX55" s="102">
        <f t="shared" si="34"/>
        <v>0.49645171686304423</v>
      </c>
      <c r="AY55" s="103">
        <f t="shared" si="35"/>
        <v>0.57961496082154362</v>
      </c>
    </row>
    <row r="56" spans="1:51" x14ac:dyDescent="0.2">
      <c r="A56" s="27" t="s">
        <v>70</v>
      </c>
      <c r="B56" s="18">
        <f>IF(ISERROR(VLOOKUP('Prices revenue smoothing'!A56,Quantities!$A$1:$B$576,2,FALSE)),0,VLOOKUP('Prices revenue smoothing'!A56,Quantities!$A$1:$B$576,2,FALSE))</f>
        <v>42</v>
      </c>
      <c r="C56" s="19">
        <f t="shared" si="22"/>
        <v>0.55168333996977659</v>
      </c>
      <c r="D56" s="20">
        <v>1</v>
      </c>
      <c r="E56" s="21">
        <v>220</v>
      </c>
      <c r="F56" s="22">
        <f>Prices!F53</f>
        <v>65.91090936010653</v>
      </c>
      <c r="G56" s="23">
        <v>0</v>
      </c>
      <c r="H56" s="23">
        <v>0</v>
      </c>
      <c r="I56" s="23">
        <f>VLOOKUP(A56,'[1]Public Lighting Charges'!$A$8:$L$689,12,FALSE)</f>
        <v>81.107738922255137</v>
      </c>
      <c r="J56" s="24">
        <f t="shared" si="23"/>
        <v>147.01864828236165</v>
      </c>
      <c r="K56" s="25">
        <f t="shared" si="24"/>
        <v>147.01864828236165</v>
      </c>
      <c r="L56" s="25">
        <f t="shared" si="25"/>
        <v>179.89026366420575</v>
      </c>
      <c r="M56" s="25">
        <f t="shared" si="25"/>
        <v>180.18670713396824</v>
      </c>
      <c r="N56" s="25">
        <f t="shared" si="25"/>
        <v>179.9193301326174</v>
      </c>
      <c r="O56" s="25">
        <f t="shared" si="25"/>
        <v>180.98469283443876</v>
      </c>
      <c r="P56" s="23">
        <f t="shared" si="36"/>
        <v>113.97935430409923</v>
      </c>
      <c r="Q56" s="23">
        <f t="shared" si="37"/>
        <v>65.91090936010653</v>
      </c>
      <c r="R56" s="32">
        <f t="shared" si="38"/>
        <v>179.89026366420575</v>
      </c>
      <c r="S56" s="26">
        <f t="shared" si="6"/>
        <v>0</v>
      </c>
      <c r="U56" s="61">
        <f t="shared" si="7"/>
        <v>6174.7832278591895</v>
      </c>
      <c r="V56" s="61">
        <f t="shared" si="8"/>
        <v>7555.3910738966415</v>
      </c>
      <c r="W56" s="61">
        <f t="shared" si="9"/>
        <v>7567.841699626666</v>
      </c>
      <c r="X56" s="61">
        <f t="shared" si="10"/>
        <v>7556.6118655699311</v>
      </c>
      <c r="Y56" s="61">
        <f t="shared" si="11"/>
        <v>7601.3570990464277</v>
      </c>
      <c r="Z56" s="62">
        <f t="shared" si="12"/>
        <v>29996.149486577895</v>
      </c>
      <c r="AA56" s="61">
        <f t="shared" si="27"/>
        <v>1426.5738711872382</v>
      </c>
      <c r="AB56" s="63">
        <f t="shared" si="28"/>
        <v>4.0842752824114825E-4</v>
      </c>
      <c r="AC56" s="73"/>
      <c r="AD56" s="81">
        <f t="shared" si="29"/>
        <v>6174.7832278591895</v>
      </c>
      <c r="AE56" s="81">
        <f t="shared" si="13"/>
        <v>6684.7594985299211</v>
      </c>
      <c r="AF56" s="81">
        <f t="shared" si="14"/>
        <v>7259.3315499632663</v>
      </c>
      <c r="AG56" s="81">
        <f t="shared" si="15"/>
        <v>7906.6813606792111</v>
      </c>
      <c r="AH56" s="81">
        <f t="shared" si="16"/>
        <v>8636.0272736740499</v>
      </c>
      <c r="AI56" s="82">
        <f t="shared" si="17"/>
        <v>29996.149486599901</v>
      </c>
      <c r="AK56" s="86">
        <f t="shared" si="18"/>
        <v>8.2590149621744921E-2</v>
      </c>
      <c r="AL56" s="86">
        <f t="shared" si="19"/>
        <v>8.595253898957804E-2</v>
      </c>
      <c r="AM56" s="86">
        <f t="shared" si="20"/>
        <v>8.917485119125336E-2</v>
      </c>
      <c r="AN56" s="86">
        <f t="shared" si="21"/>
        <v>9.2244252642069979E-2</v>
      </c>
      <c r="AO56" s="56"/>
      <c r="AP56" s="53" t="str">
        <f t="shared" si="30"/>
        <v>HPS0090-TA-0220-001-B</v>
      </c>
      <c r="AQ56" s="53">
        <f t="shared" si="31"/>
        <v>147.01864828236165</v>
      </c>
      <c r="AR56" s="54">
        <f t="shared" ref="AR56:AU56" si="81">IF($B56=0,L56,AQ56*(1+AK56))</f>
        <v>159.16094044118859</v>
      </c>
      <c r="AS56" s="54">
        <f t="shared" si="81"/>
        <v>172.84122738007775</v>
      </c>
      <c r="AT56" s="54">
        <f t="shared" si="81"/>
        <v>188.25431811140976</v>
      </c>
      <c r="AU56" s="54">
        <f t="shared" si="81"/>
        <v>205.61969699223923</v>
      </c>
      <c r="AW56" s="102">
        <f t="shared" si="33"/>
        <v>0.23103221903416271</v>
      </c>
      <c r="AX56" s="102">
        <f t="shared" si="34"/>
        <v>0.39859602434467595</v>
      </c>
      <c r="AY56" s="103">
        <f t="shared" si="35"/>
        <v>0.5796149608215444</v>
      </c>
    </row>
    <row r="57" spans="1:51" x14ac:dyDescent="0.2">
      <c r="A57" s="27" t="s">
        <v>71</v>
      </c>
      <c r="B57" s="18">
        <f>IF(ISERROR(VLOOKUP('Prices revenue smoothing'!A57,Quantities!$A$1:$B$576,2,FALSE)),0,VLOOKUP('Prices revenue smoothing'!A57,Quantities!$A$1:$B$576,2,FALSE))</f>
        <v>19</v>
      </c>
      <c r="C57" s="19">
        <f t="shared" si="22"/>
        <v>0.46512826118949174</v>
      </c>
      <c r="D57" s="20">
        <v>1</v>
      </c>
      <c r="E57" s="21">
        <v>310</v>
      </c>
      <c r="F57" s="22">
        <f>Prices!F54</f>
        <v>92.1941745337366</v>
      </c>
      <c r="G57" s="23">
        <v>0</v>
      </c>
      <c r="H57" s="23">
        <v>0</v>
      </c>
      <c r="I57" s="23">
        <f>VLOOKUP(A57,'[1]Public Lighting Charges'!$A$8:$L$689,12,FALSE)</f>
        <v>80.172708672255126</v>
      </c>
      <c r="J57" s="24">
        <f t="shared" si="23"/>
        <v>172.36688320599171</v>
      </c>
      <c r="K57" s="25">
        <f t="shared" si="24"/>
        <v>172.36688320599171</v>
      </c>
      <c r="L57" s="25">
        <f t="shared" si="25"/>
        <v>204.85954640452007</v>
      </c>
      <c r="M57" s="25">
        <f t="shared" si="25"/>
        <v>205.15257240000295</v>
      </c>
      <c r="N57" s="25">
        <f t="shared" si="25"/>
        <v>204.88827778743206</v>
      </c>
      <c r="O57" s="25">
        <f t="shared" si="25"/>
        <v>205.9413587222277</v>
      </c>
      <c r="P57" s="23">
        <f t="shared" si="36"/>
        <v>112.66537187078349</v>
      </c>
      <c r="Q57" s="23">
        <f t="shared" si="37"/>
        <v>92.1941745337366</v>
      </c>
      <c r="R57" s="32">
        <f t="shared" si="38"/>
        <v>204.85954640452007</v>
      </c>
      <c r="S57" s="26">
        <f t="shared" si="6"/>
        <v>0</v>
      </c>
      <c r="U57" s="61">
        <f t="shared" si="7"/>
        <v>3274.9707809138426</v>
      </c>
      <c r="V57" s="61">
        <f t="shared" si="8"/>
        <v>3892.3313816858813</v>
      </c>
      <c r="W57" s="61">
        <f t="shared" si="9"/>
        <v>3897.8988756000563</v>
      </c>
      <c r="X57" s="61">
        <f t="shared" si="10"/>
        <v>3892.8772779612091</v>
      </c>
      <c r="Y57" s="61">
        <f t="shared" si="11"/>
        <v>3912.8858157223262</v>
      </c>
      <c r="Z57" s="62">
        <f t="shared" si="12"/>
        <v>15538.185732160078</v>
      </c>
      <c r="AA57" s="61">
        <f t="shared" si="27"/>
        <v>637.9150348084836</v>
      </c>
      <c r="AB57" s="63">
        <f t="shared" si="28"/>
        <v>1.8263481909833662E-4</v>
      </c>
      <c r="AC57" s="73"/>
      <c r="AD57" s="81">
        <f t="shared" si="29"/>
        <v>3274.9707809138426</v>
      </c>
      <c r="AE57" s="81">
        <f t="shared" si="13"/>
        <v>3503.0147238368108</v>
      </c>
      <c r="AF57" s="81">
        <f t="shared" si="14"/>
        <v>3759.943690217674</v>
      </c>
      <c r="AG57" s="81">
        <f t="shared" si="15"/>
        <v>4049.4163809606034</v>
      </c>
      <c r="AH57" s="81">
        <f t="shared" si="16"/>
        <v>4375.5549237115119</v>
      </c>
      <c r="AI57" s="82">
        <f t="shared" si="17"/>
        <v>15538.185732169917</v>
      </c>
      <c r="AK57" s="86">
        <f t="shared" si="18"/>
        <v>6.9632359547139283E-2</v>
      </c>
      <c r="AL57" s="86">
        <f t="shared" si="19"/>
        <v>7.33451003310234E-2</v>
      </c>
      <c r="AM57" s="86">
        <f t="shared" si="20"/>
        <v>7.6988570732071535E-2</v>
      </c>
      <c r="AN57" s="86">
        <f t="shared" si="21"/>
        <v>8.0539641288639691E-2</v>
      </c>
      <c r="AO57" s="56"/>
      <c r="AP57" s="53" t="str">
        <f t="shared" si="30"/>
        <v>HPS0090-TA-0310-001-B</v>
      </c>
      <c r="AQ57" s="53">
        <f t="shared" si="31"/>
        <v>172.36688320599171</v>
      </c>
      <c r="AR57" s="54">
        <f t="shared" ref="AR57:AU57" si="82">IF($B57=0,L57,AQ57*(1+AK57))</f>
        <v>184.36919599141109</v>
      </c>
      <c r="AS57" s="54">
        <f t="shared" si="82"/>
        <v>197.89177316935127</v>
      </c>
      <c r="AT57" s="54">
        <f t="shared" si="82"/>
        <v>213.1271779452949</v>
      </c>
      <c r="AU57" s="54">
        <f t="shared" si="82"/>
        <v>230.29236440586902</v>
      </c>
      <c r="AW57" s="102">
        <f t="shared" si="33"/>
        <v>0.19478495457919204</v>
      </c>
      <c r="AX57" s="102">
        <f t="shared" si="34"/>
        <v>0.33605922508125818</v>
      </c>
      <c r="AY57" s="103">
        <f t="shared" si="35"/>
        <v>0.5796149608215444</v>
      </c>
    </row>
    <row r="58" spans="1:51" x14ac:dyDescent="0.2">
      <c r="A58" s="27" t="s">
        <v>72</v>
      </c>
      <c r="B58" s="18">
        <f>IF(ISERROR(VLOOKUP('Prices revenue smoothing'!A58,Quantities!$A$1:$B$576,2,FALSE)),0,VLOOKUP('Prices revenue smoothing'!A58,Quantities!$A$1:$B$576,2,FALSE))</f>
        <v>4</v>
      </c>
      <c r="C58" s="19">
        <f t="shared" si="22"/>
        <v>0.41789312407850798</v>
      </c>
      <c r="D58" s="20">
        <v>1</v>
      </c>
      <c r="E58" s="21">
        <v>690</v>
      </c>
      <c r="F58" s="22">
        <f>Prices!F55</f>
        <v>104.79944174971051</v>
      </c>
      <c r="G58" s="23">
        <v>0</v>
      </c>
      <c r="H58" s="23">
        <v>0</v>
      </c>
      <c r="I58" s="23">
        <f>VLOOKUP(A58,'[1]Public Lighting Charges'!$A$8:$L$689,12,FALSE)</f>
        <v>75.235266797255136</v>
      </c>
      <c r="J58" s="24">
        <f t="shared" si="23"/>
        <v>180.03470854696565</v>
      </c>
      <c r="K58" s="25">
        <f t="shared" si="24"/>
        <v>180.03470854696565</v>
      </c>
      <c r="L58" s="25">
        <f t="shared" si="25"/>
        <v>210.52630880819794</v>
      </c>
      <c r="M58" s="25">
        <f t="shared" si="25"/>
        <v>210.80128877723962</v>
      </c>
      <c r="N58" s="25">
        <f t="shared" si="25"/>
        <v>210.55327076688229</v>
      </c>
      <c r="O58" s="25">
        <f t="shared" si="25"/>
        <v>211.5414976386017</v>
      </c>
      <c r="P58" s="23">
        <f t="shared" si="36"/>
        <v>105.72686705848744</v>
      </c>
      <c r="Q58" s="23">
        <f t="shared" si="37"/>
        <v>104.79944174971051</v>
      </c>
      <c r="R58" s="32">
        <f t="shared" si="38"/>
        <v>210.52630880819794</v>
      </c>
      <c r="S58" s="26">
        <f t="shared" si="6"/>
        <v>0</v>
      </c>
      <c r="U58" s="61">
        <f t="shared" si="7"/>
        <v>720.13883418786259</v>
      </c>
      <c r="V58" s="61">
        <f t="shared" si="8"/>
        <v>842.10523523279176</v>
      </c>
      <c r="W58" s="61">
        <f t="shared" si="9"/>
        <v>843.20515510895848</v>
      </c>
      <c r="X58" s="61">
        <f t="shared" si="10"/>
        <v>842.21308306752917</v>
      </c>
      <c r="Y58" s="61">
        <f t="shared" si="11"/>
        <v>846.16599055440679</v>
      </c>
      <c r="Z58" s="62">
        <f t="shared" si="12"/>
        <v>3372.1834018510194</v>
      </c>
      <c r="AA58" s="61">
        <f t="shared" si="27"/>
        <v>126.0271563665442</v>
      </c>
      <c r="AB58" s="63">
        <f t="shared" si="28"/>
        <v>3.6081524417106402E-5</v>
      </c>
      <c r="AC58" s="73"/>
      <c r="AD58" s="81">
        <f t="shared" si="29"/>
        <v>720.13883418786259</v>
      </c>
      <c r="AE58" s="81">
        <f t="shared" si="13"/>
        <v>765.19143223773381</v>
      </c>
      <c r="AF58" s="81">
        <f t="shared" si="14"/>
        <v>815.95058550161139</v>
      </c>
      <c r="AG58" s="81">
        <f t="shared" si="15"/>
        <v>873.13911072747635</v>
      </c>
      <c r="AH58" s="81">
        <f t="shared" si="16"/>
        <v>937.57137973139697</v>
      </c>
      <c r="AI58" s="82">
        <f t="shared" si="17"/>
        <v>3372.1834018529635</v>
      </c>
      <c r="AK58" s="86">
        <f t="shared" si="18"/>
        <v>6.2560989507918066E-2</v>
      </c>
      <c r="AL58" s="86">
        <f t="shared" si="19"/>
        <v>6.6335234720855382E-2</v>
      </c>
      <c r="AM58" s="86">
        <f t="shared" si="20"/>
        <v>7.0088221323731159E-2</v>
      </c>
      <c r="AN58" s="86">
        <f t="shared" si="21"/>
        <v>7.3793818433167388E-2</v>
      </c>
      <c r="AO58" s="56"/>
      <c r="AP58" s="53" t="str">
        <f t="shared" si="30"/>
        <v>HPS0090-TA-0690-001-B</v>
      </c>
      <c r="AQ58" s="53">
        <f t="shared" si="31"/>
        <v>180.03470854696565</v>
      </c>
      <c r="AR58" s="54">
        <f t="shared" ref="AR58:AU58" si="83">IF($B58=0,L58,AQ58*(1+AK58))</f>
        <v>191.29785805943345</v>
      </c>
      <c r="AS58" s="54">
        <f t="shared" si="83"/>
        <v>203.98764637540285</v>
      </c>
      <c r="AT58" s="54">
        <f t="shared" si="83"/>
        <v>218.28477768186906</v>
      </c>
      <c r="AU58" s="54">
        <f t="shared" si="83"/>
        <v>234.39284493284921</v>
      </c>
      <c r="AW58" s="102">
        <f t="shared" si="33"/>
        <v>0.17500397198919493</v>
      </c>
      <c r="AX58" s="102">
        <f t="shared" si="34"/>
        <v>0.30193142658213135</v>
      </c>
      <c r="AY58" s="103">
        <f t="shared" si="35"/>
        <v>0.57961496082154396</v>
      </c>
    </row>
    <row r="59" spans="1:51" x14ac:dyDescent="0.2">
      <c r="A59" s="27" t="s">
        <v>73</v>
      </c>
      <c r="B59" s="18">
        <f>IF(ISERROR(VLOOKUP('Prices revenue smoothing'!A59,Quantities!$A$1:$B$576,2,FALSE)),0,VLOOKUP('Prices revenue smoothing'!A59,Quantities!$A$1:$B$576,2,FALSE))</f>
        <v>4</v>
      </c>
      <c r="C59" s="19">
        <f t="shared" si="22"/>
        <v>0.61174885707789894</v>
      </c>
      <c r="D59" s="20">
        <v>1</v>
      </c>
      <c r="E59" s="21">
        <v>1010</v>
      </c>
      <c r="F59" s="22">
        <f>Prices!F56</f>
        <v>44.61505821420414</v>
      </c>
      <c r="G59" s="23">
        <v>0</v>
      </c>
      <c r="H59" s="23">
        <v>0</v>
      </c>
      <c r="I59" s="23">
        <f>VLOOKUP(A59,'[1]Public Lighting Charges'!$A$8:$L$689,12,FALSE)</f>
        <v>70.297824922255131</v>
      </c>
      <c r="J59" s="24">
        <f t="shared" si="23"/>
        <v>114.91288313645927</v>
      </c>
      <c r="K59" s="25">
        <f t="shared" si="24"/>
        <v>114.91288313645927</v>
      </c>
      <c r="L59" s="25">
        <f t="shared" si="25"/>
        <v>143.40342046039549</v>
      </c>
      <c r="M59" s="25">
        <f t="shared" si="25"/>
        <v>143.66035440299601</v>
      </c>
      <c r="N59" s="25">
        <f t="shared" si="25"/>
        <v>143.42861299485224</v>
      </c>
      <c r="O59" s="25">
        <f t="shared" si="25"/>
        <v>144.35198580349544</v>
      </c>
      <c r="P59" s="23">
        <f t="shared" si="36"/>
        <v>98.788362246191355</v>
      </c>
      <c r="Q59" s="23">
        <f t="shared" si="37"/>
        <v>44.61505821420414</v>
      </c>
      <c r="R59" s="32">
        <f t="shared" si="38"/>
        <v>143.40342046039549</v>
      </c>
      <c r="S59" s="26">
        <f t="shared" si="6"/>
        <v>0</v>
      </c>
      <c r="U59" s="61">
        <f t="shared" si="7"/>
        <v>459.65153254583709</v>
      </c>
      <c r="V59" s="61">
        <f t="shared" si="8"/>
        <v>573.61368184158198</v>
      </c>
      <c r="W59" s="61">
        <f t="shared" si="9"/>
        <v>574.64141761198402</v>
      </c>
      <c r="X59" s="61">
        <f t="shared" si="10"/>
        <v>573.71445197940898</v>
      </c>
      <c r="Y59" s="61">
        <f t="shared" si="11"/>
        <v>577.40794321398175</v>
      </c>
      <c r="Z59" s="62">
        <f t="shared" si="12"/>
        <v>2269.0632717796975</v>
      </c>
      <c r="AA59" s="61">
        <f t="shared" si="27"/>
        <v>117.75641066814467</v>
      </c>
      <c r="AB59" s="63">
        <f t="shared" si="28"/>
        <v>3.3713613234563045E-5</v>
      </c>
      <c r="AC59" s="73"/>
      <c r="AD59" s="81">
        <f t="shared" si="29"/>
        <v>459.65153254583709</v>
      </c>
      <c r="AE59" s="81">
        <f t="shared" si="13"/>
        <v>501.74747750390202</v>
      </c>
      <c r="AF59" s="81">
        <f t="shared" si="14"/>
        <v>549.17547531989658</v>
      </c>
      <c r="AG59" s="81">
        <f t="shared" si="15"/>
        <v>602.61090666785196</v>
      </c>
      <c r="AH59" s="81">
        <f t="shared" si="16"/>
        <v>662.81469883339673</v>
      </c>
      <c r="AI59" s="82">
        <f t="shared" si="17"/>
        <v>2269.0632717815138</v>
      </c>
      <c r="AK59" s="86">
        <f t="shared" si="18"/>
        <v>9.1582300889787777E-2</v>
      </c>
      <c r="AL59" s="86">
        <f t="shared" si="19"/>
        <v>9.4525632798274944E-2</v>
      </c>
      <c r="AM59" s="86">
        <f t="shared" si="20"/>
        <v>9.730119743025499E-2</v>
      </c>
      <c r="AN59" s="86">
        <f t="shared" si="21"/>
        <v>9.9904916255901741E-2</v>
      </c>
      <c r="AO59" s="56"/>
      <c r="AP59" s="53" t="str">
        <f t="shared" si="30"/>
        <v>HPS0090-TA-1010-001-B</v>
      </c>
      <c r="AQ59" s="53">
        <f t="shared" si="31"/>
        <v>114.91288313645927</v>
      </c>
      <c r="AR59" s="54">
        <f t="shared" ref="AR59:AU59" si="84">IF($B59=0,L59,AQ59*(1+AK59))</f>
        <v>125.4368693759755</v>
      </c>
      <c r="AS59" s="54">
        <f t="shared" si="84"/>
        <v>137.29386882997414</v>
      </c>
      <c r="AT59" s="54">
        <f t="shared" si="84"/>
        <v>150.65272666696299</v>
      </c>
      <c r="AU59" s="54">
        <f t="shared" si="84"/>
        <v>165.70367470834918</v>
      </c>
      <c r="AW59" s="102">
        <f t="shared" si="33"/>
        <v>0.25618626792330307</v>
      </c>
      <c r="AX59" s="102">
        <f t="shared" si="34"/>
        <v>0.44199388428515668</v>
      </c>
      <c r="AY59" s="103">
        <f t="shared" si="35"/>
        <v>0.57961496082154385</v>
      </c>
    </row>
    <row r="60" spans="1:51" x14ac:dyDescent="0.2">
      <c r="A60" s="27" t="s">
        <v>74</v>
      </c>
      <c r="B60" s="18">
        <f>IF(ISERROR(VLOOKUP('Prices revenue smoothing'!A60,Quantities!$A$1:$B$576,2,FALSE)),0,VLOOKUP('Prices revenue smoothing'!A60,Quantities!$A$1:$B$576,2,FALSE))</f>
        <v>4</v>
      </c>
      <c r="C60" s="19">
        <f t="shared" si="22"/>
        <v>0.27691397668038714</v>
      </c>
      <c r="D60" s="20">
        <v>1</v>
      </c>
      <c r="E60" s="21">
        <v>1370</v>
      </c>
      <c r="F60" s="22">
        <f>Prices!F57</f>
        <v>190.01017177679068</v>
      </c>
      <c r="G60" s="23">
        <v>0</v>
      </c>
      <c r="H60" s="23">
        <v>0</v>
      </c>
      <c r="I60" s="23">
        <f>VLOOKUP(A60,'[1]Public Lighting Charges'!$A$8:$L$689,12,FALSE)</f>
        <v>72.766545859755126</v>
      </c>
      <c r="J60" s="24">
        <f t="shared" si="23"/>
        <v>262.77671763654581</v>
      </c>
      <c r="K60" s="25">
        <f t="shared" si="24"/>
        <v>262.77671763654581</v>
      </c>
      <c r="L60" s="25">
        <f t="shared" si="25"/>
        <v>292.26778642913007</v>
      </c>
      <c r="M60" s="25">
        <f t="shared" si="25"/>
        <v>292.53374338495115</v>
      </c>
      <c r="N60" s="25">
        <f t="shared" si="25"/>
        <v>292.29386367570066</v>
      </c>
      <c r="O60" s="25">
        <f t="shared" si="25"/>
        <v>293.24966351588193</v>
      </c>
      <c r="P60" s="23">
        <f t="shared" si="36"/>
        <v>102.2576146523394</v>
      </c>
      <c r="Q60" s="23">
        <f t="shared" si="37"/>
        <v>190.01017177679068</v>
      </c>
      <c r="R60" s="32">
        <f t="shared" si="38"/>
        <v>292.26778642913007</v>
      </c>
      <c r="S60" s="26">
        <f t="shared" si="6"/>
        <v>0</v>
      </c>
      <c r="U60" s="61">
        <f t="shared" si="7"/>
        <v>1051.1068705461832</v>
      </c>
      <c r="V60" s="61">
        <f t="shared" si="8"/>
        <v>1169.0711457165203</v>
      </c>
      <c r="W60" s="61">
        <f t="shared" si="9"/>
        <v>1170.1349735398046</v>
      </c>
      <c r="X60" s="61">
        <f t="shared" si="10"/>
        <v>1169.1754547028027</v>
      </c>
      <c r="Y60" s="61">
        <f t="shared" si="11"/>
        <v>1172.9986540635277</v>
      </c>
      <c r="Z60" s="62">
        <f t="shared" si="12"/>
        <v>4727.9961608719141</v>
      </c>
      <c r="AA60" s="61">
        <f t="shared" si="27"/>
        <v>121.89178351734449</v>
      </c>
      <c r="AB60" s="63">
        <f t="shared" si="28"/>
        <v>3.4897568825834737E-5</v>
      </c>
      <c r="AC60" s="73"/>
      <c r="AD60" s="81">
        <f t="shared" si="29"/>
        <v>1051.1068705461832</v>
      </c>
      <c r="AE60" s="81">
        <f t="shared" si="13"/>
        <v>1094.6811420501513</v>
      </c>
      <c r="AF60" s="81">
        <f t="shared" si="14"/>
        <v>1143.7747175900874</v>
      </c>
      <c r="AG60" s="81">
        <f t="shared" si="15"/>
        <v>1199.0866958769975</v>
      </c>
      <c r="AH60" s="81">
        <f t="shared" si="16"/>
        <v>1261.4047264617302</v>
      </c>
      <c r="AI60" s="82">
        <f t="shared" si="17"/>
        <v>4727.996160873794</v>
      </c>
      <c r="AK60" s="86">
        <f t="shared" si="18"/>
        <v>4.1455605252894656E-2</v>
      </c>
      <c r="AL60" s="86">
        <f t="shared" si="19"/>
        <v>4.4847374869354452E-2</v>
      </c>
      <c r="AM60" s="86">
        <f t="shared" si="20"/>
        <v>4.8359154505050954E-2</v>
      </c>
      <c r="AN60" s="86">
        <f t="shared" si="21"/>
        <v>5.1971246782247085E-2</v>
      </c>
      <c r="AO60" s="56"/>
      <c r="AP60" s="53" t="str">
        <f t="shared" si="30"/>
        <v>HPS0090-TA-1370-001-B</v>
      </c>
      <c r="AQ60" s="53">
        <f t="shared" si="31"/>
        <v>262.77671763654581</v>
      </c>
      <c r="AR60" s="54">
        <f t="shared" ref="AR60:AU60" si="85">IF($B60=0,L60,AQ60*(1+AK60))</f>
        <v>273.67028551253782</v>
      </c>
      <c r="AS60" s="54">
        <f t="shared" si="85"/>
        <v>285.94367939752186</v>
      </c>
      <c r="AT60" s="54">
        <f t="shared" si="85"/>
        <v>299.77167396924938</v>
      </c>
      <c r="AU60" s="54">
        <f t="shared" si="85"/>
        <v>315.35118161543255</v>
      </c>
      <c r="AW60" s="102">
        <f t="shared" si="33"/>
        <v>0.11596516675226969</v>
      </c>
      <c r="AX60" s="102">
        <f t="shared" si="34"/>
        <v>0.20007276311139569</v>
      </c>
      <c r="AY60" s="103">
        <f t="shared" si="35"/>
        <v>0.57961496082154407</v>
      </c>
    </row>
    <row r="61" spans="1:51" x14ac:dyDescent="0.2">
      <c r="A61" s="27" t="s">
        <v>75</v>
      </c>
      <c r="B61" s="18">
        <f>IF(ISERROR(VLOOKUP('Prices revenue smoothing'!A61,Quantities!$A$1:$B$576,2,FALSE)),0,VLOOKUP('Prices revenue smoothing'!A61,Quantities!$A$1:$B$576,2,FALSE))</f>
        <v>1</v>
      </c>
      <c r="C61" s="19">
        <f t="shared" si="22"/>
        <v>0.56376977879597989</v>
      </c>
      <c r="D61" s="20">
        <v>1</v>
      </c>
      <c r="E61" s="21">
        <v>230</v>
      </c>
      <c r="F61" s="22">
        <f>Prices!F58</f>
        <v>66.039248498405314</v>
      </c>
      <c r="G61" s="23">
        <v>0</v>
      </c>
      <c r="H61" s="23">
        <v>0</v>
      </c>
      <c r="I61" s="23">
        <f>VLOOKUP(A61,'[1]Public Lighting Charges'!$A$8:$L$689,12,FALSE)</f>
        <v>85.346981268375274</v>
      </c>
      <c r="J61" s="24">
        <f t="shared" si="23"/>
        <v>151.38622976678059</v>
      </c>
      <c r="K61" s="25">
        <f t="shared" si="24"/>
        <v>151.38622976678059</v>
      </c>
      <c r="L61" s="25">
        <f t="shared" si="25"/>
        <v>185.97593944842583</v>
      </c>
      <c r="M61" s="25">
        <f t="shared" si="25"/>
        <v>186.28787707111312</v>
      </c>
      <c r="N61" s="25">
        <f t="shared" si="25"/>
        <v>186.00652512826392</v>
      </c>
      <c r="O61" s="25">
        <f t="shared" si="25"/>
        <v>187.12757093430628</v>
      </c>
      <c r="P61" s="23">
        <f t="shared" si="36"/>
        <v>119.93669095002053</v>
      </c>
      <c r="Q61" s="23">
        <f t="shared" si="37"/>
        <v>66.039248498405314</v>
      </c>
      <c r="R61" s="32">
        <f t="shared" si="38"/>
        <v>185.97593944842583</v>
      </c>
      <c r="S61" s="26">
        <f t="shared" si="6"/>
        <v>0</v>
      </c>
      <c r="U61" s="61">
        <f t="shared" si="7"/>
        <v>151.38622976678059</v>
      </c>
      <c r="V61" s="61">
        <f t="shared" si="8"/>
        <v>185.97593944842583</v>
      </c>
      <c r="W61" s="61">
        <f t="shared" si="9"/>
        <v>186.28787707111312</v>
      </c>
      <c r="X61" s="61">
        <f t="shared" si="10"/>
        <v>186.00652512826392</v>
      </c>
      <c r="Y61" s="61">
        <f t="shared" si="11"/>
        <v>187.12757093430628</v>
      </c>
      <c r="Z61" s="62">
        <f t="shared" si="12"/>
        <v>737.80659112074272</v>
      </c>
      <c r="AA61" s="61">
        <f t="shared" si="27"/>
        <v>35.74134116752569</v>
      </c>
      <c r="AB61" s="63">
        <f t="shared" si="28"/>
        <v>1.02327316684466E-5</v>
      </c>
      <c r="AC61" s="73"/>
      <c r="AD61" s="81">
        <f t="shared" si="29"/>
        <v>151.38622976678059</v>
      </c>
      <c r="AE61" s="81">
        <f t="shared" si="13"/>
        <v>164.1631607379162</v>
      </c>
      <c r="AF61" s="81">
        <f t="shared" si="14"/>
        <v>178.55847256184134</v>
      </c>
      <c r="AG61" s="81">
        <f t="shared" si="15"/>
        <v>194.77715629553143</v>
      </c>
      <c r="AH61" s="81">
        <f t="shared" si="16"/>
        <v>213.05016804205573</v>
      </c>
      <c r="AI61" s="82">
        <f t="shared" si="17"/>
        <v>737.8065911212941</v>
      </c>
      <c r="AK61" s="86">
        <f t="shared" si="18"/>
        <v>8.4399558604631539E-2</v>
      </c>
      <c r="AL61" s="86">
        <f t="shared" si="19"/>
        <v>8.7689051302484486E-2</v>
      </c>
      <c r="AM61" s="86">
        <f t="shared" si="20"/>
        <v>9.0831219045475212E-2</v>
      </c>
      <c r="AN61" s="86">
        <f t="shared" si="21"/>
        <v>9.3814963181817035E-2</v>
      </c>
      <c r="AO61" s="56"/>
      <c r="AP61" s="53" t="str">
        <f t="shared" si="30"/>
        <v>HPS0100-ST-0230-001-B</v>
      </c>
      <c r="AQ61" s="53">
        <f t="shared" si="31"/>
        <v>151.38622976678059</v>
      </c>
      <c r="AR61" s="54">
        <f t="shared" ref="AR61:AU61" si="86">IF($B61=0,L61,AQ61*(1+AK61))</f>
        <v>164.1631607379162</v>
      </c>
      <c r="AS61" s="54">
        <f t="shared" si="86"/>
        <v>178.55847256184131</v>
      </c>
      <c r="AT61" s="54">
        <f t="shared" si="86"/>
        <v>194.7771562955314</v>
      </c>
      <c r="AU61" s="54">
        <f t="shared" si="86"/>
        <v>213.0501680420557</v>
      </c>
      <c r="AW61" s="102">
        <f t="shared" si="33"/>
        <v>0.23609373998274039</v>
      </c>
      <c r="AX61" s="102">
        <f t="shared" si="34"/>
        <v>0.40732858180213649</v>
      </c>
      <c r="AY61" s="103">
        <f t="shared" si="35"/>
        <v>0.57961496082154396</v>
      </c>
    </row>
    <row r="62" spans="1:51" x14ac:dyDescent="0.2">
      <c r="A62" s="27" t="s">
        <v>76</v>
      </c>
      <c r="B62" s="18">
        <f>IF(ISERROR(VLOOKUP('Prices revenue smoothing'!A62,Quantities!$A$1:$B$576,2,FALSE)),0,VLOOKUP('Prices revenue smoothing'!A62,Quantities!$A$1:$B$576,2,FALSE))</f>
        <v>15</v>
      </c>
      <c r="C62" s="19">
        <f t="shared" si="22"/>
        <v>0.39785974430293264</v>
      </c>
      <c r="D62" s="20">
        <v>1</v>
      </c>
      <c r="E62" s="21">
        <v>430</v>
      </c>
      <c r="F62" s="22">
        <f>Prices!F59</f>
        <v>117.78972638058077</v>
      </c>
      <c r="G62" s="23">
        <v>0</v>
      </c>
      <c r="H62" s="23">
        <v>0</v>
      </c>
      <c r="I62" s="23">
        <f>VLOOKUP(A62,'[1]Public Lighting Charges'!$A$8:$L$689,12,FALSE)</f>
        <v>77.828695185041937</v>
      </c>
      <c r="J62" s="24">
        <f t="shared" si="23"/>
        <v>195.61842156562273</v>
      </c>
      <c r="K62" s="25">
        <f t="shared" si="24"/>
        <v>195.61842156562273</v>
      </c>
      <c r="L62" s="25">
        <f t="shared" si="25"/>
        <v>227.16109514755749</v>
      </c>
      <c r="M62" s="25">
        <f t="shared" si="25"/>
        <v>227.44555392737692</v>
      </c>
      <c r="N62" s="25">
        <f t="shared" si="25"/>
        <v>227.18898650959241</v>
      </c>
      <c r="O62" s="25">
        <f t="shared" si="25"/>
        <v>228.21127846450742</v>
      </c>
      <c r="P62" s="23">
        <f t="shared" si="36"/>
        <v>109.37136876697672</v>
      </c>
      <c r="Q62" s="23">
        <f t="shared" si="37"/>
        <v>117.78972638058077</v>
      </c>
      <c r="R62" s="32">
        <f t="shared" si="38"/>
        <v>227.16109514755749</v>
      </c>
      <c r="S62" s="26">
        <f t="shared" si="6"/>
        <v>0</v>
      </c>
      <c r="U62" s="61">
        <f t="shared" si="7"/>
        <v>2934.276323484341</v>
      </c>
      <c r="V62" s="61">
        <f t="shared" si="8"/>
        <v>3407.4164272133621</v>
      </c>
      <c r="W62" s="61">
        <f t="shared" si="9"/>
        <v>3411.683308910654</v>
      </c>
      <c r="X62" s="61">
        <f t="shared" si="10"/>
        <v>3407.8347976438863</v>
      </c>
      <c r="Y62" s="61">
        <f t="shared" si="11"/>
        <v>3423.1691769676113</v>
      </c>
      <c r="Z62" s="62">
        <f t="shared" si="12"/>
        <v>13663.331303232693</v>
      </c>
      <c r="AA62" s="61">
        <f t="shared" si="27"/>
        <v>488.8928534832703</v>
      </c>
      <c r="AB62" s="63">
        <f t="shared" si="28"/>
        <v>1.3996982824083018E-4</v>
      </c>
      <c r="AC62" s="73"/>
      <c r="AD62" s="81">
        <f t="shared" si="29"/>
        <v>2934.276323484341</v>
      </c>
      <c r="AE62" s="81">
        <f t="shared" si="13"/>
        <v>3109.0473319912303</v>
      </c>
      <c r="AF62" s="81">
        <f t="shared" si="14"/>
        <v>3305.9555856964571</v>
      </c>
      <c r="AG62" s="81">
        <f t="shared" si="15"/>
        <v>3527.8050829814347</v>
      </c>
      <c r="AH62" s="81">
        <f t="shared" si="16"/>
        <v>3777.7549886835891</v>
      </c>
      <c r="AI62" s="82">
        <f t="shared" si="17"/>
        <v>13663.331303240237</v>
      </c>
      <c r="AK62" s="86">
        <f t="shared" si="18"/>
        <v>5.956187803722432E-2</v>
      </c>
      <c r="AL62" s="86">
        <f t="shared" si="19"/>
        <v>6.3333951747564524E-2</v>
      </c>
      <c r="AM62" s="86">
        <f t="shared" si="20"/>
        <v>6.7106012629096198E-2</v>
      </c>
      <c r="AN62" s="86">
        <f t="shared" si="21"/>
        <v>7.0851393379964073E-2</v>
      </c>
      <c r="AO62" s="56"/>
      <c r="AP62" s="53" t="str">
        <f t="shared" si="30"/>
        <v>HPS0100-ST-0430-001-B</v>
      </c>
      <c r="AQ62" s="53">
        <f t="shared" si="31"/>
        <v>195.61842156562273</v>
      </c>
      <c r="AR62" s="54">
        <f t="shared" ref="AR62:AU62" si="87">IF($B62=0,L62,AQ62*(1+AK62))</f>
        <v>207.26982213274866</v>
      </c>
      <c r="AS62" s="54">
        <f t="shared" si="87"/>
        <v>220.39703904643045</v>
      </c>
      <c r="AT62" s="54">
        <f t="shared" si="87"/>
        <v>235.18700553209561</v>
      </c>
      <c r="AU62" s="54">
        <f t="shared" si="87"/>
        <v>251.85033257890592</v>
      </c>
      <c r="AW62" s="102">
        <f t="shared" si="33"/>
        <v>0.16661445603143768</v>
      </c>
      <c r="AX62" s="102">
        <f t="shared" si="34"/>
        <v>0.28745713498367775</v>
      </c>
      <c r="AY62" s="103">
        <f t="shared" si="35"/>
        <v>0.57961496082154407</v>
      </c>
    </row>
    <row r="63" spans="1:51" x14ac:dyDescent="0.2">
      <c r="A63" s="27" t="s">
        <v>77</v>
      </c>
      <c r="B63" s="18">
        <f>IF(ISERROR(VLOOKUP('Prices revenue smoothing'!A63,Quantities!$A$1:$B$576,2,FALSE)),0,VLOOKUP('Prices revenue smoothing'!A63,Quantities!$A$1:$B$576,2,FALSE))</f>
        <v>4</v>
      </c>
      <c r="C63" s="19">
        <f t="shared" si="22"/>
        <v>0.66698251835144196</v>
      </c>
      <c r="D63" s="20">
        <v>1</v>
      </c>
      <c r="E63" s="21">
        <v>610</v>
      </c>
      <c r="F63" s="22">
        <f>Prices!F60</f>
        <v>37.215587737644988</v>
      </c>
      <c r="G63" s="23">
        <v>0</v>
      </c>
      <c r="H63" s="23">
        <v>0</v>
      </c>
      <c r="I63" s="23">
        <f>VLOOKUP(A63,'[1]Public Lighting Charges'!$A$8:$L$689,12,FALSE)</f>
        <v>74.537067268375267</v>
      </c>
      <c r="J63" s="24">
        <f t="shared" si="23"/>
        <v>111.75265500602026</v>
      </c>
      <c r="K63" s="25">
        <f t="shared" si="24"/>
        <v>111.75265500602026</v>
      </c>
      <c r="L63" s="25">
        <f t="shared" si="25"/>
        <v>141.96128662975764</v>
      </c>
      <c r="M63" s="25">
        <f t="shared" si="25"/>
        <v>142.23371472528297</v>
      </c>
      <c r="N63" s="25">
        <f t="shared" si="25"/>
        <v>141.98799837564084</v>
      </c>
      <c r="O63" s="25">
        <f t="shared" si="25"/>
        <v>142.96705428850501</v>
      </c>
      <c r="P63" s="23">
        <f t="shared" si="36"/>
        <v>104.74569889211266</v>
      </c>
      <c r="Q63" s="23">
        <f t="shared" si="37"/>
        <v>37.215587737644988</v>
      </c>
      <c r="R63" s="32">
        <f t="shared" si="38"/>
        <v>141.96128662975764</v>
      </c>
      <c r="S63" s="26">
        <f t="shared" si="6"/>
        <v>0</v>
      </c>
      <c r="U63" s="61">
        <f t="shared" si="7"/>
        <v>447.01062002408105</v>
      </c>
      <c r="V63" s="61">
        <f t="shared" si="8"/>
        <v>567.84514651903055</v>
      </c>
      <c r="W63" s="61">
        <f t="shared" si="9"/>
        <v>568.93485890113186</v>
      </c>
      <c r="X63" s="61">
        <f t="shared" si="10"/>
        <v>567.95199350256337</v>
      </c>
      <c r="Y63" s="61">
        <f t="shared" si="11"/>
        <v>571.86821715402004</v>
      </c>
      <c r="Z63" s="62">
        <f t="shared" si="12"/>
        <v>2238.9863859120201</v>
      </c>
      <c r="AA63" s="61">
        <f t="shared" si="27"/>
        <v>124.85759712993899</v>
      </c>
      <c r="AB63" s="63">
        <f t="shared" si="28"/>
        <v>3.5746680075859125E-5</v>
      </c>
      <c r="AC63" s="73"/>
      <c r="AD63" s="81">
        <f t="shared" si="29"/>
        <v>447.01062002408105</v>
      </c>
      <c r="AE63" s="81">
        <f t="shared" si="13"/>
        <v>491.64512023138064</v>
      </c>
      <c r="AF63" s="81">
        <f t="shared" si="14"/>
        <v>541.93321758751915</v>
      </c>
      <c r="AG63" s="81">
        <f t="shared" si="15"/>
        <v>598.59102094490675</v>
      </c>
      <c r="AH63" s="81">
        <f t="shared" si="16"/>
        <v>662.42534457323075</v>
      </c>
      <c r="AI63" s="82">
        <f t="shared" si="17"/>
        <v>2238.9863859139464</v>
      </c>
      <c r="AK63" s="86">
        <f t="shared" si="18"/>
        <v>9.9851095718699198E-2</v>
      </c>
      <c r="AL63" s="86">
        <f t="shared" si="19"/>
        <v>0.10228535845626141</v>
      </c>
      <c r="AM63" s="86">
        <f t="shared" si="20"/>
        <v>0.10454757434801028</v>
      </c>
      <c r="AN63" s="86">
        <f t="shared" si="21"/>
        <v>0.10664096418880162</v>
      </c>
      <c r="AO63" s="56"/>
      <c r="AP63" s="53" t="str">
        <f t="shared" si="30"/>
        <v>HPS0100-ST-0610-001-B</v>
      </c>
      <c r="AQ63" s="53">
        <f t="shared" si="31"/>
        <v>111.75265500602026</v>
      </c>
      <c r="AR63" s="54">
        <f t="shared" ref="AR63:AU63" si="88">IF($B63=0,L63,AQ63*(1+AK63))</f>
        <v>122.91128005784515</v>
      </c>
      <c r="AS63" s="54">
        <f t="shared" si="88"/>
        <v>135.48330439687976</v>
      </c>
      <c r="AT63" s="54">
        <f t="shared" si="88"/>
        <v>149.64775523622666</v>
      </c>
      <c r="AU63" s="54">
        <f t="shared" si="88"/>
        <v>165.60633614330763</v>
      </c>
      <c r="AW63" s="102">
        <f t="shared" si="33"/>
        <v>0.27931684737873286</v>
      </c>
      <c r="AX63" s="102">
        <f t="shared" si="34"/>
        <v>0.4819006862466596</v>
      </c>
      <c r="AY63" s="103">
        <f t="shared" si="35"/>
        <v>0.57961496082154418</v>
      </c>
    </row>
    <row r="64" spans="1:51" x14ac:dyDescent="0.2">
      <c r="A64" s="27" t="s">
        <v>78</v>
      </c>
      <c r="B64" s="18">
        <f>IF(ISERROR(VLOOKUP('Prices revenue smoothing'!A64,Quantities!$A$1:$B$576,2,FALSE)),0,VLOOKUP('Prices revenue smoothing'!A64,Quantities!$A$1:$B$576,2,FALSE))</f>
        <v>1</v>
      </c>
      <c r="C64" s="19">
        <f t="shared" si="22"/>
        <v>0.54547468939356536</v>
      </c>
      <c r="D64" s="20">
        <v>1</v>
      </c>
      <c r="E64" s="21">
        <v>1070</v>
      </c>
      <c r="F64" s="22">
        <f>Prices!F61</f>
        <v>71.116706099521267</v>
      </c>
      <c r="G64" s="23">
        <v>0</v>
      </c>
      <c r="H64" s="23">
        <v>0</v>
      </c>
      <c r="I64" s="23">
        <f>VLOOKUP(A64,'[1]Public Lighting Charges'!$A$8:$L$689,12,FALSE)</f>
        <v>85.346981268375274</v>
      </c>
      <c r="J64" s="24">
        <f t="shared" si="23"/>
        <v>156.46368736789654</v>
      </c>
      <c r="K64" s="25">
        <f t="shared" si="24"/>
        <v>156.46368736789654</v>
      </c>
      <c r="L64" s="25">
        <f t="shared" ref="L64:O114" si="89">IF($D64=1,($I64*(1+L$8)*L$7)+$F64,$J64*(1+L$8)*L$7)</f>
        <v>191.05339704954179</v>
      </c>
      <c r="M64" s="25">
        <f t="shared" si="89"/>
        <v>191.36533467222907</v>
      </c>
      <c r="N64" s="25">
        <f t="shared" si="89"/>
        <v>191.08398272937987</v>
      </c>
      <c r="O64" s="25">
        <f t="shared" si="89"/>
        <v>192.20502853542223</v>
      </c>
      <c r="P64" s="23">
        <f t="shared" si="36"/>
        <v>119.93669095002053</v>
      </c>
      <c r="Q64" s="23">
        <f t="shared" si="37"/>
        <v>71.116706099521267</v>
      </c>
      <c r="R64" s="32">
        <f t="shared" si="38"/>
        <v>191.05339704954179</v>
      </c>
      <c r="S64" s="26">
        <f t="shared" si="6"/>
        <v>0</v>
      </c>
      <c r="U64" s="61">
        <f t="shared" si="7"/>
        <v>156.46368736789654</v>
      </c>
      <c r="V64" s="61">
        <f t="shared" si="8"/>
        <v>191.05339704954179</v>
      </c>
      <c r="W64" s="61">
        <f t="shared" si="9"/>
        <v>191.36533467222907</v>
      </c>
      <c r="X64" s="61">
        <f t="shared" si="10"/>
        <v>191.08398272937987</v>
      </c>
      <c r="Y64" s="61">
        <f t="shared" si="11"/>
        <v>192.20502853542223</v>
      </c>
      <c r="Z64" s="62">
        <f t="shared" si="12"/>
        <v>758.80476812466213</v>
      </c>
      <c r="AA64" s="61">
        <f t="shared" si="27"/>
        <v>35.74134116752569</v>
      </c>
      <c r="AB64" s="63">
        <f t="shared" si="28"/>
        <v>1.02327316684466E-5</v>
      </c>
      <c r="AC64" s="73"/>
      <c r="AD64" s="81">
        <f t="shared" si="29"/>
        <v>156.46368736789654</v>
      </c>
      <c r="AE64" s="81">
        <f t="shared" si="13"/>
        <v>169.24061833903215</v>
      </c>
      <c r="AF64" s="81">
        <f t="shared" si="14"/>
        <v>183.63593016295729</v>
      </c>
      <c r="AG64" s="81">
        <f t="shared" si="15"/>
        <v>199.85461389664738</v>
      </c>
      <c r="AH64" s="81">
        <f t="shared" si="16"/>
        <v>218.12762564317168</v>
      </c>
      <c r="AI64" s="82">
        <f t="shared" si="17"/>
        <v>758.80476812521351</v>
      </c>
      <c r="AK64" s="86">
        <f t="shared" si="18"/>
        <v>8.1660679139517731E-2</v>
      </c>
      <c r="AL64" s="86">
        <f t="shared" si="19"/>
        <v>8.505825590336509E-2</v>
      </c>
      <c r="AM64" s="86">
        <f t="shared" si="20"/>
        <v>8.8319773365145557E-2</v>
      </c>
      <c r="AN64" s="86">
        <f t="shared" si="21"/>
        <v>9.1431523096954834E-2</v>
      </c>
      <c r="AO64" s="56"/>
      <c r="AP64" s="53" t="str">
        <f t="shared" si="30"/>
        <v>HPS0100-ST-1070-001-B</v>
      </c>
      <c r="AQ64" s="53">
        <f t="shared" si="31"/>
        <v>156.46368736789654</v>
      </c>
      <c r="AR64" s="54">
        <f t="shared" ref="AR64:AU64" si="90">IF($B64=0,L64,AQ64*(1+AK64))</f>
        <v>169.24061833903215</v>
      </c>
      <c r="AS64" s="54">
        <f t="shared" si="90"/>
        <v>183.63593016295729</v>
      </c>
      <c r="AT64" s="54">
        <f t="shared" si="90"/>
        <v>199.85461389664738</v>
      </c>
      <c r="AU64" s="54">
        <f t="shared" si="90"/>
        <v>218.12762564317171</v>
      </c>
      <c r="AW64" s="102">
        <f t="shared" si="33"/>
        <v>0.22843217981617855</v>
      </c>
      <c r="AX64" s="102">
        <f t="shared" si="34"/>
        <v>0.39411022015787844</v>
      </c>
      <c r="AY64" s="103">
        <f t="shared" si="35"/>
        <v>0.5796149608215434</v>
      </c>
    </row>
    <row r="65" spans="1:51" x14ac:dyDescent="0.2">
      <c r="A65" s="27" t="s">
        <v>79</v>
      </c>
      <c r="B65" s="18">
        <f>IF(ISERROR(VLOOKUP('Prices revenue smoothing'!A65,Quantities!$A$1:$B$576,2,FALSE)),0,VLOOKUP('Prices revenue smoothing'!A65,Quantities!$A$1:$B$576,2,FALSE))</f>
        <v>2215</v>
      </c>
      <c r="C65" s="19">
        <f t="shared" si="22"/>
        <v>0.7078819074833731</v>
      </c>
      <c r="D65" s="20">
        <v>1</v>
      </c>
      <c r="E65" s="21">
        <v>60</v>
      </c>
      <c r="F65" s="22">
        <f>Prices!F62</f>
        <v>32.138130136529035</v>
      </c>
      <c r="G65" s="23">
        <v>0</v>
      </c>
      <c r="H65" s="23">
        <v>0</v>
      </c>
      <c r="I65" s="23">
        <f>VLOOKUP(A65,'[1]Public Lighting Charges'!$A$8:$L$689,12,FALSE)</f>
        <v>77.879465349104166</v>
      </c>
      <c r="J65" s="24">
        <f t="shared" si="23"/>
        <v>110.01759548563319</v>
      </c>
      <c r="K65" s="25">
        <f t="shared" si="24"/>
        <v>110.01759548563319</v>
      </c>
      <c r="L65" s="25">
        <f t="shared" si="89"/>
        <v>141.58084536926376</v>
      </c>
      <c r="M65" s="25">
        <f t="shared" si="89"/>
        <v>141.86548971070525</v>
      </c>
      <c r="N65" s="25">
        <f t="shared" si="89"/>
        <v>141.60875492573228</v>
      </c>
      <c r="O65" s="25">
        <f t="shared" si="89"/>
        <v>142.63171375460871</v>
      </c>
      <c r="P65" s="23">
        <f t="shared" si="36"/>
        <v>109.44271523273473</v>
      </c>
      <c r="Q65" s="23">
        <f t="shared" si="37"/>
        <v>32.138130136529035</v>
      </c>
      <c r="R65" s="32">
        <f t="shared" si="38"/>
        <v>141.58084536926376</v>
      </c>
      <c r="S65" s="26">
        <f t="shared" si="6"/>
        <v>0</v>
      </c>
      <c r="U65" s="61">
        <f t="shared" si="7"/>
        <v>243688.97400067752</v>
      </c>
      <c r="V65" s="61">
        <f t="shared" si="8"/>
        <v>313601.57249291922</v>
      </c>
      <c r="W65" s="61">
        <f t="shared" si="9"/>
        <v>314232.0597092121</v>
      </c>
      <c r="X65" s="61">
        <f t="shared" si="10"/>
        <v>313663.39216049702</v>
      </c>
      <c r="Y65" s="61">
        <f t="shared" si="11"/>
        <v>315929.24596645829</v>
      </c>
      <c r="Z65" s="62">
        <f t="shared" si="12"/>
        <v>1233637.7993534224</v>
      </c>
      <c r="AA65" s="61">
        <f t="shared" si="27"/>
        <v>72240.271965780761</v>
      </c>
      <c r="AB65" s="63">
        <f t="shared" si="28"/>
        <v>2.0682360944896082E-2</v>
      </c>
      <c r="AC65" s="73"/>
      <c r="AD65" s="81">
        <f t="shared" si="29"/>
        <v>243688.97400067752</v>
      </c>
      <c r="AE65" s="81">
        <f t="shared" si="13"/>
        <v>269513.66154993721</v>
      </c>
      <c r="AF65" s="81">
        <f t="shared" si="14"/>
        <v>298609.41473721369</v>
      </c>
      <c r="AG65" s="81">
        <f t="shared" si="15"/>
        <v>331390.56075960479</v>
      </c>
      <c r="AH65" s="81">
        <f t="shared" si="16"/>
        <v>368323.90727325511</v>
      </c>
      <c r="AI65" s="82">
        <f t="shared" si="17"/>
        <v>1233637.7993545369</v>
      </c>
      <c r="AK65" s="86">
        <f t="shared" si="18"/>
        <v>0.1059739680679516</v>
      </c>
      <c r="AL65" s="86">
        <f t="shared" si="19"/>
        <v>0.10795650587784929</v>
      </c>
      <c r="AM65" s="86">
        <f t="shared" si="20"/>
        <v>0.10977934520664596</v>
      </c>
      <c r="AN65" s="86">
        <f t="shared" si="21"/>
        <v>0.11144960323852517</v>
      </c>
      <c r="AO65" s="56"/>
      <c r="AP65" s="53" t="str">
        <f t="shared" si="30"/>
        <v>HPS0110-ST-0060-001-B</v>
      </c>
      <c r="AQ65" s="53">
        <f t="shared" si="31"/>
        <v>110.01759548563319</v>
      </c>
      <c r="AR65" s="54">
        <f t="shared" ref="AR65:AU65" si="91">IF($B65=0,L65,AQ65*(1+AK65))</f>
        <v>121.67659663654051</v>
      </c>
      <c r="AS65" s="54">
        <f t="shared" si="91"/>
        <v>134.81237685652991</v>
      </c>
      <c r="AT65" s="54">
        <f t="shared" si="91"/>
        <v>149.61199131359135</v>
      </c>
      <c r="AU65" s="54">
        <f t="shared" si="91"/>
        <v>166.2861883852168</v>
      </c>
      <c r="AW65" s="102">
        <f t="shared" si="33"/>
        <v>0.29644456529896146</v>
      </c>
      <c r="AX65" s="102">
        <f t="shared" si="34"/>
        <v>0.51145085157702364</v>
      </c>
      <c r="AY65" s="103">
        <f t="shared" si="35"/>
        <v>0.57961496082154318</v>
      </c>
    </row>
    <row r="66" spans="1:51" x14ac:dyDescent="0.2">
      <c r="A66" s="27" t="s">
        <v>80</v>
      </c>
      <c r="B66" s="18">
        <f>IF(ISERROR(VLOOKUP('Prices revenue smoothing'!A66,Quantities!$A$1:$B$576,2,FALSE)),0,VLOOKUP('Prices revenue smoothing'!A66,Quantities!$A$1:$B$576,2,FALSE))</f>
        <v>945</v>
      </c>
      <c r="C66" s="19">
        <f t="shared" si="22"/>
        <v>0.57319308380677092</v>
      </c>
      <c r="D66" s="20">
        <v>1</v>
      </c>
      <c r="E66" s="21">
        <v>230</v>
      </c>
      <c r="F66" s="22">
        <f>Prices!F63</f>
        <v>66.039248498405314</v>
      </c>
      <c r="G66" s="23">
        <v>0</v>
      </c>
      <c r="H66" s="23">
        <v>0</v>
      </c>
      <c r="I66" s="23">
        <f>VLOOKUP(A66,'[1]Public Lighting Charges'!$A$8:$L$689,12,FALSE)</f>
        <v>88.689379349104172</v>
      </c>
      <c r="J66" s="24">
        <f t="shared" si="23"/>
        <v>154.72862784750947</v>
      </c>
      <c r="K66" s="25">
        <f t="shared" si="24"/>
        <v>154.72862784750947</v>
      </c>
      <c r="L66" s="25">
        <f t="shared" si="89"/>
        <v>190.6729557890479</v>
      </c>
      <c r="M66" s="25">
        <f t="shared" si="89"/>
        <v>190.99710965765135</v>
      </c>
      <c r="N66" s="25">
        <f t="shared" si="89"/>
        <v>190.70473927947131</v>
      </c>
      <c r="O66" s="25">
        <f t="shared" si="89"/>
        <v>191.86968800152593</v>
      </c>
      <c r="P66" s="23">
        <f t="shared" si="36"/>
        <v>124.63370729064259</v>
      </c>
      <c r="Q66" s="23">
        <f t="shared" si="37"/>
        <v>66.039248498405314</v>
      </c>
      <c r="R66" s="32">
        <f t="shared" si="38"/>
        <v>190.6729557890479</v>
      </c>
      <c r="S66" s="26">
        <f t="shared" si="6"/>
        <v>0</v>
      </c>
      <c r="U66" s="61">
        <f t="shared" si="7"/>
        <v>146218.55331589645</v>
      </c>
      <c r="V66" s="61">
        <f t="shared" si="8"/>
        <v>180185.94322065028</v>
      </c>
      <c r="W66" s="61">
        <f t="shared" si="9"/>
        <v>180492.26862648054</v>
      </c>
      <c r="X66" s="61">
        <f t="shared" si="10"/>
        <v>180215.97861910038</v>
      </c>
      <c r="Y66" s="61">
        <f t="shared" si="11"/>
        <v>181316.85516144201</v>
      </c>
      <c r="Z66" s="62">
        <f t="shared" si="12"/>
        <v>714424.97012436821</v>
      </c>
      <c r="AA66" s="61">
        <f t="shared" si="27"/>
        <v>35098.30184554556</v>
      </c>
      <c r="AB66" s="63">
        <f t="shared" si="28"/>
        <v>1.0048629767982353E-2</v>
      </c>
      <c r="AC66" s="73"/>
      <c r="AD66" s="81">
        <f t="shared" si="29"/>
        <v>146218.55331589645</v>
      </c>
      <c r="AE66" s="81">
        <f t="shared" si="13"/>
        <v>158765.60849725248</v>
      </c>
      <c r="AF66" s="81">
        <f t="shared" si="14"/>
        <v>172901.92747836397</v>
      </c>
      <c r="AG66" s="81">
        <f t="shared" si="15"/>
        <v>188828.81322544135</v>
      </c>
      <c r="AH66" s="81">
        <f t="shared" si="16"/>
        <v>206773.06660140131</v>
      </c>
      <c r="AI66" s="82">
        <f t="shared" si="17"/>
        <v>714424.97012490965</v>
      </c>
      <c r="AK66" s="86">
        <f t="shared" si="18"/>
        <v>8.5810281231882155E-2</v>
      </c>
      <c r="AL66" s="86">
        <f t="shared" si="19"/>
        <v>8.9038924203513017E-2</v>
      </c>
      <c r="AM66" s="86">
        <f t="shared" si="20"/>
        <v>9.2115142840558481E-2</v>
      </c>
      <c r="AN66" s="86">
        <f t="shared" si="21"/>
        <v>9.5029212276711433E-2</v>
      </c>
      <c r="AO66" s="56"/>
      <c r="AP66" s="53" t="str">
        <f t="shared" si="30"/>
        <v>HPS0110-ST-0230-001-B</v>
      </c>
      <c r="AQ66" s="53">
        <f t="shared" si="31"/>
        <v>154.72862784750947</v>
      </c>
      <c r="AR66" s="54">
        <f t="shared" ref="AR66:AU66" si="92">IF($B66=0,L66,AQ66*(1+AK66))</f>
        <v>168.0059349177275</v>
      </c>
      <c r="AS66" s="54">
        <f t="shared" si="92"/>
        <v>182.96500262260739</v>
      </c>
      <c r="AT66" s="54">
        <f t="shared" si="92"/>
        <v>199.81884997401201</v>
      </c>
      <c r="AU66" s="54">
        <f t="shared" si="92"/>
        <v>218.80747788508074</v>
      </c>
      <c r="AW66" s="102">
        <f t="shared" si="33"/>
        <v>0.24004000210368495</v>
      </c>
      <c r="AX66" s="102">
        <f t="shared" si="34"/>
        <v>0.41413700185283903</v>
      </c>
      <c r="AY66" s="103">
        <f t="shared" si="35"/>
        <v>0.57961496082154396</v>
      </c>
    </row>
    <row r="67" spans="1:51" x14ac:dyDescent="0.2">
      <c r="A67" s="27" t="s">
        <v>81</v>
      </c>
      <c r="B67" s="18">
        <f>IF(ISERROR(VLOOKUP('Prices revenue smoothing'!A67,Quantities!$A$1:$B$576,2,FALSE)),0,VLOOKUP('Prices revenue smoothing'!A67,Quantities!$A$1:$B$576,2,FALSE))</f>
        <v>1146</v>
      </c>
      <c r="C67" s="19">
        <f t="shared" si="22"/>
        <v>0.48731607019737749</v>
      </c>
      <c r="D67" s="20">
        <v>1</v>
      </c>
      <c r="E67" s="21">
        <v>320</v>
      </c>
      <c r="F67" s="22">
        <f>Prices!F64</f>
        <v>92.322513672035399</v>
      </c>
      <c r="G67" s="23">
        <v>0</v>
      </c>
      <c r="H67" s="23">
        <v>0</v>
      </c>
      <c r="I67" s="23">
        <f>VLOOKUP(A67,'[1]Public Lighting Charges'!$A$8:$L$689,12,FALSE)</f>
        <v>87.754349099104161</v>
      </c>
      <c r="J67" s="24">
        <f t="shared" si="23"/>
        <v>180.07686277113956</v>
      </c>
      <c r="K67" s="25">
        <f t="shared" si="24"/>
        <v>180.07686277113956</v>
      </c>
      <c r="L67" s="25">
        <f t="shared" si="89"/>
        <v>215.64223852936226</v>
      </c>
      <c r="M67" s="25">
        <f t="shared" si="89"/>
        <v>215.96297492368609</v>
      </c>
      <c r="N67" s="25">
        <f t="shared" si="89"/>
        <v>215.67368693428597</v>
      </c>
      <c r="O67" s="25">
        <f t="shared" si="89"/>
        <v>216.82635388931487</v>
      </c>
      <c r="P67" s="23">
        <f t="shared" si="36"/>
        <v>123.31972485732686</v>
      </c>
      <c r="Q67" s="23">
        <f t="shared" si="37"/>
        <v>92.322513672035399</v>
      </c>
      <c r="R67" s="32">
        <f t="shared" si="38"/>
        <v>215.64223852936226</v>
      </c>
      <c r="S67" s="26">
        <f t="shared" si="6"/>
        <v>0</v>
      </c>
      <c r="U67" s="61">
        <f t="shared" si="7"/>
        <v>206368.08473572595</v>
      </c>
      <c r="V67" s="61">
        <f t="shared" si="8"/>
        <v>247126.00535464915</v>
      </c>
      <c r="W67" s="61">
        <f t="shared" si="9"/>
        <v>247493.56926254425</v>
      </c>
      <c r="X67" s="61">
        <f t="shared" si="10"/>
        <v>247162.04522669173</v>
      </c>
      <c r="Y67" s="61">
        <f t="shared" si="11"/>
        <v>248483.00155715484</v>
      </c>
      <c r="Z67" s="62">
        <f t="shared" si="12"/>
        <v>985113.60212356364</v>
      </c>
      <c r="AA67" s="61">
        <f t="shared" si="27"/>
        <v>42114.916821428895</v>
      </c>
      <c r="AB67" s="63">
        <f t="shared" si="28"/>
        <v>1.2057483826717402E-2</v>
      </c>
      <c r="AC67" s="73"/>
      <c r="AD67" s="81">
        <f t="shared" si="29"/>
        <v>206368.08473572595</v>
      </c>
      <c r="AE67" s="81">
        <f t="shared" si="13"/>
        <v>221423.46227627073</v>
      </c>
      <c r="AF67" s="81">
        <f t="shared" si="14"/>
        <v>238385.81848001553</v>
      </c>
      <c r="AG67" s="81">
        <f t="shared" si="15"/>
        <v>257496.69943985014</v>
      </c>
      <c r="AH67" s="81">
        <f t="shared" si="16"/>
        <v>279028.24651232222</v>
      </c>
      <c r="AI67" s="82">
        <f t="shared" si="17"/>
        <v>985113.60212421347</v>
      </c>
      <c r="AK67" s="86">
        <f t="shared" si="18"/>
        <v>7.2954001389433018E-2</v>
      </c>
      <c r="AL67" s="86">
        <f t="shared" si="19"/>
        <v>7.6605956881754547E-2</v>
      </c>
      <c r="AM67" s="86">
        <f t="shared" si="20"/>
        <v>8.0167860159167673E-2</v>
      </c>
      <c r="AN67" s="86">
        <f t="shared" si="21"/>
        <v>8.3618730334451274E-2</v>
      </c>
      <c r="AO67" s="56"/>
      <c r="AP67" s="53" t="str">
        <f t="shared" si="30"/>
        <v>HPS0110-ST-0320-001-B</v>
      </c>
      <c r="AQ67" s="53">
        <f t="shared" si="31"/>
        <v>180.07686277113956</v>
      </c>
      <c r="AR67" s="54">
        <f t="shared" ref="AR67:AU67" si="93">IF($B67=0,L67,AQ67*(1+AK67))</f>
        <v>193.21419046795</v>
      </c>
      <c r="AS67" s="54">
        <f t="shared" si="93"/>
        <v>208.0155484118809</v>
      </c>
      <c r="AT67" s="54">
        <f t="shared" si="93"/>
        <v>224.69170980789715</v>
      </c>
      <c r="AU67" s="54">
        <f t="shared" si="93"/>
        <v>243.48014529871051</v>
      </c>
      <c r="AW67" s="102">
        <f t="shared" si="33"/>
        <v>0.20407669565456832</v>
      </c>
      <c r="AX67" s="102">
        <f t="shared" si="34"/>
        <v>0.35209011058877926</v>
      </c>
      <c r="AY67" s="103">
        <f t="shared" si="35"/>
        <v>0.57961496082154385</v>
      </c>
    </row>
    <row r="68" spans="1:51" x14ac:dyDescent="0.2">
      <c r="A68" s="27" t="s">
        <v>82</v>
      </c>
      <c r="B68" s="18">
        <f>IF(ISERROR(VLOOKUP('Prices revenue smoothing'!A68,Quantities!$A$1:$B$576,2,FALSE)),0,VLOOKUP('Prices revenue smoothing'!A68,Quantities!$A$1:$B$576,2,FALSE))</f>
        <v>87</v>
      </c>
      <c r="C68" s="19">
        <f t="shared" si="22"/>
        <v>0.44081318343648745</v>
      </c>
      <c r="D68" s="20">
        <v>1</v>
      </c>
      <c r="E68" s="21">
        <v>390</v>
      </c>
      <c r="F68" s="22">
        <f>Prices!F65</f>
        <v>105.05612002630808</v>
      </c>
      <c r="G68" s="23">
        <v>0</v>
      </c>
      <c r="H68" s="23">
        <v>0</v>
      </c>
      <c r="I68" s="23">
        <f>VLOOKUP(A68,'[1]Public Lighting Charges'!$A$8:$L$689,12,FALSE)</f>
        <v>82.81690722410417</v>
      </c>
      <c r="J68" s="24">
        <f t="shared" si="23"/>
        <v>187.87302725041224</v>
      </c>
      <c r="K68" s="25">
        <f t="shared" si="24"/>
        <v>187.87302725041224</v>
      </c>
      <c r="L68" s="25">
        <f t="shared" si="89"/>
        <v>221.43734007133889</v>
      </c>
      <c r="M68" s="25">
        <f t="shared" si="89"/>
        <v>221.74003043922153</v>
      </c>
      <c r="N68" s="25">
        <f t="shared" si="89"/>
        <v>221.46701905203497</v>
      </c>
      <c r="O68" s="25">
        <f t="shared" si="89"/>
        <v>222.55483194398766</v>
      </c>
      <c r="P68" s="23">
        <f t="shared" si="36"/>
        <v>116.3812200450308</v>
      </c>
      <c r="Q68" s="23">
        <f t="shared" si="37"/>
        <v>105.05612002630808</v>
      </c>
      <c r="R68" s="32">
        <f t="shared" si="38"/>
        <v>221.43734007133889</v>
      </c>
      <c r="S68" s="26">
        <f t="shared" si="6"/>
        <v>0</v>
      </c>
      <c r="U68" s="61">
        <f t="shared" si="7"/>
        <v>16344.953370785865</v>
      </c>
      <c r="V68" s="61">
        <f t="shared" si="8"/>
        <v>19265.048586206485</v>
      </c>
      <c r="W68" s="61">
        <f t="shared" si="9"/>
        <v>19291.382648212271</v>
      </c>
      <c r="X68" s="61">
        <f t="shared" si="10"/>
        <v>19267.630657527043</v>
      </c>
      <c r="Y68" s="61">
        <f t="shared" si="11"/>
        <v>19362.270379126927</v>
      </c>
      <c r="Z68" s="62">
        <f t="shared" si="12"/>
        <v>77028.741196053859</v>
      </c>
      <c r="AA68" s="61">
        <f t="shared" si="27"/>
        <v>3017.3170083410623</v>
      </c>
      <c r="AB68" s="63">
        <f t="shared" si="28"/>
        <v>8.6385665160901379E-4</v>
      </c>
      <c r="AC68" s="73"/>
      <c r="AD68" s="81">
        <f t="shared" si="29"/>
        <v>16344.953370785865</v>
      </c>
      <c r="AE68" s="81">
        <f t="shared" si="13"/>
        <v>17423.593675661588</v>
      </c>
      <c r="AF68" s="81">
        <f t="shared" si="14"/>
        <v>18638.85918579212</v>
      </c>
      <c r="AG68" s="81">
        <f t="shared" si="15"/>
        <v>20008.055435401002</v>
      </c>
      <c r="AH68" s="81">
        <f t="shared" si="16"/>
        <v>21550.679951867089</v>
      </c>
      <c r="AI68" s="82">
        <f t="shared" si="17"/>
        <v>77028.741196100411</v>
      </c>
      <c r="AK68" s="86">
        <f t="shared" si="18"/>
        <v>6.5992253413437715E-2</v>
      </c>
      <c r="AL68" s="86">
        <f t="shared" si="19"/>
        <v>6.9748269659668072E-2</v>
      </c>
      <c r="AM68" s="86">
        <f t="shared" si="20"/>
        <v>7.3459230308074955E-2</v>
      </c>
      <c r="AN68" s="86">
        <f t="shared" si="21"/>
        <v>7.7100172050536375E-2</v>
      </c>
      <c r="AO68" s="56"/>
      <c r="AP68" s="53" t="str">
        <f t="shared" si="30"/>
        <v>HPS0110-ST-0390-001-B</v>
      </c>
      <c r="AQ68" s="53">
        <f t="shared" si="31"/>
        <v>187.87302725041224</v>
      </c>
      <c r="AR68" s="54">
        <f t="shared" ref="AR68:AU68" si="94">IF($B68=0,L68,AQ68*(1+AK68))</f>
        <v>200.27119167427111</v>
      </c>
      <c r="AS68" s="54">
        <f t="shared" si="94"/>
        <v>214.23976075623125</v>
      </c>
      <c r="AT68" s="54">
        <f t="shared" si="94"/>
        <v>229.97764868277014</v>
      </c>
      <c r="AU68" s="54">
        <f t="shared" si="94"/>
        <v>247.70896496398953</v>
      </c>
      <c r="AW68" s="102">
        <f t="shared" si="33"/>
        <v>0.18460236256984744</v>
      </c>
      <c r="AX68" s="102">
        <f t="shared" si="34"/>
        <v>0.31849136935353234</v>
      </c>
      <c r="AY68" s="103">
        <f t="shared" si="35"/>
        <v>0.57961496082154362</v>
      </c>
    </row>
    <row r="69" spans="1:51" x14ac:dyDescent="0.2">
      <c r="A69" s="27" t="s">
        <v>83</v>
      </c>
      <c r="B69" s="18">
        <f>IF(ISERROR(VLOOKUP('Prices revenue smoothing'!A69,Quantities!$A$1:$B$576,2,FALSE)),0,VLOOKUP('Prices revenue smoothing'!A69,Quantities!$A$1:$B$576,2,FALSE))</f>
        <v>8</v>
      </c>
      <c r="C69" s="19">
        <f t="shared" si="22"/>
        <v>0.38102910558740832</v>
      </c>
      <c r="D69" s="20">
        <v>1</v>
      </c>
      <c r="E69" s="21">
        <v>470</v>
      </c>
      <c r="F69" s="22">
        <f>Prices!F66</f>
        <v>130.52333273485345</v>
      </c>
      <c r="G69" s="23">
        <v>0</v>
      </c>
      <c r="H69" s="23">
        <v>0</v>
      </c>
      <c r="I69" s="23">
        <f>VLOOKUP(A69,'[1]Public Lighting Charges'!$A$8:$L$689,12,FALSE)</f>
        <v>80.348186286604161</v>
      </c>
      <c r="J69" s="24">
        <f t="shared" si="23"/>
        <v>210.87151902145763</v>
      </c>
      <c r="K69" s="25">
        <f t="shared" si="24"/>
        <v>210.87151902145763</v>
      </c>
      <c r="L69" s="25">
        <f t="shared" si="89"/>
        <v>243.4353003737362</v>
      </c>
      <c r="M69" s="25">
        <f t="shared" si="89"/>
        <v>243.72896772839829</v>
      </c>
      <c r="N69" s="25">
        <f t="shared" si="89"/>
        <v>243.46409464231851</v>
      </c>
      <c r="O69" s="25">
        <f t="shared" si="89"/>
        <v>244.51948050273307</v>
      </c>
      <c r="P69" s="23">
        <f t="shared" si="36"/>
        <v>112.91196763888274</v>
      </c>
      <c r="Q69" s="23">
        <f t="shared" si="37"/>
        <v>130.52333273485345</v>
      </c>
      <c r="R69" s="32">
        <f t="shared" si="38"/>
        <v>243.4353003737362</v>
      </c>
      <c r="S69" s="26">
        <f t="shared" si="6"/>
        <v>0</v>
      </c>
      <c r="U69" s="61">
        <f t="shared" si="7"/>
        <v>1686.972152171661</v>
      </c>
      <c r="V69" s="61">
        <f t="shared" si="8"/>
        <v>1947.4824029898896</v>
      </c>
      <c r="W69" s="61">
        <f t="shared" si="9"/>
        <v>1949.8317418271863</v>
      </c>
      <c r="X69" s="61">
        <f t="shared" si="10"/>
        <v>1947.7127571385481</v>
      </c>
      <c r="Y69" s="61">
        <f t="shared" si="11"/>
        <v>1956.1558440218646</v>
      </c>
      <c r="Z69" s="62">
        <f t="shared" si="12"/>
        <v>7818.1405807794745</v>
      </c>
      <c r="AA69" s="61">
        <f t="shared" si="27"/>
        <v>269.18369185020356</v>
      </c>
      <c r="AB69" s="63">
        <f t="shared" si="28"/>
        <v>7.7067183218285405E-5</v>
      </c>
      <c r="AC69" s="73"/>
      <c r="AD69" s="81">
        <f t="shared" si="29"/>
        <v>1686.972152171661</v>
      </c>
      <c r="AE69" s="81">
        <f t="shared" si="13"/>
        <v>1783.2008144707258</v>
      </c>
      <c r="AF69" s="81">
        <f t="shared" si="14"/>
        <v>1891.6182116785237</v>
      </c>
      <c r="AG69" s="81">
        <f t="shared" si="15"/>
        <v>2013.7682212129248</v>
      </c>
      <c r="AH69" s="81">
        <f t="shared" si="16"/>
        <v>2151.3902746243039</v>
      </c>
      <c r="AI69" s="82">
        <f t="shared" si="17"/>
        <v>7818.1405807836263</v>
      </c>
      <c r="AK69" s="86">
        <f t="shared" si="18"/>
        <v>5.7042235211285743E-2</v>
      </c>
      <c r="AL69" s="86">
        <f t="shared" si="19"/>
        <v>6.0799320148346492E-2</v>
      </c>
      <c r="AM69" s="86">
        <f t="shared" si="20"/>
        <v>6.4574346334935903E-2</v>
      </c>
      <c r="AN69" s="86">
        <f t="shared" si="21"/>
        <v>6.8340562713064906E-2</v>
      </c>
      <c r="AO69" s="56"/>
      <c r="AP69" s="53" t="str">
        <f t="shared" si="30"/>
        <v>HPS0110-ST-0470-001-B</v>
      </c>
      <c r="AQ69" s="53">
        <f t="shared" si="31"/>
        <v>210.87151902145763</v>
      </c>
      <c r="AR69" s="54">
        <f t="shared" ref="AR69:AU69" si="95">IF($B69=0,L69,AQ69*(1+AK69))</f>
        <v>222.90010180884076</v>
      </c>
      <c r="AS69" s="54">
        <f t="shared" si="95"/>
        <v>236.45227645981549</v>
      </c>
      <c r="AT69" s="54">
        <f t="shared" si="95"/>
        <v>251.72102765161566</v>
      </c>
      <c r="AU69" s="54">
        <f t="shared" si="95"/>
        <v>268.92378432803804</v>
      </c>
      <c r="AW69" s="102">
        <f t="shared" si="33"/>
        <v>0.15956617393101594</v>
      </c>
      <c r="AX69" s="102">
        <f t="shared" si="34"/>
        <v>0.27529685173213547</v>
      </c>
      <c r="AY69" s="103">
        <f t="shared" si="35"/>
        <v>0.5796149608215434</v>
      </c>
    </row>
    <row r="70" spans="1:51" x14ac:dyDescent="0.2">
      <c r="A70" s="27" t="s">
        <v>84</v>
      </c>
      <c r="B70" s="18">
        <f>IF(ISERROR(VLOOKUP('Prices revenue smoothing'!A70,Quantities!$A$1:$B$576,2,FALSE)),0,VLOOKUP('Prices revenue smoothing'!A70,Quantities!$A$1:$B$576,2,FALSE))</f>
        <v>22</v>
      </c>
      <c r="C70" s="19">
        <f t="shared" si="22"/>
        <v>0.31344908495233498</v>
      </c>
      <c r="D70" s="20">
        <v>1</v>
      </c>
      <c r="E70" s="21">
        <v>550</v>
      </c>
      <c r="F70" s="22">
        <f>Prices!F67</f>
        <v>177.78992197571316</v>
      </c>
      <c r="G70" s="23">
        <v>0</v>
      </c>
      <c r="H70" s="23">
        <v>0</v>
      </c>
      <c r="I70" s="23">
        <f>VLOOKUP(A70,'[1]Public Lighting Charges'!$A$8:$L$689,12,FALSE)</f>
        <v>81.171093265770836</v>
      </c>
      <c r="J70" s="24">
        <f t="shared" si="23"/>
        <v>258.96101524148401</v>
      </c>
      <c r="K70" s="25">
        <f t="shared" si="24"/>
        <v>258.96101524148401</v>
      </c>
      <c r="L70" s="25">
        <f t="shared" si="89"/>
        <v>291.85830708331196</v>
      </c>
      <c r="M70" s="25">
        <f t="shared" si="89"/>
        <v>292.15498210904752</v>
      </c>
      <c r="N70" s="25">
        <f t="shared" si="89"/>
        <v>291.88739625593217</v>
      </c>
      <c r="O70" s="25">
        <f t="shared" si="89"/>
        <v>292.95359112685946</v>
      </c>
      <c r="P70" s="23">
        <f t="shared" si="36"/>
        <v>114.06838510759877</v>
      </c>
      <c r="Q70" s="23">
        <f t="shared" si="37"/>
        <v>177.78992197571316</v>
      </c>
      <c r="R70" s="32">
        <f t="shared" si="38"/>
        <v>291.85830708331196</v>
      </c>
      <c r="S70" s="26">
        <f t="shared" si="6"/>
        <v>0</v>
      </c>
      <c r="U70" s="61">
        <f t="shared" si="7"/>
        <v>5697.1423353126484</v>
      </c>
      <c r="V70" s="61">
        <f t="shared" si="8"/>
        <v>6420.882755832863</v>
      </c>
      <c r="W70" s="61">
        <f t="shared" si="9"/>
        <v>6427.4096063990455</v>
      </c>
      <c r="X70" s="61">
        <f t="shared" si="10"/>
        <v>6421.5227176305079</v>
      </c>
      <c r="Y70" s="61">
        <f t="shared" si="11"/>
        <v>6444.9790047909082</v>
      </c>
      <c r="Z70" s="62">
        <f t="shared" si="12"/>
        <v>25898.892350716869</v>
      </c>
      <c r="AA70" s="61">
        <f t="shared" si="27"/>
        <v>747.83666947825986</v>
      </c>
      <c r="AB70" s="63">
        <f t="shared" si="28"/>
        <v>2.1410533910094974E-4</v>
      </c>
      <c r="AC70" s="73"/>
      <c r="AD70" s="81">
        <f t="shared" si="29"/>
        <v>5697.1423353126484</v>
      </c>
      <c r="AE70" s="81">
        <f t="shared" si="13"/>
        <v>5964.4814219692325</v>
      </c>
      <c r="AF70" s="81">
        <f t="shared" si="14"/>
        <v>6265.6828234512368</v>
      </c>
      <c r="AG70" s="81">
        <f t="shared" si="15"/>
        <v>6605.0356857255902</v>
      </c>
      <c r="AH70" s="81">
        <f t="shared" si="16"/>
        <v>6987.3724363753945</v>
      </c>
      <c r="AI70" s="82">
        <f t="shared" si="17"/>
        <v>25898.892350728402</v>
      </c>
      <c r="AK70" s="86">
        <f t="shared" si="18"/>
        <v>4.6925119809546258E-2</v>
      </c>
      <c r="AL70" s="86">
        <f t="shared" si="19"/>
        <v>5.0499176738580509E-2</v>
      </c>
      <c r="AM70" s="86">
        <f t="shared" si="20"/>
        <v>5.4160555495120395E-2</v>
      </c>
      <c r="AN70" s="86">
        <f t="shared" si="21"/>
        <v>5.7885644959661274E-2</v>
      </c>
      <c r="AO70" s="56"/>
      <c r="AP70" s="53" t="str">
        <f t="shared" si="30"/>
        <v>HPS0110-ST-0550-001-B</v>
      </c>
      <c r="AQ70" s="53">
        <f t="shared" si="31"/>
        <v>258.96101524148401</v>
      </c>
      <c r="AR70" s="54">
        <f t="shared" ref="AR70:AU70" si="96">IF($B70=0,L70,AQ70*(1+AK70))</f>
        <v>271.11279190769233</v>
      </c>
      <c r="AS70" s="54">
        <f t="shared" si="96"/>
        <v>284.80376470232886</v>
      </c>
      <c r="AT70" s="54">
        <f t="shared" si="96"/>
        <v>300.22889480570853</v>
      </c>
      <c r="AU70" s="54">
        <f t="shared" si="96"/>
        <v>317.60783801706327</v>
      </c>
      <c r="AW70" s="102">
        <f t="shared" si="33"/>
        <v>0.13126522482033448</v>
      </c>
      <c r="AX70" s="102">
        <f t="shared" si="34"/>
        <v>0.22646969745963677</v>
      </c>
      <c r="AY70" s="103">
        <f t="shared" si="35"/>
        <v>0.57961496082154484</v>
      </c>
    </row>
    <row r="71" spans="1:51" x14ac:dyDescent="0.2">
      <c r="A71" s="27" t="s">
        <v>85</v>
      </c>
      <c r="B71" s="18">
        <f>IF(ISERROR(VLOOKUP('Prices revenue smoothing'!A71,Quantities!$A$1:$B$576,2,FALSE)),0,VLOOKUP('Prices revenue smoothing'!A71,Quantities!$A$1:$B$576,2,FALSE))</f>
        <v>146</v>
      </c>
      <c r="C71" s="19">
        <f t="shared" si="22"/>
        <v>0.29662818947461672</v>
      </c>
      <c r="D71" s="20">
        <v>1</v>
      </c>
      <c r="E71" s="21">
        <v>590</v>
      </c>
      <c r="F71" s="22">
        <f>Prices!F68</f>
        <v>190.52352832998582</v>
      </c>
      <c r="G71" s="23">
        <v>0</v>
      </c>
      <c r="H71" s="23">
        <v>0</v>
      </c>
      <c r="I71" s="23">
        <f>VLOOKUP(A71,'[1]Public Lighting Charges'!$A$8:$L$689,12,FALSE)</f>
        <v>80.348186286604161</v>
      </c>
      <c r="J71" s="24">
        <f t="shared" si="23"/>
        <v>270.87171461659</v>
      </c>
      <c r="K71" s="25">
        <f t="shared" si="24"/>
        <v>270.87171461659</v>
      </c>
      <c r="L71" s="25">
        <f t="shared" si="89"/>
        <v>303.43549596886857</v>
      </c>
      <c r="M71" s="25">
        <f t="shared" si="89"/>
        <v>303.72916332353066</v>
      </c>
      <c r="N71" s="25">
        <f t="shared" si="89"/>
        <v>303.46429023745088</v>
      </c>
      <c r="O71" s="25">
        <f t="shared" si="89"/>
        <v>304.51967609786544</v>
      </c>
      <c r="P71" s="23">
        <f t="shared" si="36"/>
        <v>112.91196763888274</v>
      </c>
      <c r="Q71" s="23">
        <f t="shared" si="37"/>
        <v>190.52352832998582</v>
      </c>
      <c r="R71" s="32">
        <f t="shared" si="38"/>
        <v>303.43549596886857</v>
      </c>
      <c r="S71" s="26">
        <f t="shared" si="6"/>
        <v>0</v>
      </c>
      <c r="U71" s="61">
        <f t="shared" si="7"/>
        <v>39547.270334022141</v>
      </c>
      <c r="V71" s="61">
        <f t="shared" si="8"/>
        <v>44301.582411454809</v>
      </c>
      <c r="W71" s="61">
        <f t="shared" si="9"/>
        <v>44344.457845235476</v>
      </c>
      <c r="X71" s="61">
        <f t="shared" si="10"/>
        <v>44305.786374667827</v>
      </c>
      <c r="Y71" s="61">
        <f t="shared" si="11"/>
        <v>44459.872710288357</v>
      </c>
      <c r="Z71" s="62">
        <f t="shared" si="12"/>
        <v>178908.76943204962</v>
      </c>
      <c r="AA71" s="61">
        <f t="shared" si="27"/>
        <v>4912.6023762662153</v>
      </c>
      <c r="AB71" s="63">
        <f t="shared" si="28"/>
        <v>1.4064760937337085E-3</v>
      </c>
      <c r="AC71" s="73"/>
      <c r="AD71" s="81">
        <f t="shared" si="29"/>
        <v>39547.270334022141</v>
      </c>
      <c r="AE71" s="81">
        <f t="shared" si="13"/>
        <v>41303.443420980075</v>
      </c>
      <c r="AF71" s="81">
        <f t="shared" si="14"/>
        <v>43282.060920022384</v>
      </c>
      <c r="AG71" s="81">
        <f t="shared" si="15"/>
        <v>45511.298594025204</v>
      </c>
      <c r="AH71" s="81">
        <f t="shared" si="16"/>
        <v>48022.90106878287</v>
      </c>
      <c r="AI71" s="82">
        <f t="shared" si="17"/>
        <v>178908.76943212544</v>
      </c>
      <c r="AK71" s="86">
        <f t="shared" si="18"/>
        <v>4.4406935602003213E-2</v>
      </c>
      <c r="AL71" s="86">
        <f t="shared" si="19"/>
        <v>4.7904419950547547E-2</v>
      </c>
      <c r="AM71" s="86">
        <f t="shared" si="20"/>
        <v>5.1504887397161088E-2</v>
      </c>
      <c r="AN71" s="86">
        <f t="shared" si="21"/>
        <v>5.5186350474459848E-2</v>
      </c>
      <c r="AO71" s="56"/>
      <c r="AP71" s="53" t="str">
        <f t="shared" si="30"/>
        <v>HPS0110-ST-0590-001-B</v>
      </c>
      <c r="AQ71" s="53">
        <f t="shared" si="31"/>
        <v>270.87171461659</v>
      </c>
      <c r="AR71" s="54">
        <f t="shared" ref="AR71:AU71" si="97">IF($B71=0,L71,AQ71*(1+AK71))</f>
        <v>282.90029740397307</v>
      </c>
      <c r="AS71" s="54">
        <f t="shared" si="97"/>
        <v>296.4524720549478</v>
      </c>
      <c r="AT71" s="54">
        <f t="shared" si="97"/>
        <v>311.72122324674791</v>
      </c>
      <c r="AU71" s="54">
        <f t="shared" si="97"/>
        <v>328.92397992317029</v>
      </c>
      <c r="AW71" s="102">
        <f t="shared" si="33"/>
        <v>0.12422102296248623</v>
      </c>
      <c r="AX71" s="102">
        <f t="shared" si="34"/>
        <v>0.21431645378237948</v>
      </c>
      <c r="AY71" s="103">
        <f t="shared" si="35"/>
        <v>0.57961496082154451</v>
      </c>
    </row>
    <row r="72" spans="1:51" x14ac:dyDescent="0.2">
      <c r="A72" s="27" t="s">
        <v>86</v>
      </c>
      <c r="B72" s="18">
        <f>IF(ISERROR(VLOOKUP('Prices revenue smoothing'!A72,Quantities!$A$1:$B$576,2,FALSE)),0,VLOOKUP('Prices revenue smoothing'!A72,Quantities!$A$1:$B$576,2,FALSE))</f>
        <v>81</v>
      </c>
      <c r="C72" s="19">
        <f t="shared" si="22"/>
        <v>0.67665345521327536</v>
      </c>
      <c r="D72" s="20">
        <v>1</v>
      </c>
      <c r="E72" s="21">
        <v>610</v>
      </c>
      <c r="F72" s="22">
        <f>Prices!F69</f>
        <v>37.215587737644988</v>
      </c>
      <c r="G72" s="23">
        <v>0</v>
      </c>
      <c r="H72" s="23">
        <v>0</v>
      </c>
      <c r="I72" s="23">
        <f>VLOOKUP(A72,'[1]Public Lighting Charges'!$A$8:$L$689,12,FALSE)</f>
        <v>77.879465349104166</v>
      </c>
      <c r="J72" s="24">
        <f t="shared" si="23"/>
        <v>115.09505308674915</v>
      </c>
      <c r="K72" s="25">
        <f t="shared" si="24"/>
        <v>115.09505308674915</v>
      </c>
      <c r="L72" s="25">
        <f t="shared" si="89"/>
        <v>146.65830297037971</v>
      </c>
      <c r="M72" s="25">
        <f t="shared" si="89"/>
        <v>146.9429473118212</v>
      </c>
      <c r="N72" s="25">
        <f t="shared" si="89"/>
        <v>146.68621252684824</v>
      </c>
      <c r="O72" s="25">
        <f t="shared" si="89"/>
        <v>147.70917135572466</v>
      </c>
      <c r="P72" s="23">
        <f t="shared" si="36"/>
        <v>109.44271523273473</v>
      </c>
      <c r="Q72" s="23">
        <f t="shared" si="37"/>
        <v>37.215587737644988</v>
      </c>
      <c r="R72" s="32">
        <f t="shared" si="38"/>
        <v>146.65830297037971</v>
      </c>
      <c r="S72" s="26">
        <f t="shared" si="6"/>
        <v>0</v>
      </c>
      <c r="U72" s="61">
        <f t="shared" si="7"/>
        <v>9322.6993000266812</v>
      </c>
      <c r="V72" s="61">
        <f t="shared" si="8"/>
        <v>11879.322540600757</v>
      </c>
      <c r="W72" s="61">
        <f t="shared" si="9"/>
        <v>11902.378732257517</v>
      </c>
      <c r="X72" s="61">
        <f t="shared" si="10"/>
        <v>11881.583214674707</v>
      </c>
      <c r="Y72" s="61">
        <f t="shared" si="11"/>
        <v>11964.442879813698</v>
      </c>
      <c r="Z72" s="62">
        <f t="shared" si="12"/>
        <v>46813.566444598378</v>
      </c>
      <c r="AA72" s="61">
        <f t="shared" si="27"/>
        <v>2641.7435797870166</v>
      </c>
      <c r="AB72" s="63">
        <f t="shared" si="28"/>
        <v>7.5633012936188843E-4</v>
      </c>
      <c r="AC72" s="73"/>
      <c r="AD72" s="81">
        <f t="shared" si="29"/>
        <v>9322.6993000266812</v>
      </c>
      <c r="AE72" s="81">
        <f t="shared" si="13"/>
        <v>10267.078393250173</v>
      </c>
      <c r="AF72" s="81">
        <f t="shared" si="14"/>
        <v>11331.076591069312</v>
      </c>
      <c r="AG72" s="81">
        <f t="shared" si="15"/>
        <v>12529.845362091288</v>
      </c>
      <c r="AH72" s="81">
        <f t="shared" si="16"/>
        <v>13880.455324892948</v>
      </c>
      <c r="AI72" s="82">
        <f t="shared" si="17"/>
        <v>46813.566444639138</v>
      </c>
      <c r="AK72" s="86">
        <f t="shared" si="18"/>
        <v>0.10129889024960707</v>
      </c>
      <c r="AL72" s="86">
        <f t="shared" si="19"/>
        <v>0.1036320321191506</v>
      </c>
      <c r="AM72" s="86">
        <f t="shared" si="20"/>
        <v>0.10579478140380733</v>
      </c>
      <c r="AN72" s="86">
        <f t="shared" si="21"/>
        <v>0.10779143108085709</v>
      </c>
      <c r="AO72" s="56"/>
      <c r="AP72" s="53" t="str">
        <f t="shared" si="30"/>
        <v>HPS0110-ST-0610-001-B</v>
      </c>
      <c r="AQ72" s="53">
        <f t="shared" si="31"/>
        <v>115.09505308674915</v>
      </c>
      <c r="AR72" s="54">
        <f t="shared" ref="AR72:AU72" si="98">IF($B72=0,L72,AQ72*(1+AK72))</f>
        <v>126.75405423765645</v>
      </c>
      <c r="AS72" s="54">
        <f t="shared" si="98"/>
        <v>139.88983445764583</v>
      </c>
      <c r="AT72" s="54">
        <f t="shared" si="98"/>
        <v>154.68944891470727</v>
      </c>
      <c r="AU72" s="54">
        <f t="shared" si="98"/>
        <v>171.3636459863327</v>
      </c>
      <c r="AW72" s="102">
        <f t="shared" si="33"/>
        <v>0.28336681198968378</v>
      </c>
      <c r="AX72" s="102">
        <f t="shared" si="34"/>
        <v>0.48888802246933177</v>
      </c>
      <c r="AY72" s="103">
        <f t="shared" si="35"/>
        <v>0.57961496082154385</v>
      </c>
    </row>
    <row r="73" spans="1:51" x14ac:dyDescent="0.2">
      <c r="A73" s="27" t="s">
        <v>87</v>
      </c>
      <c r="B73" s="18">
        <f>IF(ISERROR(VLOOKUP('Prices revenue smoothing'!A73,Quantities!$A$1:$B$576,2,FALSE)),0,VLOOKUP('Prices revenue smoothing'!A73,Quantities!$A$1:$B$576,2,FALSE))</f>
        <v>9</v>
      </c>
      <c r="C73" s="19">
        <f t="shared" si="22"/>
        <v>0.51391966955858648</v>
      </c>
      <c r="D73" s="20">
        <v>1</v>
      </c>
      <c r="E73" s="21">
        <v>760</v>
      </c>
      <c r="F73" s="22">
        <f>Prices!F70</f>
        <v>78.772854852678023</v>
      </c>
      <c r="G73" s="23">
        <v>0</v>
      </c>
      <c r="H73" s="23">
        <v>0</v>
      </c>
      <c r="I73" s="23">
        <f>VLOOKUP(A73,'[1]Public Lighting Charges'!$A$8:$L$689,12,FALSE)</f>
        <v>83.284422349104162</v>
      </c>
      <c r="J73" s="24">
        <f t="shared" si="23"/>
        <v>162.0572772017822</v>
      </c>
      <c r="K73" s="25">
        <f t="shared" si="24"/>
        <v>162.0572772017822</v>
      </c>
      <c r="L73" s="25">
        <f t="shared" si="89"/>
        <v>195.81106611436667</v>
      </c>
      <c r="M73" s="25">
        <f t="shared" si="89"/>
        <v>196.11546521938914</v>
      </c>
      <c r="N73" s="25">
        <f t="shared" si="89"/>
        <v>195.84091263781264</v>
      </c>
      <c r="O73" s="25">
        <f t="shared" si="89"/>
        <v>196.93486641327814</v>
      </c>
      <c r="P73" s="23">
        <f t="shared" si="36"/>
        <v>117.03821126168864</v>
      </c>
      <c r="Q73" s="23">
        <f t="shared" si="37"/>
        <v>78.772854852678023</v>
      </c>
      <c r="R73" s="32">
        <f t="shared" si="38"/>
        <v>195.81106611436667</v>
      </c>
      <c r="S73" s="26">
        <f t="shared" si="6"/>
        <v>0</v>
      </c>
      <c r="U73" s="61">
        <f t="shared" si="7"/>
        <v>1458.5154948160398</v>
      </c>
      <c r="V73" s="61">
        <f t="shared" si="8"/>
        <v>1762.2995950293</v>
      </c>
      <c r="W73" s="61">
        <f t="shared" si="9"/>
        <v>1765.0391869745022</v>
      </c>
      <c r="X73" s="61">
        <f t="shared" si="10"/>
        <v>1762.5682137403137</v>
      </c>
      <c r="Y73" s="61">
        <f t="shared" si="11"/>
        <v>1772.4137977195032</v>
      </c>
      <c r="Z73" s="62">
        <f t="shared" si="12"/>
        <v>7013.1338345710174</v>
      </c>
      <c r="AA73" s="61">
        <f t="shared" si="27"/>
        <v>313.89830290346345</v>
      </c>
      <c r="AB73" s="63">
        <f t="shared" si="28"/>
        <v>8.9868958462877886E-5</v>
      </c>
      <c r="AC73" s="73"/>
      <c r="AD73" s="81">
        <f t="shared" si="29"/>
        <v>1458.5154948160398</v>
      </c>
      <c r="AE73" s="81">
        <f t="shared" si="13"/>
        <v>1570.7288818111037</v>
      </c>
      <c r="AF73" s="81">
        <f t="shared" si="14"/>
        <v>1697.1556974730152</v>
      </c>
      <c r="AG73" s="81">
        <f t="shared" si="15"/>
        <v>1839.5962756111121</v>
      </c>
      <c r="AH73" s="81">
        <f t="shared" si="16"/>
        <v>2000.0789880332356</v>
      </c>
      <c r="AI73" s="82">
        <f t="shared" si="17"/>
        <v>7013.1338345758604</v>
      </c>
      <c r="AK73" s="86">
        <f t="shared" si="18"/>
        <v>7.6936712289928225E-2</v>
      </c>
      <c r="AL73" s="86">
        <f t="shared" si="19"/>
        <v>8.0489266560208023E-2</v>
      </c>
      <c r="AM73" s="86">
        <f t="shared" si="20"/>
        <v>8.3928998588747195E-2</v>
      </c>
      <c r="AN73" s="86">
        <f t="shared" si="21"/>
        <v>8.7238006811473534E-2</v>
      </c>
      <c r="AO73" s="56"/>
      <c r="AP73" s="53" t="str">
        <f t="shared" si="30"/>
        <v>HPS0110-ST-0760-001-B</v>
      </c>
      <c r="AQ73" s="53">
        <f t="shared" si="31"/>
        <v>162.0572772017822</v>
      </c>
      <c r="AR73" s="54">
        <f t="shared" ref="AR73:AU73" si="99">IF($B73=0,L73,AQ73*(1+AK73))</f>
        <v>174.52543131234486</v>
      </c>
      <c r="AS73" s="54">
        <f t="shared" si="99"/>
        <v>188.57285527477944</v>
      </c>
      <c r="AT73" s="54">
        <f t="shared" si="99"/>
        <v>204.39958617901246</v>
      </c>
      <c r="AU73" s="54">
        <f t="shared" si="99"/>
        <v>222.23099867035953</v>
      </c>
      <c r="AW73" s="102">
        <f t="shared" si="33"/>
        <v>0.21521766756619545</v>
      </c>
      <c r="AX73" s="102">
        <f t="shared" si="34"/>
        <v>0.37131144313657255</v>
      </c>
      <c r="AY73" s="103">
        <f t="shared" si="35"/>
        <v>0.57961496082154396</v>
      </c>
    </row>
    <row r="74" spans="1:51" x14ac:dyDescent="0.2">
      <c r="A74" s="27" t="s">
        <v>88</v>
      </c>
      <c r="B74" s="18">
        <f>IF(ISERROR(VLOOKUP('Prices revenue smoothing'!A74,Quantities!$A$1:$B$576,2,FALSE)),0,VLOOKUP('Prices revenue smoothing'!A74,Quantities!$A$1:$B$576,2,FALSE))</f>
        <v>5</v>
      </c>
      <c r="C74" s="19">
        <f t="shared" si="22"/>
        <v>0.47102799081673907</v>
      </c>
      <c r="D74" s="20">
        <v>1</v>
      </c>
      <c r="E74" s="21">
        <v>930</v>
      </c>
      <c r="F74" s="22">
        <f>Prices!F71</f>
        <v>91.506461206950704</v>
      </c>
      <c r="G74" s="23">
        <v>0</v>
      </c>
      <c r="H74" s="23">
        <v>0</v>
      </c>
      <c r="I74" s="23">
        <f>VLOOKUP(A74,'[1]Public Lighting Charges'!$A$8:$L$689,12,FALSE)</f>
        <v>81.482770015770839</v>
      </c>
      <c r="J74" s="24">
        <f t="shared" si="23"/>
        <v>172.98923122272154</v>
      </c>
      <c r="K74" s="25">
        <f t="shared" si="24"/>
        <v>172.98923122272154</v>
      </c>
      <c r="L74" s="25">
        <f t="shared" si="89"/>
        <v>206.01284045898805</v>
      </c>
      <c r="M74" s="25">
        <f t="shared" si="89"/>
        <v>206.31065464281687</v>
      </c>
      <c r="N74" s="25">
        <f t="shared" si="89"/>
        <v>206.04204132677486</v>
      </c>
      <c r="O74" s="25">
        <f t="shared" si="89"/>
        <v>207.11233012004402</v>
      </c>
      <c r="P74" s="23">
        <f t="shared" si="36"/>
        <v>114.50637925203735</v>
      </c>
      <c r="Q74" s="23">
        <f t="shared" si="37"/>
        <v>91.506461206950704</v>
      </c>
      <c r="R74" s="32">
        <f t="shared" si="38"/>
        <v>206.01284045898805</v>
      </c>
      <c r="S74" s="26">
        <f t="shared" si="6"/>
        <v>0</v>
      </c>
      <c r="U74" s="61">
        <f t="shared" si="7"/>
        <v>864.94615611360769</v>
      </c>
      <c r="V74" s="61">
        <f t="shared" si="8"/>
        <v>1030.0642022949403</v>
      </c>
      <c r="W74" s="61">
        <f t="shared" si="9"/>
        <v>1031.5532732140844</v>
      </c>
      <c r="X74" s="61">
        <f t="shared" si="10"/>
        <v>1030.2102066338743</v>
      </c>
      <c r="Y74" s="61">
        <f t="shared" si="11"/>
        <v>1035.5616506002202</v>
      </c>
      <c r="Z74" s="62">
        <f t="shared" si="12"/>
        <v>4110.4408844748459</v>
      </c>
      <c r="AA74" s="61">
        <f t="shared" si="27"/>
        <v>170.61549448661253</v>
      </c>
      <c r="AB74" s="63">
        <f t="shared" si="28"/>
        <v>4.8847147771475173E-5</v>
      </c>
      <c r="AC74" s="73"/>
      <c r="AD74" s="81">
        <f t="shared" si="29"/>
        <v>864.94615611360769</v>
      </c>
      <c r="AE74" s="81">
        <f t="shared" si="13"/>
        <v>925.9383384003288</v>
      </c>
      <c r="AF74" s="81">
        <f t="shared" si="14"/>
        <v>994.65605197509319</v>
      </c>
      <c r="AG74" s="81">
        <f t="shared" si="15"/>
        <v>1072.0778457509723</v>
      </c>
      <c r="AH74" s="81">
        <f t="shared" si="16"/>
        <v>1159.306215841505</v>
      </c>
      <c r="AI74" s="82">
        <f t="shared" si="17"/>
        <v>4110.440884477478</v>
      </c>
      <c r="AK74" s="86">
        <f t="shared" si="18"/>
        <v>7.0515582797399015E-2</v>
      </c>
      <c r="AL74" s="86">
        <f t="shared" si="19"/>
        <v>7.4214135785199919E-2</v>
      </c>
      <c r="AM74" s="86">
        <f t="shared" si="20"/>
        <v>7.7837754691324992E-2</v>
      </c>
      <c r="AN74" s="86">
        <f t="shared" si="21"/>
        <v>8.1363839796009169E-2</v>
      </c>
      <c r="AO74" s="56"/>
      <c r="AP74" s="53" t="str">
        <f t="shared" si="30"/>
        <v>HPS0110-ST-0930-001-B</v>
      </c>
      <c r="AQ74" s="53">
        <f t="shared" si="31"/>
        <v>172.98923122272154</v>
      </c>
      <c r="AR74" s="54">
        <f t="shared" ref="AR74:AU74" si="100">IF($B74=0,L74,AQ74*(1+AK74))</f>
        <v>185.18766768006577</v>
      </c>
      <c r="AS74" s="54">
        <f t="shared" si="100"/>
        <v>198.93121039501867</v>
      </c>
      <c r="AT74" s="54">
        <f t="shared" si="100"/>
        <v>214.41556915019447</v>
      </c>
      <c r="AU74" s="54">
        <f t="shared" si="100"/>
        <v>231.86124316830103</v>
      </c>
      <c r="AW74" s="102">
        <f t="shared" si="33"/>
        <v>0.19725562485094464</v>
      </c>
      <c r="AX74" s="102">
        <f t="shared" si="34"/>
        <v>0.34032183118833842</v>
      </c>
      <c r="AY74" s="103">
        <f t="shared" si="35"/>
        <v>0.57961496082154329</v>
      </c>
    </row>
    <row r="75" spans="1:51" x14ac:dyDescent="0.2">
      <c r="A75" s="27" t="s">
        <v>89</v>
      </c>
      <c r="B75" s="18">
        <f>IF(ISERROR(VLOOKUP('Prices revenue smoothing'!A75,Quantities!$A$1:$B$576,2,FALSE)),0,VLOOKUP('Prices revenue smoothing'!A75,Quantities!$A$1:$B$576,2,FALSE))</f>
        <v>45</v>
      </c>
      <c r="C75" s="19">
        <f t="shared" si="22"/>
        <v>0.63444971765470637</v>
      </c>
      <c r="D75" s="20">
        <v>1</v>
      </c>
      <c r="E75" s="21">
        <v>960</v>
      </c>
      <c r="F75" s="22">
        <f>Prices!F72</f>
        <v>44.871736490801723</v>
      </c>
      <c r="G75" s="23">
        <v>0</v>
      </c>
      <c r="H75" s="23">
        <v>0</v>
      </c>
      <c r="I75" s="23">
        <f>VLOOKUP(A75,'[1]Public Lighting Charges'!$A$8:$L$689,12,FALSE)</f>
        <v>77.879465349104166</v>
      </c>
      <c r="J75" s="24">
        <f t="shared" si="23"/>
        <v>122.75120183990589</v>
      </c>
      <c r="K75" s="25">
        <f t="shared" si="24"/>
        <v>122.75120183990589</v>
      </c>
      <c r="L75" s="25">
        <f t="shared" si="89"/>
        <v>154.31445172353645</v>
      </c>
      <c r="M75" s="25">
        <f t="shared" si="89"/>
        <v>154.59909606497791</v>
      </c>
      <c r="N75" s="25">
        <f t="shared" si="89"/>
        <v>154.34236128000498</v>
      </c>
      <c r="O75" s="25">
        <f t="shared" si="89"/>
        <v>155.36532010888141</v>
      </c>
      <c r="P75" s="23">
        <f t="shared" si="36"/>
        <v>109.44271523273473</v>
      </c>
      <c r="Q75" s="23">
        <f t="shared" si="37"/>
        <v>44.871736490801723</v>
      </c>
      <c r="R75" s="32">
        <f t="shared" si="38"/>
        <v>154.31445172353645</v>
      </c>
      <c r="S75" s="26">
        <f t="shared" si="6"/>
        <v>0</v>
      </c>
      <c r="U75" s="61">
        <f t="shared" si="7"/>
        <v>5523.8040827957648</v>
      </c>
      <c r="V75" s="61">
        <f t="shared" si="8"/>
        <v>6944.1503275591404</v>
      </c>
      <c r="W75" s="61">
        <f t="shared" si="9"/>
        <v>6956.9593229240063</v>
      </c>
      <c r="X75" s="61">
        <f t="shared" si="10"/>
        <v>6945.4062576002243</v>
      </c>
      <c r="Y75" s="61">
        <f t="shared" si="11"/>
        <v>6991.4394048996637</v>
      </c>
      <c r="Z75" s="62">
        <f t="shared" si="12"/>
        <v>27432.350879484107</v>
      </c>
      <c r="AA75" s="61">
        <f t="shared" si="27"/>
        <v>1467.6353221038989</v>
      </c>
      <c r="AB75" s="63">
        <f t="shared" si="28"/>
        <v>4.2018340520104933E-4</v>
      </c>
      <c r="AC75" s="73"/>
      <c r="AD75" s="81">
        <f t="shared" si="29"/>
        <v>5523.8040827957648</v>
      </c>
      <c r="AE75" s="81">
        <f t="shared" si="13"/>
        <v>6048.4591345865938</v>
      </c>
      <c r="AF75" s="81">
        <f t="shared" si="14"/>
        <v>6639.5692444861161</v>
      </c>
      <c r="AG75" s="81">
        <f t="shared" si="15"/>
        <v>7305.5518950538808</v>
      </c>
      <c r="AH75" s="81">
        <f t="shared" si="16"/>
        <v>8055.8907632770251</v>
      </c>
      <c r="AI75" s="82">
        <f t="shared" si="17"/>
        <v>27432.350879506746</v>
      </c>
      <c r="AK75" s="86">
        <f t="shared" si="18"/>
        <v>9.4980749484743707E-2</v>
      </c>
      <c r="AL75" s="86">
        <f t="shared" si="19"/>
        <v>9.7729040859250854E-2</v>
      </c>
      <c r="AM75" s="86">
        <f t="shared" si="20"/>
        <v>0.100305099027446</v>
      </c>
      <c r="AN75" s="86">
        <f t="shared" si="21"/>
        <v>0.10270803342470958</v>
      </c>
      <c r="AO75" s="56"/>
      <c r="AP75" s="53" t="str">
        <f t="shared" si="30"/>
        <v>HPS0110-ST-0960-001-B</v>
      </c>
      <c r="AQ75" s="53">
        <f t="shared" si="31"/>
        <v>122.75120183990589</v>
      </c>
      <c r="AR75" s="54">
        <f t="shared" ref="AR75:AU75" si="101">IF($B75=0,L75,AQ75*(1+AK75))</f>
        <v>134.41020299081319</v>
      </c>
      <c r="AS75" s="54">
        <f t="shared" si="101"/>
        <v>147.54598321080258</v>
      </c>
      <c r="AT75" s="54">
        <f t="shared" si="101"/>
        <v>162.34559766786398</v>
      </c>
      <c r="AU75" s="54">
        <f t="shared" si="101"/>
        <v>179.01979473948938</v>
      </c>
      <c r="AW75" s="102">
        <f t="shared" si="33"/>
        <v>0.26569286312578333</v>
      </c>
      <c r="AX75" s="102">
        <f t="shared" si="34"/>
        <v>0.45839545402553294</v>
      </c>
      <c r="AY75" s="103">
        <f t="shared" si="35"/>
        <v>0.5796149608215444</v>
      </c>
    </row>
    <row r="76" spans="1:51" x14ac:dyDescent="0.2">
      <c r="A76" s="27" t="s">
        <v>90</v>
      </c>
      <c r="B76" s="18">
        <f>IF(ISERROR(VLOOKUP('Prices revenue smoothing'!A76,Quantities!$A$1:$B$576,2,FALSE)),0,VLOOKUP('Prices revenue smoothing'!A76,Quantities!$A$1:$B$576,2,FALSE))</f>
        <v>29</v>
      </c>
      <c r="C76" s="19">
        <f t="shared" si="22"/>
        <v>0.5549812392946456</v>
      </c>
      <c r="D76" s="20">
        <v>1</v>
      </c>
      <c r="E76" s="21">
        <v>1070</v>
      </c>
      <c r="F76" s="22">
        <f>Prices!F73</f>
        <v>71.116706099521267</v>
      </c>
      <c r="G76" s="23">
        <v>0</v>
      </c>
      <c r="H76" s="23">
        <v>0</v>
      </c>
      <c r="I76" s="23">
        <f>VLOOKUP(A76,'[1]Public Lighting Charges'!$A$8:$L$689,12,FALSE)</f>
        <v>88.689379349104172</v>
      </c>
      <c r="J76" s="24">
        <f t="shared" si="23"/>
        <v>159.80608544862542</v>
      </c>
      <c r="K76" s="25">
        <f t="shared" si="24"/>
        <v>159.80608544862542</v>
      </c>
      <c r="L76" s="25">
        <f t="shared" si="89"/>
        <v>195.75041339016386</v>
      </c>
      <c r="M76" s="25">
        <f t="shared" si="89"/>
        <v>196.0745672587673</v>
      </c>
      <c r="N76" s="25">
        <f t="shared" si="89"/>
        <v>195.78219688058726</v>
      </c>
      <c r="O76" s="25">
        <f t="shared" si="89"/>
        <v>196.94714560264188</v>
      </c>
      <c r="P76" s="23">
        <f t="shared" si="36"/>
        <v>124.63370729064259</v>
      </c>
      <c r="Q76" s="23">
        <f t="shared" si="37"/>
        <v>71.116706099521267</v>
      </c>
      <c r="R76" s="32">
        <f t="shared" si="38"/>
        <v>195.75041339016386</v>
      </c>
      <c r="S76" s="26">
        <f t="shared" ref="S76:S139" si="102">R76-L76</f>
        <v>0</v>
      </c>
      <c r="U76" s="61">
        <f t="shared" ref="U76:U139" si="103">K76*$B76</f>
        <v>4634.3764780101374</v>
      </c>
      <c r="V76" s="61">
        <f t="shared" ref="V76:V139" si="104">L76*$B76</f>
        <v>5676.7619883147518</v>
      </c>
      <c r="W76" s="61">
        <f t="shared" ref="W76:W139" si="105">M76*$B76</f>
        <v>5686.1624505042519</v>
      </c>
      <c r="X76" s="61">
        <f t="shared" ref="X76:X139" si="106">N76*$B76</f>
        <v>5677.6837095370311</v>
      </c>
      <c r="Y76" s="61">
        <f t="shared" ref="Y76:Y139" si="107">O76*$B76</f>
        <v>5711.4672224766146</v>
      </c>
      <c r="Z76" s="62">
        <f t="shared" ref="Z76:Z139" si="108">NPV($U$3,U76:Y76)</f>
        <v>22533.099655448772</v>
      </c>
      <c r="AA76" s="61">
        <f t="shared" si="27"/>
        <v>1077.0907444664772</v>
      </c>
      <c r="AB76" s="63">
        <f t="shared" si="28"/>
        <v>3.0837064896453774E-4</v>
      </c>
      <c r="AC76" s="73"/>
      <c r="AD76" s="81">
        <f t="shared" si="29"/>
        <v>4634.3764780101374</v>
      </c>
      <c r="AE76" s="81">
        <f t="shared" ref="AE76:AE139" si="109">AD76+($AB76*V$6)</f>
        <v>5019.4183830464599</v>
      </c>
      <c r="AF76" s="81">
        <f t="shared" ref="AF76:AF139" si="110">AE76+($AB76*W$6)</f>
        <v>5453.2313464879771</v>
      </c>
      <c r="AG76" s="81">
        <f t="shared" ref="AG76:AG139" si="111">AF76+($AB76*X$6)</f>
        <v>5941.9929196787116</v>
      </c>
      <c r="AH76" s="81">
        <f t="shared" ref="AH76:AH139" si="112">AG76+($AB76*Y$6)</f>
        <v>6492.6631290997047</v>
      </c>
      <c r="AI76" s="82">
        <f t="shared" ref="AI76:AI139" si="113">NPV($U$3,AD76:AH76)</f>
        <v>22533.099655465387</v>
      </c>
      <c r="AK76" s="86">
        <f t="shared" ref="AK76:AK139" si="114">IF(AD76=0,0,(AE76-AD76)/AD76)</f>
        <v>8.3083864002703553E-2</v>
      </c>
      <c r="AL76" s="86">
        <f t="shared" ref="AL76:AL139" si="115">IF(AE76=0,0,(AF76-AE76)/AE76)</f>
        <v>8.6426938409190954E-2</v>
      </c>
      <c r="AM76" s="86">
        <f t="shared" ref="AM76:AM139" si="116">IF(AF76=0,0,(AG76-AF76)/AF76)</f>
        <v>8.9627881550543353E-2</v>
      </c>
      <c r="AN76" s="86">
        <f t="shared" ref="AN76:AN139" si="117">IF(AG76=0,0,(AH76-AG76)/AG76)</f>
        <v>9.2674329448842283E-2</v>
      </c>
      <c r="AO76" s="56"/>
      <c r="AP76" s="53" t="str">
        <f t="shared" si="30"/>
        <v>HPS0110-ST-1070-001-B</v>
      </c>
      <c r="AQ76" s="53">
        <f t="shared" si="31"/>
        <v>159.80608544862542</v>
      </c>
      <c r="AR76" s="54">
        <f t="shared" ref="AR76:AU76" si="118">IF($B76=0,L76,AQ76*(1+AK76))</f>
        <v>173.08339251884345</v>
      </c>
      <c r="AS76" s="54">
        <f t="shared" si="118"/>
        <v>188.04246022372334</v>
      </c>
      <c r="AT76" s="54">
        <f t="shared" si="118"/>
        <v>204.89630757512796</v>
      </c>
      <c r="AU76" s="54">
        <f t="shared" si="118"/>
        <v>223.8849354861967</v>
      </c>
      <c r="AW76" s="102">
        <f t="shared" si="33"/>
        <v>0.23241330297122254</v>
      </c>
      <c r="AX76" s="102">
        <f t="shared" si="34"/>
        <v>0.40097878536779119</v>
      </c>
      <c r="AY76" s="103">
        <f t="shared" si="35"/>
        <v>0.57961496082154385</v>
      </c>
    </row>
    <row r="77" spans="1:51" x14ac:dyDescent="0.2">
      <c r="A77" s="27" t="s">
        <v>91</v>
      </c>
      <c r="B77" s="18">
        <f>IF(ISERROR(VLOOKUP('Prices revenue smoothing'!A77,Quantities!$A$1:$B$576,2,FALSE)),0,VLOOKUP('Prices revenue smoothing'!A77,Quantities!$A$1:$B$576,2,FALSE))</f>
        <v>35</v>
      </c>
      <c r="C77" s="19">
        <f t="shared" ref="C77:C140" si="119">I77/J77</f>
        <v>0.47395247878997776</v>
      </c>
      <c r="D77" s="20">
        <v>1</v>
      </c>
      <c r="E77" s="21">
        <v>1120</v>
      </c>
      <c r="F77" s="22">
        <f>Prices!F74</f>
        <v>97.399971273151337</v>
      </c>
      <c r="G77" s="23">
        <v>0</v>
      </c>
      <c r="H77" s="23">
        <v>0</v>
      </c>
      <c r="I77" s="23">
        <f>VLOOKUP(A77,'[1]Public Lighting Charges'!$A$8:$L$689,12,FALSE)</f>
        <v>87.754349099104161</v>
      </c>
      <c r="J77" s="24">
        <f t="shared" ref="J77:J140" si="120">SUM(F77:I77)</f>
        <v>185.15432037225548</v>
      </c>
      <c r="K77" s="25">
        <f t="shared" ref="K77:K140" si="121">J77</f>
        <v>185.15432037225548</v>
      </c>
      <c r="L77" s="25">
        <f t="shared" si="89"/>
        <v>220.71969613047821</v>
      </c>
      <c r="M77" s="25">
        <f t="shared" si="89"/>
        <v>221.04043252480204</v>
      </c>
      <c r="N77" s="25">
        <f t="shared" si="89"/>
        <v>220.75114453540192</v>
      </c>
      <c r="O77" s="25">
        <f t="shared" si="89"/>
        <v>221.90381149043083</v>
      </c>
      <c r="P77" s="23">
        <f t="shared" si="36"/>
        <v>123.31972485732686</v>
      </c>
      <c r="Q77" s="23">
        <f t="shared" si="37"/>
        <v>97.399971273151337</v>
      </c>
      <c r="R77" s="32">
        <f t="shared" si="38"/>
        <v>220.71969613047821</v>
      </c>
      <c r="S77" s="26">
        <f t="shared" si="102"/>
        <v>0</v>
      </c>
      <c r="U77" s="61">
        <f t="shared" si="103"/>
        <v>6480.401213028942</v>
      </c>
      <c r="V77" s="61">
        <f t="shared" si="104"/>
        <v>7725.1893645667378</v>
      </c>
      <c r="W77" s="61">
        <f t="shared" si="105"/>
        <v>7736.4151383680719</v>
      </c>
      <c r="X77" s="61">
        <f t="shared" si="106"/>
        <v>7726.2900587390668</v>
      </c>
      <c r="Y77" s="61">
        <f t="shared" si="107"/>
        <v>7766.6334021650791</v>
      </c>
      <c r="Z77" s="62">
        <f t="shared" si="108"/>
        <v>30821.30275213956</v>
      </c>
      <c r="AA77" s="61">
        <f t="shared" ref="AA77:AA140" si="122">Y77-U77</f>
        <v>1286.2321891361371</v>
      </c>
      <c r="AB77" s="63">
        <f t="shared" ref="AB77:AB140" si="123">AA77/($Y$9-$U$9)</f>
        <v>3.6824776085088098E-4</v>
      </c>
      <c r="AC77" s="73"/>
      <c r="AD77" s="81">
        <f t="shared" ref="AD77:AD140" si="124">U77</f>
        <v>6480.401213028942</v>
      </c>
      <c r="AE77" s="81">
        <f t="shared" si="109"/>
        <v>6940.2076824173082</v>
      </c>
      <c r="AF77" s="81">
        <f t="shared" si="110"/>
        <v>7458.2552104548904</v>
      </c>
      <c r="AG77" s="81">
        <f t="shared" si="111"/>
        <v>8041.9208593154599</v>
      </c>
      <c r="AH77" s="81">
        <f t="shared" si="112"/>
        <v>8699.5161014939276</v>
      </c>
      <c r="AI77" s="82">
        <f t="shared" si="113"/>
        <v>30821.302752159401</v>
      </c>
      <c r="AK77" s="86">
        <f t="shared" si="114"/>
        <v>7.0953395364459604E-2</v>
      </c>
      <c r="AL77" s="86">
        <f t="shared" si="115"/>
        <v>7.4644384108278408E-2</v>
      </c>
      <c r="AM77" s="86">
        <f t="shared" si="116"/>
        <v>7.8257666490467392E-2</v>
      </c>
      <c r="AN77" s="86">
        <f t="shared" si="117"/>
        <v>8.1770916884457284E-2</v>
      </c>
      <c r="AO77" s="56"/>
      <c r="AP77" s="53" t="str">
        <f t="shared" ref="AP77:AP140" si="125">A77</f>
        <v>HPS0110-ST-1120-001-B</v>
      </c>
      <c r="AQ77" s="53">
        <f t="shared" ref="AQ77:AQ140" si="126">K77</f>
        <v>185.15432037225548</v>
      </c>
      <c r="AR77" s="54">
        <f t="shared" ref="AR77:AU77" si="127">IF($B77=0,L77,AQ77*(1+AK77))</f>
        <v>198.29164806906596</v>
      </c>
      <c r="AS77" s="54">
        <f t="shared" si="127"/>
        <v>213.09300601299688</v>
      </c>
      <c r="AT77" s="54">
        <f t="shared" si="127"/>
        <v>229.76916740901316</v>
      </c>
      <c r="AU77" s="54">
        <f t="shared" si="127"/>
        <v>248.55760289982655</v>
      </c>
      <c r="AW77" s="102">
        <f t="shared" ref="AW77:AW140" si="128">IF(K77=0,0,(O77-K77)/K77)</f>
        <v>0.19848033275318636</v>
      </c>
      <c r="AX77" s="102">
        <f t="shared" ref="AX77:AX140" si="129">IF(AQ77=0,0,(AU77-AQ77)/AQ77)</f>
        <v>0.34243479925338943</v>
      </c>
      <c r="AY77" s="103">
        <f t="shared" ref="AY77:AY140" si="130">IF(AX77=0,0,AW77/AX77)</f>
        <v>0.57961496082154329</v>
      </c>
    </row>
    <row r="78" spans="1:51" x14ac:dyDescent="0.2">
      <c r="A78" s="27" t="s">
        <v>92</v>
      </c>
      <c r="B78" s="18">
        <f>IF(ISERROR(VLOOKUP('Prices revenue smoothing'!A78,Quantities!$A$1:$B$576,2,FALSE)),0,VLOOKUP('Prices revenue smoothing'!A78,Quantities!$A$1:$B$576,2,FALSE))</f>
        <v>9</v>
      </c>
      <c r="C78" s="19">
        <f t="shared" si="119"/>
        <v>0.48361513308951337</v>
      </c>
      <c r="D78" s="20">
        <v>1</v>
      </c>
      <c r="E78" s="21">
        <v>1160</v>
      </c>
      <c r="F78" s="22">
        <f>Prices!F75</f>
        <v>88.927770054909942</v>
      </c>
      <c r="G78" s="23">
        <v>0</v>
      </c>
      <c r="H78" s="23">
        <v>0</v>
      </c>
      <c r="I78" s="23">
        <f>VLOOKUP(A78,'[1]Public Lighting Charges'!$A$8:$L$689,12,FALSE)</f>
        <v>83.284422349104162</v>
      </c>
      <c r="J78" s="24">
        <f t="shared" si="120"/>
        <v>172.2121924040141</v>
      </c>
      <c r="K78" s="25">
        <f t="shared" si="121"/>
        <v>172.2121924040141</v>
      </c>
      <c r="L78" s="25">
        <f t="shared" si="89"/>
        <v>205.96598131659857</v>
      </c>
      <c r="M78" s="25">
        <f t="shared" si="89"/>
        <v>206.27038042162104</v>
      </c>
      <c r="N78" s="25">
        <f t="shared" si="89"/>
        <v>205.99582784004457</v>
      </c>
      <c r="O78" s="25">
        <f t="shared" si="89"/>
        <v>207.08978161551005</v>
      </c>
      <c r="P78" s="23">
        <f t="shared" ref="P78:P141" si="131">IF($D78=1,($I78*(1+L$8)*L$7))</f>
        <v>117.03821126168864</v>
      </c>
      <c r="Q78" s="23">
        <f t="shared" ref="Q78:Q141" si="132">IF($D78=1,$F78,$J78*(1+L$8)*L$7)</f>
        <v>88.927770054909942</v>
      </c>
      <c r="R78" s="32">
        <f t="shared" ref="R78:R141" si="133">SUM(P78:Q78)</f>
        <v>205.96598131659857</v>
      </c>
      <c r="S78" s="26">
        <f t="shared" si="102"/>
        <v>0</v>
      </c>
      <c r="U78" s="61">
        <f t="shared" si="103"/>
        <v>1549.9097316361269</v>
      </c>
      <c r="V78" s="61">
        <f t="shared" si="104"/>
        <v>1853.6938318493872</v>
      </c>
      <c r="W78" s="61">
        <f t="shared" si="105"/>
        <v>1856.4334237945893</v>
      </c>
      <c r="X78" s="61">
        <f t="shared" si="106"/>
        <v>1853.9624505604011</v>
      </c>
      <c r="Y78" s="61">
        <f t="shared" si="107"/>
        <v>1863.8080345395904</v>
      </c>
      <c r="Z78" s="62">
        <f t="shared" si="108"/>
        <v>7391.1010206415685</v>
      </c>
      <c r="AA78" s="61">
        <f t="shared" si="122"/>
        <v>313.89830290346345</v>
      </c>
      <c r="AB78" s="63">
        <f t="shared" si="123"/>
        <v>8.9868958462877886E-5</v>
      </c>
      <c r="AC78" s="73"/>
      <c r="AD78" s="81">
        <f t="shared" si="124"/>
        <v>1549.9097316361269</v>
      </c>
      <c r="AE78" s="81">
        <f t="shared" si="109"/>
        <v>1662.1231186311909</v>
      </c>
      <c r="AF78" s="81">
        <f t="shared" si="110"/>
        <v>1788.5499342931023</v>
      </c>
      <c r="AG78" s="81">
        <f t="shared" si="111"/>
        <v>1930.9905124311995</v>
      </c>
      <c r="AH78" s="81">
        <f t="shared" si="112"/>
        <v>2091.4732248533228</v>
      </c>
      <c r="AI78" s="82">
        <f t="shared" si="113"/>
        <v>7391.1010206464098</v>
      </c>
      <c r="AK78" s="86">
        <f t="shared" si="114"/>
        <v>7.2399949948445355E-2</v>
      </c>
      <c r="AL78" s="86">
        <f t="shared" si="115"/>
        <v>7.6063448155409663E-2</v>
      </c>
      <c r="AM78" s="86">
        <f t="shared" si="116"/>
        <v>7.9640257958128916E-2</v>
      </c>
      <c r="AN78" s="86">
        <f t="shared" si="117"/>
        <v>8.310901135400646E-2</v>
      </c>
      <c r="AO78" s="56"/>
      <c r="AP78" s="53" t="str">
        <f t="shared" si="125"/>
        <v>HPS0110-ST-1160-001-B</v>
      </c>
      <c r="AQ78" s="53">
        <f t="shared" si="126"/>
        <v>172.2121924040141</v>
      </c>
      <c r="AR78" s="54">
        <f t="shared" ref="AR78:AU78" si="134">IF($B78=0,L78,AQ78*(1+AK78))</f>
        <v>184.68034651457677</v>
      </c>
      <c r="AS78" s="54">
        <f t="shared" si="134"/>
        <v>198.72777047701138</v>
      </c>
      <c r="AT78" s="54">
        <f t="shared" si="134"/>
        <v>214.55450138124442</v>
      </c>
      <c r="AU78" s="54">
        <f t="shared" si="134"/>
        <v>232.38591387259146</v>
      </c>
      <c r="AW78" s="102">
        <f t="shared" si="128"/>
        <v>0.20252682881867184</v>
      </c>
      <c r="AX78" s="102">
        <f t="shared" si="129"/>
        <v>0.34941615125256814</v>
      </c>
      <c r="AY78" s="103">
        <f t="shared" si="130"/>
        <v>0.57961496082154362</v>
      </c>
    </row>
    <row r="79" spans="1:51" x14ac:dyDescent="0.2">
      <c r="A79" s="27" t="s">
        <v>93</v>
      </c>
      <c r="B79" s="18">
        <f>IF(ISERROR(VLOOKUP('Prices revenue smoothing'!A79,Quantities!$A$1:$B$576,2,FALSE)),0,VLOOKUP('Prices revenue smoothing'!A79,Quantities!$A$1:$B$576,2,FALSE))</f>
        <v>8</v>
      </c>
      <c r="C79" s="19">
        <f t="shared" si="119"/>
        <v>0.27593845716010129</v>
      </c>
      <c r="D79" s="20">
        <v>1</v>
      </c>
      <c r="E79" s="21">
        <v>1450</v>
      </c>
      <c r="F79" s="22">
        <f>Prices!F76</f>
        <v>210.83335873444966</v>
      </c>
      <c r="G79" s="23">
        <v>0</v>
      </c>
      <c r="H79" s="23">
        <v>0</v>
      </c>
      <c r="I79" s="23">
        <f>VLOOKUP(A79,'[1]Public Lighting Charges'!$A$8:$L$689,12,FALSE)</f>
        <v>80.348186286604161</v>
      </c>
      <c r="J79" s="24">
        <f t="shared" si="120"/>
        <v>291.18154502105381</v>
      </c>
      <c r="K79" s="25">
        <f t="shared" si="121"/>
        <v>291.18154502105381</v>
      </c>
      <c r="L79" s="25">
        <f t="shared" si="89"/>
        <v>323.74532637333243</v>
      </c>
      <c r="M79" s="25">
        <f t="shared" si="89"/>
        <v>324.03899372799447</v>
      </c>
      <c r="N79" s="25">
        <f t="shared" si="89"/>
        <v>323.77412064191475</v>
      </c>
      <c r="O79" s="25">
        <f t="shared" si="89"/>
        <v>324.82950650232931</v>
      </c>
      <c r="P79" s="23">
        <f t="shared" si="131"/>
        <v>112.91196763888274</v>
      </c>
      <c r="Q79" s="23">
        <f t="shared" si="132"/>
        <v>210.83335873444966</v>
      </c>
      <c r="R79" s="32">
        <f t="shared" si="133"/>
        <v>323.74532637333243</v>
      </c>
      <c r="S79" s="26">
        <f t="shared" si="102"/>
        <v>0</v>
      </c>
      <c r="U79" s="61">
        <f t="shared" si="103"/>
        <v>2329.4523601684305</v>
      </c>
      <c r="V79" s="61">
        <f t="shared" si="104"/>
        <v>2589.9626109866595</v>
      </c>
      <c r="W79" s="61">
        <f t="shared" si="105"/>
        <v>2592.3119498239557</v>
      </c>
      <c r="X79" s="61">
        <f t="shared" si="106"/>
        <v>2590.192965135318</v>
      </c>
      <c r="Y79" s="61">
        <f t="shared" si="107"/>
        <v>2598.6360520186345</v>
      </c>
      <c r="Z79" s="62">
        <f t="shared" si="108"/>
        <v>10475.161906977457</v>
      </c>
      <c r="AA79" s="61">
        <f t="shared" si="122"/>
        <v>269.18369185020401</v>
      </c>
      <c r="AB79" s="63">
        <f t="shared" si="123"/>
        <v>7.7067183218285527E-5</v>
      </c>
      <c r="AC79" s="73"/>
      <c r="AD79" s="81">
        <f t="shared" si="124"/>
        <v>2329.4523601684305</v>
      </c>
      <c r="AE79" s="81">
        <f t="shared" si="109"/>
        <v>2425.6810224674955</v>
      </c>
      <c r="AF79" s="81">
        <f t="shared" si="110"/>
        <v>2534.0984196752938</v>
      </c>
      <c r="AG79" s="81">
        <f t="shared" si="111"/>
        <v>2656.2484292096951</v>
      </c>
      <c r="AH79" s="81">
        <f t="shared" si="112"/>
        <v>2793.8704826210746</v>
      </c>
      <c r="AI79" s="82">
        <f t="shared" si="113"/>
        <v>10475.161906981613</v>
      </c>
      <c r="AK79" s="86">
        <f t="shared" si="114"/>
        <v>4.1309564404273649E-2</v>
      </c>
      <c r="AL79" s="86">
        <f t="shared" si="115"/>
        <v>4.4695652974813649E-2</v>
      </c>
      <c r="AM79" s="86">
        <f t="shared" si="116"/>
        <v>4.8202551481821676E-2</v>
      </c>
      <c r="AN79" s="86">
        <f t="shared" si="117"/>
        <v>5.1810686040509299E-2</v>
      </c>
      <c r="AO79" s="56"/>
      <c r="AP79" s="53" t="str">
        <f t="shared" si="125"/>
        <v>HPS0110-ST-1450-001-B</v>
      </c>
      <c r="AQ79" s="53">
        <f t="shared" si="126"/>
        <v>291.18154502105381</v>
      </c>
      <c r="AR79" s="54">
        <f t="shared" ref="AR79:AU79" si="135">IF($B79=0,L79,AQ79*(1+AK79))</f>
        <v>303.21012780843694</v>
      </c>
      <c r="AS79" s="54">
        <f t="shared" si="135"/>
        <v>316.76230245941173</v>
      </c>
      <c r="AT79" s="54">
        <f t="shared" si="135"/>
        <v>332.03105365121189</v>
      </c>
      <c r="AU79" s="54">
        <f t="shared" si="135"/>
        <v>349.23381032763427</v>
      </c>
      <c r="AW79" s="102">
        <f t="shared" si="128"/>
        <v>0.11555664174679268</v>
      </c>
      <c r="AX79" s="102">
        <f t="shared" si="129"/>
        <v>0.19936794175050832</v>
      </c>
      <c r="AY79" s="103">
        <f t="shared" si="130"/>
        <v>0.57961496082154373</v>
      </c>
    </row>
    <row r="80" spans="1:51" x14ac:dyDescent="0.2">
      <c r="A80" s="27" t="s">
        <v>94</v>
      </c>
      <c r="B80" s="18">
        <f>IF(ISERROR(VLOOKUP('Prices revenue smoothing'!A80,Quantities!$A$1:$B$576,2,FALSE)),0,VLOOKUP('Prices revenue smoothing'!A80,Quantities!$A$1:$B$576,2,FALSE))</f>
        <v>163</v>
      </c>
      <c r="C80" s="19">
        <f t="shared" si="119"/>
        <v>0.68709830399158289</v>
      </c>
      <c r="D80" s="20">
        <v>1</v>
      </c>
      <c r="E80" s="21">
        <v>60</v>
      </c>
      <c r="F80" s="22">
        <f>Prices!F77</f>
        <v>32.138130136529035</v>
      </c>
      <c r="G80" s="23">
        <v>0</v>
      </c>
      <c r="H80" s="23">
        <v>0</v>
      </c>
      <c r="I80" s="23">
        <f>VLOOKUP(A80,'[1]Public Lighting Charges'!$A$8:$L$689,12,FALSE)</f>
        <v>70.571860082458173</v>
      </c>
      <c r="J80" s="24">
        <f t="shared" si="120"/>
        <v>102.7099902189872</v>
      </c>
      <c r="K80" s="25">
        <f t="shared" si="121"/>
        <v>102.7099902189872</v>
      </c>
      <c r="L80" s="25">
        <f t="shared" si="89"/>
        <v>131.31158942810225</v>
      </c>
      <c r="M80" s="25">
        <f t="shared" si="89"/>
        <v>131.56952495125236</v>
      </c>
      <c r="N80" s="25">
        <f t="shared" si="89"/>
        <v>131.336880168161</v>
      </c>
      <c r="O80" s="25">
        <f t="shared" si="89"/>
        <v>132.26385247103923</v>
      </c>
      <c r="P80" s="23">
        <f t="shared" si="131"/>
        <v>99.173459291573209</v>
      </c>
      <c r="Q80" s="23">
        <f t="shared" si="132"/>
        <v>32.138130136529035</v>
      </c>
      <c r="R80" s="32">
        <f t="shared" si="133"/>
        <v>131.31158942810225</v>
      </c>
      <c r="S80" s="26">
        <f t="shared" si="102"/>
        <v>0</v>
      </c>
      <c r="U80" s="61">
        <f t="shared" si="103"/>
        <v>16741.728405694914</v>
      </c>
      <c r="V80" s="61">
        <f t="shared" si="104"/>
        <v>21403.789076780668</v>
      </c>
      <c r="W80" s="61">
        <f t="shared" si="105"/>
        <v>21445.832567054134</v>
      </c>
      <c r="X80" s="61">
        <f t="shared" si="106"/>
        <v>21407.911467410242</v>
      </c>
      <c r="Y80" s="61">
        <f t="shared" si="107"/>
        <v>21559.007952779393</v>
      </c>
      <c r="Z80" s="62">
        <f t="shared" si="108"/>
        <v>84296.865502397923</v>
      </c>
      <c r="AA80" s="61">
        <f t="shared" si="122"/>
        <v>4817.2795470844794</v>
      </c>
      <c r="AB80" s="63">
        <f t="shared" si="123"/>
        <v>1.3791852058981919E-3</v>
      </c>
      <c r="AC80" s="73"/>
      <c r="AD80" s="81">
        <f t="shared" si="124"/>
        <v>16741.728405694914</v>
      </c>
      <c r="AE80" s="81">
        <f t="shared" si="109"/>
        <v>18463.825177421146</v>
      </c>
      <c r="AF80" s="81">
        <f t="shared" si="110"/>
        <v>20404.050109055926</v>
      </c>
      <c r="AG80" s="81">
        <f t="shared" si="111"/>
        <v>22590.032248470587</v>
      </c>
      <c r="AH80" s="81">
        <f t="shared" si="112"/>
        <v>25052.900257188343</v>
      </c>
      <c r="AI80" s="82">
        <f t="shared" si="113"/>
        <v>84296.865502472225</v>
      </c>
      <c r="AK80" s="86">
        <f t="shared" si="114"/>
        <v>0.10286254381838129</v>
      </c>
      <c r="AL80" s="86">
        <f t="shared" si="115"/>
        <v>0.10508250121472246</v>
      </c>
      <c r="AM80" s="86">
        <f t="shared" si="116"/>
        <v>0.1071347172610822</v>
      </c>
      <c r="AN80" s="86">
        <f t="shared" si="117"/>
        <v>0.10902454594258049</v>
      </c>
      <c r="AO80" s="56"/>
      <c r="AP80" s="53" t="str">
        <f t="shared" si="125"/>
        <v>HPS0110-TA-0060-001-B</v>
      </c>
      <c r="AQ80" s="53">
        <f t="shared" si="126"/>
        <v>102.7099902189872</v>
      </c>
      <c r="AR80" s="54">
        <f t="shared" ref="AR80:AU80" si="136">IF($B80=0,L80,AQ80*(1+AK80))</f>
        <v>113.27500108847327</v>
      </c>
      <c r="AS80" s="54">
        <f t="shared" si="136"/>
        <v>125.17822152795046</v>
      </c>
      <c r="AT80" s="54">
        <f t="shared" si="136"/>
        <v>138.58915489859254</v>
      </c>
      <c r="AU80" s="54">
        <f t="shared" si="136"/>
        <v>153.69877458397755</v>
      </c>
      <c r="AW80" s="102">
        <f t="shared" si="128"/>
        <v>0.28774087300602852</v>
      </c>
      <c r="AX80" s="102">
        <f t="shared" si="129"/>
        <v>0.49643451680092215</v>
      </c>
      <c r="AY80" s="103">
        <f t="shared" si="130"/>
        <v>0.57961496082154385</v>
      </c>
    </row>
    <row r="81" spans="1:51" x14ac:dyDescent="0.2">
      <c r="A81" s="27" t="s">
        <v>95</v>
      </c>
      <c r="B81" s="18">
        <f>IF(ISERROR(VLOOKUP('Prices revenue smoothing'!A81,Quantities!$A$1:$B$576,2,FALSE)),0,VLOOKUP('Prices revenue smoothing'!A81,Quantities!$A$1:$B$576,2,FALSE))</f>
        <v>85</v>
      </c>
      <c r="C81" s="19">
        <f t="shared" si="119"/>
        <v>0.55203642369132655</v>
      </c>
      <c r="D81" s="20">
        <v>1</v>
      </c>
      <c r="E81" s="21">
        <v>230</v>
      </c>
      <c r="F81" s="22">
        <f>Prices!F78</f>
        <v>66.039248498405314</v>
      </c>
      <c r="G81" s="23">
        <v>0</v>
      </c>
      <c r="H81" s="23">
        <v>0</v>
      </c>
      <c r="I81" s="23">
        <f>VLOOKUP(A81,'[1]Public Lighting Charges'!$A$8:$L$689,12,FALSE)</f>
        <v>81.381774082458179</v>
      </c>
      <c r="J81" s="24">
        <f t="shared" si="120"/>
        <v>147.42102258086351</v>
      </c>
      <c r="K81" s="25">
        <f t="shared" si="121"/>
        <v>147.42102258086351</v>
      </c>
      <c r="L81" s="25">
        <f t="shared" si="89"/>
        <v>180.4036998478864</v>
      </c>
      <c r="M81" s="25">
        <f t="shared" si="89"/>
        <v>180.70114489819846</v>
      </c>
      <c r="N81" s="25">
        <f t="shared" si="89"/>
        <v>180.43286452190006</v>
      </c>
      <c r="O81" s="25">
        <f t="shared" si="89"/>
        <v>181.50182671795645</v>
      </c>
      <c r="P81" s="23">
        <f t="shared" si="131"/>
        <v>114.36445134948109</v>
      </c>
      <c r="Q81" s="23">
        <f t="shared" si="132"/>
        <v>66.039248498405314</v>
      </c>
      <c r="R81" s="32">
        <f t="shared" si="133"/>
        <v>180.4036998478864</v>
      </c>
      <c r="S81" s="26">
        <f t="shared" si="102"/>
        <v>0</v>
      </c>
      <c r="U81" s="61">
        <f t="shared" si="103"/>
        <v>12530.786919373399</v>
      </c>
      <c r="V81" s="61">
        <f t="shared" si="104"/>
        <v>15334.314487070344</v>
      </c>
      <c r="W81" s="61">
        <f t="shared" si="105"/>
        <v>15359.59731634687</v>
      </c>
      <c r="X81" s="61">
        <f t="shared" si="106"/>
        <v>15336.793484361506</v>
      </c>
      <c r="Y81" s="61">
        <f t="shared" si="107"/>
        <v>15427.655271026299</v>
      </c>
      <c r="Z81" s="62">
        <f t="shared" si="108"/>
        <v>60878.43273538808</v>
      </c>
      <c r="AA81" s="61">
        <f t="shared" si="122"/>
        <v>2896.8683516528999</v>
      </c>
      <c r="AB81" s="63">
        <f t="shared" si="123"/>
        <v>8.2937224941666775E-4</v>
      </c>
      <c r="AC81" s="73"/>
      <c r="AD81" s="81">
        <f t="shared" si="124"/>
        <v>12530.786919373399</v>
      </c>
      <c r="AE81" s="81">
        <f t="shared" si="109"/>
        <v>13566.368846421125</v>
      </c>
      <c r="AF81" s="81">
        <f t="shared" si="110"/>
        <v>14733.122019992377</v>
      </c>
      <c r="AG81" s="81">
        <f t="shared" si="111"/>
        <v>16047.661152516124</v>
      </c>
      <c r="AH81" s="81">
        <f t="shared" si="112"/>
        <v>17528.705447126529</v>
      </c>
      <c r="AI81" s="82">
        <f t="shared" si="113"/>
        <v>60878.432735432754</v>
      </c>
      <c r="AK81" s="86">
        <f t="shared" si="114"/>
        <v>8.2643008273219451E-2</v>
      </c>
      <c r="AL81" s="86">
        <f t="shared" si="115"/>
        <v>8.6003350401242268E-2</v>
      </c>
      <c r="AM81" s="86">
        <f t="shared" si="116"/>
        <v>8.9223392756807365E-2</v>
      </c>
      <c r="AN81" s="86">
        <f t="shared" si="117"/>
        <v>9.2290351879606519E-2</v>
      </c>
      <c r="AO81" s="56"/>
      <c r="AP81" s="53" t="str">
        <f t="shared" si="125"/>
        <v>HPS0110-TA-0230-001-B</v>
      </c>
      <c r="AQ81" s="53">
        <f t="shared" si="126"/>
        <v>147.42102258086351</v>
      </c>
      <c r="AR81" s="54">
        <f t="shared" ref="AR81:AU81" si="137">IF($B81=0,L81,AQ81*(1+AK81))</f>
        <v>159.60433936966029</v>
      </c>
      <c r="AS81" s="54">
        <f t="shared" si="137"/>
        <v>173.33084729402799</v>
      </c>
      <c r="AT81" s="54">
        <f t="shared" si="137"/>
        <v>188.79601355901326</v>
      </c>
      <c r="AU81" s="54">
        <f t="shared" si="137"/>
        <v>206.22006408384155</v>
      </c>
      <c r="AW81" s="102">
        <f t="shared" si="128"/>
        <v>0.23118008232780307</v>
      </c>
      <c r="AX81" s="102">
        <f t="shared" si="129"/>
        <v>0.39885113041273024</v>
      </c>
      <c r="AY81" s="103">
        <f t="shared" si="130"/>
        <v>0.57961496082154373</v>
      </c>
    </row>
    <row r="82" spans="1:51" x14ac:dyDescent="0.2">
      <c r="A82" s="27" t="s">
        <v>96</v>
      </c>
      <c r="B82" s="18">
        <f>IF(ISERROR(VLOOKUP('Prices revenue smoothing'!A82,Quantities!$A$1:$B$576,2,FALSE)),0,VLOOKUP('Prices revenue smoothing'!A82,Quantities!$A$1:$B$576,2,FALSE))</f>
        <v>268</v>
      </c>
      <c r="C82" s="19">
        <f t="shared" si="119"/>
        <v>0.46563112555117525</v>
      </c>
      <c r="D82" s="20">
        <v>1</v>
      </c>
      <c r="E82" s="21">
        <v>320</v>
      </c>
      <c r="F82" s="22">
        <f>Prices!F79</f>
        <v>92.322513672035399</v>
      </c>
      <c r="G82" s="23">
        <v>0</v>
      </c>
      <c r="H82" s="23">
        <v>0</v>
      </c>
      <c r="I82" s="23">
        <f>VLOOKUP(A82,'[1]Public Lighting Charges'!$A$8:$L$689,12,FALSE)</f>
        <v>80.446743832458168</v>
      </c>
      <c r="J82" s="24">
        <f t="shared" si="120"/>
        <v>172.76925750449357</v>
      </c>
      <c r="K82" s="25">
        <f t="shared" si="121"/>
        <v>172.76925750449357</v>
      </c>
      <c r="L82" s="25">
        <f t="shared" si="89"/>
        <v>205.37298258820076</v>
      </c>
      <c r="M82" s="25">
        <f t="shared" si="89"/>
        <v>205.6670101642332</v>
      </c>
      <c r="N82" s="25">
        <f t="shared" si="89"/>
        <v>205.40181217671471</v>
      </c>
      <c r="O82" s="25">
        <f t="shared" si="89"/>
        <v>206.45849260574539</v>
      </c>
      <c r="P82" s="23">
        <f t="shared" si="131"/>
        <v>113.05046891616536</v>
      </c>
      <c r="Q82" s="23">
        <f t="shared" si="132"/>
        <v>92.322513672035399</v>
      </c>
      <c r="R82" s="32">
        <f t="shared" si="133"/>
        <v>205.37298258820076</v>
      </c>
      <c r="S82" s="26">
        <f t="shared" si="102"/>
        <v>0</v>
      </c>
      <c r="U82" s="61">
        <f t="shared" si="103"/>
        <v>46302.161011204276</v>
      </c>
      <c r="V82" s="61">
        <f t="shared" si="104"/>
        <v>55039.959333637802</v>
      </c>
      <c r="W82" s="61">
        <f t="shared" si="105"/>
        <v>55118.7587240145</v>
      </c>
      <c r="X82" s="61">
        <f t="shared" si="106"/>
        <v>55047.685663359545</v>
      </c>
      <c r="Y82" s="61">
        <f t="shared" si="107"/>
        <v>55330.876018339768</v>
      </c>
      <c r="Z82" s="62">
        <f t="shared" si="108"/>
        <v>219712.31459298058</v>
      </c>
      <c r="AA82" s="61">
        <f t="shared" si="122"/>
        <v>9028.7150071354918</v>
      </c>
      <c r="AB82" s="63">
        <f t="shared" si="123"/>
        <v>2.5849174922075342E-3</v>
      </c>
      <c r="AC82" s="73"/>
      <c r="AD82" s="81">
        <f t="shared" si="124"/>
        <v>46302.161011204276</v>
      </c>
      <c r="AE82" s="81">
        <f t="shared" si="109"/>
        <v>49529.775438528588</v>
      </c>
      <c r="AF82" s="81">
        <f t="shared" si="110"/>
        <v>53166.213346324803</v>
      </c>
      <c r="AG82" s="81">
        <f t="shared" si="111"/>
        <v>57263.258069296775</v>
      </c>
      <c r="AH82" s="81">
        <f t="shared" si="112"/>
        <v>61879.252041322317</v>
      </c>
      <c r="AI82" s="82">
        <f t="shared" si="113"/>
        <v>219712.31459311984</v>
      </c>
      <c r="AK82" s="86">
        <f t="shared" si="114"/>
        <v>6.9707641216644037E-2</v>
      </c>
      <c r="AL82" s="86">
        <f t="shared" si="115"/>
        <v>7.3419228647814055E-2</v>
      </c>
      <c r="AM82" s="86">
        <f t="shared" si="116"/>
        <v>7.706105936647803E-2</v>
      </c>
      <c r="AN82" s="86">
        <f t="shared" si="117"/>
        <v>8.0610047832757367E-2</v>
      </c>
      <c r="AO82" s="56"/>
      <c r="AP82" s="53" t="str">
        <f t="shared" si="125"/>
        <v>HPS0110-TA-0320-001-B</v>
      </c>
      <c r="AQ82" s="53">
        <f t="shared" si="126"/>
        <v>172.76925750449357</v>
      </c>
      <c r="AR82" s="54">
        <f t="shared" ref="AR82:AU82" si="138">IF($B82=0,L82,AQ82*(1+AK82))</f>
        <v>184.81259491988277</v>
      </c>
      <c r="AS82" s="54">
        <f t="shared" si="138"/>
        <v>198.3813930833015</v>
      </c>
      <c r="AT82" s="54">
        <f t="shared" si="138"/>
        <v>213.6688733928984</v>
      </c>
      <c r="AU82" s="54">
        <f t="shared" si="138"/>
        <v>230.89273149747132</v>
      </c>
      <c r="AW82" s="102">
        <f t="shared" si="128"/>
        <v>0.19499554253959561</v>
      </c>
      <c r="AX82" s="102">
        <f t="shared" si="129"/>
        <v>0.33642254896804202</v>
      </c>
      <c r="AY82" s="103">
        <f t="shared" si="130"/>
        <v>0.57961496082154396</v>
      </c>
    </row>
    <row r="83" spans="1:51" x14ac:dyDescent="0.2">
      <c r="A83" s="27" t="s">
        <v>97</v>
      </c>
      <c r="B83" s="18">
        <f>IF(ISERROR(VLOOKUP('Prices revenue smoothing'!A83,Quantities!$A$1:$B$576,2,FALSE)),0,VLOOKUP('Prices revenue smoothing'!A83,Quantities!$A$1:$B$576,2,FALSE))</f>
        <v>10</v>
      </c>
      <c r="C83" s="19">
        <f t="shared" si="119"/>
        <v>0.4181825131737949</v>
      </c>
      <c r="D83" s="20">
        <v>1</v>
      </c>
      <c r="E83" s="21">
        <v>390</v>
      </c>
      <c r="F83" s="22">
        <f>Prices!F80</f>
        <v>105.05612002630808</v>
      </c>
      <c r="G83" s="23">
        <v>0</v>
      </c>
      <c r="H83" s="23">
        <v>0</v>
      </c>
      <c r="I83" s="23">
        <f>VLOOKUP(A83,'[1]Public Lighting Charges'!$A$8:$L$689,12,FALSE)</f>
        <v>75.509301957458177</v>
      </c>
      <c r="J83" s="24">
        <f t="shared" si="120"/>
        <v>180.56542198376627</v>
      </c>
      <c r="K83" s="25">
        <f t="shared" si="121"/>
        <v>180.56542198376627</v>
      </c>
      <c r="L83" s="25">
        <f t="shared" si="89"/>
        <v>211.16808413017736</v>
      </c>
      <c r="M83" s="25">
        <f t="shared" si="89"/>
        <v>211.44406567976867</v>
      </c>
      <c r="N83" s="25">
        <f t="shared" si="89"/>
        <v>211.19514429446372</v>
      </c>
      <c r="O83" s="25">
        <f t="shared" si="89"/>
        <v>212.18697066041818</v>
      </c>
      <c r="P83" s="23">
        <f t="shared" si="131"/>
        <v>106.11196410386928</v>
      </c>
      <c r="Q83" s="23">
        <f t="shared" si="132"/>
        <v>105.05612002630808</v>
      </c>
      <c r="R83" s="32">
        <f t="shared" si="133"/>
        <v>211.16808413017736</v>
      </c>
      <c r="S83" s="26">
        <f t="shared" si="102"/>
        <v>0</v>
      </c>
      <c r="U83" s="61">
        <f t="shared" si="103"/>
        <v>1805.6542198376628</v>
      </c>
      <c r="V83" s="61">
        <f t="shared" si="104"/>
        <v>2111.6808413017734</v>
      </c>
      <c r="W83" s="61">
        <f t="shared" si="105"/>
        <v>2114.4406567976866</v>
      </c>
      <c r="X83" s="61">
        <f t="shared" si="106"/>
        <v>2111.9514429446372</v>
      </c>
      <c r="Y83" s="61">
        <f t="shared" si="107"/>
        <v>2121.8697066041818</v>
      </c>
      <c r="Z83" s="62">
        <f t="shared" si="108"/>
        <v>8455.9942615928157</v>
      </c>
      <c r="AA83" s="61">
        <f t="shared" si="122"/>
        <v>316.21548676651901</v>
      </c>
      <c r="AB83" s="63">
        <f t="shared" si="123"/>
        <v>9.0532367275265871E-5</v>
      </c>
      <c r="AC83" s="73"/>
      <c r="AD83" s="81">
        <f t="shared" si="124"/>
        <v>1805.6542198376628</v>
      </c>
      <c r="AE83" s="81">
        <f t="shared" si="109"/>
        <v>1918.6959612620392</v>
      </c>
      <c r="AF83" s="81">
        <f t="shared" si="110"/>
        <v>2046.0560542765186</v>
      </c>
      <c r="AG83" s="81">
        <f t="shared" si="111"/>
        <v>2189.5481226777133</v>
      </c>
      <c r="AH83" s="81">
        <f t="shared" si="112"/>
        <v>2351.2155116275026</v>
      </c>
      <c r="AI83" s="82">
        <f t="shared" si="113"/>
        <v>8455.9942615976943</v>
      </c>
      <c r="AK83" s="86">
        <f t="shared" si="114"/>
        <v>6.2604312709738735E-2</v>
      </c>
      <c r="AL83" s="86">
        <f t="shared" si="115"/>
        <v>6.6378465158548186E-2</v>
      </c>
      <c r="AM83" s="86">
        <f t="shared" si="116"/>
        <v>7.0131054377165269E-2</v>
      </c>
      <c r="AN83" s="86">
        <f t="shared" si="117"/>
        <v>7.3835960614593715E-2</v>
      </c>
      <c r="AO83" s="56"/>
      <c r="AP83" s="53" t="str">
        <f t="shared" si="125"/>
        <v>HPS0110-TA-0390-001-B</v>
      </c>
      <c r="AQ83" s="53">
        <f t="shared" si="126"/>
        <v>180.56542198376627</v>
      </c>
      <c r="AR83" s="54">
        <f t="shared" ref="AR83:AU83" si="139">IF($B83=0,L83,AQ83*(1+AK83))</f>
        <v>191.8695961262039</v>
      </c>
      <c r="AS83" s="54">
        <f t="shared" si="139"/>
        <v>204.60560542765182</v>
      </c>
      <c r="AT83" s="54">
        <f t="shared" si="139"/>
        <v>218.95481226777133</v>
      </c>
      <c r="AU83" s="54">
        <f t="shared" si="139"/>
        <v>235.12155116275025</v>
      </c>
      <c r="AW83" s="102">
        <f t="shared" si="128"/>
        <v>0.17512516144699536</v>
      </c>
      <c r="AX83" s="102">
        <f t="shared" si="129"/>
        <v>0.30214051272723108</v>
      </c>
      <c r="AY83" s="103">
        <f t="shared" si="130"/>
        <v>0.57961496082154429</v>
      </c>
    </row>
    <row r="84" spans="1:51" x14ac:dyDescent="0.2">
      <c r="A84" s="27" t="s">
        <v>98</v>
      </c>
      <c r="B84" s="18">
        <f>IF(ISERROR(VLOOKUP('Prices revenue smoothing'!A84,Quantities!$A$1:$B$576,2,FALSE)),0,VLOOKUP('Prices revenue smoothing'!A84,Quantities!$A$1:$B$576,2,FALSE))</f>
        <v>31</v>
      </c>
      <c r="C84" s="19">
        <f t="shared" si="119"/>
        <v>0.27712643121290631</v>
      </c>
      <c r="D84" s="20">
        <v>1</v>
      </c>
      <c r="E84" s="21">
        <v>590</v>
      </c>
      <c r="F84" s="22">
        <f>Prices!F81</f>
        <v>190.52352832998582</v>
      </c>
      <c r="G84" s="23">
        <v>0</v>
      </c>
      <c r="H84" s="23">
        <v>0</v>
      </c>
      <c r="I84" s="23">
        <f>VLOOKUP(A84,'[1]Public Lighting Charges'!$A$8:$L$689,12,FALSE)</f>
        <v>73.040581019958168</v>
      </c>
      <c r="J84" s="24">
        <f t="shared" si="120"/>
        <v>263.56410934994398</v>
      </c>
      <c r="K84" s="25">
        <f t="shared" si="121"/>
        <v>263.56410934994398</v>
      </c>
      <c r="L84" s="25">
        <f t="shared" si="89"/>
        <v>293.16624002770709</v>
      </c>
      <c r="M84" s="25">
        <f t="shared" si="89"/>
        <v>293.43319856407777</v>
      </c>
      <c r="N84" s="25">
        <f t="shared" si="89"/>
        <v>293.19241547987963</v>
      </c>
      <c r="O84" s="25">
        <f t="shared" si="89"/>
        <v>294.15181481429596</v>
      </c>
      <c r="P84" s="23">
        <f t="shared" si="131"/>
        <v>102.64271169772124</v>
      </c>
      <c r="Q84" s="23">
        <f t="shared" si="132"/>
        <v>190.52352832998582</v>
      </c>
      <c r="R84" s="32">
        <f t="shared" si="133"/>
        <v>293.16624002770709</v>
      </c>
      <c r="S84" s="26">
        <f t="shared" si="102"/>
        <v>0</v>
      </c>
      <c r="U84" s="61">
        <f t="shared" si="103"/>
        <v>8170.4873898482629</v>
      </c>
      <c r="V84" s="61">
        <f t="shared" si="104"/>
        <v>9088.1534408589196</v>
      </c>
      <c r="W84" s="61">
        <f t="shared" si="105"/>
        <v>9096.4291554864103</v>
      </c>
      <c r="X84" s="61">
        <f t="shared" si="106"/>
        <v>9088.9648798762682</v>
      </c>
      <c r="Y84" s="61">
        <f t="shared" si="107"/>
        <v>9118.7062592431739</v>
      </c>
      <c r="Z84" s="62">
        <f t="shared" si="108"/>
        <v>36754.037926958685</v>
      </c>
      <c r="AA84" s="61">
        <f t="shared" si="122"/>
        <v>948.21886939491105</v>
      </c>
      <c r="AB84" s="63">
        <f t="shared" si="123"/>
        <v>2.714746827209688E-4</v>
      </c>
      <c r="AC84" s="73"/>
      <c r="AD84" s="81">
        <f t="shared" si="124"/>
        <v>8170.4873898482629</v>
      </c>
      <c r="AE84" s="81">
        <f t="shared" si="109"/>
        <v>8509.4597575330808</v>
      </c>
      <c r="AF84" s="81">
        <f t="shared" si="110"/>
        <v>8891.3678185174194</v>
      </c>
      <c r="AG84" s="81">
        <f t="shared" si="111"/>
        <v>9321.6499917842229</v>
      </c>
      <c r="AH84" s="81">
        <f t="shared" si="112"/>
        <v>9806.4335497798638</v>
      </c>
      <c r="AI84" s="82">
        <f t="shared" si="113"/>
        <v>36754.037926973309</v>
      </c>
      <c r="AK84" s="86">
        <f t="shared" si="114"/>
        <v>4.1487410910882414E-2</v>
      </c>
      <c r="AL84" s="86">
        <f t="shared" si="115"/>
        <v>4.4880412137356995E-2</v>
      </c>
      <c r="AM84" s="86">
        <f t="shared" si="116"/>
        <v>4.8393248603514682E-2</v>
      </c>
      <c r="AN84" s="86">
        <f t="shared" si="117"/>
        <v>5.2006196158717842E-2</v>
      </c>
      <c r="AO84" s="56"/>
      <c r="AP84" s="53" t="str">
        <f t="shared" si="125"/>
        <v>HPS0110-TA-0590-001-B</v>
      </c>
      <c r="AQ84" s="53">
        <f t="shared" si="126"/>
        <v>263.56410934994398</v>
      </c>
      <c r="AR84" s="54">
        <f t="shared" ref="AR84:AU84" si="140">IF($B84=0,L84,AQ84*(1+AK84))</f>
        <v>274.49870185590589</v>
      </c>
      <c r="AS84" s="54">
        <f t="shared" si="140"/>
        <v>286.81831672636844</v>
      </c>
      <c r="AT84" s="54">
        <f t="shared" si="140"/>
        <v>300.69838683174919</v>
      </c>
      <c r="AU84" s="54">
        <f t="shared" si="140"/>
        <v>316.33656612193118</v>
      </c>
      <c r="AW84" s="102">
        <f t="shared" si="128"/>
        <v>0.11605413779514091</v>
      </c>
      <c r="AX84" s="102">
        <f t="shared" si="129"/>
        <v>0.20022626336395155</v>
      </c>
      <c r="AY84" s="103">
        <f t="shared" si="130"/>
        <v>0.57961496082154396</v>
      </c>
    </row>
    <row r="85" spans="1:51" x14ac:dyDescent="0.2">
      <c r="A85" s="27" t="s">
        <v>99</v>
      </c>
      <c r="B85" s="18">
        <f>IF(ISERROR(VLOOKUP('Prices revenue smoothing'!A85,Quantities!$A$1:$B$576,2,FALSE)),0,VLOOKUP('Prices revenue smoothing'!A85,Quantities!$A$1:$B$576,2,FALSE))</f>
        <v>12</v>
      </c>
      <c r="C85" s="19">
        <f t="shared" si="119"/>
        <v>0.61131030370899475</v>
      </c>
      <c r="D85" s="20">
        <v>1</v>
      </c>
      <c r="E85" s="21">
        <v>960</v>
      </c>
      <c r="F85" s="22">
        <f>Prices!F82</f>
        <v>44.871736490801723</v>
      </c>
      <c r="G85" s="23">
        <v>0</v>
      </c>
      <c r="H85" s="23">
        <v>0</v>
      </c>
      <c r="I85" s="23">
        <f>VLOOKUP(A85,'[1]Public Lighting Charges'!$A$8:$L$689,12,FALSE)</f>
        <v>70.571860082458173</v>
      </c>
      <c r="J85" s="24">
        <f t="shared" si="120"/>
        <v>115.4435965732599</v>
      </c>
      <c r="K85" s="25">
        <f t="shared" si="121"/>
        <v>115.4435965732599</v>
      </c>
      <c r="L85" s="25">
        <f t="shared" si="89"/>
        <v>144.04519578237495</v>
      </c>
      <c r="M85" s="25">
        <f t="shared" si="89"/>
        <v>144.30313130552503</v>
      </c>
      <c r="N85" s="25">
        <f t="shared" si="89"/>
        <v>144.0704865224337</v>
      </c>
      <c r="O85" s="25">
        <f t="shared" si="89"/>
        <v>144.99745882531192</v>
      </c>
      <c r="P85" s="23">
        <f t="shared" si="131"/>
        <v>99.173459291573209</v>
      </c>
      <c r="Q85" s="23">
        <f t="shared" si="132"/>
        <v>44.871736490801723</v>
      </c>
      <c r="R85" s="32">
        <f t="shared" si="133"/>
        <v>144.04519578237495</v>
      </c>
      <c r="S85" s="26">
        <f t="shared" si="102"/>
        <v>0</v>
      </c>
      <c r="U85" s="61">
        <f t="shared" si="103"/>
        <v>1385.3231588791186</v>
      </c>
      <c r="V85" s="61">
        <f t="shared" si="104"/>
        <v>1728.5423493884994</v>
      </c>
      <c r="W85" s="61">
        <f t="shared" si="105"/>
        <v>1731.6375756663003</v>
      </c>
      <c r="X85" s="61">
        <f t="shared" si="106"/>
        <v>1728.8458382692043</v>
      </c>
      <c r="Y85" s="61">
        <f t="shared" si="107"/>
        <v>1739.9695059037431</v>
      </c>
      <c r="Z85" s="62">
        <f t="shared" si="108"/>
        <v>6837.8327236974146</v>
      </c>
      <c r="AA85" s="61">
        <f t="shared" si="122"/>
        <v>354.64634702462445</v>
      </c>
      <c r="AB85" s="63">
        <f t="shared" si="123"/>
        <v>1.0153510718268904E-4</v>
      </c>
      <c r="AC85" s="73"/>
      <c r="AD85" s="81">
        <f t="shared" si="124"/>
        <v>1385.3231588791186</v>
      </c>
      <c r="AE85" s="81">
        <f t="shared" si="109"/>
        <v>1512.1032893129516</v>
      </c>
      <c r="AF85" s="81">
        <f t="shared" si="110"/>
        <v>1654.9419345866779</v>
      </c>
      <c r="AG85" s="81">
        <f t="shared" si="111"/>
        <v>1815.873135034383</v>
      </c>
      <c r="AH85" s="81">
        <f t="shared" si="112"/>
        <v>1997.1885712590031</v>
      </c>
      <c r="AI85" s="82">
        <f t="shared" si="113"/>
        <v>6837.8327237028852</v>
      </c>
      <c r="AK85" s="86">
        <f t="shared" si="114"/>
        <v>9.1516646943527777E-2</v>
      </c>
      <c r="AL85" s="86">
        <f t="shared" si="115"/>
        <v>9.4463550395837953E-2</v>
      </c>
      <c r="AM85" s="86">
        <f t="shared" si="116"/>
        <v>9.7242807789445329E-2</v>
      </c>
      <c r="AN85" s="86">
        <f t="shared" si="117"/>
        <v>9.9850277382503863E-2</v>
      </c>
      <c r="AO85" s="56"/>
      <c r="AP85" s="53" t="str">
        <f t="shared" si="125"/>
        <v>HPS0110-TA-0960-001-B</v>
      </c>
      <c r="AQ85" s="53">
        <f t="shared" si="126"/>
        <v>115.4435965732599</v>
      </c>
      <c r="AR85" s="54">
        <f t="shared" ref="AR85:AU85" si="141">IF($B85=0,L85,AQ85*(1+AK85))</f>
        <v>126.00860744274598</v>
      </c>
      <c r="AS85" s="54">
        <f t="shared" si="141"/>
        <v>137.91182788222318</v>
      </c>
      <c r="AT85" s="54">
        <f t="shared" si="141"/>
        <v>151.32276125286529</v>
      </c>
      <c r="AU85" s="54">
        <f t="shared" si="141"/>
        <v>166.4323809382503</v>
      </c>
      <c r="AW85" s="102">
        <f t="shared" si="128"/>
        <v>0.25600261191877632</v>
      </c>
      <c r="AX85" s="102">
        <f t="shared" si="129"/>
        <v>0.44167702565151107</v>
      </c>
      <c r="AY85" s="103">
        <f t="shared" si="130"/>
        <v>0.57961496082154318</v>
      </c>
    </row>
    <row r="86" spans="1:51" x14ac:dyDescent="0.2">
      <c r="A86" s="27" t="s">
        <v>100</v>
      </c>
      <c r="B86" s="18">
        <f>IF(ISERROR(VLOOKUP('Prices revenue smoothing'!A86,Quantities!$A$1:$B$576,2,FALSE)),0,VLOOKUP('Prices revenue smoothing'!A86,Quantities!$A$1:$B$576,2,FALSE))</f>
        <v>3</v>
      </c>
      <c r="C86" s="19">
        <f t="shared" si="119"/>
        <v>0.452337530016717</v>
      </c>
      <c r="D86" s="20">
        <v>1</v>
      </c>
      <c r="E86" s="21">
        <v>1120</v>
      </c>
      <c r="F86" s="22">
        <f>Prices!F83</f>
        <v>97.399971273151337</v>
      </c>
      <c r="G86" s="23">
        <v>0</v>
      </c>
      <c r="H86" s="23">
        <v>0</v>
      </c>
      <c r="I86" s="23">
        <f>VLOOKUP(A86,'[1]Public Lighting Charges'!$A$8:$L$689,12,FALSE)</f>
        <v>80.446743832458168</v>
      </c>
      <c r="J86" s="24">
        <f t="shared" si="120"/>
        <v>177.84671510560952</v>
      </c>
      <c r="K86" s="25">
        <f t="shared" si="121"/>
        <v>177.84671510560952</v>
      </c>
      <c r="L86" s="25">
        <f t="shared" si="89"/>
        <v>210.45044018931668</v>
      </c>
      <c r="M86" s="25">
        <f t="shared" si="89"/>
        <v>210.74446776534916</v>
      </c>
      <c r="N86" s="25">
        <f t="shared" si="89"/>
        <v>210.47926977783064</v>
      </c>
      <c r="O86" s="25">
        <f t="shared" si="89"/>
        <v>211.53595020686134</v>
      </c>
      <c r="P86" s="23">
        <f t="shared" si="131"/>
        <v>113.05046891616536</v>
      </c>
      <c r="Q86" s="23">
        <f t="shared" si="132"/>
        <v>97.399971273151337</v>
      </c>
      <c r="R86" s="32">
        <f t="shared" si="133"/>
        <v>210.45044018931668</v>
      </c>
      <c r="S86" s="26">
        <f t="shared" si="102"/>
        <v>0</v>
      </c>
      <c r="U86" s="61">
        <f t="shared" si="103"/>
        <v>533.54014531682856</v>
      </c>
      <c r="V86" s="61">
        <f t="shared" si="104"/>
        <v>631.3513205679501</v>
      </c>
      <c r="W86" s="61">
        <f t="shared" si="105"/>
        <v>632.23340329604753</v>
      </c>
      <c r="X86" s="61">
        <f t="shared" si="106"/>
        <v>631.43780933349194</v>
      </c>
      <c r="Y86" s="61">
        <f t="shared" si="107"/>
        <v>634.60785062058403</v>
      </c>
      <c r="Z86" s="62">
        <f t="shared" si="108"/>
        <v>2522.4607391421373</v>
      </c>
      <c r="AA86" s="61">
        <f t="shared" si="122"/>
        <v>101.06770530375547</v>
      </c>
      <c r="AB86" s="63">
        <f t="shared" si="123"/>
        <v>2.8935643569487317E-5</v>
      </c>
      <c r="AC86" s="73"/>
      <c r="AD86" s="81">
        <f t="shared" si="124"/>
        <v>533.54014531682856</v>
      </c>
      <c r="AE86" s="81">
        <f t="shared" si="109"/>
        <v>569.67015756299622</v>
      </c>
      <c r="AF86" s="81">
        <f t="shared" si="110"/>
        <v>610.37655205325234</v>
      </c>
      <c r="AG86" s="81">
        <f t="shared" si="111"/>
        <v>656.2389929820431</v>
      </c>
      <c r="AH86" s="81">
        <f t="shared" si="112"/>
        <v>707.91056729576189</v>
      </c>
      <c r="AI86" s="82">
        <f t="shared" si="113"/>
        <v>2522.4607391436966</v>
      </c>
      <c r="AK86" s="86">
        <f t="shared" si="114"/>
        <v>6.7717513973972521E-2</v>
      </c>
      <c r="AL86" s="86">
        <f t="shared" si="115"/>
        <v>7.1456076731129539E-2</v>
      </c>
      <c r="AM86" s="86">
        <f t="shared" si="116"/>
        <v>7.5137946853485113E-2</v>
      </c>
      <c r="AN86" s="86">
        <f t="shared" si="117"/>
        <v>7.8738957706423127E-2</v>
      </c>
      <c r="AO86" s="56"/>
      <c r="AP86" s="53" t="str">
        <f t="shared" si="125"/>
        <v>HPS0110-TA-1120-001-B</v>
      </c>
      <c r="AQ86" s="53">
        <f t="shared" si="126"/>
        <v>177.84671510560952</v>
      </c>
      <c r="AR86" s="54">
        <f t="shared" ref="AR86:AU86" si="142">IF($B86=0,L86,AQ86*(1+AK86))</f>
        <v>189.89005252099875</v>
      </c>
      <c r="AS86" s="54">
        <f t="shared" si="142"/>
        <v>203.45885068441748</v>
      </c>
      <c r="AT86" s="54">
        <f t="shared" si="142"/>
        <v>218.74633099401441</v>
      </c>
      <c r="AU86" s="54">
        <f t="shared" si="142"/>
        <v>235.97018909858733</v>
      </c>
      <c r="AW86" s="102">
        <f t="shared" si="128"/>
        <v>0.18942849229037698</v>
      </c>
      <c r="AX86" s="102">
        <f t="shared" si="129"/>
        <v>0.32681781026128448</v>
      </c>
      <c r="AY86" s="103">
        <f t="shared" si="130"/>
        <v>0.57961496082154329</v>
      </c>
    </row>
    <row r="87" spans="1:51" x14ac:dyDescent="0.2">
      <c r="A87" s="27" t="s">
        <v>101</v>
      </c>
      <c r="B87" s="18">
        <f>IF(ISERROR(VLOOKUP('Prices revenue smoothing'!A87,Quantities!$A$1:$B$576,2,FALSE)),0,VLOOKUP('Prices revenue smoothing'!A87,Quantities!$A$1:$B$576,2,FALSE))</f>
        <v>9</v>
      </c>
      <c r="C87" s="19">
        <f t="shared" si="119"/>
        <v>0.25729935295627654</v>
      </c>
      <c r="D87" s="20">
        <v>1</v>
      </c>
      <c r="E87" s="21">
        <v>1450</v>
      </c>
      <c r="F87" s="22">
        <f>Prices!F84</f>
        <v>210.83335873444966</v>
      </c>
      <c r="G87" s="23">
        <v>0</v>
      </c>
      <c r="H87" s="23">
        <v>0</v>
      </c>
      <c r="I87" s="23">
        <f>VLOOKUP(A87,'[1]Public Lighting Charges'!$A$8:$L$689,12,FALSE)</f>
        <v>73.040581019958168</v>
      </c>
      <c r="J87" s="24">
        <f t="shared" si="120"/>
        <v>283.87393975440784</v>
      </c>
      <c r="K87" s="25">
        <f t="shared" si="121"/>
        <v>283.87393975440784</v>
      </c>
      <c r="L87" s="25">
        <f t="shared" si="89"/>
        <v>313.4760704321709</v>
      </c>
      <c r="M87" s="25">
        <f t="shared" si="89"/>
        <v>313.74302896854158</v>
      </c>
      <c r="N87" s="25">
        <f t="shared" si="89"/>
        <v>313.50224588434344</v>
      </c>
      <c r="O87" s="25">
        <f t="shared" si="89"/>
        <v>314.46164521875983</v>
      </c>
      <c r="P87" s="23">
        <f t="shared" si="131"/>
        <v>102.64271169772124</v>
      </c>
      <c r="Q87" s="23">
        <f t="shared" si="132"/>
        <v>210.83335873444966</v>
      </c>
      <c r="R87" s="32">
        <f t="shared" si="133"/>
        <v>313.4760704321709</v>
      </c>
      <c r="S87" s="26">
        <f t="shared" si="102"/>
        <v>0</v>
      </c>
      <c r="U87" s="61">
        <f t="shared" si="103"/>
        <v>2554.8654577896705</v>
      </c>
      <c r="V87" s="61">
        <f t="shared" si="104"/>
        <v>2821.2846338895379</v>
      </c>
      <c r="W87" s="61">
        <f t="shared" si="105"/>
        <v>2823.6872607168743</v>
      </c>
      <c r="X87" s="61">
        <f t="shared" si="106"/>
        <v>2821.5202129590907</v>
      </c>
      <c r="Y87" s="61">
        <f t="shared" si="107"/>
        <v>2830.1548069688383</v>
      </c>
      <c r="Z87" s="62">
        <f t="shared" si="108"/>
        <v>11426.461512225878</v>
      </c>
      <c r="AA87" s="61">
        <f t="shared" si="122"/>
        <v>275.28934917916786</v>
      </c>
      <c r="AB87" s="63">
        <f t="shared" si="123"/>
        <v>7.8815230467378075E-5</v>
      </c>
      <c r="AC87" s="73"/>
      <c r="AD87" s="81">
        <f t="shared" si="124"/>
        <v>2554.8654577896705</v>
      </c>
      <c r="AE87" s="81">
        <f t="shared" si="109"/>
        <v>2653.2767903433273</v>
      </c>
      <c r="AF87" s="81">
        <f t="shared" si="110"/>
        <v>2764.1533241774905</v>
      </c>
      <c r="AG87" s="81">
        <f t="shared" si="111"/>
        <v>2889.0739551259176</v>
      </c>
      <c r="AH87" s="81">
        <f t="shared" si="112"/>
        <v>3029.8175687375556</v>
      </c>
      <c r="AI87" s="82">
        <f t="shared" si="113"/>
        <v>11426.461512230126</v>
      </c>
      <c r="AK87" s="86">
        <f t="shared" si="114"/>
        <v>3.8519183956871428E-2</v>
      </c>
      <c r="AL87" s="86">
        <f t="shared" si="115"/>
        <v>4.1788528900452954E-2</v>
      </c>
      <c r="AM87" s="86">
        <f t="shared" si="116"/>
        <v>4.5193090359992534E-2</v>
      </c>
      <c r="AN87" s="86">
        <f t="shared" si="117"/>
        <v>4.8715822369975931E-2</v>
      </c>
      <c r="AO87" s="56"/>
      <c r="AP87" s="53" t="str">
        <f t="shared" si="125"/>
        <v>HPS0110-TA-1450-001-B</v>
      </c>
      <c r="AQ87" s="53">
        <f t="shared" si="126"/>
        <v>283.87393975440784</v>
      </c>
      <c r="AR87" s="54">
        <f t="shared" ref="AR87:AU87" si="143">IF($B87=0,L87,AQ87*(1+AK87))</f>
        <v>294.80853226036976</v>
      </c>
      <c r="AS87" s="54">
        <f t="shared" si="143"/>
        <v>307.1281471308323</v>
      </c>
      <c r="AT87" s="54">
        <f t="shared" si="143"/>
        <v>321.00821723621311</v>
      </c>
      <c r="AU87" s="54">
        <f t="shared" si="143"/>
        <v>336.64639652639511</v>
      </c>
      <c r="AW87" s="102">
        <f t="shared" si="128"/>
        <v>0.10775101614052628</v>
      </c>
      <c r="AX87" s="102">
        <f t="shared" si="129"/>
        <v>0.18590102641208664</v>
      </c>
      <c r="AY87" s="103">
        <f t="shared" si="130"/>
        <v>0.57961496082154329</v>
      </c>
    </row>
    <row r="88" spans="1:51" x14ac:dyDescent="0.2">
      <c r="A88" s="27" t="s">
        <v>102</v>
      </c>
      <c r="B88" s="18">
        <f>IF(ISERROR(VLOOKUP('Prices revenue smoothing'!A88,Quantities!$A$1:$B$576,2,FALSE)),0,VLOOKUP('Prices revenue smoothing'!A88,Quantities!$A$1:$B$576,2,FALSE))</f>
        <v>46</v>
      </c>
      <c r="C88" s="19">
        <f t="shared" si="119"/>
        <v>0.67563736523810103</v>
      </c>
      <c r="D88" s="20">
        <v>1</v>
      </c>
      <c r="E88" s="21">
        <v>70</v>
      </c>
      <c r="F88" s="22">
        <f>Prices!F85</f>
        <v>35.784047435083579</v>
      </c>
      <c r="G88" s="23">
        <v>0</v>
      </c>
      <c r="H88" s="23">
        <v>0</v>
      </c>
      <c r="I88" s="23">
        <f>VLOOKUP(A88,'[1]Public Lighting Charges'!$A$8:$L$689,12,FALSE)</f>
        <v>74.537067268375267</v>
      </c>
      <c r="J88" s="24">
        <f t="shared" si="120"/>
        <v>110.32111470345885</v>
      </c>
      <c r="K88" s="25">
        <f t="shared" si="121"/>
        <v>110.32111470345885</v>
      </c>
      <c r="L88" s="25">
        <f t="shared" si="89"/>
        <v>140.52974632719622</v>
      </c>
      <c r="M88" s="25">
        <f t="shared" si="89"/>
        <v>140.80217442272155</v>
      </c>
      <c r="N88" s="25">
        <f t="shared" si="89"/>
        <v>140.55645807307943</v>
      </c>
      <c r="O88" s="25">
        <f t="shared" si="89"/>
        <v>141.53551398594362</v>
      </c>
      <c r="P88" s="23">
        <f t="shared" si="131"/>
        <v>104.74569889211266</v>
      </c>
      <c r="Q88" s="23">
        <f t="shared" si="132"/>
        <v>35.784047435083579</v>
      </c>
      <c r="R88" s="32">
        <f t="shared" si="133"/>
        <v>140.52974632719622</v>
      </c>
      <c r="S88" s="26">
        <f t="shared" si="102"/>
        <v>0</v>
      </c>
      <c r="U88" s="61">
        <f t="shared" si="103"/>
        <v>5074.7712763591071</v>
      </c>
      <c r="V88" s="61">
        <f t="shared" si="104"/>
        <v>6464.368331051026</v>
      </c>
      <c r="W88" s="61">
        <f t="shared" si="105"/>
        <v>6476.9000234451914</v>
      </c>
      <c r="X88" s="61">
        <f t="shared" si="106"/>
        <v>6465.5970713616534</v>
      </c>
      <c r="Y88" s="61">
        <f t="shared" si="107"/>
        <v>6510.633643353407</v>
      </c>
      <c r="Z88" s="62">
        <f t="shared" si="108"/>
        <v>25476.01267817611</v>
      </c>
      <c r="AA88" s="61">
        <f t="shared" si="122"/>
        <v>1435.8623669942999</v>
      </c>
      <c r="AB88" s="63">
        <f t="shared" si="123"/>
        <v>4.1108682087238034E-4</v>
      </c>
      <c r="AC88" s="73"/>
      <c r="AD88" s="81">
        <f t="shared" si="124"/>
        <v>5074.7712763591071</v>
      </c>
      <c r="AE88" s="81">
        <f t="shared" si="109"/>
        <v>5588.0680287430523</v>
      </c>
      <c r="AF88" s="81">
        <f t="shared" si="110"/>
        <v>6166.3811483386453</v>
      </c>
      <c r="AG88" s="81">
        <f t="shared" si="111"/>
        <v>6817.9458869486034</v>
      </c>
      <c r="AH88" s="81">
        <f t="shared" si="112"/>
        <v>7552.0406086743296</v>
      </c>
      <c r="AI88" s="82">
        <f t="shared" si="113"/>
        <v>25476.012678198265</v>
      </c>
      <c r="AK88" s="86">
        <f t="shared" si="114"/>
        <v>0.10114677577197327</v>
      </c>
      <c r="AL88" s="86">
        <f t="shared" si="115"/>
        <v>0.10349070852769761</v>
      </c>
      <c r="AM88" s="86">
        <f t="shared" si="116"/>
        <v>0.10566403907509084</v>
      </c>
      <c r="AN88" s="86">
        <f t="shared" si="117"/>
        <v>0.107670951617698</v>
      </c>
      <c r="AO88" s="56"/>
      <c r="AP88" s="53" t="str">
        <f t="shared" si="125"/>
        <v>HPS0140-ST-0070-001-B</v>
      </c>
      <c r="AQ88" s="53">
        <f t="shared" si="126"/>
        <v>110.32111470345885</v>
      </c>
      <c r="AR88" s="54">
        <f t="shared" ref="AR88:AU88" si="144">IF($B88=0,L88,AQ88*(1+AK88))</f>
        <v>121.47973975528375</v>
      </c>
      <c r="AS88" s="54">
        <f t="shared" si="144"/>
        <v>134.0517640943184</v>
      </c>
      <c r="AT88" s="54">
        <f t="shared" si="144"/>
        <v>148.21621493366533</v>
      </c>
      <c r="AU88" s="54">
        <f t="shared" si="144"/>
        <v>164.17479584074633</v>
      </c>
      <c r="AW88" s="102">
        <f t="shared" si="128"/>
        <v>0.28294129701633741</v>
      </c>
      <c r="AX88" s="102">
        <f t="shared" si="129"/>
        <v>0.48815388860097358</v>
      </c>
      <c r="AY88" s="103">
        <f t="shared" si="130"/>
        <v>0.57961496082154351</v>
      </c>
    </row>
    <row r="89" spans="1:51" x14ac:dyDescent="0.2">
      <c r="A89" s="27" t="s">
        <v>103</v>
      </c>
      <c r="B89" s="18">
        <f>IF(ISERROR(VLOOKUP('Prices revenue smoothing'!A89,Quantities!$A$1:$B$576,2,FALSE)),0,VLOOKUP('Prices revenue smoothing'!A89,Quantities!$A$1:$B$576,2,FALSE))</f>
        <v>39</v>
      </c>
      <c r="C89" s="19">
        <f t="shared" si="119"/>
        <v>0.46796636135042219</v>
      </c>
      <c r="D89" s="20">
        <v>1</v>
      </c>
      <c r="E89" s="21">
        <v>330</v>
      </c>
      <c r="F89" s="22">
        <f>Prices!F86</f>
        <v>95.968430970589921</v>
      </c>
      <c r="G89" s="23">
        <v>0</v>
      </c>
      <c r="H89" s="23">
        <v>0</v>
      </c>
      <c r="I89" s="23">
        <f>VLOOKUP(A89,'[1]Public Lighting Charges'!$A$8:$L$689,12,FALSE)</f>
        <v>84.411951018375262</v>
      </c>
      <c r="J89" s="24">
        <f t="shared" si="120"/>
        <v>180.38038198896518</v>
      </c>
      <c r="K89" s="25">
        <f t="shared" si="121"/>
        <v>180.38038198896518</v>
      </c>
      <c r="L89" s="25">
        <f t="shared" si="89"/>
        <v>214.59113948729473</v>
      </c>
      <c r="M89" s="25">
        <f t="shared" si="89"/>
        <v>214.89965963570239</v>
      </c>
      <c r="N89" s="25">
        <f t="shared" si="89"/>
        <v>214.62139008163311</v>
      </c>
      <c r="O89" s="25">
        <f t="shared" si="89"/>
        <v>215.73015412064979</v>
      </c>
      <c r="P89" s="23">
        <f t="shared" si="131"/>
        <v>118.6227085167048</v>
      </c>
      <c r="Q89" s="23">
        <f t="shared" si="132"/>
        <v>95.968430970589921</v>
      </c>
      <c r="R89" s="32">
        <f t="shared" si="133"/>
        <v>214.59113948729473</v>
      </c>
      <c r="S89" s="26">
        <f t="shared" si="102"/>
        <v>0</v>
      </c>
      <c r="U89" s="61">
        <f t="shared" si="103"/>
        <v>7034.8348975696417</v>
      </c>
      <c r="V89" s="61">
        <f t="shared" si="104"/>
        <v>8369.0544400044946</v>
      </c>
      <c r="W89" s="61">
        <f t="shared" si="105"/>
        <v>8381.0867257923928</v>
      </c>
      <c r="X89" s="61">
        <f t="shared" si="106"/>
        <v>8370.2342131836904</v>
      </c>
      <c r="Y89" s="61">
        <f t="shared" si="107"/>
        <v>8413.4760107053407</v>
      </c>
      <c r="Z89" s="62">
        <f t="shared" si="108"/>
        <v>33403.100167399869</v>
      </c>
      <c r="AA89" s="61">
        <f t="shared" si="122"/>
        <v>1378.641113135699</v>
      </c>
      <c r="AB89" s="63">
        <f t="shared" si="123"/>
        <v>3.9470439879922282E-4</v>
      </c>
      <c r="AC89" s="73"/>
      <c r="AD89" s="81">
        <f t="shared" si="124"/>
        <v>7034.8348975696417</v>
      </c>
      <c r="AE89" s="81">
        <f t="shared" si="109"/>
        <v>7527.6760098810355</v>
      </c>
      <c r="AF89" s="81">
        <f t="shared" si="110"/>
        <v>8082.9424903371055</v>
      </c>
      <c r="AG89" s="81">
        <f t="shared" si="111"/>
        <v>8708.5414036908733</v>
      </c>
      <c r="AH89" s="81">
        <f t="shared" si="112"/>
        <v>9413.381357415361</v>
      </c>
      <c r="AI89" s="82">
        <f t="shared" si="113"/>
        <v>33403.100167421129</v>
      </c>
      <c r="AK89" s="86">
        <f t="shared" si="114"/>
        <v>7.0057239364872362E-2</v>
      </c>
      <c r="AL89" s="86">
        <f t="shared" si="115"/>
        <v>7.376333409238281E-2</v>
      </c>
      <c r="AM89" s="86">
        <f t="shared" si="116"/>
        <v>7.7397422300313393E-2</v>
      </c>
      <c r="AN89" s="86">
        <f t="shared" si="117"/>
        <v>8.0936625440600291E-2</v>
      </c>
      <c r="AO89" s="56"/>
      <c r="AP89" s="53" t="str">
        <f t="shared" si="125"/>
        <v>HPS0140-ST-0330-001-B</v>
      </c>
      <c r="AQ89" s="53">
        <f t="shared" si="126"/>
        <v>180.38038198896518</v>
      </c>
      <c r="AR89" s="54">
        <f t="shared" ref="AR89:AU89" si="145">IF($B89=0,L89,AQ89*(1+AK89))</f>
        <v>193.01733358669324</v>
      </c>
      <c r="AS89" s="54">
        <f t="shared" si="145"/>
        <v>207.25493564966942</v>
      </c>
      <c r="AT89" s="54">
        <f t="shared" si="145"/>
        <v>223.29593342797114</v>
      </c>
      <c r="AU89" s="54">
        <f t="shared" si="145"/>
        <v>241.36875275424006</v>
      </c>
      <c r="AW89" s="102">
        <f t="shared" si="128"/>
        <v>0.19597348526430736</v>
      </c>
      <c r="AX89" s="102">
        <f t="shared" si="129"/>
        <v>0.33810977719853069</v>
      </c>
      <c r="AY89" s="103">
        <f t="shared" si="130"/>
        <v>0.57961496082154407</v>
      </c>
    </row>
    <row r="90" spans="1:51" x14ac:dyDescent="0.2">
      <c r="A90" s="27" t="s">
        <v>104</v>
      </c>
      <c r="B90" s="18">
        <f>IF(ISERROR(VLOOKUP('Prices revenue smoothing'!A90,Quantities!$A$1:$B$576,2,FALSE)),0,VLOOKUP('Prices revenue smoothing'!A90,Quantities!$A$1:$B$576,2,FALSE))</f>
        <v>8</v>
      </c>
      <c r="C90" s="19">
        <f t="shared" si="119"/>
        <v>0.41431283689482873</v>
      </c>
      <c r="D90" s="20">
        <v>1</v>
      </c>
      <c r="E90" s="21">
        <v>400</v>
      </c>
      <c r="F90" s="22">
        <f>Prices!F87</f>
        <v>112.34795462341719</v>
      </c>
      <c r="G90" s="23">
        <v>0</v>
      </c>
      <c r="H90" s="23">
        <v>0</v>
      </c>
      <c r="I90" s="23">
        <f>VLOOKUP(A90,'[1]Public Lighting Charges'!$A$8:$L$689,12,FALSE)</f>
        <v>79.474509143375272</v>
      </c>
      <c r="J90" s="24">
        <f t="shared" si="120"/>
        <v>191.82246376679245</v>
      </c>
      <c r="K90" s="25">
        <f t="shared" si="121"/>
        <v>191.82246376679245</v>
      </c>
      <c r="L90" s="25">
        <f t="shared" si="89"/>
        <v>224.03215832782593</v>
      </c>
      <c r="M90" s="25">
        <f t="shared" si="89"/>
        <v>224.32263244979242</v>
      </c>
      <c r="N90" s="25">
        <f t="shared" si="89"/>
        <v>224.06063949793673</v>
      </c>
      <c r="O90" s="25">
        <f t="shared" si="89"/>
        <v>225.10454947387714</v>
      </c>
      <c r="P90" s="23">
        <f t="shared" si="131"/>
        <v>111.68420370440874</v>
      </c>
      <c r="Q90" s="23">
        <f t="shared" si="132"/>
        <v>112.34795462341719</v>
      </c>
      <c r="R90" s="32">
        <f t="shared" si="133"/>
        <v>224.03215832782593</v>
      </c>
      <c r="S90" s="26">
        <f t="shared" si="102"/>
        <v>0</v>
      </c>
      <c r="U90" s="61">
        <f t="shared" si="103"/>
        <v>1534.5797101343396</v>
      </c>
      <c r="V90" s="61">
        <f t="shared" si="104"/>
        <v>1792.2572666226074</v>
      </c>
      <c r="W90" s="61">
        <f t="shared" si="105"/>
        <v>1794.5810595983394</v>
      </c>
      <c r="X90" s="61">
        <f t="shared" si="106"/>
        <v>1792.4851159834939</v>
      </c>
      <c r="Y90" s="61">
        <f t="shared" si="107"/>
        <v>1800.8363957910171</v>
      </c>
      <c r="Z90" s="62">
        <f t="shared" si="108"/>
        <v>7178.7603820759768</v>
      </c>
      <c r="AA90" s="61">
        <f t="shared" si="122"/>
        <v>266.25668565667752</v>
      </c>
      <c r="AB90" s="63">
        <f t="shared" si="123"/>
        <v>7.62291825168051E-5</v>
      </c>
      <c r="AC90" s="73"/>
      <c r="AD90" s="81">
        <f t="shared" si="124"/>
        <v>1534.5797101343396</v>
      </c>
      <c r="AE90" s="81">
        <f t="shared" si="109"/>
        <v>1629.7620167325515</v>
      </c>
      <c r="AF90" s="81">
        <f t="shared" si="110"/>
        <v>1737.0005223405947</v>
      </c>
      <c r="AG90" s="81">
        <f t="shared" si="111"/>
        <v>1857.8223168111892</v>
      </c>
      <c r="AH90" s="81">
        <f t="shared" si="112"/>
        <v>1993.9479177445889</v>
      </c>
      <c r="AI90" s="82">
        <f t="shared" si="113"/>
        <v>7178.760382080085</v>
      </c>
      <c r="AK90" s="86">
        <f t="shared" si="114"/>
        <v>6.2025000050260973E-2</v>
      </c>
      <c r="AL90" s="86">
        <f t="shared" si="115"/>
        <v>6.5800101184737156E-2</v>
      </c>
      <c r="AM90" s="86">
        <f t="shared" si="116"/>
        <v>6.9557719135160734E-2</v>
      </c>
      <c r="AN90" s="86">
        <f t="shared" si="117"/>
        <v>7.3271593145166306E-2</v>
      </c>
      <c r="AO90" s="56"/>
      <c r="AP90" s="53" t="str">
        <f t="shared" si="125"/>
        <v>HPS0140-ST-0400-001-B</v>
      </c>
      <c r="AQ90" s="53">
        <f t="shared" si="126"/>
        <v>191.82246376679245</v>
      </c>
      <c r="AR90" s="54">
        <f t="shared" ref="AR90:AU90" si="146">IF($B90=0,L90,AQ90*(1+AK90))</f>
        <v>203.72025209156894</v>
      </c>
      <c r="AS90" s="54">
        <f t="shared" si="146"/>
        <v>217.12506529257433</v>
      </c>
      <c r="AT90" s="54">
        <f t="shared" si="146"/>
        <v>232.22778960139868</v>
      </c>
      <c r="AU90" s="54">
        <f t="shared" si="146"/>
        <v>249.24348971807368</v>
      </c>
      <c r="AW90" s="102">
        <f t="shared" si="128"/>
        <v>0.17350463055019083</v>
      </c>
      <c r="AX90" s="102">
        <f t="shared" si="129"/>
        <v>0.29934463786832938</v>
      </c>
      <c r="AY90" s="103">
        <f t="shared" si="130"/>
        <v>0.5796149608215434</v>
      </c>
    </row>
    <row r="91" spans="1:51" x14ac:dyDescent="0.2">
      <c r="A91" s="27" t="s">
        <v>105</v>
      </c>
      <c r="B91" s="18">
        <f>IF(ISERROR(VLOOKUP('Prices revenue smoothing'!A91,Quantities!$A$1:$B$576,2,FALSE)),0,VLOOKUP('Prices revenue smoothing'!A91,Quantities!$A$1:$B$576,2,FALSE))</f>
        <v>2</v>
      </c>
      <c r="C91" s="19">
        <f t="shared" si="119"/>
        <v>0.58829275239146583</v>
      </c>
      <c r="D91" s="20">
        <v>1</v>
      </c>
      <c r="E91" s="21">
        <v>1030</v>
      </c>
      <c r="F91" s="22">
        <f>Prices!F88</f>
        <v>52.163571087910817</v>
      </c>
      <c r="G91" s="23">
        <v>0</v>
      </c>
      <c r="H91" s="23">
        <v>0</v>
      </c>
      <c r="I91" s="23">
        <f>VLOOKUP(A91,'[1]Public Lighting Charges'!$A$8:$L$689,12,FALSE)</f>
        <v>74.537067268375267</v>
      </c>
      <c r="J91" s="24">
        <f t="shared" si="120"/>
        <v>126.70063835628608</v>
      </c>
      <c r="K91" s="25">
        <f t="shared" si="121"/>
        <v>126.70063835628608</v>
      </c>
      <c r="L91" s="25">
        <f t="shared" si="89"/>
        <v>156.90926998002348</v>
      </c>
      <c r="M91" s="25">
        <f t="shared" si="89"/>
        <v>157.18169807554878</v>
      </c>
      <c r="N91" s="25">
        <f t="shared" si="89"/>
        <v>156.93598172590666</v>
      </c>
      <c r="O91" s="25">
        <f t="shared" si="89"/>
        <v>157.91503763877085</v>
      </c>
      <c r="P91" s="23">
        <f t="shared" si="131"/>
        <v>104.74569889211266</v>
      </c>
      <c r="Q91" s="23">
        <f t="shared" si="132"/>
        <v>52.163571087910817</v>
      </c>
      <c r="R91" s="32">
        <f t="shared" si="133"/>
        <v>156.90926998002348</v>
      </c>
      <c r="S91" s="26">
        <f t="shared" si="102"/>
        <v>0</v>
      </c>
      <c r="U91" s="61">
        <f t="shared" si="103"/>
        <v>253.40127671257216</v>
      </c>
      <c r="V91" s="61">
        <f t="shared" si="104"/>
        <v>313.81853996004696</v>
      </c>
      <c r="W91" s="61">
        <f t="shared" si="105"/>
        <v>314.36339615109756</v>
      </c>
      <c r="X91" s="61">
        <f t="shared" si="106"/>
        <v>313.87196345181331</v>
      </c>
      <c r="Y91" s="61">
        <f t="shared" si="107"/>
        <v>315.83007527754171</v>
      </c>
      <c r="Z91" s="62">
        <f t="shared" si="108"/>
        <v>1243.1300304833333</v>
      </c>
      <c r="AA91" s="61">
        <f t="shared" si="122"/>
        <v>62.428798564969554</v>
      </c>
      <c r="AB91" s="63">
        <f t="shared" si="123"/>
        <v>1.787334003792958E-5</v>
      </c>
      <c r="AC91" s="73"/>
      <c r="AD91" s="81">
        <f t="shared" si="124"/>
        <v>253.40127671257216</v>
      </c>
      <c r="AE91" s="81">
        <f t="shared" si="109"/>
        <v>275.71852681622198</v>
      </c>
      <c r="AF91" s="81">
        <f t="shared" si="110"/>
        <v>300.86257549429126</v>
      </c>
      <c r="AG91" s="81">
        <f t="shared" si="111"/>
        <v>329.19147717298512</v>
      </c>
      <c r="AH91" s="81">
        <f t="shared" si="112"/>
        <v>361.10863898714712</v>
      </c>
      <c r="AI91" s="82">
        <f t="shared" si="113"/>
        <v>1243.1300304842966</v>
      </c>
      <c r="AK91" s="86">
        <f t="shared" si="114"/>
        <v>8.8070787934363182E-2</v>
      </c>
      <c r="AL91" s="86">
        <f t="shared" si="115"/>
        <v>9.119462869765313E-2</v>
      </c>
      <c r="AM91" s="86">
        <f t="shared" si="116"/>
        <v>9.4158941610307995E-2</v>
      </c>
      <c r="AN91" s="86">
        <f t="shared" si="117"/>
        <v>9.6956221613811761E-2</v>
      </c>
      <c r="AO91" s="56"/>
      <c r="AP91" s="53" t="str">
        <f t="shared" si="125"/>
        <v>HPS0140-ST-1030-001-B</v>
      </c>
      <c r="AQ91" s="53">
        <f t="shared" si="126"/>
        <v>126.70063835628608</v>
      </c>
      <c r="AR91" s="54">
        <f t="shared" ref="AR91:AU91" si="147">IF($B91=0,L91,AQ91*(1+AK91))</f>
        <v>137.85926340811099</v>
      </c>
      <c r="AS91" s="54">
        <f t="shared" si="147"/>
        <v>150.43128774714563</v>
      </c>
      <c r="AT91" s="54">
        <f t="shared" si="147"/>
        <v>164.59573858649256</v>
      </c>
      <c r="AU91" s="54">
        <f t="shared" si="147"/>
        <v>180.55431949357356</v>
      </c>
      <c r="AW91" s="102">
        <f t="shared" si="128"/>
        <v>0.24636339396103854</v>
      </c>
      <c r="AX91" s="102">
        <f t="shared" si="129"/>
        <v>0.42504664408911091</v>
      </c>
      <c r="AY91" s="103">
        <f t="shared" si="130"/>
        <v>0.5796149608215434</v>
      </c>
    </row>
    <row r="92" spans="1:51" x14ac:dyDescent="0.2">
      <c r="A92" s="27" t="s">
        <v>106</v>
      </c>
      <c r="B92" s="18">
        <f>IF(ISERROR(VLOOKUP('Prices revenue smoothing'!A92,Quantities!$A$1:$B$576,2,FALSE)),0,VLOOKUP('Prices revenue smoothing'!A92,Quantities!$A$1:$B$576,2,FALSE))</f>
        <v>33</v>
      </c>
      <c r="C92" s="19">
        <f t="shared" si="119"/>
        <v>0.69309169229775347</v>
      </c>
      <c r="D92" s="20">
        <v>1</v>
      </c>
      <c r="E92" s="21">
        <v>70</v>
      </c>
      <c r="F92" s="22">
        <f>Prices!F89</f>
        <v>35.784047435083579</v>
      </c>
      <c r="G92" s="23">
        <v>0</v>
      </c>
      <c r="H92" s="23">
        <v>0</v>
      </c>
      <c r="I92" s="23">
        <f>VLOOKUP(A92,'[1]Public Lighting Charges'!$A$8:$L$689,12,FALSE)</f>
        <v>80.811191393707645</v>
      </c>
      <c r="J92" s="24">
        <f t="shared" si="120"/>
        <v>116.59523882879122</v>
      </c>
      <c r="K92" s="25">
        <f t="shared" si="121"/>
        <v>116.59523882879122</v>
      </c>
      <c r="L92" s="25">
        <f t="shared" si="89"/>
        <v>149.34666843760823</v>
      </c>
      <c r="M92" s="25">
        <f t="shared" si="89"/>
        <v>149.64202804559028</v>
      </c>
      <c r="N92" s="25">
        <f t="shared" si="89"/>
        <v>149.37562863269153</v>
      </c>
      <c r="O92" s="25">
        <f t="shared" si="89"/>
        <v>150.43709613683592</v>
      </c>
      <c r="P92" s="23">
        <f t="shared" si="131"/>
        <v>113.56262100252466</v>
      </c>
      <c r="Q92" s="23">
        <f t="shared" si="132"/>
        <v>35.784047435083579</v>
      </c>
      <c r="R92" s="32">
        <f t="shared" si="133"/>
        <v>149.34666843760823</v>
      </c>
      <c r="S92" s="26">
        <f t="shared" si="102"/>
        <v>0</v>
      </c>
      <c r="U92" s="61">
        <f t="shared" si="103"/>
        <v>3847.6428813501102</v>
      </c>
      <c r="V92" s="61">
        <f t="shared" si="104"/>
        <v>4928.4400584410714</v>
      </c>
      <c r="W92" s="61">
        <f t="shared" si="105"/>
        <v>4938.1869255044794</v>
      </c>
      <c r="X92" s="61">
        <f t="shared" si="106"/>
        <v>4929.3957448788206</v>
      </c>
      <c r="Y92" s="61">
        <f t="shared" si="107"/>
        <v>4964.4241725155853</v>
      </c>
      <c r="Z92" s="62">
        <f t="shared" si="108"/>
        <v>19403.593260566435</v>
      </c>
      <c r="AA92" s="61">
        <f t="shared" si="122"/>
        <v>1116.7812911654751</v>
      </c>
      <c r="AB92" s="63">
        <f t="shared" si="123"/>
        <v>3.1973403659571627E-4</v>
      </c>
      <c r="AC92" s="73"/>
      <c r="AD92" s="81">
        <f t="shared" si="124"/>
        <v>3847.6428813501102</v>
      </c>
      <c r="AE92" s="81">
        <f t="shared" si="109"/>
        <v>4246.8734922047952</v>
      </c>
      <c r="AF92" s="81">
        <f t="shared" si="110"/>
        <v>4696.6723637720333</v>
      </c>
      <c r="AG92" s="81">
        <f t="shared" si="111"/>
        <v>5203.4446887448858</v>
      </c>
      <c r="AH92" s="81">
        <f t="shared" si="112"/>
        <v>5774.406968982621</v>
      </c>
      <c r="AI92" s="82">
        <f t="shared" si="113"/>
        <v>19403.593260583661</v>
      </c>
      <c r="AK92" s="86">
        <f t="shared" si="114"/>
        <v>0.10375978830826364</v>
      </c>
      <c r="AL92" s="86">
        <f t="shared" si="115"/>
        <v>0.10591294334357999</v>
      </c>
      <c r="AM92" s="86">
        <f t="shared" si="116"/>
        <v>0.10790029316966213</v>
      </c>
      <c r="AN92" s="86">
        <f t="shared" si="117"/>
        <v>0.10972775044053676</v>
      </c>
      <c r="AO92" s="56"/>
      <c r="AP92" s="53" t="str">
        <f t="shared" si="125"/>
        <v>HPS0160-ST-0070-001-B</v>
      </c>
      <c r="AQ92" s="53">
        <f t="shared" si="126"/>
        <v>116.59523882879122</v>
      </c>
      <c r="AR92" s="54">
        <f t="shared" ref="AR92:AU92" si="148">IF($B92=0,L92,AQ92*(1+AK92))</f>
        <v>128.69313612741806</v>
      </c>
      <c r="AS92" s="54">
        <f t="shared" si="148"/>
        <v>142.32340496278891</v>
      </c>
      <c r="AT92" s="54">
        <f t="shared" si="148"/>
        <v>157.6801420831784</v>
      </c>
      <c r="AU92" s="54">
        <f t="shared" si="148"/>
        <v>174.98202936310977</v>
      </c>
      <c r="AW92" s="102">
        <f t="shared" si="128"/>
        <v>0.29025076536562677</v>
      </c>
      <c r="AX92" s="102">
        <f t="shared" si="129"/>
        <v>0.50076479212031866</v>
      </c>
      <c r="AY92" s="103">
        <f t="shared" si="130"/>
        <v>0.57961496082154329</v>
      </c>
    </row>
    <row r="93" spans="1:51" x14ac:dyDescent="0.2">
      <c r="A93" s="27" t="s">
        <v>107</v>
      </c>
      <c r="B93" s="18">
        <f>IF(ISERROR(VLOOKUP('Prices revenue smoothing'!A93,Quantities!$A$1:$B$576,2,FALSE)),0,VLOOKUP('Prices revenue smoothing'!A93,Quantities!$A$1:$B$576,2,FALSE))</f>
        <v>2</v>
      </c>
      <c r="C93" s="19">
        <f t="shared" si="119"/>
        <v>0.56799468934105801</v>
      </c>
      <c r="D93" s="20">
        <v>1</v>
      </c>
      <c r="E93" s="21">
        <v>240</v>
      </c>
      <c r="F93" s="22">
        <f>Prices!F90</f>
        <v>69.685165796959865</v>
      </c>
      <c r="G93" s="23">
        <v>0</v>
      </c>
      <c r="H93" s="23">
        <v>0</v>
      </c>
      <c r="I93" s="23">
        <f>VLOOKUP(A93,'[1]Public Lighting Charges'!$A$8:$L$689,12,FALSE)</f>
        <v>91.621105393707651</v>
      </c>
      <c r="J93" s="24">
        <f t="shared" si="120"/>
        <v>161.30627119066753</v>
      </c>
      <c r="K93" s="25">
        <f t="shared" si="121"/>
        <v>161.30627119066753</v>
      </c>
      <c r="L93" s="25">
        <f t="shared" si="89"/>
        <v>198.43877885739241</v>
      </c>
      <c r="M93" s="25">
        <f t="shared" si="89"/>
        <v>198.77364799253641</v>
      </c>
      <c r="N93" s="25">
        <f t="shared" si="89"/>
        <v>198.47161298643056</v>
      </c>
      <c r="O93" s="25">
        <f t="shared" si="89"/>
        <v>199.67507038375317</v>
      </c>
      <c r="P93" s="23">
        <f t="shared" si="131"/>
        <v>128.75361306043254</v>
      </c>
      <c r="Q93" s="23">
        <f t="shared" si="132"/>
        <v>69.685165796959865</v>
      </c>
      <c r="R93" s="32">
        <f t="shared" si="133"/>
        <v>198.43877885739241</v>
      </c>
      <c r="S93" s="26">
        <f t="shared" si="102"/>
        <v>0</v>
      </c>
      <c r="U93" s="61">
        <f t="shared" si="103"/>
        <v>322.61254238133506</v>
      </c>
      <c r="V93" s="61">
        <f t="shared" si="104"/>
        <v>396.87755771478481</v>
      </c>
      <c r="W93" s="61">
        <f t="shared" si="105"/>
        <v>397.54729598507282</v>
      </c>
      <c r="X93" s="61">
        <f t="shared" si="106"/>
        <v>396.94322597286111</v>
      </c>
      <c r="Y93" s="61">
        <f t="shared" si="107"/>
        <v>399.35014076750633</v>
      </c>
      <c r="Z93" s="62">
        <f t="shared" si="108"/>
        <v>1574.0916924185526</v>
      </c>
      <c r="AA93" s="61">
        <f t="shared" si="122"/>
        <v>76.737598386171271</v>
      </c>
      <c r="AB93" s="63">
        <f t="shared" si="123"/>
        <v>2.1969943698704016E-5</v>
      </c>
      <c r="AC93" s="73"/>
      <c r="AD93" s="81">
        <f t="shared" si="124"/>
        <v>322.61254238133506</v>
      </c>
      <c r="AE93" s="81">
        <f t="shared" si="109"/>
        <v>350.04494881721013</v>
      </c>
      <c r="AF93" s="81">
        <f t="shared" si="110"/>
        <v>380.9520614577329</v>
      </c>
      <c r="AG93" s="81">
        <f t="shared" si="111"/>
        <v>415.77400148719823</v>
      </c>
      <c r="AH93" s="81">
        <f t="shared" si="112"/>
        <v>455.00663772594754</v>
      </c>
      <c r="AI93" s="82">
        <f t="shared" si="113"/>
        <v>1574.0916924197363</v>
      </c>
      <c r="AK93" s="86">
        <f t="shared" si="114"/>
        <v>8.5032051864398259E-2</v>
      </c>
      <c r="AL93" s="86">
        <f t="shared" si="115"/>
        <v>8.8294696852380936E-2</v>
      </c>
      <c r="AM93" s="86">
        <f t="shared" si="116"/>
        <v>9.1407669238531941E-2</v>
      </c>
      <c r="AN93" s="86">
        <f t="shared" si="117"/>
        <v>9.4360484538274544E-2</v>
      </c>
      <c r="AO93" s="56"/>
      <c r="AP93" s="53" t="str">
        <f t="shared" si="125"/>
        <v>HPS0160-ST-0240-001-B</v>
      </c>
      <c r="AQ93" s="53">
        <f t="shared" si="126"/>
        <v>161.30627119066753</v>
      </c>
      <c r="AR93" s="54">
        <f t="shared" ref="AR93:AU93" si="149">IF($B93=0,L93,AQ93*(1+AK93))</f>
        <v>175.02247440860506</v>
      </c>
      <c r="AS93" s="54">
        <f t="shared" si="149"/>
        <v>190.47603072886645</v>
      </c>
      <c r="AT93" s="54">
        <f t="shared" si="149"/>
        <v>207.88700074359912</v>
      </c>
      <c r="AU93" s="54">
        <f t="shared" si="149"/>
        <v>227.50331886297377</v>
      </c>
      <c r="AW93" s="102">
        <f t="shared" si="128"/>
        <v>0.23786303477149304</v>
      </c>
      <c r="AX93" s="102">
        <f t="shared" si="129"/>
        <v>0.41038111651629394</v>
      </c>
      <c r="AY93" s="103">
        <f t="shared" si="130"/>
        <v>0.57961496082154362</v>
      </c>
    </row>
    <row r="94" spans="1:51" x14ac:dyDescent="0.2">
      <c r="A94" s="27" t="s">
        <v>108</v>
      </c>
      <c r="B94" s="18">
        <f>IF(ISERROR(VLOOKUP('Prices revenue smoothing'!A94,Quantities!$A$1:$B$576,2,FALSE)),0,VLOOKUP('Prices revenue smoothing'!A94,Quantities!$A$1:$B$576,2,FALSE))</f>
        <v>30</v>
      </c>
      <c r="C94" s="19">
        <f t="shared" si="119"/>
        <v>0.48584991078745338</v>
      </c>
      <c r="D94" s="20">
        <v>1</v>
      </c>
      <c r="E94" s="21">
        <v>330</v>
      </c>
      <c r="F94" s="22">
        <f>Prices!F91</f>
        <v>95.968430970589921</v>
      </c>
      <c r="G94" s="23">
        <v>0</v>
      </c>
      <c r="H94" s="23">
        <v>0</v>
      </c>
      <c r="I94" s="23">
        <f>VLOOKUP(A94,'[1]Public Lighting Charges'!$A$8:$L$689,12,FALSE)</f>
        <v>90.68607514370764</v>
      </c>
      <c r="J94" s="24">
        <f t="shared" si="120"/>
        <v>186.65450611429756</v>
      </c>
      <c r="K94" s="25">
        <f t="shared" si="121"/>
        <v>186.65450611429756</v>
      </c>
      <c r="L94" s="25">
        <f t="shared" si="89"/>
        <v>223.40806159770671</v>
      </c>
      <c r="M94" s="25">
        <f t="shared" si="89"/>
        <v>223.73951325857115</v>
      </c>
      <c r="N94" s="25">
        <f t="shared" si="89"/>
        <v>223.44056064124518</v>
      </c>
      <c r="O94" s="25">
        <f t="shared" si="89"/>
        <v>224.63173627154214</v>
      </c>
      <c r="P94" s="23">
        <f t="shared" si="131"/>
        <v>127.4396306271168</v>
      </c>
      <c r="Q94" s="23">
        <f t="shared" si="132"/>
        <v>95.968430970589921</v>
      </c>
      <c r="R94" s="32">
        <f t="shared" si="133"/>
        <v>223.40806159770671</v>
      </c>
      <c r="S94" s="26">
        <f t="shared" si="102"/>
        <v>0</v>
      </c>
      <c r="U94" s="61">
        <f t="shared" si="103"/>
        <v>5599.6351834289271</v>
      </c>
      <c r="V94" s="61">
        <f t="shared" si="104"/>
        <v>6702.2418479312009</v>
      </c>
      <c r="W94" s="61">
        <f t="shared" si="105"/>
        <v>6712.1853977571345</v>
      </c>
      <c r="X94" s="61">
        <f t="shared" si="106"/>
        <v>6703.2168192373556</v>
      </c>
      <c r="Y94" s="61">
        <f t="shared" si="107"/>
        <v>6738.952088146264</v>
      </c>
      <c r="Z94" s="62">
        <f t="shared" si="108"/>
        <v>26719.531796268639</v>
      </c>
      <c r="AA94" s="61">
        <f t="shared" si="122"/>
        <v>1139.3169047173369</v>
      </c>
      <c r="AB94" s="63">
        <f t="shared" si="123"/>
        <v>3.2618597373425696E-4</v>
      </c>
      <c r="AC94" s="73"/>
      <c r="AD94" s="81">
        <f t="shared" si="124"/>
        <v>5599.6351834289271</v>
      </c>
      <c r="AE94" s="81">
        <f t="shared" si="109"/>
        <v>6006.9218987648264</v>
      </c>
      <c r="AF94" s="81">
        <f t="shared" si="110"/>
        <v>6465.7972955441983</v>
      </c>
      <c r="AG94" s="81">
        <f t="shared" si="111"/>
        <v>6982.7958173245279</v>
      </c>
      <c r="AH94" s="81">
        <f t="shared" si="112"/>
        <v>7565.2795882981072</v>
      </c>
      <c r="AI94" s="82">
        <f t="shared" si="113"/>
        <v>26719.531796286217</v>
      </c>
      <c r="AK94" s="86">
        <f t="shared" si="114"/>
        <v>7.2734508944651999E-2</v>
      </c>
      <c r="AL94" s="86">
        <f t="shared" si="115"/>
        <v>7.6391104214910494E-2</v>
      </c>
      <c r="AM94" s="86">
        <f t="shared" si="116"/>
        <v>7.995897460884073E-2</v>
      </c>
      <c r="AN94" s="86">
        <f t="shared" si="117"/>
        <v>8.3416984573488381E-2</v>
      </c>
      <c r="AO94" s="56"/>
      <c r="AP94" s="53" t="str">
        <f t="shared" si="125"/>
        <v>HPS0160-ST-0330-001-B</v>
      </c>
      <c r="AQ94" s="53">
        <f t="shared" si="126"/>
        <v>186.65450611429756</v>
      </c>
      <c r="AR94" s="54">
        <f t="shared" ref="AR94:AU94" si="150">IF($B94=0,L94,AQ94*(1+AK94))</f>
        <v>200.23072995882754</v>
      </c>
      <c r="AS94" s="54">
        <f t="shared" si="150"/>
        <v>215.52657651813996</v>
      </c>
      <c r="AT94" s="54">
        <f t="shared" si="150"/>
        <v>232.75986057748429</v>
      </c>
      <c r="AU94" s="54">
        <f t="shared" si="150"/>
        <v>252.17598627660362</v>
      </c>
      <c r="AW94" s="102">
        <f t="shared" si="128"/>
        <v>0.20346270201475494</v>
      </c>
      <c r="AX94" s="102">
        <f t="shared" si="129"/>
        <v>0.35103079762877032</v>
      </c>
      <c r="AY94" s="103">
        <f t="shared" si="130"/>
        <v>0.57961496082154373</v>
      </c>
    </row>
    <row r="95" spans="1:51" x14ac:dyDescent="0.2">
      <c r="A95" s="27" t="s">
        <v>109</v>
      </c>
      <c r="B95" s="18">
        <f>IF(ISERROR(VLOOKUP('Prices revenue smoothing'!A95,Quantities!$A$1:$B$576,2,FALSE)),0,VLOOKUP('Prices revenue smoothing'!A95,Quantities!$A$1:$B$576,2,FALSE))</f>
        <v>5</v>
      </c>
      <c r="C95" s="19">
        <f t="shared" si="119"/>
        <v>0.70108195697003073</v>
      </c>
      <c r="D95" s="20">
        <v>1</v>
      </c>
      <c r="E95" s="21">
        <v>620</v>
      </c>
      <c r="F95" s="22">
        <f>Prices!F92</f>
        <v>34.455205908772193</v>
      </c>
      <c r="G95" s="23">
        <v>0</v>
      </c>
      <c r="H95" s="23">
        <v>0</v>
      </c>
      <c r="I95" s="23">
        <f>VLOOKUP(A95,'[1]Public Lighting Charges'!$A$8:$L$689,12,FALSE)</f>
        <v>80.811191393707645</v>
      </c>
      <c r="J95" s="24">
        <f t="shared" si="120"/>
        <v>115.26639730247985</v>
      </c>
      <c r="K95" s="25">
        <f t="shared" si="121"/>
        <v>115.26639730247985</v>
      </c>
      <c r="L95" s="25">
        <f t="shared" si="89"/>
        <v>148.01782691129685</v>
      </c>
      <c r="M95" s="25">
        <f t="shared" si="89"/>
        <v>148.3131865192789</v>
      </c>
      <c r="N95" s="25">
        <f t="shared" si="89"/>
        <v>148.04678710638012</v>
      </c>
      <c r="O95" s="25">
        <f t="shared" si="89"/>
        <v>149.10825461052454</v>
      </c>
      <c r="P95" s="23">
        <f t="shared" si="131"/>
        <v>113.56262100252466</v>
      </c>
      <c r="Q95" s="23">
        <f t="shared" si="132"/>
        <v>34.455205908772193</v>
      </c>
      <c r="R95" s="32">
        <f t="shared" si="133"/>
        <v>148.01782691129685</v>
      </c>
      <c r="S95" s="26">
        <f t="shared" si="102"/>
        <v>0</v>
      </c>
      <c r="U95" s="61">
        <f t="shared" si="103"/>
        <v>576.33198651239923</v>
      </c>
      <c r="V95" s="61">
        <f t="shared" si="104"/>
        <v>740.08913455648428</v>
      </c>
      <c r="W95" s="61">
        <f t="shared" si="105"/>
        <v>741.56593259639453</v>
      </c>
      <c r="X95" s="61">
        <f t="shared" si="106"/>
        <v>740.23393553190067</v>
      </c>
      <c r="Y95" s="61">
        <f t="shared" si="107"/>
        <v>745.54127305262273</v>
      </c>
      <c r="Z95" s="62">
        <f t="shared" si="108"/>
        <v>2912.4607927211305</v>
      </c>
      <c r="AA95" s="61">
        <f t="shared" si="122"/>
        <v>169.2092865402235</v>
      </c>
      <c r="AB95" s="63">
        <f t="shared" si="123"/>
        <v>4.8444550999350956E-5</v>
      </c>
      <c r="AC95" s="73"/>
      <c r="AD95" s="81">
        <f t="shared" si="124"/>
        <v>576.33198651239923</v>
      </c>
      <c r="AE95" s="81">
        <f t="shared" si="109"/>
        <v>636.82147300553333</v>
      </c>
      <c r="AF95" s="81">
        <f t="shared" si="110"/>
        <v>704.97281718238764</v>
      </c>
      <c r="AG95" s="81">
        <f t="shared" si="111"/>
        <v>781.756502784335</v>
      </c>
      <c r="AH95" s="81">
        <f t="shared" si="112"/>
        <v>868.2659391839918</v>
      </c>
      <c r="AI95" s="82">
        <f t="shared" si="113"/>
        <v>2912.4607927237403</v>
      </c>
      <c r="AK95" s="86">
        <f t="shared" si="114"/>
        <v>0.10495597660504435</v>
      </c>
      <c r="AL95" s="86">
        <f t="shared" si="115"/>
        <v>0.10701797452778754</v>
      </c>
      <c r="AM95" s="86">
        <f t="shared" si="116"/>
        <v>0.10891722876469746</v>
      </c>
      <c r="AN95" s="86">
        <f t="shared" si="117"/>
        <v>0.11066033488885781</v>
      </c>
      <c r="AO95" s="56"/>
      <c r="AP95" s="53" t="str">
        <f t="shared" si="125"/>
        <v>HPS0160-ST-0620-001-B</v>
      </c>
      <c r="AQ95" s="53">
        <f t="shared" si="126"/>
        <v>115.26639730247985</v>
      </c>
      <c r="AR95" s="54">
        <f t="shared" ref="AR95:AU95" si="151">IF($B95=0,L95,AQ95*(1+AK95))</f>
        <v>127.36429460110666</v>
      </c>
      <c r="AS95" s="54">
        <f t="shared" si="151"/>
        <v>140.99456343647751</v>
      </c>
      <c r="AT95" s="54">
        <f t="shared" si="151"/>
        <v>156.35130055686699</v>
      </c>
      <c r="AU95" s="54">
        <f t="shared" si="151"/>
        <v>173.65318783679834</v>
      </c>
      <c r="AW95" s="102">
        <f t="shared" si="128"/>
        <v>0.29359690334762134</v>
      </c>
      <c r="AX95" s="102">
        <f t="shared" si="129"/>
        <v>0.50653782802893554</v>
      </c>
      <c r="AY95" s="103">
        <f t="shared" si="130"/>
        <v>0.57961496082154373</v>
      </c>
    </row>
    <row r="96" spans="1:51" x14ac:dyDescent="0.2">
      <c r="A96" s="27" t="s">
        <v>110</v>
      </c>
      <c r="B96" s="18">
        <f>IF(ISERROR(VLOOKUP('Prices revenue smoothing'!A96,Quantities!$A$1:$B$576,2,FALSE)),0,VLOOKUP('Prices revenue smoothing'!A96,Quantities!$A$1:$B$576,2,FALSE))</f>
        <v>3</v>
      </c>
      <c r="C96" s="19">
        <f t="shared" si="119"/>
        <v>0.50043956990753125</v>
      </c>
      <c r="D96" s="20">
        <v>1</v>
      </c>
      <c r="E96" s="21">
        <v>770</v>
      </c>
      <c r="F96" s="22">
        <f>Prices!F93</f>
        <v>86.06468944978711</v>
      </c>
      <c r="G96" s="23">
        <v>0</v>
      </c>
      <c r="H96" s="23">
        <v>0</v>
      </c>
      <c r="I96" s="23">
        <f>VLOOKUP(A96,'[1]Public Lighting Charges'!$A$8:$L$689,12,FALSE)</f>
        <v>86.216148393707641</v>
      </c>
      <c r="J96" s="24">
        <f t="shared" si="120"/>
        <v>172.28083784349474</v>
      </c>
      <c r="K96" s="25">
        <f t="shared" si="121"/>
        <v>172.28083784349474</v>
      </c>
      <c r="L96" s="25">
        <f t="shared" si="89"/>
        <v>207.22280648126571</v>
      </c>
      <c r="M96" s="25">
        <f t="shared" si="89"/>
        <v>207.53792085282873</v>
      </c>
      <c r="N96" s="25">
        <f t="shared" si="89"/>
        <v>207.25370364332642</v>
      </c>
      <c r="O96" s="25">
        <f t="shared" si="89"/>
        <v>208.38616609405994</v>
      </c>
      <c r="P96" s="23">
        <f t="shared" si="131"/>
        <v>121.15811703147858</v>
      </c>
      <c r="Q96" s="23">
        <f t="shared" si="132"/>
        <v>86.06468944978711</v>
      </c>
      <c r="R96" s="32">
        <f t="shared" si="133"/>
        <v>207.22280648126571</v>
      </c>
      <c r="S96" s="26">
        <f t="shared" si="102"/>
        <v>0</v>
      </c>
      <c r="U96" s="61">
        <f t="shared" si="103"/>
        <v>516.84251353048421</v>
      </c>
      <c r="V96" s="61">
        <f t="shared" si="104"/>
        <v>621.66841944379712</v>
      </c>
      <c r="W96" s="61">
        <f t="shared" si="105"/>
        <v>622.6137625584862</v>
      </c>
      <c r="X96" s="61">
        <f t="shared" si="106"/>
        <v>621.76111092997928</v>
      </c>
      <c r="Y96" s="61">
        <f t="shared" si="107"/>
        <v>625.15849828217983</v>
      </c>
      <c r="Z96" s="62">
        <f t="shared" si="108"/>
        <v>2476.0668679304513</v>
      </c>
      <c r="AA96" s="61">
        <f t="shared" si="122"/>
        <v>108.31598475169562</v>
      </c>
      <c r="AB96" s="63">
        <f t="shared" si="123"/>
        <v>3.1010823073833335E-5</v>
      </c>
      <c r="AC96" s="73"/>
      <c r="AD96" s="81">
        <f t="shared" si="124"/>
        <v>516.84251353048421</v>
      </c>
      <c r="AE96" s="81">
        <f t="shared" si="109"/>
        <v>555.5636643053308</v>
      </c>
      <c r="AF96" s="81">
        <f t="shared" si="110"/>
        <v>599.18940203877924</v>
      </c>
      <c r="AG96" s="81">
        <f t="shared" si="111"/>
        <v>648.34096274146248</v>
      </c>
      <c r="AH96" s="81">
        <f t="shared" si="112"/>
        <v>703.71827084042161</v>
      </c>
      <c r="AI96" s="82">
        <f t="shared" si="113"/>
        <v>2476.0668679321234</v>
      </c>
      <c r="AK96" s="86">
        <f t="shared" si="114"/>
        <v>7.4918664314875011E-2</v>
      </c>
      <c r="AL96" s="86">
        <f t="shared" si="115"/>
        <v>7.8525181786316886E-2</v>
      </c>
      <c r="AM96" s="86">
        <f t="shared" si="116"/>
        <v>8.2030090210944984E-2</v>
      </c>
      <c r="AN96" s="86">
        <f t="shared" si="117"/>
        <v>8.5413865976939396E-2</v>
      </c>
      <c r="AO96" s="56"/>
      <c r="AP96" s="53" t="str">
        <f t="shared" si="125"/>
        <v>HPS0160-ST-0770-001-B</v>
      </c>
      <c r="AQ96" s="53">
        <f t="shared" si="126"/>
        <v>172.28083784349474</v>
      </c>
      <c r="AR96" s="54">
        <f t="shared" ref="AR96:AU96" si="152">IF($B96=0,L96,AQ96*(1+AK96))</f>
        <v>185.18788810177693</v>
      </c>
      <c r="AS96" s="54">
        <f t="shared" si="152"/>
        <v>199.72980067959307</v>
      </c>
      <c r="AT96" s="54">
        <f t="shared" si="152"/>
        <v>216.11365424715416</v>
      </c>
      <c r="AU96" s="54">
        <f t="shared" si="152"/>
        <v>234.5727569468072</v>
      </c>
      <c r="AW96" s="102">
        <f t="shared" si="128"/>
        <v>0.20957251370790528</v>
      </c>
      <c r="AX96" s="102">
        <f t="shared" si="129"/>
        <v>0.3615719535790764</v>
      </c>
      <c r="AY96" s="103">
        <f t="shared" si="130"/>
        <v>0.5796149608215434</v>
      </c>
    </row>
    <row r="97" spans="1:51" x14ac:dyDescent="0.2">
      <c r="A97" s="27" t="s">
        <v>111</v>
      </c>
      <c r="B97" s="18">
        <f>IF(ISERROR(VLOOKUP('Prices revenue smoothing'!A97,Quantities!$A$1:$B$576,2,FALSE)),0,VLOOKUP('Prices revenue smoothing'!A97,Quantities!$A$1:$B$576,2,FALSE))</f>
        <v>43</v>
      </c>
      <c r="C97" s="19">
        <f t="shared" si="119"/>
        <v>0.69364967066579886</v>
      </c>
      <c r="D97" s="20">
        <v>1</v>
      </c>
      <c r="E97" s="21">
        <v>70</v>
      </c>
      <c r="F97" s="22">
        <f>Prices!F94</f>
        <v>35.784047435083579</v>
      </c>
      <c r="G97" s="23">
        <v>0</v>
      </c>
      <c r="H97" s="23">
        <v>0</v>
      </c>
      <c r="I97" s="23">
        <f>VLOOKUP(A97,'[1]Public Lighting Charges'!$A$8:$L$689,12,FALSE)</f>
        <v>81.023554870596826</v>
      </c>
      <c r="J97" s="24">
        <f t="shared" si="120"/>
        <v>116.8076023056804</v>
      </c>
      <c r="K97" s="25">
        <f t="shared" si="121"/>
        <v>116.8076023056804</v>
      </c>
      <c r="L97" s="25">
        <f t="shared" si="89"/>
        <v>149.64509929384013</v>
      </c>
      <c r="M97" s="25">
        <f t="shared" si="89"/>
        <v>149.94123507641143</v>
      </c>
      <c r="N97" s="25">
        <f t="shared" si="89"/>
        <v>149.67413559332942</v>
      </c>
      <c r="O97" s="25">
        <f t="shared" si="89"/>
        <v>150.73839252460513</v>
      </c>
      <c r="P97" s="23">
        <f t="shared" si="131"/>
        <v>113.86105185875655</v>
      </c>
      <c r="Q97" s="23">
        <f t="shared" si="132"/>
        <v>35.784047435083579</v>
      </c>
      <c r="R97" s="32">
        <f t="shared" si="133"/>
        <v>149.64509929384013</v>
      </c>
      <c r="S97" s="26">
        <f t="shared" si="102"/>
        <v>0</v>
      </c>
      <c r="U97" s="61">
        <f t="shared" si="103"/>
        <v>5022.726899144257</v>
      </c>
      <c r="V97" s="61">
        <f t="shared" si="104"/>
        <v>6434.7392696351253</v>
      </c>
      <c r="W97" s="61">
        <f t="shared" si="105"/>
        <v>6447.4731082856915</v>
      </c>
      <c r="X97" s="61">
        <f t="shared" si="106"/>
        <v>6435.9878305131651</v>
      </c>
      <c r="Y97" s="61">
        <f t="shared" si="107"/>
        <v>6481.7508785580203</v>
      </c>
      <c r="Z97" s="62">
        <f t="shared" si="108"/>
        <v>25333.189845701803</v>
      </c>
      <c r="AA97" s="61">
        <f t="shared" si="122"/>
        <v>1459.0239794137633</v>
      </c>
      <c r="AB97" s="63">
        <f t="shared" si="123"/>
        <v>4.177179812361182E-4</v>
      </c>
      <c r="AC97" s="73"/>
      <c r="AD97" s="81">
        <f t="shared" si="124"/>
        <v>5022.726899144257</v>
      </c>
      <c r="AE97" s="81">
        <f t="shared" si="109"/>
        <v>5544.3035401221023</v>
      </c>
      <c r="AF97" s="81">
        <f t="shared" si="110"/>
        <v>6131.9453144976114</v>
      </c>
      <c r="AG97" s="81">
        <f t="shared" si="111"/>
        <v>6794.0203152947897</v>
      </c>
      <c r="AH97" s="81">
        <f t="shared" si="112"/>
        <v>7539.9565740749185</v>
      </c>
      <c r="AI97" s="82">
        <f t="shared" si="113"/>
        <v>25333.189845724308</v>
      </c>
      <c r="AK97" s="86">
        <f t="shared" si="114"/>
        <v>0.10384332085957301</v>
      </c>
      <c r="AL97" s="86">
        <f t="shared" si="115"/>
        <v>0.10599018796913985</v>
      </c>
      <c r="AM97" s="86">
        <f t="shared" si="116"/>
        <v>0.10797144573873649</v>
      </c>
      <c r="AN97" s="86">
        <f t="shared" si="117"/>
        <v>0.10979305685926007</v>
      </c>
      <c r="AO97" s="56"/>
      <c r="AP97" s="53" t="str">
        <f t="shared" si="125"/>
        <v>HPS0170-ST-0070-001-B</v>
      </c>
      <c r="AQ97" s="53">
        <f t="shared" si="126"/>
        <v>116.8076023056804</v>
      </c>
      <c r="AR97" s="54">
        <f t="shared" ref="AR97:AU97" si="153">IF($B97=0,L97,AQ97*(1+AK97))</f>
        <v>128.93729163074659</v>
      </c>
      <c r="AS97" s="54">
        <f t="shared" si="153"/>
        <v>142.60337940692122</v>
      </c>
      <c r="AT97" s="54">
        <f t="shared" si="153"/>
        <v>158.00047244871607</v>
      </c>
      <c r="AU97" s="54">
        <f t="shared" si="153"/>
        <v>175.34782730406789</v>
      </c>
      <c r="AW97" s="102">
        <f t="shared" si="128"/>
        <v>0.29048443379677746</v>
      </c>
      <c r="AX97" s="102">
        <f t="shared" si="129"/>
        <v>0.50116793635734658</v>
      </c>
      <c r="AY97" s="103">
        <f t="shared" si="130"/>
        <v>0.57961496082154396</v>
      </c>
    </row>
    <row r="98" spans="1:51" x14ac:dyDescent="0.2">
      <c r="A98" s="27" t="s">
        <v>112</v>
      </c>
      <c r="B98" s="18">
        <f>IF(ISERROR(VLOOKUP('Prices revenue smoothing'!A98,Quantities!$A$1:$B$576,2,FALSE)),0,VLOOKUP('Prices revenue smoothing'!A98,Quantities!$A$1:$B$576,2,FALSE))</f>
        <v>21</v>
      </c>
      <c r="C98" s="19">
        <f t="shared" si="119"/>
        <v>0.56856268664982035</v>
      </c>
      <c r="D98" s="20">
        <v>1</v>
      </c>
      <c r="E98" s="21">
        <v>240</v>
      </c>
      <c r="F98" s="22">
        <f>Prices!F95</f>
        <v>69.685165796959865</v>
      </c>
      <c r="G98" s="23">
        <v>0</v>
      </c>
      <c r="H98" s="23">
        <v>0</v>
      </c>
      <c r="I98" s="23">
        <f>VLOOKUP(A98,'[1]Public Lighting Charges'!$A$8:$L$689,12,FALSE)</f>
        <v>91.833468870596832</v>
      </c>
      <c r="J98" s="24">
        <f t="shared" si="120"/>
        <v>161.51863466755668</v>
      </c>
      <c r="K98" s="25">
        <f t="shared" si="121"/>
        <v>161.51863466755668</v>
      </c>
      <c r="L98" s="25">
        <f t="shared" si="89"/>
        <v>198.73720971362431</v>
      </c>
      <c r="M98" s="25">
        <f t="shared" si="89"/>
        <v>199.07285502335753</v>
      </c>
      <c r="N98" s="25">
        <f t="shared" si="89"/>
        <v>198.77011994706845</v>
      </c>
      <c r="O98" s="25">
        <f t="shared" si="89"/>
        <v>199.97636677152235</v>
      </c>
      <c r="P98" s="23">
        <f t="shared" si="131"/>
        <v>129.05204391666445</v>
      </c>
      <c r="Q98" s="23">
        <f t="shared" si="132"/>
        <v>69.685165796959865</v>
      </c>
      <c r="R98" s="32">
        <f t="shared" si="133"/>
        <v>198.73720971362431</v>
      </c>
      <c r="S98" s="26">
        <f t="shared" si="102"/>
        <v>0</v>
      </c>
      <c r="U98" s="61">
        <f t="shared" si="103"/>
        <v>3391.8913280186903</v>
      </c>
      <c r="V98" s="61">
        <f t="shared" si="104"/>
        <v>4173.4814039861103</v>
      </c>
      <c r="W98" s="61">
        <f t="shared" si="105"/>
        <v>4180.5299554905087</v>
      </c>
      <c r="X98" s="61">
        <f t="shared" si="106"/>
        <v>4174.1725188884375</v>
      </c>
      <c r="Y98" s="61">
        <f t="shared" si="107"/>
        <v>4199.5037022019696</v>
      </c>
      <c r="Z98" s="62">
        <f t="shared" si="108"/>
        <v>16552.244552480683</v>
      </c>
      <c r="AA98" s="61">
        <f t="shared" si="122"/>
        <v>807.61237418327937</v>
      </c>
      <c r="AB98" s="63">
        <f t="shared" si="123"/>
        <v>2.3121909942885044E-4</v>
      </c>
      <c r="AC98" s="73"/>
      <c r="AD98" s="81">
        <f t="shared" si="124"/>
        <v>3391.8913280186903</v>
      </c>
      <c r="AE98" s="81">
        <f t="shared" si="109"/>
        <v>3680.5992281506051</v>
      </c>
      <c r="AF98" s="81">
        <f t="shared" si="110"/>
        <v>4005.8761086329737</v>
      </c>
      <c r="AG98" s="81">
        <f t="shared" si="111"/>
        <v>4372.353953291873</v>
      </c>
      <c r="AH98" s="81">
        <f t="shared" si="112"/>
        <v>4785.2514528825714</v>
      </c>
      <c r="AI98" s="82">
        <f t="shared" si="113"/>
        <v>16552.244552493143</v>
      </c>
      <c r="AK98" s="86">
        <f t="shared" si="114"/>
        <v>8.5117084308405047E-2</v>
      </c>
      <c r="AL98" s="86">
        <f t="shared" si="115"/>
        <v>8.837606604775898E-2</v>
      </c>
      <c r="AM98" s="86">
        <f t="shared" si="116"/>
        <v>9.1485067116556892E-2</v>
      </c>
      <c r="AN98" s="86">
        <f t="shared" si="117"/>
        <v>9.4433685836398176E-2</v>
      </c>
      <c r="AO98" s="56"/>
      <c r="AP98" s="53" t="str">
        <f t="shared" si="125"/>
        <v>HPS0170-ST-0240-001-B</v>
      </c>
      <c r="AQ98" s="53">
        <f t="shared" si="126"/>
        <v>161.51863466755668</v>
      </c>
      <c r="AR98" s="54">
        <f t="shared" ref="AR98:AU98" si="154">IF($B98=0,L98,AQ98*(1+AK98))</f>
        <v>175.26662991193356</v>
      </c>
      <c r="AS98" s="54">
        <f t="shared" si="154"/>
        <v>190.75600517299875</v>
      </c>
      <c r="AT98" s="54">
        <f t="shared" si="154"/>
        <v>208.20733110913679</v>
      </c>
      <c r="AU98" s="54">
        <f t="shared" si="154"/>
        <v>227.86911680393192</v>
      </c>
      <c r="AW98" s="102">
        <f t="shared" si="128"/>
        <v>0.2381008989032177</v>
      </c>
      <c r="AX98" s="102">
        <f t="shared" si="129"/>
        <v>0.41079149952536514</v>
      </c>
      <c r="AY98" s="103">
        <f t="shared" si="130"/>
        <v>0.57961496082154373</v>
      </c>
    </row>
    <row r="99" spans="1:51" x14ac:dyDescent="0.2">
      <c r="A99" s="27" t="s">
        <v>113</v>
      </c>
      <c r="B99" s="18">
        <f>IF(ISERROR(VLOOKUP('Prices revenue smoothing'!A99,Quantities!$A$1:$B$576,2,FALSE)),0,VLOOKUP('Prices revenue smoothing'!A99,Quantities!$A$1:$B$576,2,FALSE))</f>
        <v>30</v>
      </c>
      <c r="C99" s="19">
        <f t="shared" si="119"/>
        <v>0.48643421286746857</v>
      </c>
      <c r="D99" s="20">
        <v>1</v>
      </c>
      <c r="E99" s="21">
        <v>330</v>
      </c>
      <c r="F99" s="22">
        <f>Prices!F96</f>
        <v>95.968430970589921</v>
      </c>
      <c r="G99" s="23">
        <v>0</v>
      </c>
      <c r="H99" s="23">
        <v>0</v>
      </c>
      <c r="I99" s="23">
        <f>VLOOKUP(A99,'[1]Public Lighting Charges'!$A$8:$L$689,12,FALSE)</f>
        <v>90.898438620596821</v>
      </c>
      <c r="J99" s="24">
        <f t="shared" si="120"/>
        <v>186.86686959118674</v>
      </c>
      <c r="K99" s="25">
        <f t="shared" si="121"/>
        <v>186.86686959118674</v>
      </c>
      <c r="L99" s="25">
        <f t="shared" si="89"/>
        <v>223.70649245393864</v>
      </c>
      <c r="M99" s="25">
        <f t="shared" si="89"/>
        <v>224.03872028939224</v>
      </c>
      <c r="N99" s="25">
        <f t="shared" si="89"/>
        <v>223.73906760188308</v>
      </c>
      <c r="O99" s="25">
        <f t="shared" si="89"/>
        <v>224.93303265931132</v>
      </c>
      <c r="P99" s="23">
        <f t="shared" si="131"/>
        <v>127.73806148334872</v>
      </c>
      <c r="Q99" s="23">
        <f t="shared" si="132"/>
        <v>95.968430970589921</v>
      </c>
      <c r="R99" s="32">
        <f t="shared" si="133"/>
        <v>223.70649245393864</v>
      </c>
      <c r="S99" s="26">
        <f t="shared" si="102"/>
        <v>0</v>
      </c>
      <c r="U99" s="61">
        <f t="shared" si="103"/>
        <v>5606.0060877356027</v>
      </c>
      <c r="V99" s="61">
        <f t="shared" si="104"/>
        <v>6711.1947736181592</v>
      </c>
      <c r="W99" s="61">
        <f t="shared" si="105"/>
        <v>6721.1616086817676</v>
      </c>
      <c r="X99" s="61">
        <f t="shared" si="106"/>
        <v>6712.1720280564923</v>
      </c>
      <c r="Y99" s="61">
        <f t="shared" si="107"/>
        <v>6747.9909797793398</v>
      </c>
      <c r="Z99" s="62">
        <f t="shared" si="108"/>
        <v>26754.220056391321</v>
      </c>
      <c r="AA99" s="61">
        <f t="shared" si="122"/>
        <v>1141.9848920437371</v>
      </c>
      <c r="AB99" s="63">
        <f t="shared" si="123"/>
        <v>3.269498174377684E-4</v>
      </c>
      <c r="AC99" s="73"/>
      <c r="AD99" s="81">
        <f t="shared" si="124"/>
        <v>5606.0060877356027</v>
      </c>
      <c r="AE99" s="81">
        <f t="shared" si="109"/>
        <v>6014.2465638646827</v>
      </c>
      <c r="AF99" s="81">
        <f t="shared" si="110"/>
        <v>6474.1965288681677</v>
      </c>
      <c r="AG99" s="81">
        <f t="shared" si="111"/>
        <v>6992.4057282906588</v>
      </c>
      <c r="AH99" s="81">
        <f t="shared" si="112"/>
        <v>7576.2535265268516</v>
      </c>
      <c r="AI99" s="82">
        <f t="shared" si="113"/>
        <v>26754.220056408943</v>
      </c>
      <c r="AK99" s="86">
        <f t="shared" si="114"/>
        <v>7.2821982306119457E-2</v>
      </c>
      <c r="AL99" s="86">
        <f t="shared" si="115"/>
        <v>7.6476739042758271E-2</v>
      </c>
      <c r="AM99" s="86">
        <f t="shared" si="116"/>
        <v>8.004224108919436E-2</v>
      </c>
      <c r="AN99" s="86">
        <f t="shared" si="117"/>
        <v>8.3497414326802577E-2</v>
      </c>
      <c r="AO99" s="56"/>
      <c r="AP99" s="53" t="str">
        <f t="shared" si="125"/>
        <v>HPS0170-ST-0330-001-B</v>
      </c>
      <c r="AQ99" s="53">
        <f t="shared" si="126"/>
        <v>186.86686959118674</v>
      </c>
      <c r="AR99" s="54">
        <f t="shared" ref="AR99:AU99" si="155">IF($B99=0,L99,AQ99*(1+AK99))</f>
        <v>200.47488546215607</v>
      </c>
      <c r="AS99" s="54">
        <f t="shared" si="155"/>
        <v>215.80655096227224</v>
      </c>
      <c r="AT99" s="54">
        <f t="shared" si="155"/>
        <v>233.08019094302193</v>
      </c>
      <c r="AU99" s="54">
        <f t="shared" si="155"/>
        <v>252.54178421756168</v>
      </c>
      <c r="AW99" s="102">
        <f t="shared" si="128"/>
        <v>0.20370739420745296</v>
      </c>
      <c r="AX99" s="102">
        <f t="shared" si="129"/>
        <v>0.35145296097726458</v>
      </c>
      <c r="AY99" s="103">
        <f t="shared" si="130"/>
        <v>0.57961496082154429</v>
      </c>
    </row>
    <row r="100" spans="1:51" x14ac:dyDescent="0.2">
      <c r="A100" s="27" t="s">
        <v>114</v>
      </c>
      <c r="B100" s="18">
        <f>IF(ISERROR(VLOOKUP('Prices revenue smoothing'!A100,Quantities!$A$1:$B$576,2,FALSE)),0,VLOOKUP('Prices revenue smoothing'!A100,Quantities!$A$1:$B$576,2,FALSE))</f>
        <v>2</v>
      </c>
      <c r="C100" s="19">
        <f t="shared" si="119"/>
        <v>0.43347007864329978</v>
      </c>
      <c r="D100" s="20">
        <v>1</v>
      </c>
      <c r="E100" s="21">
        <v>400</v>
      </c>
      <c r="F100" s="22">
        <f>Prices!F97</f>
        <v>112.34795462341719</v>
      </c>
      <c r="G100" s="23">
        <v>0</v>
      </c>
      <c r="H100" s="23">
        <v>0</v>
      </c>
      <c r="I100" s="23">
        <f>VLOOKUP(A100,'[1]Public Lighting Charges'!$A$8:$L$689,12,FALSE)</f>
        <v>85.96099674559683</v>
      </c>
      <c r="J100" s="24">
        <f t="shared" si="120"/>
        <v>198.30895136901404</v>
      </c>
      <c r="K100" s="25">
        <f t="shared" si="121"/>
        <v>198.30895136901404</v>
      </c>
      <c r="L100" s="25">
        <f t="shared" si="89"/>
        <v>233.14751129446984</v>
      </c>
      <c r="M100" s="25">
        <f t="shared" si="89"/>
        <v>233.46169310348228</v>
      </c>
      <c r="N100" s="25">
        <f t="shared" si="89"/>
        <v>233.1783170181867</v>
      </c>
      <c r="O100" s="25">
        <f t="shared" si="89"/>
        <v>234.30742801253868</v>
      </c>
      <c r="P100" s="23">
        <f t="shared" si="131"/>
        <v>120.79955667105266</v>
      </c>
      <c r="Q100" s="23">
        <f t="shared" si="132"/>
        <v>112.34795462341719</v>
      </c>
      <c r="R100" s="32">
        <f t="shared" si="133"/>
        <v>233.14751129446984</v>
      </c>
      <c r="S100" s="26">
        <f t="shared" si="102"/>
        <v>0</v>
      </c>
      <c r="U100" s="61">
        <f t="shared" si="103"/>
        <v>396.61790273802808</v>
      </c>
      <c r="V100" s="61">
        <f t="shared" si="104"/>
        <v>466.29502258893967</v>
      </c>
      <c r="W100" s="61">
        <f t="shared" si="105"/>
        <v>466.92338620696455</v>
      </c>
      <c r="X100" s="61">
        <f t="shared" si="106"/>
        <v>466.35663403637341</v>
      </c>
      <c r="Y100" s="61">
        <f t="shared" si="107"/>
        <v>468.61485602507736</v>
      </c>
      <c r="Z100" s="62">
        <f t="shared" si="108"/>
        <v>1865.3252701809868</v>
      </c>
      <c r="AA100" s="61">
        <f t="shared" si="122"/>
        <v>71.99695328704928</v>
      </c>
      <c r="AB100" s="63">
        <f t="shared" si="123"/>
        <v>2.061269890457952E-5</v>
      </c>
      <c r="AC100" s="73"/>
      <c r="AD100" s="81">
        <f t="shared" si="124"/>
        <v>396.61790273802808</v>
      </c>
      <c r="AE100" s="81">
        <f t="shared" si="109"/>
        <v>422.35560793406358</v>
      </c>
      <c r="AF100" s="81">
        <f t="shared" si="110"/>
        <v>451.35336121035442</v>
      </c>
      <c r="AG100" s="81">
        <f t="shared" si="111"/>
        <v>484.02409423289896</v>
      </c>
      <c r="AH100" s="81">
        <f t="shared" si="112"/>
        <v>520.83304236279059</v>
      </c>
      <c r="AI100" s="82">
        <f t="shared" si="113"/>
        <v>1865.3252701820973</v>
      </c>
      <c r="AK100" s="86">
        <f t="shared" si="114"/>
        <v>6.4892948649964588E-2</v>
      </c>
      <c r="AL100" s="86">
        <f t="shared" si="115"/>
        <v>6.8657199600432081E-2</v>
      </c>
      <c r="AM100" s="86">
        <f t="shared" si="116"/>
        <v>7.2383936468168361E-2</v>
      </c>
      <c r="AN100" s="86">
        <f t="shared" si="117"/>
        <v>7.6047759953412952E-2</v>
      </c>
      <c r="AO100" s="56"/>
      <c r="AP100" s="53" t="str">
        <f t="shared" si="125"/>
        <v>HPS0170-ST-0400-001-B</v>
      </c>
      <c r="AQ100" s="53">
        <f t="shared" si="126"/>
        <v>198.30895136901404</v>
      </c>
      <c r="AR100" s="54">
        <f t="shared" ref="AR100:AU100" si="156">IF($B100=0,L100,AQ100*(1+AK100))</f>
        <v>211.17780396703179</v>
      </c>
      <c r="AS100" s="54">
        <f t="shared" si="156"/>
        <v>225.67668060517724</v>
      </c>
      <c r="AT100" s="54">
        <f t="shared" si="156"/>
        <v>242.01204711644954</v>
      </c>
      <c r="AU100" s="54">
        <f t="shared" si="156"/>
        <v>260.41652118139541</v>
      </c>
      <c r="AW100" s="102">
        <f t="shared" si="128"/>
        <v>0.18152724017252525</v>
      </c>
      <c r="AX100" s="102">
        <f t="shared" si="129"/>
        <v>0.31318591210142288</v>
      </c>
      <c r="AY100" s="103">
        <f t="shared" si="130"/>
        <v>0.5796149608215424</v>
      </c>
    </row>
    <row r="101" spans="1:51" x14ac:dyDescent="0.2">
      <c r="A101" s="27" t="s">
        <v>115</v>
      </c>
      <c r="B101" s="18">
        <f>IF(ISERROR(VLOOKUP('Prices revenue smoothing'!A101,Quantities!$A$1:$B$576,2,FALSE)),0,VLOOKUP('Prices revenue smoothing'!A101,Quantities!$A$1:$B$576,2,FALSE))</f>
        <v>10</v>
      </c>
      <c r="C101" s="19">
        <f t="shared" si="119"/>
        <v>0.28930155292404736</v>
      </c>
      <c r="D101" s="20">
        <v>1</v>
      </c>
      <c r="E101" s="21">
        <v>600</v>
      </c>
      <c r="F101" s="22">
        <f>Prices!F98</f>
        <v>205.10719752420403</v>
      </c>
      <c r="G101" s="23">
        <v>0</v>
      </c>
      <c r="H101" s="23">
        <v>0</v>
      </c>
      <c r="I101" s="23">
        <f>VLOOKUP(A101,'[1]Public Lighting Charges'!$A$8:$L$689,12,FALSE)</f>
        <v>83.492275808096821</v>
      </c>
      <c r="J101" s="24">
        <f t="shared" si="120"/>
        <v>288.59947333230082</v>
      </c>
      <c r="K101" s="25">
        <f t="shared" si="121"/>
        <v>288.59947333230082</v>
      </c>
      <c r="L101" s="25">
        <f t="shared" si="89"/>
        <v>322.43750178910864</v>
      </c>
      <c r="M101" s="25">
        <f t="shared" si="89"/>
        <v>322.74266058490048</v>
      </c>
      <c r="N101" s="25">
        <f t="shared" si="89"/>
        <v>322.46742280071169</v>
      </c>
      <c r="O101" s="25">
        <f t="shared" si="89"/>
        <v>323.5641067635255</v>
      </c>
      <c r="P101" s="23">
        <f t="shared" si="131"/>
        <v>117.3303042649046</v>
      </c>
      <c r="Q101" s="23">
        <f t="shared" si="132"/>
        <v>205.10719752420403</v>
      </c>
      <c r="R101" s="32">
        <f t="shared" si="133"/>
        <v>322.43750178910864</v>
      </c>
      <c r="S101" s="26">
        <f t="shared" si="102"/>
        <v>0</v>
      </c>
      <c r="U101" s="61">
        <f t="shared" si="103"/>
        <v>2885.9947333230084</v>
      </c>
      <c r="V101" s="61">
        <f t="shared" si="104"/>
        <v>3224.3750178910864</v>
      </c>
      <c r="W101" s="61">
        <f t="shared" si="105"/>
        <v>3227.4266058490048</v>
      </c>
      <c r="X101" s="61">
        <f t="shared" si="106"/>
        <v>3224.6742280071167</v>
      </c>
      <c r="Y101" s="61">
        <f t="shared" si="107"/>
        <v>3235.6410676352552</v>
      </c>
      <c r="Z101" s="62">
        <f t="shared" si="108"/>
        <v>13028.332217972187</v>
      </c>
      <c r="AA101" s="61">
        <f t="shared" si="122"/>
        <v>349.64633431224684</v>
      </c>
      <c r="AB101" s="63">
        <f t="shared" si="123"/>
        <v>1.0010360554471836E-4</v>
      </c>
      <c r="AC101" s="73"/>
      <c r="AD101" s="81">
        <f t="shared" si="124"/>
        <v>2885.9947333230084</v>
      </c>
      <c r="AE101" s="81">
        <f t="shared" si="109"/>
        <v>3010.9874429384281</v>
      </c>
      <c r="AF101" s="81">
        <f t="shared" si="110"/>
        <v>3151.8122650100286</v>
      </c>
      <c r="AG101" s="81">
        <f t="shared" si="111"/>
        <v>3310.4745627753641</v>
      </c>
      <c r="AH101" s="81">
        <f t="shared" si="112"/>
        <v>3489.2337073768522</v>
      </c>
      <c r="AI101" s="82">
        <f t="shared" si="113"/>
        <v>13028.332217977581</v>
      </c>
      <c r="AK101" s="86">
        <f t="shared" si="114"/>
        <v>4.331009622858871E-2</v>
      </c>
      <c r="AL101" s="86">
        <f t="shared" si="115"/>
        <v>4.677031197917228E-2</v>
      </c>
      <c r="AM101" s="86">
        <f t="shared" si="116"/>
        <v>5.034002168426447E-2</v>
      </c>
      <c r="AN101" s="86">
        <f t="shared" si="117"/>
        <v>5.3998042036493957E-2</v>
      </c>
      <c r="AO101" s="56"/>
      <c r="AP101" s="53" t="str">
        <f t="shared" si="125"/>
        <v>HPS0170-ST-0600-001-B</v>
      </c>
      <c r="AQ101" s="53">
        <f t="shared" si="126"/>
        <v>288.59947333230082</v>
      </c>
      <c r="AR101" s="54">
        <f t="shared" ref="AR101:AU101" si="157">IF($B101=0,L101,AQ101*(1+AK101))</f>
        <v>301.09874429384274</v>
      </c>
      <c r="AS101" s="54">
        <f t="shared" si="157"/>
        <v>315.18122650100275</v>
      </c>
      <c r="AT101" s="54">
        <f t="shared" si="157"/>
        <v>331.0474562775363</v>
      </c>
      <c r="AU101" s="54">
        <f t="shared" si="157"/>
        <v>348.9233707376851</v>
      </c>
      <c r="AW101" s="102">
        <f t="shared" si="128"/>
        <v>0.12115279708416346</v>
      </c>
      <c r="AX101" s="102">
        <f t="shared" si="129"/>
        <v>0.20902289497918039</v>
      </c>
      <c r="AY101" s="103">
        <f t="shared" si="130"/>
        <v>0.57961496082154451</v>
      </c>
    </row>
    <row r="102" spans="1:51" x14ac:dyDescent="0.2">
      <c r="A102" s="27" t="s">
        <v>116</v>
      </c>
      <c r="B102" s="18">
        <f>IF(ISERROR(VLOOKUP('Prices revenue smoothing'!A102,Quantities!$A$1:$B$576,2,FALSE)),0,VLOOKUP('Prices revenue smoothing'!A102,Quantities!$A$1:$B$576,2,FALSE))</f>
        <v>60</v>
      </c>
      <c r="C102" s="19">
        <f t="shared" si="119"/>
        <v>0.7016316621668508</v>
      </c>
      <c r="D102" s="20">
        <v>1</v>
      </c>
      <c r="E102" s="21">
        <v>620</v>
      </c>
      <c r="F102" s="22">
        <f>Prices!F99</f>
        <v>34.455205908772193</v>
      </c>
      <c r="G102" s="23">
        <v>0</v>
      </c>
      <c r="H102" s="23">
        <v>0</v>
      </c>
      <c r="I102" s="23">
        <f>VLOOKUP(A102,'[1]Public Lighting Charges'!$A$8:$L$689,12,FALSE)</f>
        <v>81.023554870596826</v>
      </c>
      <c r="J102" s="24">
        <f t="shared" si="120"/>
        <v>115.47876077936903</v>
      </c>
      <c r="K102" s="25">
        <f t="shared" si="121"/>
        <v>115.47876077936903</v>
      </c>
      <c r="L102" s="25">
        <f t="shared" si="89"/>
        <v>148.31625776752875</v>
      </c>
      <c r="M102" s="25">
        <f t="shared" si="89"/>
        <v>148.61239355010002</v>
      </c>
      <c r="N102" s="25">
        <f t="shared" si="89"/>
        <v>148.34529406701805</v>
      </c>
      <c r="O102" s="25">
        <f t="shared" si="89"/>
        <v>149.40955099829375</v>
      </c>
      <c r="P102" s="23">
        <f t="shared" si="131"/>
        <v>113.86105185875655</v>
      </c>
      <c r="Q102" s="23">
        <f t="shared" si="132"/>
        <v>34.455205908772193</v>
      </c>
      <c r="R102" s="32">
        <f t="shared" si="133"/>
        <v>148.31625776752875</v>
      </c>
      <c r="S102" s="26">
        <f t="shared" si="102"/>
        <v>0</v>
      </c>
      <c r="U102" s="61">
        <f t="shared" si="103"/>
        <v>6928.7256467621419</v>
      </c>
      <c r="V102" s="61">
        <f t="shared" si="104"/>
        <v>8898.9754660517247</v>
      </c>
      <c r="W102" s="61">
        <f t="shared" si="105"/>
        <v>8916.7436130060014</v>
      </c>
      <c r="X102" s="61">
        <f t="shared" si="106"/>
        <v>8900.7176440210824</v>
      </c>
      <c r="Y102" s="61">
        <f t="shared" si="107"/>
        <v>8964.5730598976261</v>
      </c>
      <c r="Z102" s="62">
        <f t="shared" si="108"/>
        <v>35018.906032898929</v>
      </c>
      <c r="AA102" s="61">
        <f t="shared" si="122"/>
        <v>2035.8474131354842</v>
      </c>
      <c r="AB102" s="63">
        <f t="shared" si="123"/>
        <v>5.8286229939923486E-4</v>
      </c>
      <c r="AC102" s="73"/>
      <c r="AD102" s="81">
        <f t="shared" si="124"/>
        <v>6928.7256467621419</v>
      </c>
      <c r="AE102" s="81">
        <f t="shared" si="109"/>
        <v>7656.5070062661125</v>
      </c>
      <c r="AF102" s="81">
        <f t="shared" si="110"/>
        <v>8476.4722728365905</v>
      </c>
      <c r="AG102" s="81">
        <f t="shared" si="111"/>
        <v>9400.2978553442808</v>
      </c>
      <c r="AH102" s="81">
        <f t="shared" si="112"/>
        <v>10441.139146665391</v>
      </c>
      <c r="AI102" s="82">
        <f t="shared" si="113"/>
        <v>35018.906032930332</v>
      </c>
      <c r="AK102" s="86">
        <f t="shared" si="114"/>
        <v>0.10503827061532876</v>
      </c>
      <c r="AL102" s="86">
        <f t="shared" si="115"/>
        <v>0.10709390925906755</v>
      </c>
      <c r="AM102" s="86">
        <f t="shared" si="116"/>
        <v>0.10898703526326038</v>
      </c>
      <c r="AN102" s="86">
        <f t="shared" si="117"/>
        <v>0.11072428845745232</v>
      </c>
      <c r="AO102" s="56"/>
      <c r="AP102" s="53" t="str">
        <f t="shared" si="125"/>
        <v>HPS0170-ST-0620-001-B</v>
      </c>
      <c r="AQ102" s="53">
        <f t="shared" si="126"/>
        <v>115.47876077936903</v>
      </c>
      <c r="AR102" s="54">
        <f t="shared" ref="AR102:AU102" si="158">IF($B102=0,L102,AQ102*(1+AK102))</f>
        <v>127.60845010443521</v>
      </c>
      <c r="AS102" s="54">
        <f t="shared" si="158"/>
        <v>141.27453788060984</v>
      </c>
      <c r="AT102" s="54">
        <f t="shared" si="158"/>
        <v>156.67163092240469</v>
      </c>
      <c r="AU102" s="54">
        <f t="shared" si="158"/>
        <v>174.01898577775654</v>
      </c>
      <c r="AW102" s="102">
        <f t="shared" si="128"/>
        <v>0.29382710716607091</v>
      </c>
      <c r="AX102" s="102">
        <f t="shared" si="129"/>
        <v>0.50693499482760362</v>
      </c>
      <c r="AY102" s="103">
        <f t="shared" si="130"/>
        <v>0.57961496082154362</v>
      </c>
    </row>
    <row r="103" spans="1:51" x14ac:dyDescent="0.2">
      <c r="A103" s="27" t="s">
        <v>117</v>
      </c>
      <c r="B103" s="18">
        <f>IF(ISERROR(VLOOKUP('Prices revenue smoothing'!A103,Quantities!$A$1:$B$576,2,FALSE)),0,VLOOKUP('Prices revenue smoothing'!A103,Quantities!$A$1:$B$576,2,FALSE))</f>
        <v>4</v>
      </c>
      <c r="C103" s="19">
        <f t="shared" si="119"/>
        <v>0.62073010553654873</v>
      </c>
      <c r="D103" s="20">
        <v>1</v>
      </c>
      <c r="E103" s="21">
        <v>660</v>
      </c>
      <c r="F103" s="22">
        <f>Prices!F100</f>
        <v>49.505888035288052</v>
      </c>
      <c r="G103" s="23">
        <v>0</v>
      </c>
      <c r="H103" s="23">
        <v>0</v>
      </c>
      <c r="I103" s="23">
        <f>VLOOKUP(A103,'[1]Public Lighting Charges'!$A$8:$L$689,12,FALSE)</f>
        <v>81.023554870596826</v>
      </c>
      <c r="J103" s="24">
        <f t="shared" si="120"/>
        <v>130.52944290588488</v>
      </c>
      <c r="K103" s="25">
        <f t="shared" si="121"/>
        <v>130.52944290588488</v>
      </c>
      <c r="L103" s="25">
        <f t="shared" si="89"/>
        <v>163.36693989404461</v>
      </c>
      <c r="M103" s="25">
        <f t="shared" si="89"/>
        <v>163.6630756766159</v>
      </c>
      <c r="N103" s="25">
        <f t="shared" si="89"/>
        <v>163.3959761935339</v>
      </c>
      <c r="O103" s="25">
        <f t="shared" si="89"/>
        <v>164.4602331248096</v>
      </c>
      <c r="P103" s="23">
        <f t="shared" si="131"/>
        <v>113.86105185875655</v>
      </c>
      <c r="Q103" s="23">
        <f t="shared" si="132"/>
        <v>49.505888035288052</v>
      </c>
      <c r="R103" s="32">
        <f t="shared" si="133"/>
        <v>163.36693989404461</v>
      </c>
      <c r="S103" s="26">
        <f t="shared" si="102"/>
        <v>0</v>
      </c>
      <c r="U103" s="61">
        <f t="shared" si="103"/>
        <v>522.11777162353951</v>
      </c>
      <c r="V103" s="61">
        <f t="shared" si="104"/>
        <v>653.46775957617842</v>
      </c>
      <c r="W103" s="61">
        <f t="shared" si="105"/>
        <v>654.65230270646362</v>
      </c>
      <c r="X103" s="61">
        <f t="shared" si="106"/>
        <v>653.58390477413559</v>
      </c>
      <c r="Y103" s="61">
        <f t="shared" si="107"/>
        <v>657.84093249923842</v>
      </c>
      <c r="Z103" s="62">
        <f t="shared" si="108"/>
        <v>2583.5662821435053</v>
      </c>
      <c r="AA103" s="61">
        <f t="shared" si="122"/>
        <v>135.72316087569891</v>
      </c>
      <c r="AB103" s="63">
        <f t="shared" si="123"/>
        <v>3.8857486626615649E-5</v>
      </c>
      <c r="AC103" s="73"/>
      <c r="AD103" s="81">
        <f t="shared" si="124"/>
        <v>522.11777162353951</v>
      </c>
      <c r="AE103" s="81">
        <f t="shared" si="109"/>
        <v>570.63652892380424</v>
      </c>
      <c r="AF103" s="81">
        <f t="shared" si="110"/>
        <v>625.30088002850277</v>
      </c>
      <c r="AG103" s="81">
        <f t="shared" si="111"/>
        <v>686.88925219568216</v>
      </c>
      <c r="AH103" s="81">
        <f t="shared" si="112"/>
        <v>756.27867161708946</v>
      </c>
      <c r="AI103" s="82">
        <f t="shared" si="113"/>
        <v>2583.566282145599</v>
      </c>
      <c r="AK103" s="86">
        <f t="shared" si="114"/>
        <v>9.2926845124222293E-2</v>
      </c>
      <c r="AL103" s="86">
        <f t="shared" si="115"/>
        <v>9.5795393974853205E-2</v>
      </c>
      <c r="AM103" s="86">
        <f t="shared" si="116"/>
        <v>9.8493979673228732E-2</v>
      </c>
      <c r="AN103" s="86">
        <f t="shared" si="117"/>
        <v>0.10101980661307468</v>
      </c>
      <c r="AO103" s="56"/>
      <c r="AP103" s="53" t="str">
        <f t="shared" si="125"/>
        <v>HPS0170-ST-0660-001-B</v>
      </c>
      <c r="AQ103" s="53">
        <f t="shared" si="126"/>
        <v>130.52944290588488</v>
      </c>
      <c r="AR103" s="54">
        <f t="shared" ref="AR103:AU103" si="159">IF($B103=0,L103,AQ103*(1+AK103))</f>
        <v>142.65913223095106</v>
      </c>
      <c r="AS103" s="54">
        <f t="shared" si="159"/>
        <v>156.32522000712569</v>
      </c>
      <c r="AT103" s="54">
        <f t="shared" si="159"/>
        <v>171.72231304892054</v>
      </c>
      <c r="AU103" s="54">
        <f t="shared" si="159"/>
        <v>189.06966790427236</v>
      </c>
      <c r="AW103" s="102">
        <f t="shared" si="128"/>
        <v>0.25994740698763041</v>
      </c>
      <c r="AX103" s="102">
        <f t="shared" si="129"/>
        <v>0.44848291462177242</v>
      </c>
      <c r="AY103" s="103">
        <f t="shared" si="130"/>
        <v>0.57961496082154385</v>
      </c>
    </row>
    <row r="104" spans="1:51" x14ac:dyDescent="0.2">
      <c r="A104" s="27" t="s">
        <v>118</v>
      </c>
      <c r="B104" s="18">
        <f>IF(ISERROR(VLOOKUP('Prices revenue smoothing'!A104,Quantities!$A$1:$B$576,2,FALSE)),0,VLOOKUP('Prices revenue smoothing'!A104,Quantities!$A$1:$B$576,2,FALSE))</f>
        <v>2</v>
      </c>
      <c r="C104" s="19">
        <f t="shared" si="119"/>
        <v>0.50105459930601537</v>
      </c>
      <c r="D104" s="20">
        <v>1</v>
      </c>
      <c r="E104" s="21">
        <v>770</v>
      </c>
      <c r="F104" s="22">
        <f>Prices!F101</f>
        <v>86.06468944978711</v>
      </c>
      <c r="G104" s="23">
        <v>0</v>
      </c>
      <c r="H104" s="23">
        <v>0</v>
      </c>
      <c r="I104" s="23">
        <f>VLOOKUP(A104,'[1]Public Lighting Charges'!$A$8:$L$689,12,FALSE)</f>
        <v>86.428511870596822</v>
      </c>
      <c r="J104" s="24">
        <f t="shared" si="120"/>
        <v>172.49320132038395</v>
      </c>
      <c r="K104" s="25">
        <f t="shared" si="121"/>
        <v>172.49320132038395</v>
      </c>
      <c r="L104" s="25">
        <f t="shared" si="89"/>
        <v>207.52123733749761</v>
      </c>
      <c r="M104" s="25">
        <f t="shared" si="89"/>
        <v>207.83712788364986</v>
      </c>
      <c r="N104" s="25">
        <f t="shared" si="89"/>
        <v>207.55221060396431</v>
      </c>
      <c r="O104" s="25">
        <f t="shared" si="89"/>
        <v>208.68746248182913</v>
      </c>
      <c r="P104" s="23">
        <f t="shared" si="131"/>
        <v>121.45654788771049</v>
      </c>
      <c r="Q104" s="23">
        <f t="shared" si="132"/>
        <v>86.06468944978711</v>
      </c>
      <c r="R104" s="32">
        <f t="shared" si="133"/>
        <v>207.52123733749761</v>
      </c>
      <c r="S104" s="26">
        <f t="shared" si="102"/>
        <v>0</v>
      </c>
      <c r="U104" s="61">
        <f t="shared" si="103"/>
        <v>344.98640264076789</v>
      </c>
      <c r="V104" s="61">
        <f t="shared" si="104"/>
        <v>415.04247467499522</v>
      </c>
      <c r="W104" s="61">
        <f t="shared" si="105"/>
        <v>415.67425576729971</v>
      </c>
      <c r="X104" s="61">
        <f t="shared" si="106"/>
        <v>415.10442120792862</v>
      </c>
      <c r="Y104" s="61">
        <f t="shared" si="107"/>
        <v>417.37492496365826</v>
      </c>
      <c r="Z104" s="62">
        <f t="shared" si="108"/>
        <v>1653.0237959618134</v>
      </c>
      <c r="AA104" s="61">
        <f t="shared" si="122"/>
        <v>72.388522322890367</v>
      </c>
      <c r="AB104" s="63">
        <f t="shared" si="123"/>
        <v>2.0724804962789635E-5</v>
      </c>
      <c r="AC104" s="73"/>
      <c r="AD104" s="81">
        <f t="shared" si="124"/>
        <v>344.98640264076789</v>
      </c>
      <c r="AE104" s="81">
        <f t="shared" si="109"/>
        <v>370.86408721021093</v>
      </c>
      <c r="AF104" s="81">
        <f t="shared" si="110"/>
        <v>400.0195502474507</v>
      </c>
      <c r="AG104" s="81">
        <f t="shared" si="111"/>
        <v>432.86796922538355</v>
      </c>
      <c r="AH104" s="81">
        <f t="shared" si="112"/>
        <v>469.87710977553047</v>
      </c>
      <c r="AI104" s="82">
        <f t="shared" si="113"/>
        <v>1653.0237959629299</v>
      </c>
      <c r="AK104" s="86">
        <f t="shared" si="114"/>
        <v>7.5010737731565899E-2</v>
      </c>
      <c r="AL104" s="86">
        <f t="shared" si="115"/>
        <v>7.8614953679011917E-2</v>
      </c>
      <c r="AM104" s="86">
        <f t="shared" si="116"/>
        <v>8.21170339239993E-2</v>
      </c>
      <c r="AN104" s="86">
        <f t="shared" si="117"/>
        <v>8.5497526223468817E-2</v>
      </c>
      <c r="AO104" s="56"/>
      <c r="AP104" s="53" t="str">
        <f t="shared" si="125"/>
        <v>HPS0170-ST-0770-001-B</v>
      </c>
      <c r="AQ104" s="53">
        <f t="shared" si="126"/>
        <v>172.49320132038395</v>
      </c>
      <c r="AR104" s="54">
        <f t="shared" ref="AR104:AU104" si="160">IF($B104=0,L104,AQ104*(1+AK104))</f>
        <v>185.43204360510546</v>
      </c>
      <c r="AS104" s="54">
        <f t="shared" si="160"/>
        <v>200.00977512372535</v>
      </c>
      <c r="AT104" s="54">
        <f t="shared" si="160"/>
        <v>216.4339846126918</v>
      </c>
      <c r="AU104" s="54">
        <f t="shared" si="160"/>
        <v>234.93855488776524</v>
      </c>
      <c r="AW104" s="102">
        <f t="shared" si="128"/>
        <v>0.20983007379067073</v>
      </c>
      <c r="AX104" s="102">
        <f t="shared" si="129"/>
        <v>0.36201631768313625</v>
      </c>
      <c r="AY104" s="103">
        <f t="shared" si="130"/>
        <v>0.57961496082154429</v>
      </c>
    </row>
    <row r="105" spans="1:51" x14ac:dyDescent="0.2">
      <c r="A105" s="27" t="s">
        <v>119</v>
      </c>
      <c r="B105" s="18">
        <f>IF(ISERROR(VLOOKUP('Prices revenue smoothing'!A105,Quantities!$A$1:$B$576,2,FALSE)),0,VLOOKUP('Prices revenue smoothing'!A105,Quantities!$A$1:$B$576,2,FALSE))</f>
        <v>8</v>
      </c>
      <c r="C105" s="19">
        <f t="shared" si="119"/>
        <v>0.47968425756621152</v>
      </c>
      <c r="D105" s="20">
        <v>1</v>
      </c>
      <c r="E105" s="21">
        <v>900</v>
      </c>
      <c r="F105" s="22">
        <f>Prices!F102</f>
        <v>93.749408307796699</v>
      </c>
      <c r="G105" s="23">
        <v>0</v>
      </c>
      <c r="H105" s="23">
        <v>0</v>
      </c>
      <c r="I105" s="23">
        <f>VLOOKUP(A105,'[1]Public Lighting Charges'!$A$8:$L$689,12,FALSE)</f>
        <v>86.428511870596822</v>
      </c>
      <c r="J105" s="24">
        <f t="shared" si="120"/>
        <v>180.17792017839352</v>
      </c>
      <c r="K105" s="25">
        <f t="shared" si="121"/>
        <v>180.17792017839352</v>
      </c>
      <c r="L105" s="25">
        <f t="shared" si="89"/>
        <v>215.20595619550718</v>
      </c>
      <c r="M105" s="25">
        <f t="shared" si="89"/>
        <v>215.52184674165943</v>
      </c>
      <c r="N105" s="25">
        <f t="shared" si="89"/>
        <v>215.23692946197389</v>
      </c>
      <c r="O105" s="25">
        <f t="shared" si="89"/>
        <v>216.37218133983873</v>
      </c>
      <c r="P105" s="23">
        <f t="shared" si="131"/>
        <v>121.45654788771049</v>
      </c>
      <c r="Q105" s="23">
        <f t="shared" si="132"/>
        <v>93.749408307796699</v>
      </c>
      <c r="R105" s="32">
        <f t="shared" si="133"/>
        <v>215.20595619550718</v>
      </c>
      <c r="S105" s="26">
        <f t="shared" si="102"/>
        <v>0</v>
      </c>
      <c r="U105" s="61">
        <f t="shared" si="103"/>
        <v>1441.4233614271482</v>
      </c>
      <c r="V105" s="61">
        <f t="shared" si="104"/>
        <v>1721.6476495640575</v>
      </c>
      <c r="W105" s="61">
        <f t="shared" si="105"/>
        <v>1724.1747739332754</v>
      </c>
      <c r="X105" s="61">
        <f t="shared" si="106"/>
        <v>1721.8954356957911</v>
      </c>
      <c r="Y105" s="61">
        <f t="shared" si="107"/>
        <v>1730.9774507187099</v>
      </c>
      <c r="Z105" s="62">
        <f t="shared" si="108"/>
        <v>6866.3406735905883</v>
      </c>
      <c r="AA105" s="61">
        <f t="shared" si="122"/>
        <v>289.5540892915617</v>
      </c>
      <c r="AB105" s="63">
        <f t="shared" si="123"/>
        <v>8.2899219851158607E-5</v>
      </c>
      <c r="AC105" s="73"/>
      <c r="AD105" s="81">
        <f t="shared" si="124"/>
        <v>1441.4233614271482</v>
      </c>
      <c r="AE105" s="81">
        <f t="shared" si="109"/>
        <v>1544.9340997049205</v>
      </c>
      <c r="AF105" s="81">
        <f t="shared" si="110"/>
        <v>1661.5559518538798</v>
      </c>
      <c r="AG105" s="81">
        <f t="shared" si="111"/>
        <v>1792.9496277656115</v>
      </c>
      <c r="AH105" s="81">
        <f t="shared" si="112"/>
        <v>1940.9861899661994</v>
      </c>
      <c r="AI105" s="82">
        <f t="shared" si="113"/>
        <v>6866.3406735950557</v>
      </c>
      <c r="AK105" s="86">
        <f t="shared" si="114"/>
        <v>7.1811475412252745E-2</v>
      </c>
      <c r="AL105" s="86">
        <f t="shared" si="115"/>
        <v>7.5486619248830003E-2</v>
      </c>
      <c r="AM105" s="86">
        <f t="shared" si="116"/>
        <v>7.9078694740992161E-2</v>
      </c>
      <c r="AN105" s="86">
        <f t="shared" si="117"/>
        <v>8.256593487518793E-2</v>
      </c>
      <c r="AO105" s="56"/>
      <c r="AP105" s="53" t="str">
        <f t="shared" si="125"/>
        <v>HPS0170-ST-0900-001-B</v>
      </c>
      <c r="AQ105" s="53">
        <f t="shared" si="126"/>
        <v>180.17792017839352</v>
      </c>
      <c r="AR105" s="54">
        <f t="shared" ref="AR105:AU105" si="161">IF($B105=0,L105,AQ105*(1+AK105))</f>
        <v>193.11676246311507</v>
      </c>
      <c r="AS105" s="54">
        <f t="shared" si="161"/>
        <v>207.69449398173498</v>
      </c>
      <c r="AT105" s="54">
        <f t="shared" si="161"/>
        <v>224.11870347070146</v>
      </c>
      <c r="AU105" s="54">
        <f t="shared" si="161"/>
        <v>242.62327374577495</v>
      </c>
      <c r="AW105" s="102">
        <f t="shared" si="128"/>
        <v>0.20088066909424529</v>
      </c>
      <c r="AX105" s="102">
        <f t="shared" si="129"/>
        <v>0.34657605940591668</v>
      </c>
      <c r="AY105" s="103">
        <f t="shared" si="130"/>
        <v>0.5796149608215434</v>
      </c>
    </row>
    <row r="106" spans="1:51" x14ac:dyDescent="0.2">
      <c r="A106" s="27" t="s">
        <v>120</v>
      </c>
      <c r="B106" s="18">
        <f>IF(ISERROR(VLOOKUP('Prices revenue smoothing'!A106,Quantities!$A$1:$B$576,2,FALSE)),0,VLOOKUP('Prices revenue smoothing'!A106,Quantities!$A$1:$B$576,2,FALSE))</f>
        <v>2</v>
      </c>
      <c r="C106" s="19">
        <f t="shared" si="119"/>
        <v>0.60834374409309233</v>
      </c>
      <c r="D106" s="20">
        <v>1</v>
      </c>
      <c r="E106" s="21">
        <v>1030</v>
      </c>
      <c r="F106" s="22">
        <f>Prices!F103</f>
        <v>52.163571087910817</v>
      </c>
      <c r="G106" s="23">
        <v>0</v>
      </c>
      <c r="H106" s="23">
        <v>0</v>
      </c>
      <c r="I106" s="23">
        <f>VLOOKUP(A106,'[1]Public Lighting Charges'!$A$8:$L$689,12,FALSE)</f>
        <v>81.023554870596826</v>
      </c>
      <c r="J106" s="24">
        <f t="shared" si="120"/>
        <v>133.18712595850764</v>
      </c>
      <c r="K106" s="25">
        <f t="shared" si="121"/>
        <v>133.18712595850764</v>
      </c>
      <c r="L106" s="25">
        <f t="shared" si="89"/>
        <v>166.02462294666736</v>
      </c>
      <c r="M106" s="25">
        <f t="shared" si="89"/>
        <v>166.32075872923866</v>
      </c>
      <c r="N106" s="25">
        <f t="shared" si="89"/>
        <v>166.05365924615666</v>
      </c>
      <c r="O106" s="25">
        <f t="shared" si="89"/>
        <v>167.11791617743236</v>
      </c>
      <c r="P106" s="23">
        <f t="shared" si="131"/>
        <v>113.86105185875655</v>
      </c>
      <c r="Q106" s="23">
        <f t="shared" si="132"/>
        <v>52.163571087910817</v>
      </c>
      <c r="R106" s="32">
        <f t="shared" si="133"/>
        <v>166.02462294666736</v>
      </c>
      <c r="S106" s="26">
        <f t="shared" si="102"/>
        <v>0</v>
      </c>
      <c r="U106" s="61">
        <f t="shared" si="103"/>
        <v>266.37425191701527</v>
      </c>
      <c r="V106" s="61">
        <f t="shared" si="104"/>
        <v>332.04924589333473</v>
      </c>
      <c r="W106" s="61">
        <f t="shared" si="105"/>
        <v>332.64151745847732</v>
      </c>
      <c r="X106" s="61">
        <f t="shared" si="106"/>
        <v>332.10731849231331</v>
      </c>
      <c r="Y106" s="61">
        <f t="shared" si="107"/>
        <v>334.23583235486473</v>
      </c>
      <c r="Z106" s="62">
        <f t="shared" si="108"/>
        <v>1313.7652051453254</v>
      </c>
      <c r="AA106" s="61">
        <f t="shared" si="122"/>
        <v>67.861580437849454</v>
      </c>
      <c r="AB106" s="63">
        <f t="shared" si="123"/>
        <v>1.9428743313307824E-5</v>
      </c>
      <c r="AC106" s="73"/>
      <c r="AD106" s="81">
        <f t="shared" si="124"/>
        <v>266.37425191701527</v>
      </c>
      <c r="AE106" s="81">
        <f t="shared" si="109"/>
        <v>290.63363056714763</v>
      </c>
      <c r="AF106" s="81">
        <f t="shared" si="110"/>
        <v>317.9658061194969</v>
      </c>
      <c r="AG106" s="81">
        <f t="shared" si="111"/>
        <v>348.7599922030866</v>
      </c>
      <c r="AH106" s="81">
        <f t="shared" si="112"/>
        <v>383.45470191379025</v>
      </c>
      <c r="AI106" s="82">
        <f t="shared" si="113"/>
        <v>1313.765205146372</v>
      </c>
      <c r="AK106" s="86">
        <f t="shared" si="114"/>
        <v>9.1072536011063077E-2</v>
      </c>
      <c r="AL106" s="86">
        <f t="shared" si="115"/>
        <v>9.4043402681970339E-2</v>
      </c>
      <c r="AM106" s="86">
        <f t="shared" si="116"/>
        <v>9.6847476964289428E-2</v>
      </c>
      <c r="AN106" s="86">
        <f t="shared" si="117"/>
        <v>9.9480188342533721E-2</v>
      </c>
      <c r="AO106" s="56"/>
      <c r="AP106" s="53" t="str">
        <f t="shared" si="125"/>
        <v>HPS0170-ST-1030-001-B</v>
      </c>
      <c r="AQ106" s="53">
        <f t="shared" si="126"/>
        <v>133.18712595850764</v>
      </c>
      <c r="AR106" s="54">
        <f t="shared" ref="AR106:AU106" si="162">IF($B106=0,L106,AQ106*(1+AK106))</f>
        <v>145.31681528357382</v>
      </c>
      <c r="AS106" s="54">
        <f t="shared" si="162"/>
        <v>158.98290305974845</v>
      </c>
      <c r="AT106" s="54">
        <f t="shared" si="162"/>
        <v>174.37999610154333</v>
      </c>
      <c r="AU106" s="54">
        <f t="shared" si="162"/>
        <v>191.72735095689518</v>
      </c>
      <c r="AW106" s="102">
        <f t="shared" si="128"/>
        <v>0.25476028538595641</v>
      </c>
      <c r="AX106" s="102">
        <f t="shared" si="129"/>
        <v>0.43953366045772946</v>
      </c>
      <c r="AY106" s="103">
        <f t="shared" si="130"/>
        <v>0.5796149608215434</v>
      </c>
    </row>
    <row r="107" spans="1:51" x14ac:dyDescent="0.2">
      <c r="A107" s="27" t="s">
        <v>121</v>
      </c>
      <c r="B107" s="18">
        <f>IF(ISERROR(VLOOKUP('Prices revenue smoothing'!A107,Quantities!$A$1:$B$576,2,FALSE)),0,VLOOKUP('Prices revenue smoothing'!A107,Quantities!$A$1:$B$576,2,FALSE))</f>
        <v>29</v>
      </c>
      <c r="C107" s="19">
        <f t="shared" si="119"/>
        <v>0.52425097786423991</v>
      </c>
      <c r="D107" s="20">
        <v>1</v>
      </c>
      <c r="E107" s="21">
        <v>1080</v>
      </c>
      <c r="F107" s="22">
        <f>Prices!F104</f>
        <v>73.527525225964666</v>
      </c>
      <c r="G107" s="23">
        <v>0</v>
      </c>
      <c r="H107" s="23">
        <v>0</v>
      </c>
      <c r="I107" s="23">
        <f>VLOOKUP(A107,'[1]Public Lighting Charges'!$A$8:$L$689,12,FALSE)</f>
        <v>81.023554870596826</v>
      </c>
      <c r="J107" s="24">
        <f t="shared" si="120"/>
        <v>154.55108009656149</v>
      </c>
      <c r="K107" s="25">
        <f t="shared" si="121"/>
        <v>154.55108009656149</v>
      </c>
      <c r="L107" s="25">
        <f t="shared" si="89"/>
        <v>187.38857708472122</v>
      </c>
      <c r="M107" s="25">
        <f t="shared" si="89"/>
        <v>187.68471286729249</v>
      </c>
      <c r="N107" s="25">
        <f t="shared" si="89"/>
        <v>187.41761338421051</v>
      </c>
      <c r="O107" s="25">
        <f t="shared" si="89"/>
        <v>188.48187031548622</v>
      </c>
      <c r="P107" s="23">
        <f t="shared" si="131"/>
        <v>113.86105185875655</v>
      </c>
      <c r="Q107" s="23">
        <f t="shared" si="132"/>
        <v>73.527525225964666</v>
      </c>
      <c r="R107" s="32">
        <f t="shared" si="133"/>
        <v>187.38857708472122</v>
      </c>
      <c r="S107" s="26">
        <f t="shared" si="102"/>
        <v>0</v>
      </c>
      <c r="U107" s="61">
        <f t="shared" si="103"/>
        <v>4481.9813228002831</v>
      </c>
      <c r="V107" s="61">
        <f t="shared" si="104"/>
        <v>5434.2687354569152</v>
      </c>
      <c r="W107" s="61">
        <f t="shared" si="105"/>
        <v>5442.856673151482</v>
      </c>
      <c r="X107" s="61">
        <f t="shared" si="106"/>
        <v>5435.1107881421049</v>
      </c>
      <c r="Y107" s="61">
        <f t="shared" si="107"/>
        <v>5465.9742391491</v>
      </c>
      <c r="Z107" s="62">
        <f t="shared" si="108"/>
        <v>21611.806653186108</v>
      </c>
      <c r="AA107" s="61">
        <f t="shared" si="122"/>
        <v>983.99291634881683</v>
      </c>
      <c r="AB107" s="63">
        <f t="shared" si="123"/>
        <v>2.8171677804296339E-4</v>
      </c>
      <c r="AC107" s="73"/>
      <c r="AD107" s="81">
        <f t="shared" si="124"/>
        <v>4481.9813228002831</v>
      </c>
      <c r="AE107" s="81">
        <f t="shared" si="109"/>
        <v>4833.7423132272024</v>
      </c>
      <c r="AF107" s="81">
        <f t="shared" si="110"/>
        <v>5230.0588587362672</v>
      </c>
      <c r="AG107" s="81">
        <f t="shared" si="111"/>
        <v>5676.5745569483179</v>
      </c>
      <c r="AH107" s="81">
        <f t="shared" si="112"/>
        <v>6179.6478477535211</v>
      </c>
      <c r="AI107" s="82">
        <f t="shared" si="113"/>
        <v>21611.806653201289</v>
      </c>
      <c r="AK107" s="86">
        <f t="shared" si="114"/>
        <v>7.848336820090622E-2</v>
      </c>
      <c r="AL107" s="86">
        <f t="shared" si="115"/>
        <v>8.1989588982551237E-2</v>
      </c>
      <c r="AM107" s="86">
        <f t="shared" si="116"/>
        <v>8.5374889704385032E-2</v>
      </c>
      <c r="AN107" s="86">
        <f t="shared" si="117"/>
        <v>8.8622687107918735E-2</v>
      </c>
      <c r="AO107" s="56"/>
      <c r="AP107" s="53" t="str">
        <f t="shared" si="125"/>
        <v>HPS0170-ST-1080-001-B</v>
      </c>
      <c r="AQ107" s="53">
        <f t="shared" si="126"/>
        <v>154.55108009656149</v>
      </c>
      <c r="AR107" s="54">
        <f t="shared" ref="AR107:AU107" si="163">IF($B107=0,L107,AQ107*(1+AK107))</f>
        <v>166.68076942162767</v>
      </c>
      <c r="AS107" s="54">
        <f t="shared" si="163"/>
        <v>180.34685719780234</v>
      </c>
      <c r="AT107" s="54">
        <f t="shared" si="163"/>
        <v>195.74395023959721</v>
      </c>
      <c r="AU107" s="54">
        <f t="shared" si="163"/>
        <v>213.09130509494906</v>
      </c>
      <c r="AW107" s="102">
        <f t="shared" si="128"/>
        <v>0.219544180459465</v>
      </c>
      <c r="AX107" s="102">
        <f t="shared" si="129"/>
        <v>0.37877590348648749</v>
      </c>
      <c r="AY107" s="103">
        <f t="shared" si="130"/>
        <v>0.57961496082154296</v>
      </c>
    </row>
    <row r="108" spans="1:51" x14ac:dyDescent="0.2">
      <c r="A108" s="27" t="s">
        <v>122</v>
      </c>
      <c r="B108" s="18">
        <f>IF(ISERROR(VLOOKUP('Prices revenue smoothing'!A108,Quantities!$A$1:$B$576,2,FALSE)),0,VLOOKUP('Prices revenue smoothing'!A108,Quantities!$A$1:$B$576,2,FALSE))</f>
        <v>14</v>
      </c>
      <c r="C108" s="19">
        <f t="shared" si="119"/>
        <v>0.41729921434411099</v>
      </c>
      <c r="D108" s="20">
        <v>1</v>
      </c>
      <c r="E108" s="21">
        <v>1130</v>
      </c>
      <c r="F108" s="22">
        <f>Prices!F105</f>
        <v>120.03267348142677</v>
      </c>
      <c r="G108" s="23">
        <v>0</v>
      </c>
      <c r="H108" s="23">
        <v>0</v>
      </c>
      <c r="I108" s="23">
        <f>VLOOKUP(A108,'[1]Public Lighting Charges'!$A$8:$L$689,12,FALSE)</f>
        <v>85.96099674559683</v>
      </c>
      <c r="J108" s="24">
        <f t="shared" si="120"/>
        <v>205.99367022702359</v>
      </c>
      <c r="K108" s="25">
        <f t="shared" si="121"/>
        <v>205.99367022702359</v>
      </c>
      <c r="L108" s="25">
        <f t="shared" si="89"/>
        <v>240.83223015247944</v>
      </c>
      <c r="M108" s="25">
        <f t="shared" si="89"/>
        <v>241.14641196149188</v>
      </c>
      <c r="N108" s="25">
        <f t="shared" si="89"/>
        <v>240.86303587619631</v>
      </c>
      <c r="O108" s="25">
        <f t="shared" si="89"/>
        <v>241.99214687054825</v>
      </c>
      <c r="P108" s="23">
        <f t="shared" si="131"/>
        <v>120.79955667105266</v>
      </c>
      <c r="Q108" s="23">
        <f t="shared" si="132"/>
        <v>120.03267348142677</v>
      </c>
      <c r="R108" s="32">
        <f t="shared" si="133"/>
        <v>240.83223015247944</v>
      </c>
      <c r="S108" s="26">
        <f t="shared" si="102"/>
        <v>0</v>
      </c>
      <c r="U108" s="61">
        <f t="shared" si="103"/>
        <v>2883.9113831783302</v>
      </c>
      <c r="V108" s="61">
        <f t="shared" si="104"/>
        <v>3371.651222134712</v>
      </c>
      <c r="W108" s="61">
        <f t="shared" si="105"/>
        <v>3376.0497674608864</v>
      </c>
      <c r="X108" s="61">
        <f t="shared" si="106"/>
        <v>3372.0825022667482</v>
      </c>
      <c r="Y108" s="61">
        <f t="shared" si="107"/>
        <v>3387.8900561876753</v>
      </c>
      <c r="Z108" s="62">
        <f t="shared" si="108"/>
        <v>13502.206498317742</v>
      </c>
      <c r="AA108" s="61">
        <f t="shared" si="122"/>
        <v>503.97867300934513</v>
      </c>
      <c r="AB108" s="63">
        <f t="shared" si="123"/>
        <v>1.442888923320567E-4</v>
      </c>
      <c r="AC108" s="73"/>
      <c r="AD108" s="81">
        <f t="shared" si="124"/>
        <v>2883.9113831783302</v>
      </c>
      <c r="AE108" s="81">
        <f t="shared" si="109"/>
        <v>3064.0753195505786</v>
      </c>
      <c r="AF108" s="81">
        <f t="shared" si="110"/>
        <v>3267.0595924846143</v>
      </c>
      <c r="AG108" s="81">
        <f t="shared" si="111"/>
        <v>3495.7547236424261</v>
      </c>
      <c r="AH108" s="81">
        <f t="shared" si="112"/>
        <v>3753.4173605516676</v>
      </c>
      <c r="AI108" s="82">
        <f t="shared" si="113"/>
        <v>13502.206498325515</v>
      </c>
      <c r="AK108" s="86">
        <f t="shared" si="114"/>
        <v>6.2472077825668652E-2</v>
      </c>
      <c r="AL108" s="86">
        <f t="shared" si="115"/>
        <v>6.6246502375081409E-2</v>
      </c>
      <c r="AM108" s="86">
        <f t="shared" si="116"/>
        <v>7.0000293745449582E-2</v>
      </c>
      <c r="AN108" s="86">
        <f t="shared" si="117"/>
        <v>7.3707298503130694E-2</v>
      </c>
      <c r="AO108" s="56"/>
      <c r="AP108" s="53" t="str">
        <f t="shared" si="125"/>
        <v>HPS0170-ST-1130-001-B</v>
      </c>
      <c r="AQ108" s="53">
        <f t="shared" si="126"/>
        <v>205.99367022702359</v>
      </c>
      <c r="AR108" s="54">
        <f t="shared" ref="AR108:AU108" si="164">IF($B108=0,L108,AQ108*(1+AK108))</f>
        <v>218.86252282504134</v>
      </c>
      <c r="AS108" s="54">
        <f t="shared" si="164"/>
        <v>233.36139946318673</v>
      </c>
      <c r="AT108" s="54">
        <f t="shared" si="164"/>
        <v>249.696765974459</v>
      </c>
      <c r="AU108" s="54">
        <f t="shared" si="164"/>
        <v>268.10124003940479</v>
      </c>
      <c r="AW108" s="102">
        <f t="shared" si="128"/>
        <v>0.17475525633312472</v>
      </c>
      <c r="AX108" s="102">
        <f t="shared" si="129"/>
        <v>0.30150232161955781</v>
      </c>
      <c r="AY108" s="103">
        <f t="shared" si="130"/>
        <v>0.57961496082154451</v>
      </c>
    </row>
    <row r="109" spans="1:51" x14ac:dyDescent="0.2">
      <c r="A109" s="27" t="s">
        <v>123</v>
      </c>
      <c r="B109" s="18">
        <f>IF(ISERROR(VLOOKUP('Prices revenue smoothing'!A109,Quantities!$A$1:$B$576,2,FALSE)),0,VLOOKUP('Prices revenue smoothing'!A109,Quantities!$A$1:$B$576,2,FALSE))</f>
        <v>19</v>
      </c>
      <c r="C109" s="19">
        <f t="shared" si="119"/>
        <v>0.47663366417874226</v>
      </c>
      <c r="D109" s="20">
        <v>1</v>
      </c>
      <c r="E109" s="21">
        <v>1170</v>
      </c>
      <c r="F109" s="22">
        <f>Prices!F106</f>
        <v>99.810790399594723</v>
      </c>
      <c r="G109" s="23">
        <v>0</v>
      </c>
      <c r="H109" s="23">
        <v>0</v>
      </c>
      <c r="I109" s="23">
        <f>VLOOKUP(A109,'[1]Public Lighting Charges'!$A$8:$L$689,12,FALSE)</f>
        <v>90.898438620596821</v>
      </c>
      <c r="J109" s="24">
        <f t="shared" si="120"/>
        <v>190.70922902019154</v>
      </c>
      <c r="K109" s="25">
        <f t="shared" si="121"/>
        <v>190.70922902019154</v>
      </c>
      <c r="L109" s="25">
        <f t="shared" si="89"/>
        <v>227.54885188294344</v>
      </c>
      <c r="M109" s="25">
        <f t="shared" si="89"/>
        <v>227.88107971839707</v>
      </c>
      <c r="N109" s="25">
        <f t="shared" si="89"/>
        <v>227.58142703088788</v>
      </c>
      <c r="O109" s="25">
        <f t="shared" si="89"/>
        <v>228.7753920883161</v>
      </c>
      <c r="P109" s="23">
        <f t="shared" si="131"/>
        <v>127.73806148334872</v>
      </c>
      <c r="Q109" s="23">
        <f t="shared" si="132"/>
        <v>99.810790399594723</v>
      </c>
      <c r="R109" s="32">
        <f t="shared" si="133"/>
        <v>227.54885188294344</v>
      </c>
      <c r="S109" s="26">
        <f t="shared" si="102"/>
        <v>0</v>
      </c>
      <c r="U109" s="61">
        <f t="shared" si="103"/>
        <v>3623.4753513836395</v>
      </c>
      <c r="V109" s="61">
        <f t="shared" si="104"/>
        <v>4323.4281857759252</v>
      </c>
      <c r="W109" s="61">
        <f t="shared" si="105"/>
        <v>4329.7405146495448</v>
      </c>
      <c r="X109" s="61">
        <f t="shared" si="106"/>
        <v>4324.0471135868702</v>
      </c>
      <c r="Y109" s="61">
        <f t="shared" si="107"/>
        <v>4346.7324496780057</v>
      </c>
      <c r="Z109" s="62">
        <f t="shared" si="108"/>
        <v>17246.255888118048</v>
      </c>
      <c r="AA109" s="61">
        <f t="shared" si="122"/>
        <v>723.25709829436619</v>
      </c>
      <c r="AB109" s="63">
        <f t="shared" si="123"/>
        <v>2.0706821771058646E-4</v>
      </c>
      <c r="AC109" s="73"/>
      <c r="AD109" s="81">
        <f t="shared" si="124"/>
        <v>3623.4753513836395</v>
      </c>
      <c r="AE109" s="81">
        <f t="shared" si="109"/>
        <v>3882.0276529320568</v>
      </c>
      <c r="AF109" s="81">
        <f t="shared" si="110"/>
        <v>4173.3292974342639</v>
      </c>
      <c r="AG109" s="81">
        <f t="shared" si="111"/>
        <v>4501.528457068508</v>
      </c>
      <c r="AH109" s="81">
        <f t="shared" si="112"/>
        <v>4871.2987292847638</v>
      </c>
      <c r="AI109" s="82">
        <f t="shared" si="113"/>
        <v>17246.255888129206</v>
      </c>
      <c r="AK109" s="86">
        <f t="shared" si="114"/>
        <v>7.1354784143815964E-2</v>
      </c>
      <c r="AL109" s="86">
        <f t="shared" si="115"/>
        <v>7.5038528971371435E-2</v>
      </c>
      <c r="AM109" s="86">
        <f t="shared" si="116"/>
        <v>7.8642047210609245E-2</v>
      </c>
      <c r="AN109" s="86">
        <f t="shared" si="117"/>
        <v>8.2143271056217673E-2</v>
      </c>
      <c r="AO109" s="56"/>
      <c r="AP109" s="53" t="str">
        <f t="shared" si="125"/>
        <v>HPS0170-ST-1170-001-B</v>
      </c>
      <c r="AQ109" s="53">
        <f t="shared" si="126"/>
        <v>190.70922902019154</v>
      </c>
      <c r="AR109" s="54">
        <f t="shared" ref="AR109:AU109" si="165">IF($B109=0,L109,AQ109*(1+AK109))</f>
        <v>204.3172448911609</v>
      </c>
      <c r="AS109" s="54">
        <f t="shared" si="165"/>
        <v>219.6489103912771</v>
      </c>
      <c r="AT109" s="54">
        <f t="shared" si="165"/>
        <v>236.92255037202679</v>
      </c>
      <c r="AU109" s="54">
        <f t="shared" si="165"/>
        <v>256.3841436465666</v>
      </c>
      <c r="AW109" s="102">
        <f t="shared" si="128"/>
        <v>0.19960315116209848</v>
      </c>
      <c r="AX109" s="102">
        <f t="shared" si="129"/>
        <v>0.34437197907932215</v>
      </c>
      <c r="AY109" s="103">
        <f t="shared" si="130"/>
        <v>0.57961496082154285</v>
      </c>
    </row>
    <row r="110" spans="1:51" x14ac:dyDescent="0.2">
      <c r="A110" s="27" t="s">
        <v>124</v>
      </c>
      <c r="B110" s="18">
        <f>IF(ISERROR(VLOOKUP('Prices revenue smoothing'!A110,Quantities!$A$1:$B$576,2,FALSE)),0,VLOOKUP('Prices revenue smoothing'!A110,Quantities!$A$1:$B$576,2,FALSE))</f>
        <v>3</v>
      </c>
      <c r="C110" s="19">
        <f t="shared" si="119"/>
        <v>0.42612108492599338</v>
      </c>
      <c r="D110" s="20">
        <v>1</v>
      </c>
      <c r="E110" s="21">
        <v>1250</v>
      </c>
      <c r="F110" s="22">
        <f>Prices!F107</f>
        <v>113.97129138962873</v>
      </c>
      <c r="G110" s="23">
        <v>0</v>
      </c>
      <c r="H110" s="23">
        <v>0</v>
      </c>
      <c r="I110" s="23">
        <f>VLOOKUP(A110,'[1]Public Lighting Charges'!$A$8:$L$689,12,FALSE)</f>
        <v>84.626859537263499</v>
      </c>
      <c r="J110" s="24">
        <f t="shared" si="120"/>
        <v>198.59815092689223</v>
      </c>
      <c r="K110" s="25">
        <f t="shared" si="121"/>
        <v>198.59815092689223</v>
      </c>
      <c r="L110" s="25">
        <f t="shared" si="89"/>
        <v>232.89600726768793</v>
      </c>
      <c r="M110" s="25">
        <f t="shared" si="89"/>
        <v>233.20531289264653</v>
      </c>
      <c r="N110" s="25">
        <f t="shared" si="89"/>
        <v>232.92633487849548</v>
      </c>
      <c r="O110" s="25">
        <f t="shared" si="89"/>
        <v>234.03792177416392</v>
      </c>
      <c r="P110" s="23">
        <f t="shared" si="131"/>
        <v>118.9247158780592</v>
      </c>
      <c r="Q110" s="23">
        <f t="shared" si="132"/>
        <v>113.97129138962873</v>
      </c>
      <c r="R110" s="32">
        <f t="shared" si="133"/>
        <v>232.89600726768793</v>
      </c>
      <c r="S110" s="26">
        <f t="shared" si="102"/>
        <v>0</v>
      </c>
      <c r="U110" s="61">
        <f t="shared" si="103"/>
        <v>595.79445278067669</v>
      </c>
      <c r="V110" s="61">
        <f t="shared" si="104"/>
        <v>698.68802180306375</v>
      </c>
      <c r="W110" s="61">
        <f t="shared" si="105"/>
        <v>699.61593867793954</v>
      </c>
      <c r="X110" s="61">
        <f t="shared" si="106"/>
        <v>698.77900463548644</v>
      </c>
      <c r="Y110" s="61">
        <f t="shared" si="107"/>
        <v>702.11376532249176</v>
      </c>
      <c r="Z110" s="62">
        <f t="shared" si="108"/>
        <v>2796.335863702795</v>
      </c>
      <c r="AA110" s="61">
        <f t="shared" si="122"/>
        <v>106.31931254181507</v>
      </c>
      <c r="AB110" s="63">
        <f t="shared" si="123"/>
        <v>3.0439176619443539E-5</v>
      </c>
      <c r="AC110" s="73"/>
      <c r="AD110" s="81">
        <f t="shared" si="124"/>
        <v>595.79445278067669</v>
      </c>
      <c r="AE110" s="81">
        <f t="shared" si="109"/>
        <v>633.80182667518591</v>
      </c>
      <c r="AF110" s="81">
        <f t="shared" si="110"/>
        <v>676.62337748860034</v>
      </c>
      <c r="AG110" s="81">
        <f t="shared" si="111"/>
        <v>724.86888950832804</v>
      </c>
      <c r="AH110" s="81">
        <f t="shared" si="112"/>
        <v>779.22538491382682</v>
      </c>
      <c r="AI110" s="82">
        <f t="shared" si="113"/>
        <v>2796.3358637044353</v>
      </c>
      <c r="AK110" s="86">
        <f t="shared" si="114"/>
        <v>6.3792762280887594E-2</v>
      </c>
      <c r="AL110" s="86">
        <f t="shared" si="115"/>
        <v>6.7562996840903472E-2</v>
      </c>
      <c r="AM110" s="86">
        <f t="shared" si="116"/>
        <v>7.1303347807459602E-2</v>
      </c>
      <c r="AN110" s="86">
        <f t="shared" si="117"/>
        <v>7.4988037412349551E-2</v>
      </c>
      <c r="AO110" s="56"/>
      <c r="AP110" s="53" t="str">
        <f t="shared" si="125"/>
        <v>HPS0170-ST-1250-001-B</v>
      </c>
      <c r="AQ110" s="53">
        <f t="shared" si="126"/>
        <v>198.59815092689223</v>
      </c>
      <c r="AR110" s="54">
        <f t="shared" ref="AR110:AU110" si="166">IF($B110=0,L110,AQ110*(1+AK110))</f>
        <v>211.26727555839531</v>
      </c>
      <c r="AS110" s="54">
        <f t="shared" si="166"/>
        <v>225.54112582953346</v>
      </c>
      <c r="AT110" s="54">
        <f t="shared" si="166"/>
        <v>241.6229631694427</v>
      </c>
      <c r="AU110" s="54">
        <f t="shared" si="166"/>
        <v>259.74179497127562</v>
      </c>
      <c r="AW110" s="102">
        <f t="shared" si="128"/>
        <v>0.17844965163002824</v>
      </c>
      <c r="AX110" s="102">
        <f t="shared" si="129"/>
        <v>0.3078762000502791</v>
      </c>
      <c r="AY110" s="103">
        <f t="shared" si="130"/>
        <v>0.57961496082154362</v>
      </c>
    </row>
    <row r="111" spans="1:51" x14ac:dyDescent="0.2">
      <c r="A111" s="27" t="s">
        <v>125</v>
      </c>
      <c r="B111" s="18">
        <f>IF(ISERROR(VLOOKUP('Prices revenue smoothing'!A111,Quantities!$A$1:$B$576,2,FALSE)),0,VLOOKUP('Prices revenue smoothing'!A111,Quantities!$A$1:$B$576,2,FALSE))</f>
        <v>10</v>
      </c>
      <c r="C111" s="19">
        <f t="shared" si="119"/>
        <v>0.68242825066561208</v>
      </c>
      <c r="D111" s="20">
        <v>1</v>
      </c>
      <c r="E111" s="21">
        <v>70</v>
      </c>
      <c r="F111" s="22">
        <f>Prices!F108</f>
        <v>35.784047435083579</v>
      </c>
      <c r="G111" s="23">
        <v>0</v>
      </c>
      <c r="H111" s="23">
        <v>0</v>
      </c>
      <c r="I111" s="23">
        <f>VLOOKUP(A111,'[1]Public Lighting Charges'!$A$8:$L$689,12,FALSE)</f>
        <v>76.896150063859182</v>
      </c>
      <c r="J111" s="24">
        <f t="shared" si="120"/>
        <v>112.68019749894276</v>
      </c>
      <c r="K111" s="25">
        <f t="shared" si="121"/>
        <v>112.68019749894276</v>
      </c>
      <c r="L111" s="25">
        <f t="shared" si="89"/>
        <v>143.8449260788708</v>
      </c>
      <c r="M111" s="25">
        <f t="shared" si="89"/>
        <v>144.12597646739357</v>
      </c>
      <c r="N111" s="25">
        <f t="shared" si="89"/>
        <v>143.87248324599818</v>
      </c>
      <c r="O111" s="25">
        <f t="shared" si="89"/>
        <v>144.88252607643909</v>
      </c>
      <c r="P111" s="23">
        <f t="shared" si="131"/>
        <v>108.06087864378721</v>
      </c>
      <c r="Q111" s="23">
        <f t="shared" si="132"/>
        <v>35.784047435083579</v>
      </c>
      <c r="R111" s="32">
        <f t="shared" si="133"/>
        <v>143.8449260788708</v>
      </c>
      <c r="S111" s="26">
        <f t="shared" si="102"/>
        <v>0</v>
      </c>
      <c r="U111" s="61">
        <f t="shared" si="103"/>
        <v>1126.8019749894277</v>
      </c>
      <c r="V111" s="61">
        <f t="shared" si="104"/>
        <v>1438.449260788708</v>
      </c>
      <c r="W111" s="61">
        <f t="shared" si="105"/>
        <v>1441.2597646739357</v>
      </c>
      <c r="X111" s="61">
        <f t="shared" si="106"/>
        <v>1438.7248324599818</v>
      </c>
      <c r="Y111" s="61">
        <f t="shared" si="107"/>
        <v>1448.8252607643908</v>
      </c>
      <c r="Z111" s="62">
        <f t="shared" si="108"/>
        <v>5666.7108189326345</v>
      </c>
      <c r="AA111" s="61">
        <f t="shared" si="122"/>
        <v>322.02328577496314</v>
      </c>
      <c r="AB111" s="63">
        <f t="shared" si="123"/>
        <v>9.219513780643096E-5</v>
      </c>
      <c r="AC111" s="73"/>
      <c r="AD111" s="81">
        <f t="shared" si="124"/>
        <v>1126.8019749894277</v>
      </c>
      <c r="AE111" s="81">
        <f t="shared" si="109"/>
        <v>1241.9199073065101</v>
      </c>
      <c r="AF111" s="81">
        <f t="shared" si="110"/>
        <v>1371.6191704530045</v>
      </c>
      <c r="AG111" s="81">
        <f t="shared" si="111"/>
        <v>1517.7466983033926</v>
      </c>
      <c r="AH111" s="81">
        <f t="shared" si="112"/>
        <v>1682.3833652946894</v>
      </c>
      <c r="AI111" s="82">
        <f t="shared" si="113"/>
        <v>5666.7108189376022</v>
      </c>
      <c r="AK111" s="86">
        <f t="shared" si="114"/>
        <v>0.10216341013971207</v>
      </c>
      <c r="AL111" s="86">
        <f t="shared" si="115"/>
        <v>0.1044344827580609</v>
      </c>
      <c r="AM111" s="86">
        <f t="shared" si="116"/>
        <v>0.10653651611046423</v>
      </c>
      <c r="AN111" s="86">
        <f t="shared" si="117"/>
        <v>0.10847440299184</v>
      </c>
      <c r="AO111" s="56"/>
      <c r="AP111" s="53" t="str">
        <f t="shared" si="125"/>
        <v>HPS0170-TA-0070-001-B</v>
      </c>
      <c r="AQ111" s="53">
        <f t="shared" si="126"/>
        <v>112.68019749894276</v>
      </c>
      <c r="AR111" s="54">
        <f t="shared" ref="AR111:AU111" si="167">IF($B111=0,L111,AQ111*(1+AK111))</f>
        <v>124.191990730651</v>
      </c>
      <c r="AS111" s="54">
        <f t="shared" si="167"/>
        <v>137.16191704530044</v>
      </c>
      <c r="AT111" s="54">
        <f t="shared" si="167"/>
        <v>151.77466983033926</v>
      </c>
      <c r="AU111" s="54">
        <f t="shared" si="167"/>
        <v>168.23833652946897</v>
      </c>
      <c r="AW111" s="102">
        <f t="shared" si="128"/>
        <v>0.28578516271946075</v>
      </c>
      <c r="AX111" s="102">
        <f t="shared" si="129"/>
        <v>0.49306036254549063</v>
      </c>
      <c r="AY111" s="103">
        <f t="shared" si="130"/>
        <v>0.57961496082154385</v>
      </c>
    </row>
    <row r="112" spans="1:51" x14ac:dyDescent="0.2">
      <c r="A112" s="27" t="s">
        <v>126</v>
      </c>
      <c r="B112" s="18">
        <f>IF(ISERROR(VLOOKUP('Prices revenue smoothing'!A112,Quantities!$A$1:$B$576,2,FALSE)),0,VLOOKUP('Prices revenue smoothing'!A112,Quantities!$A$1:$B$576,2,FALSE))</f>
        <v>9</v>
      </c>
      <c r="C112" s="19">
        <f t="shared" si="119"/>
        <v>0.55724873705744338</v>
      </c>
      <c r="D112" s="20">
        <v>1</v>
      </c>
      <c r="E112" s="21">
        <v>240</v>
      </c>
      <c r="F112" s="22">
        <f>Prices!F109</f>
        <v>69.685165796959865</v>
      </c>
      <c r="G112" s="23">
        <v>0</v>
      </c>
      <c r="H112" s="23">
        <v>0</v>
      </c>
      <c r="I112" s="23">
        <f>VLOOKUP(A112,'[1]Public Lighting Charges'!$A$8:$L$689,12,FALSE)</f>
        <v>87.706064063859188</v>
      </c>
      <c r="J112" s="24">
        <f t="shared" si="120"/>
        <v>157.39122986081907</v>
      </c>
      <c r="K112" s="25">
        <f t="shared" si="121"/>
        <v>157.39122986081907</v>
      </c>
      <c r="L112" s="25">
        <f t="shared" si="89"/>
        <v>192.93703649865495</v>
      </c>
      <c r="M112" s="25">
        <f t="shared" si="89"/>
        <v>193.25759641433967</v>
      </c>
      <c r="N112" s="25">
        <f t="shared" si="89"/>
        <v>192.96846759973721</v>
      </c>
      <c r="O112" s="25">
        <f t="shared" si="89"/>
        <v>194.12050032335631</v>
      </c>
      <c r="P112" s="23">
        <f t="shared" si="131"/>
        <v>123.25187070169508</v>
      </c>
      <c r="Q112" s="23">
        <f t="shared" si="132"/>
        <v>69.685165796959865</v>
      </c>
      <c r="R112" s="32">
        <f t="shared" si="133"/>
        <v>192.93703649865495</v>
      </c>
      <c r="S112" s="26">
        <f t="shared" si="102"/>
        <v>0</v>
      </c>
      <c r="U112" s="61">
        <f t="shared" si="103"/>
        <v>1416.5210687473716</v>
      </c>
      <c r="V112" s="61">
        <f t="shared" si="104"/>
        <v>1736.4333284878944</v>
      </c>
      <c r="W112" s="61">
        <f t="shared" si="105"/>
        <v>1739.3183677290572</v>
      </c>
      <c r="X112" s="61">
        <f t="shared" si="106"/>
        <v>1736.716208397635</v>
      </c>
      <c r="Y112" s="61">
        <f t="shared" si="107"/>
        <v>1747.0845029102068</v>
      </c>
      <c r="Z112" s="62">
        <f t="shared" si="108"/>
        <v>6891.5632818592867</v>
      </c>
      <c r="AA112" s="61">
        <f t="shared" si="122"/>
        <v>330.56343416283516</v>
      </c>
      <c r="AB112" s="63">
        <f t="shared" si="123"/>
        <v>9.4640178871124186E-5</v>
      </c>
      <c r="AC112" s="73"/>
      <c r="AD112" s="81">
        <f t="shared" si="124"/>
        <v>1416.5210687473716</v>
      </c>
      <c r="AE112" s="81">
        <f t="shared" si="109"/>
        <v>1534.6919611065423</v>
      </c>
      <c r="AF112" s="81">
        <f t="shared" si="110"/>
        <v>1667.8308853024018</v>
      </c>
      <c r="AG112" s="81">
        <f t="shared" si="111"/>
        <v>1817.8337564168398</v>
      </c>
      <c r="AH112" s="81">
        <f t="shared" si="112"/>
        <v>1986.8366342639965</v>
      </c>
      <c r="AI112" s="82">
        <f t="shared" si="113"/>
        <v>6891.5632818643853</v>
      </c>
      <c r="AK112" s="86">
        <f t="shared" si="114"/>
        <v>8.3423321379659479E-2</v>
      </c>
      <c r="AL112" s="86">
        <f t="shared" si="115"/>
        <v>8.6752864789793924E-2</v>
      </c>
      <c r="AM112" s="86">
        <f t="shared" si="116"/>
        <v>8.9938897544303661E-2</v>
      </c>
      <c r="AN112" s="86">
        <f t="shared" si="117"/>
        <v>9.2969380313566663E-2</v>
      </c>
      <c r="AO112" s="56"/>
      <c r="AP112" s="53" t="str">
        <f t="shared" si="125"/>
        <v>HPS0170-TA-0240-001-B</v>
      </c>
      <c r="AQ112" s="53">
        <f t="shared" si="126"/>
        <v>157.39122986081907</v>
      </c>
      <c r="AR112" s="54">
        <f t="shared" ref="AR112:AU112" si="168">IF($B112=0,L112,AQ112*(1+AK112))</f>
        <v>170.52132901183805</v>
      </c>
      <c r="AS112" s="54">
        <f t="shared" si="168"/>
        <v>185.314542811378</v>
      </c>
      <c r="AT112" s="54">
        <f t="shared" si="168"/>
        <v>201.98152849075998</v>
      </c>
      <c r="AU112" s="54">
        <f t="shared" si="168"/>
        <v>220.75962602933296</v>
      </c>
      <c r="AW112" s="102">
        <f t="shared" si="128"/>
        <v>0.23336287857345614</v>
      </c>
      <c r="AX112" s="102">
        <f t="shared" si="129"/>
        <v>0.40261707227620319</v>
      </c>
      <c r="AY112" s="103">
        <f t="shared" si="130"/>
        <v>0.57961496082154373</v>
      </c>
    </row>
    <row r="113" spans="1:51" x14ac:dyDescent="0.2">
      <c r="A113" s="27" t="s">
        <v>127</v>
      </c>
      <c r="B113" s="18">
        <f>IF(ISERROR(VLOOKUP('Prices revenue smoothing'!A113,Quantities!$A$1:$B$576,2,FALSE)),0,VLOOKUP('Prices revenue smoothing'!A113,Quantities!$A$1:$B$576,2,FALSE))</f>
        <v>2</v>
      </c>
      <c r="C113" s="19">
        <f t="shared" si="119"/>
        <v>0.47483467195337481</v>
      </c>
      <c r="D113" s="20">
        <v>1</v>
      </c>
      <c r="E113" s="21">
        <v>330</v>
      </c>
      <c r="F113" s="22">
        <f>Prices!F110</f>
        <v>95.968430970589921</v>
      </c>
      <c r="G113" s="23">
        <v>0</v>
      </c>
      <c r="H113" s="23">
        <v>0</v>
      </c>
      <c r="I113" s="23">
        <f>VLOOKUP(A113,'[1]Public Lighting Charges'!$A$8:$L$689,12,FALSE)</f>
        <v>86.771033813859177</v>
      </c>
      <c r="J113" s="24">
        <f t="shared" si="120"/>
        <v>182.7394647844491</v>
      </c>
      <c r="K113" s="25">
        <f t="shared" si="121"/>
        <v>182.7394647844491</v>
      </c>
      <c r="L113" s="25">
        <f t="shared" si="89"/>
        <v>217.90631923896927</v>
      </c>
      <c r="M113" s="25">
        <f t="shared" si="89"/>
        <v>218.22346168037444</v>
      </c>
      <c r="N113" s="25">
        <f t="shared" si="89"/>
        <v>217.93741525455187</v>
      </c>
      <c r="O113" s="25">
        <f t="shared" si="89"/>
        <v>219.07716621114525</v>
      </c>
      <c r="P113" s="23">
        <f t="shared" si="131"/>
        <v>121.93788826837935</v>
      </c>
      <c r="Q113" s="23">
        <f t="shared" si="132"/>
        <v>95.968430970589921</v>
      </c>
      <c r="R113" s="32">
        <f t="shared" si="133"/>
        <v>217.90631923896927</v>
      </c>
      <c r="S113" s="26">
        <f t="shared" si="102"/>
        <v>0</v>
      </c>
      <c r="U113" s="61">
        <f t="shared" si="103"/>
        <v>365.4789295688982</v>
      </c>
      <c r="V113" s="61">
        <f t="shared" si="104"/>
        <v>435.81263847793855</v>
      </c>
      <c r="W113" s="61">
        <f t="shared" si="105"/>
        <v>436.44692336074888</v>
      </c>
      <c r="X113" s="61">
        <f t="shared" si="106"/>
        <v>435.87483050910373</v>
      </c>
      <c r="Y113" s="61">
        <f t="shared" si="107"/>
        <v>438.15433242229051</v>
      </c>
      <c r="Z113" s="62">
        <f t="shared" si="108"/>
        <v>1738.6689344125314</v>
      </c>
      <c r="AA113" s="61">
        <f t="shared" si="122"/>
        <v>72.675402853392313</v>
      </c>
      <c r="AB113" s="63">
        <f t="shared" si="123"/>
        <v>2.0806938743829592E-5</v>
      </c>
      <c r="AC113" s="73"/>
      <c r="AD113" s="81">
        <f t="shared" si="124"/>
        <v>365.4789295688982</v>
      </c>
      <c r="AE113" s="81">
        <f t="shared" si="109"/>
        <v>391.45916912412105</v>
      </c>
      <c r="AF113" s="81">
        <f t="shared" si="110"/>
        <v>420.73017720130298</v>
      </c>
      <c r="AG113" s="81">
        <f t="shared" si="111"/>
        <v>453.70877664929026</v>
      </c>
      <c r="AH113" s="81">
        <f t="shared" si="112"/>
        <v>490.86458688592546</v>
      </c>
      <c r="AI113" s="82">
        <f t="shared" si="113"/>
        <v>1738.6689344136523</v>
      </c>
      <c r="AK113" s="86">
        <f t="shared" si="114"/>
        <v>7.1085464723966235E-2</v>
      </c>
      <c r="AL113" s="86">
        <f t="shared" si="115"/>
        <v>7.4774102603535883E-2</v>
      </c>
      <c r="AM113" s="86">
        <f t="shared" si="116"/>
        <v>7.8384202595974728E-2</v>
      </c>
      <c r="AN113" s="86">
        <f t="shared" si="117"/>
        <v>8.1893523222179285E-2</v>
      </c>
      <c r="AO113" s="56"/>
      <c r="AP113" s="53" t="str">
        <f t="shared" si="125"/>
        <v>HPS0170-TA-0330-001-B</v>
      </c>
      <c r="AQ113" s="53">
        <f t="shared" si="126"/>
        <v>182.7394647844491</v>
      </c>
      <c r="AR113" s="54">
        <f t="shared" ref="AR113:AU113" si="169">IF($B113=0,L113,AQ113*(1+AK113))</f>
        <v>195.72958456206052</v>
      </c>
      <c r="AS113" s="54">
        <f t="shared" si="169"/>
        <v>210.36508860065146</v>
      </c>
      <c r="AT113" s="54">
        <f t="shared" si="169"/>
        <v>226.8543883246451</v>
      </c>
      <c r="AU113" s="54">
        <f t="shared" si="169"/>
        <v>245.4322934429627</v>
      </c>
      <c r="AW113" s="102">
        <f t="shared" si="128"/>
        <v>0.19884977483959693</v>
      </c>
      <c r="AX113" s="102">
        <f t="shared" si="129"/>
        <v>0.34307219150752755</v>
      </c>
      <c r="AY113" s="103">
        <f t="shared" si="130"/>
        <v>0.57961496082154429</v>
      </c>
    </row>
    <row r="114" spans="1:51" x14ac:dyDescent="0.2">
      <c r="A114" s="27" t="s">
        <v>128</v>
      </c>
      <c r="B114" s="18">
        <f>IF(ISERROR(VLOOKUP('Prices revenue smoothing'!A114,Quantities!$A$1:$B$576,2,FALSE)),0,VLOOKUP('Prices revenue smoothing'!A114,Quantities!$A$1:$B$576,2,FALSE))</f>
        <v>2</v>
      </c>
      <c r="C114" s="19">
        <f t="shared" si="119"/>
        <v>0.42142826333198541</v>
      </c>
      <c r="D114" s="20">
        <v>1</v>
      </c>
      <c r="E114" s="21">
        <v>400</v>
      </c>
      <c r="F114" s="22">
        <f>Prices!F111</f>
        <v>112.34795462341719</v>
      </c>
      <c r="G114" s="23">
        <v>0</v>
      </c>
      <c r="H114" s="23">
        <v>0</v>
      </c>
      <c r="I114" s="23">
        <f>VLOOKUP(A114,'[1]Public Lighting Charges'!$A$8:$L$689,12,FALSE)</f>
        <v>81.833591938859186</v>
      </c>
      <c r="J114" s="24">
        <f t="shared" si="120"/>
        <v>194.18154656227637</v>
      </c>
      <c r="K114" s="25">
        <f t="shared" si="121"/>
        <v>194.18154656227637</v>
      </c>
      <c r="L114" s="25">
        <f t="shared" si="89"/>
        <v>227.34733807950047</v>
      </c>
      <c r="M114" s="25">
        <f t="shared" si="89"/>
        <v>227.64643449446444</v>
      </c>
      <c r="N114" s="25">
        <f t="shared" si="89"/>
        <v>227.37666467085549</v>
      </c>
      <c r="O114" s="25">
        <f t="shared" si="89"/>
        <v>228.45156156437264</v>
      </c>
      <c r="P114" s="23">
        <f t="shared" si="131"/>
        <v>114.99938345608328</v>
      </c>
      <c r="Q114" s="23">
        <f t="shared" si="132"/>
        <v>112.34795462341719</v>
      </c>
      <c r="R114" s="32">
        <f t="shared" si="133"/>
        <v>227.34733807950047</v>
      </c>
      <c r="S114" s="26">
        <f t="shared" si="102"/>
        <v>0</v>
      </c>
      <c r="U114" s="61">
        <f t="shared" si="103"/>
        <v>388.36309312455273</v>
      </c>
      <c r="V114" s="61">
        <f t="shared" si="104"/>
        <v>454.69467615900095</v>
      </c>
      <c r="W114" s="61">
        <f t="shared" si="105"/>
        <v>455.29286898892889</v>
      </c>
      <c r="X114" s="61">
        <f t="shared" si="106"/>
        <v>454.75332934171098</v>
      </c>
      <c r="Y114" s="61">
        <f t="shared" si="107"/>
        <v>456.90312312874528</v>
      </c>
      <c r="Z114" s="62">
        <f t="shared" si="108"/>
        <v>1820.3795341674295</v>
      </c>
      <c r="AA114" s="61">
        <f t="shared" si="122"/>
        <v>68.540030004192545</v>
      </c>
      <c r="AB114" s="63">
        <f t="shared" si="123"/>
        <v>1.9622983152557913E-5</v>
      </c>
      <c r="AC114" s="73"/>
      <c r="AD114" s="81">
        <f t="shared" si="124"/>
        <v>388.36309312455273</v>
      </c>
      <c r="AE114" s="81">
        <f t="shared" si="109"/>
        <v>412.86500613387244</v>
      </c>
      <c r="AF114" s="81">
        <f t="shared" si="110"/>
        <v>440.47043648711286</v>
      </c>
      <c r="AG114" s="81">
        <f t="shared" si="111"/>
        <v>471.57248899614535</v>
      </c>
      <c r="AH114" s="81">
        <f t="shared" si="112"/>
        <v>506.61406081359269</v>
      </c>
      <c r="AI114" s="82">
        <f t="shared" si="113"/>
        <v>1820.379534168487</v>
      </c>
      <c r="AK114" s="86">
        <f t="shared" si="114"/>
        <v>6.3090220062341634E-2</v>
      </c>
      <c r="AL114" s="86">
        <f t="shared" si="115"/>
        <v>6.6863090703040348E-2</v>
      </c>
      <c r="AM114" s="86">
        <f t="shared" si="116"/>
        <v>7.0610987554762861E-2</v>
      </c>
      <c r="AN114" s="86">
        <f t="shared" si="117"/>
        <v>7.4307922186134495E-2</v>
      </c>
      <c r="AO114" s="56"/>
      <c r="AP114" s="53" t="str">
        <f t="shared" si="125"/>
        <v>HPS0170-TA-0400-001-B</v>
      </c>
      <c r="AQ114" s="53">
        <f t="shared" si="126"/>
        <v>194.18154656227637</v>
      </c>
      <c r="AR114" s="54">
        <f t="shared" ref="AR114:AU114" si="170">IF($B114=0,L114,AQ114*(1+AK114))</f>
        <v>206.43250306693619</v>
      </c>
      <c r="AS114" s="54">
        <f t="shared" si="170"/>
        <v>220.2352182435564</v>
      </c>
      <c r="AT114" s="54">
        <f t="shared" si="170"/>
        <v>235.78624449807265</v>
      </c>
      <c r="AU114" s="54">
        <f t="shared" si="170"/>
        <v>253.30703040679631</v>
      </c>
      <c r="AW114" s="102">
        <f t="shared" si="128"/>
        <v>0.17648440651957351</v>
      </c>
      <c r="AX114" s="102">
        <f t="shared" si="129"/>
        <v>0.3044855955226296</v>
      </c>
      <c r="AY114" s="103">
        <f t="shared" si="130"/>
        <v>0.57961496082154418</v>
      </c>
    </row>
    <row r="115" spans="1:51" x14ac:dyDescent="0.2">
      <c r="A115" s="27" t="s">
        <v>129</v>
      </c>
      <c r="B115" s="18">
        <f>IF(ISERROR(VLOOKUP('Prices revenue smoothing'!A115,Quantities!$A$1:$B$576,2,FALSE)),0,VLOOKUP('Prices revenue smoothing'!A115,Quantities!$A$1:$B$576,2,FALSE))</f>
        <v>4</v>
      </c>
      <c r="C115" s="19">
        <f t="shared" si="119"/>
        <v>0.27899003024343427</v>
      </c>
      <c r="D115" s="20">
        <v>1</v>
      </c>
      <c r="E115" s="21">
        <v>600</v>
      </c>
      <c r="F115" s="22">
        <f>Prices!F112</f>
        <v>205.10719752420403</v>
      </c>
      <c r="G115" s="23">
        <v>0</v>
      </c>
      <c r="H115" s="23">
        <v>0</v>
      </c>
      <c r="I115" s="23">
        <f>VLOOKUP(A115,'[1]Public Lighting Charges'!$A$8:$L$689,12,FALSE)</f>
        <v>79.364871001359177</v>
      </c>
      <c r="J115" s="24">
        <f t="shared" si="120"/>
        <v>284.4720685255632</v>
      </c>
      <c r="K115" s="25">
        <f t="shared" si="121"/>
        <v>284.4720685255632</v>
      </c>
      <c r="L115" s="25">
        <f t="shared" ref="L115:O165" si="171">IF($D115=1,($I115*(1+L$8)*L$7)+$F115,$J115*(1+L$8)*L$7)</f>
        <v>316.63732857413925</v>
      </c>
      <c r="M115" s="25">
        <f t="shared" si="171"/>
        <v>316.92740197588262</v>
      </c>
      <c r="N115" s="25">
        <f t="shared" si="171"/>
        <v>316.66577045338045</v>
      </c>
      <c r="O115" s="25">
        <f t="shared" si="171"/>
        <v>317.70824031535949</v>
      </c>
      <c r="P115" s="23">
        <f t="shared" si="131"/>
        <v>111.53013104993524</v>
      </c>
      <c r="Q115" s="23">
        <f t="shared" si="132"/>
        <v>205.10719752420403</v>
      </c>
      <c r="R115" s="32">
        <f t="shared" si="133"/>
        <v>316.63732857413925</v>
      </c>
      <c r="S115" s="26">
        <f t="shared" si="102"/>
        <v>0</v>
      </c>
      <c r="U115" s="61">
        <f t="shared" si="103"/>
        <v>1137.8882741022528</v>
      </c>
      <c r="V115" s="61">
        <f t="shared" si="104"/>
        <v>1266.549314296557</v>
      </c>
      <c r="W115" s="61">
        <f t="shared" si="105"/>
        <v>1267.7096079035305</v>
      </c>
      <c r="X115" s="61">
        <f t="shared" si="106"/>
        <v>1266.6630818135218</v>
      </c>
      <c r="Y115" s="61">
        <f t="shared" si="107"/>
        <v>1270.832961261438</v>
      </c>
      <c r="Z115" s="62">
        <f t="shared" si="108"/>
        <v>5121.4414151617611</v>
      </c>
      <c r="AA115" s="61">
        <f t="shared" si="122"/>
        <v>132.94468715918515</v>
      </c>
      <c r="AB115" s="63">
        <f t="shared" si="123"/>
        <v>3.8062010713844101E-5</v>
      </c>
      <c r="AC115" s="73"/>
      <c r="AD115" s="81">
        <f t="shared" si="124"/>
        <v>1137.8882741022528</v>
      </c>
      <c r="AE115" s="81">
        <f t="shared" si="109"/>
        <v>1185.4137735749891</v>
      </c>
      <c r="AF115" s="81">
        <f t="shared" si="110"/>
        <v>1238.9590565575284</v>
      </c>
      <c r="AG115" s="81">
        <f t="shared" si="111"/>
        <v>1299.2866146366384</v>
      </c>
      <c r="AH115" s="81">
        <f t="shared" si="112"/>
        <v>1367.2555198523451</v>
      </c>
      <c r="AI115" s="82">
        <f t="shared" si="113"/>
        <v>5121.4414151638121</v>
      </c>
      <c r="AK115" s="86">
        <f t="shared" si="114"/>
        <v>4.1766402338781455E-2</v>
      </c>
      <c r="AL115" s="86">
        <f t="shared" si="115"/>
        <v>4.5170120489705909E-2</v>
      </c>
      <c r="AM115" s="86">
        <f t="shared" si="116"/>
        <v>4.8692132124794632E-2</v>
      </c>
      <c r="AN115" s="86">
        <f t="shared" si="117"/>
        <v>5.2312480133349923E-2</v>
      </c>
      <c r="AO115" s="56"/>
      <c r="AP115" s="53" t="str">
        <f t="shared" si="125"/>
        <v>HPS0170-TA-0600-001-B</v>
      </c>
      <c r="AQ115" s="53">
        <f t="shared" si="126"/>
        <v>284.4720685255632</v>
      </c>
      <c r="AR115" s="54">
        <f t="shared" ref="AR115:AU115" si="172">IF($B115=0,L115,AQ115*(1+AK115))</f>
        <v>296.35344339374728</v>
      </c>
      <c r="AS115" s="54">
        <f t="shared" si="172"/>
        <v>309.73976413938209</v>
      </c>
      <c r="AT115" s="54">
        <f t="shared" si="172"/>
        <v>324.82165365915961</v>
      </c>
      <c r="AU115" s="54">
        <f t="shared" si="172"/>
        <v>341.81387996308626</v>
      </c>
      <c r="AW115" s="102">
        <f t="shared" si="128"/>
        <v>0.11683456995290074</v>
      </c>
      <c r="AX115" s="102">
        <f t="shared" si="129"/>
        <v>0.20157272991590813</v>
      </c>
      <c r="AY115" s="103">
        <f t="shared" si="130"/>
        <v>0.57961496082154396</v>
      </c>
    </row>
    <row r="116" spans="1:51" x14ac:dyDescent="0.2">
      <c r="A116" s="27" t="s">
        <v>130</v>
      </c>
      <c r="B116" s="18">
        <f>IF(ISERROR(VLOOKUP('Prices revenue smoothing'!A116,Quantities!$A$1:$B$576,2,FALSE)),0,VLOOKUP('Prices revenue smoothing'!A116,Quantities!$A$1:$B$576,2,FALSE))</f>
        <v>2</v>
      </c>
      <c r="C116" s="19">
        <f t="shared" si="119"/>
        <v>0.51119712316363808</v>
      </c>
      <c r="D116" s="20">
        <v>1</v>
      </c>
      <c r="E116" s="21">
        <v>1080</v>
      </c>
      <c r="F116" s="22">
        <f>Prices!F113</f>
        <v>73.527525225964666</v>
      </c>
      <c r="G116" s="23">
        <v>0</v>
      </c>
      <c r="H116" s="23">
        <v>0</v>
      </c>
      <c r="I116" s="23">
        <f>VLOOKUP(A116,'[1]Public Lighting Charges'!$A$8:$L$689,12,FALSE)</f>
        <v>76.896150063859182</v>
      </c>
      <c r="J116" s="24">
        <f t="shared" si="120"/>
        <v>150.42367528982385</v>
      </c>
      <c r="K116" s="25">
        <f t="shared" si="121"/>
        <v>150.42367528982385</v>
      </c>
      <c r="L116" s="25">
        <f t="shared" si="171"/>
        <v>181.58840386975186</v>
      </c>
      <c r="M116" s="25">
        <f t="shared" si="171"/>
        <v>181.86945425827469</v>
      </c>
      <c r="N116" s="25">
        <f t="shared" si="171"/>
        <v>181.6159610368793</v>
      </c>
      <c r="O116" s="25">
        <f t="shared" si="171"/>
        <v>182.62600386732015</v>
      </c>
      <c r="P116" s="23">
        <f t="shared" si="131"/>
        <v>108.06087864378721</v>
      </c>
      <c r="Q116" s="23">
        <f t="shared" si="132"/>
        <v>73.527525225964666</v>
      </c>
      <c r="R116" s="32">
        <f t="shared" si="133"/>
        <v>181.58840386975186</v>
      </c>
      <c r="S116" s="26">
        <f t="shared" si="102"/>
        <v>0</v>
      </c>
      <c r="U116" s="61">
        <f t="shared" si="103"/>
        <v>300.8473505796477</v>
      </c>
      <c r="V116" s="61">
        <f t="shared" si="104"/>
        <v>363.17680773950372</v>
      </c>
      <c r="W116" s="61">
        <f t="shared" si="105"/>
        <v>363.73890851654937</v>
      </c>
      <c r="X116" s="61">
        <f t="shared" si="106"/>
        <v>363.2319220737586</v>
      </c>
      <c r="Y116" s="61">
        <f t="shared" si="107"/>
        <v>365.2520077346403</v>
      </c>
      <c r="Z116" s="62">
        <f t="shared" si="108"/>
        <v>1445.5236883441059</v>
      </c>
      <c r="AA116" s="61">
        <f t="shared" si="122"/>
        <v>64.404657154992606</v>
      </c>
      <c r="AB116" s="63">
        <f t="shared" si="123"/>
        <v>1.8439027561286184E-5</v>
      </c>
      <c r="AC116" s="73"/>
      <c r="AD116" s="81">
        <f t="shared" si="124"/>
        <v>300.8473505796477</v>
      </c>
      <c r="AE116" s="81">
        <f t="shared" si="109"/>
        <v>323.8709370430642</v>
      </c>
      <c r="AF116" s="81">
        <f t="shared" si="110"/>
        <v>349.81078967236306</v>
      </c>
      <c r="AG116" s="81">
        <f t="shared" si="111"/>
        <v>379.03629524244064</v>
      </c>
      <c r="AH116" s="81">
        <f t="shared" si="112"/>
        <v>411.96362864069999</v>
      </c>
      <c r="AI116" s="82">
        <f t="shared" si="113"/>
        <v>1445.5236883450996</v>
      </c>
      <c r="AK116" s="86">
        <f t="shared" si="114"/>
        <v>7.6529131531511155E-2</v>
      </c>
      <c r="AL116" s="86">
        <f t="shared" si="115"/>
        <v>8.0093178060770875E-2</v>
      </c>
      <c r="AM116" s="86">
        <f t="shared" si="116"/>
        <v>8.35466098614355E-2</v>
      </c>
      <c r="AN116" s="86">
        <f t="shared" si="117"/>
        <v>8.6871188357300302E-2</v>
      </c>
      <c r="AO116" s="56"/>
      <c r="AP116" s="53" t="str">
        <f t="shared" si="125"/>
        <v>HPS0170-TA-1080-001-B</v>
      </c>
      <c r="AQ116" s="53">
        <f t="shared" si="126"/>
        <v>150.42367528982385</v>
      </c>
      <c r="AR116" s="54">
        <f t="shared" ref="AR116:AU116" si="173">IF($B116=0,L116,AQ116*(1+AK116))</f>
        <v>161.9354685215321</v>
      </c>
      <c r="AS116" s="54">
        <f t="shared" si="173"/>
        <v>174.9053948361815</v>
      </c>
      <c r="AT116" s="54">
        <f t="shared" si="173"/>
        <v>189.51814762122029</v>
      </c>
      <c r="AU116" s="54">
        <f t="shared" si="173"/>
        <v>205.98181432034997</v>
      </c>
      <c r="AW116" s="102">
        <f t="shared" si="128"/>
        <v>0.21407752812482164</v>
      </c>
      <c r="AX116" s="102">
        <f t="shared" si="129"/>
        <v>0.36934437962296368</v>
      </c>
      <c r="AY116" s="103">
        <f t="shared" si="130"/>
        <v>0.57961496082154418</v>
      </c>
    </row>
    <row r="117" spans="1:51" x14ac:dyDescent="0.2">
      <c r="A117" s="27" t="s">
        <v>131</v>
      </c>
      <c r="B117" s="18">
        <f>IF(ISERROR(VLOOKUP('Prices revenue smoothing'!A117,Quantities!$A$1:$B$576,2,FALSE)),0,VLOOKUP('Prices revenue smoothing'!A117,Quantities!$A$1:$B$576,2,FALSE))</f>
        <v>9</v>
      </c>
      <c r="C117" s="19">
        <f t="shared" si="119"/>
        <v>0.33004437129044278</v>
      </c>
      <c r="D117" s="20">
        <v>1</v>
      </c>
      <c r="E117" s="21">
        <v>860</v>
      </c>
      <c r="F117" s="22">
        <f>Prices!F114</f>
        <v>200.25475215839111</v>
      </c>
      <c r="G117" s="23">
        <v>0</v>
      </c>
      <c r="H117" s="23">
        <v>0</v>
      </c>
      <c r="I117" s="23">
        <f>VLOOKUP(A117,'[1]Public Lighting Charges'!$A$8:$L$689,12,FALSE)</f>
        <v>98.652733019566284</v>
      </c>
      <c r="J117" s="24">
        <f t="shared" si="120"/>
        <v>298.90748517795737</v>
      </c>
      <c r="K117" s="25">
        <f t="shared" si="121"/>
        <v>298.90748517795737</v>
      </c>
      <c r="L117" s="25">
        <f t="shared" si="171"/>
        <v>338.88979437899866</v>
      </c>
      <c r="M117" s="25">
        <f t="shared" si="171"/>
        <v>339.25036365224526</v>
      </c>
      <c r="N117" s="25">
        <f t="shared" si="171"/>
        <v>338.92514842272044</v>
      </c>
      <c r="O117" s="25">
        <f t="shared" si="171"/>
        <v>340.22096733702324</v>
      </c>
      <c r="P117" s="23">
        <f t="shared" si="131"/>
        <v>138.63504222060755</v>
      </c>
      <c r="Q117" s="23">
        <f t="shared" si="132"/>
        <v>200.25475215839111</v>
      </c>
      <c r="R117" s="32">
        <f t="shared" si="133"/>
        <v>338.88979437899866</v>
      </c>
      <c r="S117" s="26">
        <f t="shared" si="102"/>
        <v>0</v>
      </c>
      <c r="U117" s="61">
        <f t="shared" si="103"/>
        <v>2690.1673666016163</v>
      </c>
      <c r="V117" s="61">
        <f t="shared" si="104"/>
        <v>3050.0081494109882</v>
      </c>
      <c r="W117" s="61">
        <f t="shared" si="105"/>
        <v>3053.2532728702072</v>
      </c>
      <c r="X117" s="61">
        <f t="shared" si="106"/>
        <v>3050.3263358044842</v>
      </c>
      <c r="Y117" s="61">
        <f t="shared" si="107"/>
        <v>3061.9887060332094</v>
      </c>
      <c r="Z117" s="62">
        <f t="shared" si="108"/>
        <v>12287.800453793088</v>
      </c>
      <c r="AA117" s="61">
        <f t="shared" si="122"/>
        <v>371.82133943159306</v>
      </c>
      <c r="AB117" s="63">
        <f t="shared" si="123"/>
        <v>1.0645230063338698E-4</v>
      </c>
      <c r="AC117" s="73"/>
      <c r="AD117" s="81">
        <f t="shared" si="124"/>
        <v>2690.1673666016163</v>
      </c>
      <c r="AE117" s="81">
        <f t="shared" si="109"/>
        <v>2823.0872692220901</v>
      </c>
      <c r="AF117" s="81">
        <f t="shared" si="110"/>
        <v>2972.8433765494369</v>
      </c>
      <c r="AG117" s="81">
        <f t="shared" si="111"/>
        <v>3141.568234450328</v>
      </c>
      <c r="AH117" s="81">
        <f t="shared" si="112"/>
        <v>3331.6645061933464</v>
      </c>
      <c r="AI117" s="82">
        <f t="shared" si="113"/>
        <v>12287.800453798824</v>
      </c>
      <c r="AK117" s="86">
        <f t="shared" si="114"/>
        <v>4.9409529039223417E-2</v>
      </c>
      <c r="AL117" s="86">
        <f t="shared" si="115"/>
        <v>5.3046928077647625E-2</v>
      </c>
      <c r="AM117" s="86">
        <f t="shared" si="116"/>
        <v>5.6755380802041802E-2</v>
      </c>
      <c r="AN117" s="86">
        <f t="shared" si="117"/>
        <v>6.0509992957793912E-2</v>
      </c>
      <c r="AO117" s="56"/>
      <c r="AP117" s="53" t="str">
        <f t="shared" si="125"/>
        <v>HPS0180-ST-0860-001-B</v>
      </c>
      <c r="AQ117" s="53">
        <f t="shared" si="126"/>
        <v>298.90748517795737</v>
      </c>
      <c r="AR117" s="54">
        <f t="shared" ref="AR117:AU117" si="174">IF($B117=0,L117,AQ117*(1+AK117))</f>
        <v>313.67636324689886</v>
      </c>
      <c r="AS117" s="54">
        <f t="shared" si="174"/>
        <v>330.31593072771517</v>
      </c>
      <c r="AT117" s="54">
        <f t="shared" si="174"/>
        <v>349.06313716114749</v>
      </c>
      <c r="AU117" s="54">
        <f t="shared" si="174"/>
        <v>370.18494513259395</v>
      </c>
      <c r="AW117" s="102">
        <f t="shared" si="128"/>
        <v>0.13821494679020668</v>
      </c>
      <c r="AX117" s="102">
        <f t="shared" si="129"/>
        <v>0.23845993656599426</v>
      </c>
      <c r="AY117" s="103">
        <f t="shared" si="130"/>
        <v>0.57961496082154418</v>
      </c>
    </row>
    <row r="118" spans="1:51" x14ac:dyDescent="0.2">
      <c r="A118" s="27" t="s">
        <v>132</v>
      </c>
      <c r="B118" s="18">
        <f>IF(ISERROR(VLOOKUP('Prices revenue smoothing'!A118,Quantities!$A$1:$B$576,2,FALSE)),0,VLOOKUP('Prices revenue smoothing'!A118,Quantities!$A$1:$B$576,2,FALSE))</f>
        <v>16</v>
      </c>
      <c r="C118" s="19">
        <f t="shared" si="119"/>
        <v>0.30734476971283237</v>
      </c>
      <c r="D118" s="20">
        <v>1</v>
      </c>
      <c r="E118" s="21">
        <v>870</v>
      </c>
      <c r="F118" s="22">
        <f>Prices!F115</f>
        <v>220.47663524022317</v>
      </c>
      <c r="G118" s="23">
        <v>0</v>
      </c>
      <c r="H118" s="23">
        <v>0</v>
      </c>
      <c r="I118" s="23">
        <f>VLOOKUP(A118,'[1]Public Lighting Charges'!$A$8:$L$689,12,FALSE)</f>
        <v>97.82982604039961</v>
      </c>
      <c r="J118" s="24">
        <f t="shared" si="120"/>
        <v>318.30646128062278</v>
      </c>
      <c r="K118" s="25">
        <f t="shared" si="121"/>
        <v>318.30646128062278</v>
      </c>
      <c r="L118" s="25">
        <f t="shared" si="171"/>
        <v>357.95525999211469</v>
      </c>
      <c r="M118" s="25">
        <f t="shared" si="171"/>
        <v>358.3128215942877</v>
      </c>
      <c r="N118" s="25">
        <f t="shared" si="171"/>
        <v>357.99031913179863</v>
      </c>
      <c r="O118" s="25">
        <f t="shared" si="171"/>
        <v>359.27532903558858</v>
      </c>
      <c r="P118" s="23">
        <f t="shared" si="131"/>
        <v>137.47862475189152</v>
      </c>
      <c r="Q118" s="23">
        <f t="shared" si="132"/>
        <v>220.47663524022317</v>
      </c>
      <c r="R118" s="32">
        <f t="shared" si="133"/>
        <v>357.95525999211469</v>
      </c>
      <c r="S118" s="26">
        <f t="shared" si="102"/>
        <v>0</v>
      </c>
      <c r="U118" s="61">
        <f t="shared" si="103"/>
        <v>5092.9033804899645</v>
      </c>
      <c r="V118" s="61">
        <f t="shared" si="104"/>
        <v>5727.2841598738351</v>
      </c>
      <c r="W118" s="61">
        <f t="shared" si="105"/>
        <v>5733.0051455086032</v>
      </c>
      <c r="X118" s="61">
        <f t="shared" si="106"/>
        <v>5727.8451061087781</v>
      </c>
      <c r="Y118" s="61">
        <f t="shared" si="107"/>
        <v>5748.4052645694173</v>
      </c>
      <c r="Z118" s="62">
        <f t="shared" si="108"/>
        <v>23111.353576239188</v>
      </c>
      <c r="AA118" s="61">
        <f t="shared" si="122"/>
        <v>655.50188407945279</v>
      </c>
      <c r="AB118" s="63">
        <f t="shared" si="123"/>
        <v>1.8766992700432517E-4</v>
      </c>
      <c r="AC118" s="73"/>
      <c r="AD118" s="81">
        <f t="shared" si="124"/>
        <v>5092.9033804899645</v>
      </c>
      <c r="AE118" s="81">
        <f t="shared" si="109"/>
        <v>5327.2343275318244</v>
      </c>
      <c r="AF118" s="81">
        <f t="shared" si="110"/>
        <v>5591.2466369262957</v>
      </c>
      <c r="AG118" s="81">
        <f t="shared" si="111"/>
        <v>5888.6998772759389</v>
      </c>
      <c r="AH118" s="81">
        <f t="shared" si="112"/>
        <v>6223.8298202601645</v>
      </c>
      <c r="AI118" s="82">
        <f t="shared" si="113"/>
        <v>23111.353576249297</v>
      </c>
      <c r="AK118" s="86">
        <f t="shared" si="114"/>
        <v>4.60112689236441E-2</v>
      </c>
      <c r="AL118" s="86">
        <f t="shared" si="115"/>
        <v>4.9558981858564402E-2</v>
      </c>
      <c r="AM118" s="86">
        <f t="shared" si="116"/>
        <v>5.3199806709504006E-2</v>
      </c>
      <c r="AN118" s="86">
        <f t="shared" si="117"/>
        <v>5.6910684865681051E-2</v>
      </c>
      <c r="AO118" s="56"/>
      <c r="AP118" s="53" t="str">
        <f t="shared" si="125"/>
        <v>HPS0180-ST-0870-001-B</v>
      </c>
      <c r="AQ118" s="53">
        <f t="shared" si="126"/>
        <v>318.30646128062278</v>
      </c>
      <c r="AR118" s="54">
        <f t="shared" ref="AR118:AU118" si="175">IF($B118=0,L118,AQ118*(1+AK118))</f>
        <v>332.95214547073903</v>
      </c>
      <c r="AS118" s="54">
        <f t="shared" si="175"/>
        <v>349.45291480789348</v>
      </c>
      <c r="AT118" s="54">
        <f t="shared" si="175"/>
        <v>368.04374232974618</v>
      </c>
      <c r="AU118" s="54">
        <f t="shared" si="175"/>
        <v>388.98936376626028</v>
      </c>
      <c r="AW118" s="102">
        <f t="shared" si="128"/>
        <v>0.12870887882746168</v>
      </c>
      <c r="AX118" s="102">
        <f t="shared" si="129"/>
        <v>0.22205927646351672</v>
      </c>
      <c r="AY118" s="103">
        <f t="shared" si="130"/>
        <v>0.57961496082154407</v>
      </c>
    </row>
    <row r="119" spans="1:51" x14ac:dyDescent="0.2">
      <c r="A119" s="27" t="s">
        <v>133</v>
      </c>
      <c r="B119" s="18">
        <f>IF(ISERROR(VLOOKUP('Prices revenue smoothing'!A119,Quantities!$A$1:$B$576,2,FALSE)),0,VLOOKUP('Prices revenue smoothing'!A119,Quantities!$A$1:$B$576,2,FALSE))</f>
        <v>8</v>
      </c>
      <c r="C119" s="19">
        <f t="shared" si="119"/>
        <v>0.35778561100841827</v>
      </c>
      <c r="D119" s="20">
        <v>1</v>
      </c>
      <c r="E119" s="21">
        <v>1490</v>
      </c>
      <c r="F119" s="22">
        <f>Prices!F116</f>
        <v>180.03286907655911</v>
      </c>
      <c r="G119" s="23">
        <v>0</v>
      </c>
      <c r="H119" s="23">
        <v>0</v>
      </c>
      <c r="I119" s="23">
        <f>VLOOKUP(A119,'[1]Public Lighting Charges'!$A$8:$L$689,12,FALSE)</f>
        <v>100.29854697789962</v>
      </c>
      <c r="J119" s="24">
        <f t="shared" si="120"/>
        <v>280.33141605445871</v>
      </c>
      <c r="K119" s="25">
        <f t="shared" si="121"/>
        <v>280.33141605445871</v>
      </c>
      <c r="L119" s="25">
        <f t="shared" si="171"/>
        <v>320.98074623459866</v>
      </c>
      <c r="M119" s="25">
        <f t="shared" si="171"/>
        <v>321.34733084999232</v>
      </c>
      <c r="N119" s="25">
        <f t="shared" si="171"/>
        <v>321.01669008639635</v>
      </c>
      <c r="O119" s="25">
        <f t="shared" si="171"/>
        <v>322.3341270217245</v>
      </c>
      <c r="P119" s="23">
        <f t="shared" si="131"/>
        <v>140.94787715803957</v>
      </c>
      <c r="Q119" s="23">
        <f t="shared" si="132"/>
        <v>180.03286907655911</v>
      </c>
      <c r="R119" s="32">
        <f t="shared" si="133"/>
        <v>320.98074623459866</v>
      </c>
      <c r="S119" s="26">
        <f t="shared" si="102"/>
        <v>0</v>
      </c>
      <c r="U119" s="61">
        <f t="shared" si="103"/>
        <v>2242.6513284356697</v>
      </c>
      <c r="V119" s="61">
        <f t="shared" si="104"/>
        <v>2567.8459698767892</v>
      </c>
      <c r="W119" s="61">
        <f t="shared" si="105"/>
        <v>2570.7786467999385</v>
      </c>
      <c r="X119" s="61">
        <f t="shared" si="106"/>
        <v>2568.1335206911708</v>
      </c>
      <c r="Y119" s="61">
        <f t="shared" si="107"/>
        <v>2578.673016173796</v>
      </c>
      <c r="Z119" s="62">
        <f t="shared" si="108"/>
        <v>10325.146266795015</v>
      </c>
      <c r="AA119" s="61">
        <f t="shared" si="122"/>
        <v>336.02168773812627</v>
      </c>
      <c r="AB119" s="63">
        <f t="shared" si="123"/>
        <v>9.6202874684706051E-5</v>
      </c>
      <c r="AC119" s="73"/>
      <c r="AD119" s="81">
        <f t="shared" si="124"/>
        <v>2242.6513284356697</v>
      </c>
      <c r="AE119" s="81">
        <f t="shared" si="109"/>
        <v>2362.773455048406</v>
      </c>
      <c r="AF119" s="81">
        <f t="shared" si="110"/>
        <v>2498.1107651935249</v>
      </c>
      <c r="AG119" s="81">
        <f t="shared" si="111"/>
        <v>2650.5904792462566</v>
      </c>
      <c r="AH119" s="81">
        <f t="shared" si="112"/>
        <v>2822.3839275767455</v>
      </c>
      <c r="AI119" s="82">
        <f t="shared" si="113"/>
        <v>10325.1462668002</v>
      </c>
      <c r="AK119" s="86">
        <f t="shared" si="114"/>
        <v>5.3562551204304178E-2</v>
      </c>
      <c r="AL119" s="86">
        <f t="shared" si="115"/>
        <v>5.7279003984047304E-2</v>
      </c>
      <c r="AM119" s="86">
        <f t="shared" si="116"/>
        <v>6.1038011675562866E-2</v>
      </c>
      <c r="AN119" s="86">
        <f t="shared" si="117"/>
        <v>6.481327450453285E-2</v>
      </c>
      <c r="AO119" s="56"/>
      <c r="AP119" s="53" t="str">
        <f t="shared" si="125"/>
        <v>HPS0180-ST-1490-001-B</v>
      </c>
      <c r="AQ119" s="53">
        <f t="shared" si="126"/>
        <v>280.33141605445871</v>
      </c>
      <c r="AR119" s="54">
        <f t="shared" ref="AR119:AU119" si="176">IF($B119=0,L119,AQ119*(1+AK119))</f>
        <v>295.34668188105076</v>
      </c>
      <c r="AS119" s="54">
        <f t="shared" si="176"/>
        <v>312.26384564919061</v>
      </c>
      <c r="AT119" s="54">
        <f t="shared" si="176"/>
        <v>331.32380990578207</v>
      </c>
      <c r="AU119" s="54">
        <f t="shared" si="176"/>
        <v>352.79799094709318</v>
      </c>
      <c r="AW119" s="102">
        <f t="shared" si="128"/>
        <v>0.14983233616280134</v>
      </c>
      <c r="AX119" s="102">
        <f t="shared" si="129"/>
        <v>0.2585032241928843</v>
      </c>
      <c r="AY119" s="103">
        <f t="shared" si="130"/>
        <v>0.57961496082154362</v>
      </c>
    </row>
    <row r="120" spans="1:51" x14ac:dyDescent="0.2">
      <c r="A120" s="27" t="s">
        <v>134</v>
      </c>
      <c r="B120" s="18">
        <f>IF(ISERROR(VLOOKUP('Prices revenue smoothing'!A120,Quantities!$A$1:$B$576,2,FALSE)),0,VLOOKUP('Prices revenue smoothing'!A120,Quantities!$A$1:$B$576,2,FALSE))</f>
        <v>4</v>
      </c>
      <c r="C120" s="19">
        <f t="shared" si="119"/>
        <v>0.53439935081237411</v>
      </c>
      <c r="D120" s="20">
        <v>1</v>
      </c>
      <c r="E120" s="21">
        <v>120</v>
      </c>
      <c r="F120" s="22">
        <f>Prices!F117</f>
        <v>60.355285078550516</v>
      </c>
      <c r="G120" s="23">
        <v>0</v>
      </c>
      <c r="H120" s="23">
        <v>0</v>
      </c>
      <c r="I120" s="23">
        <f>VLOOKUP(A120,'[1]Public Lighting Charges'!$A$8:$L$689,12,FALSE)</f>
        <v>69.27358288771552</v>
      </c>
      <c r="J120" s="24">
        <f t="shared" si="120"/>
        <v>129.62886796626603</v>
      </c>
      <c r="K120" s="25">
        <f t="shared" si="121"/>
        <v>129.62886796626603</v>
      </c>
      <c r="L120" s="25">
        <f t="shared" si="171"/>
        <v>157.70429705682423</v>
      </c>
      <c r="M120" s="25">
        <f t="shared" si="171"/>
        <v>157.95748746191981</v>
      </c>
      <c r="N120" s="25">
        <f t="shared" si="171"/>
        <v>157.72912253507727</v>
      </c>
      <c r="O120" s="25">
        <f t="shared" si="171"/>
        <v>158.63904176609964</v>
      </c>
      <c r="P120" s="23">
        <f t="shared" si="131"/>
        <v>97.349011978273722</v>
      </c>
      <c r="Q120" s="23">
        <f t="shared" si="132"/>
        <v>60.355285078550516</v>
      </c>
      <c r="R120" s="32">
        <f t="shared" si="133"/>
        <v>157.70429705682423</v>
      </c>
      <c r="S120" s="26">
        <f t="shared" si="102"/>
        <v>0</v>
      </c>
      <c r="U120" s="61">
        <f t="shared" si="103"/>
        <v>518.51547186506411</v>
      </c>
      <c r="V120" s="61">
        <f t="shared" si="104"/>
        <v>630.81718822729692</v>
      </c>
      <c r="W120" s="61">
        <f t="shared" si="105"/>
        <v>631.82994984767925</v>
      </c>
      <c r="X120" s="61">
        <f t="shared" si="106"/>
        <v>630.91649014030907</v>
      </c>
      <c r="Y120" s="61">
        <f t="shared" si="107"/>
        <v>634.55616706439855</v>
      </c>
      <c r="Z120" s="62">
        <f t="shared" si="108"/>
        <v>2507.1353115484176</v>
      </c>
      <c r="AA120" s="61">
        <f t="shared" si="122"/>
        <v>116.04069519933444</v>
      </c>
      <c r="AB120" s="63">
        <f t="shared" si="123"/>
        <v>3.3222404582670319E-5</v>
      </c>
      <c r="AC120" s="73"/>
      <c r="AD120" s="81">
        <f t="shared" si="124"/>
        <v>518.51547186506411</v>
      </c>
      <c r="AE120" s="81">
        <f t="shared" si="109"/>
        <v>559.99807727304483</v>
      </c>
      <c r="AF120" s="81">
        <f t="shared" si="110"/>
        <v>606.73504732209335</v>
      </c>
      <c r="AG120" s="81">
        <f t="shared" si="111"/>
        <v>659.39192236363579</v>
      </c>
      <c r="AH120" s="81">
        <f t="shared" si="112"/>
        <v>718.71854294324839</v>
      </c>
      <c r="AI120" s="82">
        <f t="shared" si="113"/>
        <v>2507.1353115502079</v>
      </c>
      <c r="AK120" s="86">
        <f t="shared" si="114"/>
        <v>8.0002637643136601E-2</v>
      </c>
      <c r="AL120" s="86">
        <f t="shared" si="115"/>
        <v>8.345916163969333E-2</v>
      </c>
      <c r="AM120" s="86">
        <f t="shared" si="116"/>
        <v>8.6787264513481829E-2</v>
      </c>
      <c r="AN120" s="86">
        <f t="shared" si="117"/>
        <v>8.99717126757517E-2</v>
      </c>
      <c r="AO120" s="56"/>
      <c r="AP120" s="53" t="str">
        <f t="shared" si="125"/>
        <v>HPS0250-ST-0120-001-B</v>
      </c>
      <c r="AQ120" s="53">
        <f t="shared" si="126"/>
        <v>129.62886796626603</v>
      </c>
      <c r="AR120" s="54">
        <f t="shared" ref="AR120:AU120" si="177">IF($B120=0,L120,AQ120*(1+AK120))</f>
        <v>139.99951931826121</v>
      </c>
      <c r="AS120" s="54">
        <f t="shared" si="177"/>
        <v>151.68376183052334</v>
      </c>
      <c r="AT120" s="54">
        <f t="shared" si="177"/>
        <v>164.84798059090892</v>
      </c>
      <c r="AU120" s="54">
        <f t="shared" si="177"/>
        <v>179.67963573581207</v>
      </c>
      <c r="AW120" s="102">
        <f t="shared" si="128"/>
        <v>0.22379408425739761</v>
      </c>
      <c r="AX120" s="102">
        <f t="shared" si="129"/>
        <v>0.38610819144521885</v>
      </c>
      <c r="AY120" s="103">
        <f t="shared" si="130"/>
        <v>0.57961496082154362</v>
      </c>
    </row>
    <row r="121" spans="1:51" x14ac:dyDescent="0.2">
      <c r="A121" s="27" t="s">
        <v>135</v>
      </c>
      <c r="B121" s="18">
        <f>IF(ISERROR(VLOOKUP('Prices revenue smoothing'!A121,Quantities!$A$1:$B$576,2,FALSE)),0,VLOOKUP('Prices revenue smoothing'!A121,Quantities!$A$1:$B$576,2,FALSE))</f>
        <v>8</v>
      </c>
      <c r="C121" s="19">
        <f t="shared" si="119"/>
        <v>0.26598204184304441</v>
      </c>
      <c r="D121" s="20">
        <v>1</v>
      </c>
      <c r="E121" s="21">
        <v>840</v>
      </c>
      <c r="F121" s="22">
        <f>Prices!F118</f>
        <v>200.25475215839111</v>
      </c>
      <c r="G121" s="23">
        <v>0</v>
      </c>
      <c r="H121" s="23">
        <v>0</v>
      </c>
      <c r="I121" s="23">
        <f>VLOOKUP(A121,'[1]Public Lighting Charges'!$A$8:$L$689,12,FALSE)</f>
        <v>72.56521080438219</v>
      </c>
      <c r="J121" s="24">
        <f t="shared" si="120"/>
        <v>272.81996296277327</v>
      </c>
      <c r="K121" s="25">
        <f t="shared" si="121"/>
        <v>272.81996296277327</v>
      </c>
      <c r="L121" s="25">
        <f t="shared" si="171"/>
        <v>302.22943401152889</v>
      </c>
      <c r="M121" s="25">
        <f t="shared" si="171"/>
        <v>302.49465510091858</v>
      </c>
      <c r="N121" s="25">
        <f t="shared" si="171"/>
        <v>302.25543910593365</v>
      </c>
      <c r="O121" s="25">
        <f t="shared" si="171"/>
        <v>303.20859437900685</v>
      </c>
      <c r="P121" s="23">
        <f t="shared" si="131"/>
        <v>101.97468185313777</v>
      </c>
      <c r="Q121" s="23">
        <f t="shared" si="132"/>
        <v>200.25475215839111</v>
      </c>
      <c r="R121" s="32">
        <f t="shared" si="133"/>
        <v>302.22943401152889</v>
      </c>
      <c r="S121" s="26">
        <f t="shared" si="102"/>
        <v>0</v>
      </c>
      <c r="U121" s="61">
        <f t="shared" si="103"/>
        <v>2182.5597037021862</v>
      </c>
      <c r="V121" s="61">
        <f t="shared" si="104"/>
        <v>2417.8354720922312</v>
      </c>
      <c r="W121" s="61">
        <f t="shared" si="105"/>
        <v>2419.9572408073486</v>
      </c>
      <c r="X121" s="61">
        <f t="shared" si="106"/>
        <v>2418.0435128474692</v>
      </c>
      <c r="Y121" s="61">
        <f t="shared" si="107"/>
        <v>2425.6687550320548</v>
      </c>
      <c r="Z121" s="62">
        <f t="shared" si="108"/>
        <v>9786.1598633492413</v>
      </c>
      <c r="AA121" s="61">
        <f t="shared" si="122"/>
        <v>243.10905132986863</v>
      </c>
      <c r="AB121" s="63">
        <f t="shared" si="123"/>
        <v>6.9602024075398564E-5</v>
      </c>
      <c r="AC121" s="73"/>
      <c r="AD121" s="81">
        <f t="shared" si="124"/>
        <v>2182.5597037021862</v>
      </c>
      <c r="AE121" s="81">
        <f t="shared" si="109"/>
        <v>2269.4671186405562</v>
      </c>
      <c r="AF121" s="81">
        <f t="shared" si="110"/>
        <v>2367.3825993358305</v>
      </c>
      <c r="AG121" s="81">
        <f t="shared" si="111"/>
        <v>2477.7004745894615</v>
      </c>
      <c r="AH121" s="81">
        <f t="shared" si="112"/>
        <v>2601.9916848665212</v>
      </c>
      <c r="AI121" s="82">
        <f t="shared" si="113"/>
        <v>9786.1598633529939</v>
      </c>
      <c r="AK121" s="86">
        <f t="shared" si="114"/>
        <v>3.9819032116717161E-2</v>
      </c>
      <c r="AL121" s="86">
        <f t="shared" si="115"/>
        <v>4.3144701190439387E-2</v>
      </c>
      <c r="AM121" s="86">
        <f t="shared" si="116"/>
        <v>4.6599090187019479E-2</v>
      </c>
      <c r="AN121" s="86">
        <f t="shared" si="117"/>
        <v>5.0163936905107114E-2</v>
      </c>
      <c r="AO121" s="56"/>
      <c r="AP121" s="53" t="str">
        <f t="shared" si="125"/>
        <v>HPS0250-ST-0840-001-B</v>
      </c>
      <c r="AQ121" s="53">
        <f t="shared" si="126"/>
        <v>272.81996296277327</v>
      </c>
      <c r="AR121" s="54">
        <f t="shared" ref="AR121:AU121" si="178">IF($B121=0,L121,AQ121*(1+AK121))</f>
        <v>283.68338983006953</v>
      </c>
      <c r="AS121" s="54">
        <f t="shared" si="178"/>
        <v>295.92282491697881</v>
      </c>
      <c r="AT121" s="54">
        <f t="shared" si="178"/>
        <v>309.71255932368268</v>
      </c>
      <c r="AU121" s="54">
        <f t="shared" si="178"/>
        <v>325.24896060831509</v>
      </c>
      <c r="AW121" s="102">
        <f t="shared" si="128"/>
        <v>0.11138712536362362</v>
      </c>
      <c r="AX121" s="102">
        <f t="shared" si="129"/>
        <v>0.19217434485428705</v>
      </c>
      <c r="AY121" s="103">
        <f t="shared" si="130"/>
        <v>0.57961496082154473</v>
      </c>
    </row>
    <row r="122" spans="1:51" x14ac:dyDescent="0.2">
      <c r="A122" s="27" t="s">
        <v>136</v>
      </c>
      <c r="B122" s="18">
        <f>IF(ISERROR(VLOOKUP('Prices revenue smoothing'!A122,Quantities!$A$1:$B$576,2,FALSE)),0,VLOOKUP('Prices revenue smoothing'!A122,Quantities!$A$1:$B$576,2,FALSE))</f>
        <v>2</v>
      </c>
      <c r="C122" s="19">
        <f t="shared" si="119"/>
        <v>0.29188911341024976</v>
      </c>
      <c r="D122" s="20">
        <v>1</v>
      </c>
      <c r="E122" s="21">
        <v>850</v>
      </c>
      <c r="F122" s="22">
        <f>Prices!F119</f>
        <v>180.03286907655911</v>
      </c>
      <c r="G122" s="23">
        <v>0</v>
      </c>
      <c r="H122" s="23">
        <v>0</v>
      </c>
      <c r="I122" s="23">
        <f>VLOOKUP(A122,'[1]Public Lighting Charges'!$A$8:$L$689,12,FALSE)</f>
        <v>74.211024762715525</v>
      </c>
      <c r="J122" s="24">
        <f t="shared" si="120"/>
        <v>254.24389383927462</v>
      </c>
      <c r="K122" s="25">
        <f t="shared" si="121"/>
        <v>254.24389383927462</v>
      </c>
      <c r="L122" s="25">
        <f t="shared" si="171"/>
        <v>284.32038586712889</v>
      </c>
      <c r="M122" s="25">
        <f t="shared" si="171"/>
        <v>284.59162229866564</v>
      </c>
      <c r="N122" s="25">
        <f t="shared" si="171"/>
        <v>284.34698076960956</v>
      </c>
      <c r="O122" s="25">
        <f t="shared" si="171"/>
        <v>285.32175406370817</v>
      </c>
      <c r="P122" s="23">
        <f t="shared" si="131"/>
        <v>104.2875167905698</v>
      </c>
      <c r="Q122" s="23">
        <f t="shared" si="132"/>
        <v>180.03286907655911</v>
      </c>
      <c r="R122" s="32">
        <f t="shared" si="133"/>
        <v>284.32038586712889</v>
      </c>
      <c r="S122" s="26">
        <f t="shared" si="102"/>
        <v>0</v>
      </c>
      <c r="U122" s="61">
        <f t="shared" si="103"/>
        <v>508.48778767854924</v>
      </c>
      <c r="V122" s="61">
        <f t="shared" si="104"/>
        <v>568.64077173425778</v>
      </c>
      <c r="W122" s="61">
        <f t="shared" si="105"/>
        <v>569.18324459733128</v>
      </c>
      <c r="X122" s="61">
        <f t="shared" si="106"/>
        <v>568.69396153921912</v>
      </c>
      <c r="Y122" s="61">
        <f t="shared" si="107"/>
        <v>570.64350812741634</v>
      </c>
      <c r="Z122" s="62">
        <f t="shared" si="108"/>
        <v>2297.2042094709341</v>
      </c>
      <c r="AA122" s="61">
        <f t="shared" si="122"/>
        <v>62.1557204488671</v>
      </c>
      <c r="AB122" s="63">
        <f t="shared" si="123"/>
        <v>1.7795157882606872E-5</v>
      </c>
      <c r="AC122" s="73"/>
      <c r="AD122" s="81">
        <f t="shared" si="124"/>
        <v>508.48778767854924</v>
      </c>
      <c r="AE122" s="81">
        <f t="shared" si="109"/>
        <v>530.70741692844274</v>
      </c>
      <c r="AF122" s="81">
        <f t="shared" si="110"/>
        <v>555.74147967690851</v>
      </c>
      <c r="AG122" s="81">
        <f t="shared" si="111"/>
        <v>583.94646413663463</v>
      </c>
      <c r="AH122" s="81">
        <f t="shared" si="112"/>
        <v>615.72401284562886</v>
      </c>
      <c r="AI122" s="82">
        <f t="shared" si="113"/>
        <v>2297.2042094718927</v>
      </c>
      <c r="AK122" s="86">
        <f t="shared" si="114"/>
        <v>4.3697468824836529E-2</v>
      </c>
      <c r="AL122" s="86">
        <f t="shared" si="115"/>
        <v>4.7171119057190805E-2</v>
      </c>
      <c r="AM122" s="86">
        <f t="shared" si="116"/>
        <v>5.0751987193980296E-2</v>
      </c>
      <c r="AN122" s="86">
        <f t="shared" si="117"/>
        <v>5.4418599410439736E-2</v>
      </c>
      <c r="AO122" s="56"/>
      <c r="AP122" s="53" t="str">
        <f t="shared" si="125"/>
        <v>HPS0250-ST-0850-001-B</v>
      </c>
      <c r="AQ122" s="53">
        <f t="shared" si="126"/>
        <v>254.24389383927462</v>
      </c>
      <c r="AR122" s="54">
        <f t="shared" ref="AR122:AU122" si="179">IF($B122=0,L122,AQ122*(1+AK122))</f>
        <v>265.35370846422137</v>
      </c>
      <c r="AS122" s="54">
        <f t="shared" si="179"/>
        <v>277.87073983845426</v>
      </c>
      <c r="AT122" s="54">
        <f t="shared" si="179"/>
        <v>291.97323206831732</v>
      </c>
      <c r="AU122" s="54">
        <f t="shared" si="179"/>
        <v>307.86200642281443</v>
      </c>
      <c r="AW122" s="102">
        <f t="shared" si="128"/>
        <v>0.12223640754998837</v>
      </c>
      <c r="AX122" s="102">
        <f t="shared" si="129"/>
        <v>0.21089242999651184</v>
      </c>
      <c r="AY122" s="103">
        <f t="shared" si="130"/>
        <v>0.57961496082154373</v>
      </c>
    </row>
    <row r="123" spans="1:51" x14ac:dyDescent="0.2">
      <c r="A123" s="27" t="s">
        <v>137</v>
      </c>
      <c r="B123" s="18">
        <f>IF(ISERROR(VLOOKUP('Prices revenue smoothing'!A123,Quantities!$A$1:$B$576,2,FALSE)),0,VLOOKUP('Prices revenue smoothing'!A123,Quantities!$A$1:$B$576,2,FALSE))</f>
        <v>4</v>
      </c>
      <c r="C123" s="19">
        <f t="shared" si="119"/>
        <v>0.2455087409962492</v>
      </c>
      <c r="D123" s="20">
        <v>1</v>
      </c>
      <c r="E123" s="21">
        <v>1050</v>
      </c>
      <c r="F123" s="22">
        <f>Prices!F120</f>
        <v>220.47663524022317</v>
      </c>
      <c r="G123" s="23">
        <v>0</v>
      </c>
      <c r="H123" s="23">
        <v>0</v>
      </c>
      <c r="I123" s="23">
        <f>VLOOKUP(A123,'[1]Public Lighting Charges'!$A$8:$L$689,12,FALSE)</f>
        <v>71.742303825215515</v>
      </c>
      <c r="J123" s="24">
        <f t="shared" si="120"/>
        <v>292.21893906543869</v>
      </c>
      <c r="K123" s="25">
        <f t="shared" si="121"/>
        <v>292.21893906543869</v>
      </c>
      <c r="L123" s="25">
        <f t="shared" si="171"/>
        <v>321.29489962464493</v>
      </c>
      <c r="M123" s="25">
        <f t="shared" si="171"/>
        <v>321.55711304296108</v>
      </c>
      <c r="N123" s="25">
        <f t="shared" si="171"/>
        <v>321.32060981501172</v>
      </c>
      <c r="O123" s="25">
        <f t="shared" si="171"/>
        <v>322.26295607757226</v>
      </c>
      <c r="P123" s="23">
        <f t="shared" si="131"/>
        <v>100.81826438442175</v>
      </c>
      <c r="Q123" s="23">
        <f t="shared" si="132"/>
        <v>220.47663524022317</v>
      </c>
      <c r="R123" s="32">
        <f t="shared" si="133"/>
        <v>321.29489962464493</v>
      </c>
      <c r="S123" s="26">
        <f t="shared" si="102"/>
        <v>0</v>
      </c>
      <c r="U123" s="61">
        <f t="shared" si="103"/>
        <v>1168.8757562617548</v>
      </c>
      <c r="V123" s="61">
        <f t="shared" si="104"/>
        <v>1285.1795984985797</v>
      </c>
      <c r="W123" s="61">
        <f t="shared" si="105"/>
        <v>1286.2284521718443</v>
      </c>
      <c r="X123" s="61">
        <f t="shared" si="106"/>
        <v>1285.2824392600469</v>
      </c>
      <c r="Y123" s="61">
        <f t="shared" si="107"/>
        <v>1289.051824310289</v>
      </c>
      <c r="Z123" s="62">
        <f t="shared" si="108"/>
        <v>5209.6736796041569</v>
      </c>
      <c r="AA123" s="61">
        <f t="shared" si="122"/>
        <v>120.17606804853426</v>
      </c>
      <c r="AB123" s="63">
        <f t="shared" si="123"/>
        <v>3.4406360173942018E-5</v>
      </c>
      <c r="AC123" s="73"/>
      <c r="AD123" s="81">
        <f t="shared" si="124"/>
        <v>1168.8757562617548</v>
      </c>
      <c r="AE123" s="81">
        <f t="shared" si="109"/>
        <v>1211.8366882156386</v>
      </c>
      <c r="AF123" s="81">
        <f t="shared" si="110"/>
        <v>1260.2392359886285</v>
      </c>
      <c r="AG123" s="81">
        <f t="shared" si="111"/>
        <v>1314.7726579691257</v>
      </c>
      <c r="AH123" s="81">
        <f t="shared" si="112"/>
        <v>1376.2135169679261</v>
      </c>
      <c r="AI123" s="82">
        <f t="shared" si="113"/>
        <v>5209.6736796060104</v>
      </c>
      <c r="AK123" s="86">
        <f t="shared" si="114"/>
        <v>3.6754061946908285E-2</v>
      </c>
      <c r="AL123" s="86">
        <f t="shared" si="115"/>
        <v>3.9941477464475808E-2</v>
      </c>
      <c r="AM123" s="86">
        <f t="shared" si="116"/>
        <v>4.3272277535238789E-2</v>
      </c>
      <c r="AN123" s="86">
        <f t="shared" si="117"/>
        <v>4.6731165746712093E-2</v>
      </c>
      <c r="AO123" s="56"/>
      <c r="AP123" s="53" t="str">
        <f t="shared" si="125"/>
        <v>HPS0250-ST-1050-001-B</v>
      </c>
      <c r="AQ123" s="53">
        <f t="shared" si="126"/>
        <v>292.21893906543869</v>
      </c>
      <c r="AR123" s="54">
        <f t="shared" ref="AR123:AU123" si="180">IF($B123=0,L123,AQ123*(1+AK123))</f>
        <v>302.95917205390964</v>
      </c>
      <c r="AS123" s="54">
        <f t="shared" si="180"/>
        <v>315.05980899715712</v>
      </c>
      <c r="AT123" s="54">
        <f t="shared" si="180"/>
        <v>328.69316449228143</v>
      </c>
      <c r="AU123" s="54">
        <f t="shared" si="180"/>
        <v>344.05337924198147</v>
      </c>
      <c r="AW123" s="102">
        <f t="shared" si="128"/>
        <v>0.10281338063925279</v>
      </c>
      <c r="AX123" s="102">
        <f t="shared" si="129"/>
        <v>0.17738220644533625</v>
      </c>
      <c r="AY123" s="103">
        <f t="shared" si="130"/>
        <v>0.57961496082154507</v>
      </c>
    </row>
    <row r="124" spans="1:51" x14ac:dyDescent="0.2">
      <c r="A124" s="27" t="s">
        <v>138</v>
      </c>
      <c r="B124" s="18">
        <f>IF(ISERROR(VLOOKUP('Prices revenue smoothing'!A124,Quantities!$A$1:$B$576,2,FALSE)),0,VLOOKUP('Prices revenue smoothing'!A124,Quantities!$A$1:$B$576,2,FALSE))</f>
        <v>8</v>
      </c>
      <c r="C124" s="19">
        <f t="shared" si="119"/>
        <v>0.53087138081643992</v>
      </c>
      <c r="D124" s="20">
        <v>1</v>
      </c>
      <c r="E124" s="21">
        <v>10</v>
      </c>
      <c r="F124" s="22">
        <f>Prices!F121</f>
        <v>17.255027166785979</v>
      </c>
      <c r="G124" s="23">
        <v>0</v>
      </c>
      <c r="H124" s="23">
        <v>0</v>
      </c>
      <c r="I124" s="23">
        <f>VLOOKUP(A124,'[1]Public Lighting Charges'!$A$8:$L$689,12,FALSE)</f>
        <v>19.525988659567716</v>
      </c>
      <c r="J124" s="24">
        <f t="shared" si="120"/>
        <v>36.781015826353695</v>
      </c>
      <c r="K124" s="25">
        <f t="shared" si="121"/>
        <v>36.781015826353695</v>
      </c>
      <c r="L124" s="25">
        <f t="shared" si="171"/>
        <v>44.694573739523953</v>
      </c>
      <c r="M124" s="25">
        <f t="shared" si="171"/>
        <v>44.765939948293905</v>
      </c>
      <c r="N124" s="25">
        <f t="shared" si="171"/>
        <v>44.701571241120234</v>
      </c>
      <c r="O124" s="25">
        <f t="shared" si="171"/>
        <v>44.958048123727337</v>
      </c>
      <c r="P124" s="23">
        <f t="shared" si="131"/>
        <v>27.439546572737974</v>
      </c>
      <c r="Q124" s="23">
        <f t="shared" si="132"/>
        <v>17.255027166785979</v>
      </c>
      <c r="R124" s="32">
        <f t="shared" si="133"/>
        <v>44.694573739523953</v>
      </c>
      <c r="S124" s="26">
        <f t="shared" si="102"/>
        <v>0</v>
      </c>
      <c r="U124" s="61">
        <f t="shared" si="103"/>
        <v>294.24812661082956</v>
      </c>
      <c r="V124" s="61">
        <f t="shared" si="104"/>
        <v>357.55658991619163</v>
      </c>
      <c r="W124" s="61">
        <f t="shared" si="105"/>
        <v>358.12751958635124</v>
      </c>
      <c r="X124" s="61">
        <f t="shared" si="106"/>
        <v>357.61256992896188</v>
      </c>
      <c r="Y124" s="61">
        <f t="shared" si="107"/>
        <v>359.6643849898187</v>
      </c>
      <c r="Z124" s="62">
        <f t="shared" si="108"/>
        <v>1421.3947162922577</v>
      </c>
      <c r="AA124" s="61">
        <f t="shared" si="122"/>
        <v>65.416258378989141</v>
      </c>
      <c r="AB124" s="63">
        <f t="shared" si="123"/>
        <v>1.8728648586756653E-5</v>
      </c>
      <c r="AC124" s="73"/>
      <c r="AD124" s="81">
        <f t="shared" si="124"/>
        <v>294.24812661082956</v>
      </c>
      <c r="AE124" s="81">
        <f t="shared" si="109"/>
        <v>317.63334357235016</v>
      </c>
      <c r="AF124" s="81">
        <f t="shared" si="110"/>
        <v>343.98063236898918</v>
      </c>
      <c r="AG124" s="81">
        <f t="shared" si="111"/>
        <v>373.66518171808201</v>
      </c>
      <c r="AH124" s="81">
        <f t="shared" si="112"/>
        <v>407.10970334837339</v>
      </c>
      <c r="AI124" s="82">
        <f t="shared" si="113"/>
        <v>1421.394716293267</v>
      </c>
      <c r="AK124" s="86">
        <f t="shared" si="114"/>
        <v>7.9474480367549519E-2</v>
      </c>
      <c r="AL124" s="86">
        <f t="shared" si="115"/>
        <v>8.2948749965343821E-2</v>
      </c>
      <c r="AM124" s="86">
        <f t="shared" si="116"/>
        <v>8.6297153257309314E-2</v>
      </c>
      <c r="AN124" s="86">
        <f t="shared" si="117"/>
        <v>8.9503981817401865E-2</v>
      </c>
      <c r="AO124" s="56"/>
      <c r="AP124" s="53" t="str">
        <f t="shared" si="125"/>
        <v>INC0030-ST-0010-001-B</v>
      </c>
      <c r="AQ124" s="53">
        <f t="shared" si="126"/>
        <v>36.781015826353695</v>
      </c>
      <c r="AR124" s="54">
        <f t="shared" ref="AR124:AU124" si="181">IF($B124=0,L124,AQ124*(1+AK124))</f>
        <v>39.70416794654377</v>
      </c>
      <c r="AS124" s="54">
        <f t="shared" si="181"/>
        <v>42.997579046123647</v>
      </c>
      <c r="AT124" s="54">
        <f t="shared" si="181"/>
        <v>46.708147714760251</v>
      </c>
      <c r="AU124" s="54">
        <f t="shared" si="181"/>
        <v>50.888712918546673</v>
      </c>
      <c r="AW124" s="102">
        <f t="shared" si="128"/>
        <v>0.22231665204621068</v>
      </c>
      <c r="AX124" s="102">
        <f t="shared" si="129"/>
        <v>0.38355920235581903</v>
      </c>
      <c r="AY124" s="103">
        <f t="shared" si="130"/>
        <v>0.57961496082154396</v>
      </c>
    </row>
    <row r="125" spans="1:51" x14ac:dyDescent="0.2">
      <c r="A125" s="27" t="s">
        <v>139</v>
      </c>
      <c r="B125" s="18">
        <f>IF(ISERROR(VLOOKUP('Prices revenue smoothing'!A125,Quantities!$A$1:$B$576,2,FALSE)),0,VLOOKUP('Prices revenue smoothing'!A125,Quantities!$A$1:$B$576,2,FALSE))</f>
        <v>28</v>
      </c>
      <c r="C125" s="19">
        <f t="shared" si="119"/>
        <v>0.53087138081643992</v>
      </c>
      <c r="D125" s="20">
        <v>1</v>
      </c>
      <c r="E125" s="21">
        <v>10</v>
      </c>
      <c r="F125" s="22">
        <f>Prices!F122</f>
        <v>17.255027166785979</v>
      </c>
      <c r="G125" s="23">
        <v>0</v>
      </c>
      <c r="H125" s="23">
        <v>0</v>
      </c>
      <c r="I125" s="23">
        <f>VLOOKUP(A125,'[1]Public Lighting Charges'!$A$8:$L$689,12,FALSE)</f>
        <v>19.525988659567716</v>
      </c>
      <c r="J125" s="24">
        <f t="shared" si="120"/>
        <v>36.781015826353695</v>
      </c>
      <c r="K125" s="25">
        <f t="shared" si="121"/>
        <v>36.781015826353695</v>
      </c>
      <c r="L125" s="25">
        <f t="shared" si="171"/>
        <v>44.694573739523953</v>
      </c>
      <c r="M125" s="25">
        <f t="shared" si="171"/>
        <v>44.765939948293905</v>
      </c>
      <c r="N125" s="25">
        <f t="shared" si="171"/>
        <v>44.701571241120234</v>
      </c>
      <c r="O125" s="25">
        <f t="shared" si="171"/>
        <v>44.958048123727337</v>
      </c>
      <c r="P125" s="23">
        <f t="shared" si="131"/>
        <v>27.439546572737974</v>
      </c>
      <c r="Q125" s="23">
        <f t="shared" si="132"/>
        <v>17.255027166785979</v>
      </c>
      <c r="R125" s="32">
        <f t="shared" si="133"/>
        <v>44.694573739523953</v>
      </c>
      <c r="S125" s="26">
        <f t="shared" si="102"/>
        <v>0</v>
      </c>
      <c r="U125" s="61">
        <f t="shared" si="103"/>
        <v>1029.8684431379033</v>
      </c>
      <c r="V125" s="61">
        <f t="shared" si="104"/>
        <v>1251.4480647066707</v>
      </c>
      <c r="W125" s="61">
        <f t="shared" si="105"/>
        <v>1253.4463185522293</v>
      </c>
      <c r="X125" s="61">
        <f t="shared" si="106"/>
        <v>1251.6439947513666</v>
      </c>
      <c r="Y125" s="61">
        <f t="shared" si="107"/>
        <v>1258.8253474643654</v>
      </c>
      <c r="Z125" s="62">
        <f t="shared" si="108"/>
        <v>4974.881507022902</v>
      </c>
      <c r="AA125" s="61">
        <f t="shared" si="122"/>
        <v>228.95690432646211</v>
      </c>
      <c r="AB125" s="63">
        <f t="shared" si="123"/>
        <v>6.5550270053648315E-5</v>
      </c>
      <c r="AC125" s="73"/>
      <c r="AD125" s="81">
        <f t="shared" si="124"/>
        <v>1029.8684431379033</v>
      </c>
      <c r="AE125" s="81">
        <f t="shared" si="109"/>
        <v>1111.7167025032254</v>
      </c>
      <c r="AF125" s="81">
        <f t="shared" si="110"/>
        <v>1203.9322132914622</v>
      </c>
      <c r="AG125" s="81">
        <f t="shared" si="111"/>
        <v>1307.8281360132871</v>
      </c>
      <c r="AH125" s="81">
        <f t="shared" si="112"/>
        <v>1424.8839617193071</v>
      </c>
      <c r="AI125" s="82">
        <f t="shared" si="113"/>
        <v>4974.8815070264345</v>
      </c>
      <c r="AK125" s="86">
        <f t="shared" si="114"/>
        <v>7.9474480367549491E-2</v>
      </c>
      <c r="AL125" s="86">
        <f t="shared" si="115"/>
        <v>8.2948749965344001E-2</v>
      </c>
      <c r="AM125" s="86">
        <f t="shared" si="116"/>
        <v>8.6297153257309342E-2</v>
      </c>
      <c r="AN125" s="86">
        <f t="shared" si="117"/>
        <v>8.9503981817401962E-2</v>
      </c>
      <c r="AO125" s="56"/>
      <c r="AP125" s="53" t="str">
        <f t="shared" si="125"/>
        <v>INC0040-ST-0010-001-B</v>
      </c>
      <c r="AQ125" s="53">
        <f t="shared" si="126"/>
        <v>36.781015826353695</v>
      </c>
      <c r="AR125" s="54">
        <f t="shared" ref="AR125:AU125" si="182">IF($B125=0,L125,AQ125*(1+AK125))</f>
        <v>39.70416794654377</v>
      </c>
      <c r="AS125" s="54">
        <f t="shared" si="182"/>
        <v>42.997579046123654</v>
      </c>
      <c r="AT125" s="54">
        <f t="shared" si="182"/>
        <v>46.708147714760258</v>
      </c>
      <c r="AU125" s="54">
        <f t="shared" si="182"/>
        <v>50.888712918546688</v>
      </c>
      <c r="AW125" s="102">
        <f t="shared" si="128"/>
        <v>0.22231665204621068</v>
      </c>
      <c r="AX125" s="102">
        <f t="shared" si="129"/>
        <v>0.38355920235581942</v>
      </c>
      <c r="AY125" s="103">
        <f t="shared" si="130"/>
        <v>0.57961496082154329</v>
      </c>
    </row>
    <row r="126" spans="1:51" x14ac:dyDescent="0.2">
      <c r="A126" s="27" t="s">
        <v>140</v>
      </c>
      <c r="B126" s="18">
        <f>IF(ISERROR(VLOOKUP('Prices revenue smoothing'!A126,Quantities!$A$1:$B$576,2,FALSE)),0,VLOOKUP('Prices revenue smoothing'!A126,Quantities!$A$1:$B$576,2,FALSE))</f>
        <v>9</v>
      </c>
      <c r="C126" s="19">
        <f t="shared" si="119"/>
        <v>0.53087138081643992</v>
      </c>
      <c r="D126" s="20">
        <v>1</v>
      </c>
      <c r="E126" s="21">
        <v>10</v>
      </c>
      <c r="F126" s="22">
        <f>Prices!F123</f>
        <v>17.255027166785979</v>
      </c>
      <c r="G126" s="23">
        <v>0</v>
      </c>
      <c r="H126" s="23">
        <v>0</v>
      </c>
      <c r="I126" s="23">
        <f>VLOOKUP(A126,'[1]Public Lighting Charges'!$A$8:$L$689,12,FALSE)</f>
        <v>19.525988659567716</v>
      </c>
      <c r="J126" s="24">
        <f t="shared" si="120"/>
        <v>36.781015826353695</v>
      </c>
      <c r="K126" s="25">
        <f t="shared" si="121"/>
        <v>36.781015826353695</v>
      </c>
      <c r="L126" s="25">
        <f t="shared" si="171"/>
        <v>44.694573739523953</v>
      </c>
      <c r="M126" s="25">
        <f t="shared" si="171"/>
        <v>44.765939948293905</v>
      </c>
      <c r="N126" s="25">
        <f t="shared" si="171"/>
        <v>44.701571241120234</v>
      </c>
      <c r="O126" s="25">
        <f t="shared" si="171"/>
        <v>44.958048123727337</v>
      </c>
      <c r="P126" s="23">
        <f t="shared" si="131"/>
        <v>27.439546572737974</v>
      </c>
      <c r="Q126" s="23">
        <f t="shared" si="132"/>
        <v>17.255027166785979</v>
      </c>
      <c r="R126" s="32">
        <f t="shared" si="133"/>
        <v>44.694573739523953</v>
      </c>
      <c r="S126" s="26">
        <f t="shared" si="102"/>
        <v>0</v>
      </c>
      <c r="U126" s="61">
        <f t="shared" si="103"/>
        <v>331.02914243718328</v>
      </c>
      <c r="V126" s="61">
        <f t="shared" si="104"/>
        <v>402.25116365571557</v>
      </c>
      <c r="W126" s="61">
        <f t="shared" si="105"/>
        <v>402.89345953464516</v>
      </c>
      <c r="X126" s="61">
        <f t="shared" si="106"/>
        <v>402.31414117008211</v>
      </c>
      <c r="Y126" s="61">
        <f t="shared" si="107"/>
        <v>404.62243311354604</v>
      </c>
      <c r="Z126" s="62">
        <f t="shared" si="108"/>
        <v>1599.0690558287902</v>
      </c>
      <c r="AA126" s="61">
        <f t="shared" si="122"/>
        <v>73.593290676362756</v>
      </c>
      <c r="AB126" s="63">
        <f t="shared" si="123"/>
        <v>2.1069729660101228E-5</v>
      </c>
      <c r="AC126" s="73"/>
      <c r="AD126" s="81">
        <f t="shared" si="124"/>
        <v>331.02914243718328</v>
      </c>
      <c r="AE126" s="81">
        <f t="shared" si="109"/>
        <v>357.3375115188939</v>
      </c>
      <c r="AF126" s="81">
        <f t="shared" si="110"/>
        <v>386.97821141511281</v>
      </c>
      <c r="AG126" s="81">
        <f t="shared" si="111"/>
        <v>420.37332943284224</v>
      </c>
      <c r="AH126" s="81">
        <f t="shared" si="112"/>
        <v>457.99841626692</v>
      </c>
      <c r="AI126" s="82">
        <f t="shared" si="113"/>
        <v>1599.0690558299252</v>
      </c>
      <c r="AK126" s="86">
        <f t="shared" si="114"/>
        <v>7.9474480367549352E-2</v>
      </c>
      <c r="AL126" s="86">
        <f t="shared" si="115"/>
        <v>8.2948749965343835E-2</v>
      </c>
      <c r="AM126" s="86">
        <f t="shared" si="116"/>
        <v>8.62971532573093E-2</v>
      </c>
      <c r="AN126" s="86">
        <f t="shared" si="117"/>
        <v>8.9503981817401781E-2</v>
      </c>
      <c r="AO126" s="56"/>
      <c r="AP126" s="53" t="str">
        <f t="shared" si="125"/>
        <v>INC0050-ST-0010-001-B</v>
      </c>
      <c r="AQ126" s="53">
        <f t="shared" si="126"/>
        <v>36.781015826353695</v>
      </c>
      <c r="AR126" s="54">
        <f t="shared" ref="AR126:AU126" si="183">IF($B126=0,L126,AQ126*(1+AK126))</f>
        <v>39.704167946543762</v>
      </c>
      <c r="AS126" s="54">
        <f t="shared" si="183"/>
        <v>42.99757904612364</v>
      </c>
      <c r="AT126" s="54">
        <f t="shared" si="183"/>
        <v>46.708147714760244</v>
      </c>
      <c r="AU126" s="54">
        <f t="shared" si="183"/>
        <v>50.888712918546659</v>
      </c>
      <c r="AW126" s="102">
        <f t="shared" si="128"/>
        <v>0.22231665204621068</v>
      </c>
      <c r="AX126" s="102">
        <f t="shared" si="129"/>
        <v>0.38355920235581864</v>
      </c>
      <c r="AY126" s="103">
        <f t="shared" si="130"/>
        <v>0.57961496082154451</v>
      </c>
    </row>
    <row r="127" spans="1:51" x14ac:dyDescent="0.2">
      <c r="A127" s="27" t="s">
        <v>141</v>
      </c>
      <c r="B127" s="18">
        <f>IF(ISERROR(VLOOKUP('Prices revenue smoothing'!A127,Quantities!$A$1:$B$576,2,FALSE)),0,VLOOKUP('Prices revenue smoothing'!A127,Quantities!$A$1:$B$576,2,FALSE))</f>
        <v>1</v>
      </c>
      <c r="C127" s="19">
        <f t="shared" si="119"/>
        <v>0.35526216307156411</v>
      </c>
      <c r="D127" s="20">
        <v>1</v>
      </c>
      <c r="E127" s="21">
        <v>810</v>
      </c>
      <c r="F127" s="22">
        <f>Prices!F124</f>
        <v>51.156145528662286</v>
      </c>
      <c r="G127" s="23">
        <v>0</v>
      </c>
      <c r="H127" s="23">
        <v>0</v>
      </c>
      <c r="I127" s="23">
        <f>VLOOKUP(A127,'[1]Public Lighting Charges'!$A$8:$L$689,12,FALSE)</f>
        <v>28.187957762022165</v>
      </c>
      <c r="J127" s="24">
        <f t="shared" si="120"/>
        <v>79.344103290684444</v>
      </c>
      <c r="K127" s="25">
        <f t="shared" si="121"/>
        <v>79.344103290684444</v>
      </c>
      <c r="L127" s="25">
        <f t="shared" si="171"/>
        <v>90.768212978183271</v>
      </c>
      <c r="M127" s="25">
        <f t="shared" si="171"/>
        <v>90.871238116296183</v>
      </c>
      <c r="N127" s="25">
        <f t="shared" si="171"/>
        <v>90.778314657687162</v>
      </c>
      <c r="O127" s="25">
        <f t="shared" si="171"/>
        <v>91.148567844857865</v>
      </c>
      <c r="P127" s="23">
        <f t="shared" si="131"/>
        <v>39.612067449520978</v>
      </c>
      <c r="Q127" s="23">
        <f t="shared" si="132"/>
        <v>51.156145528662286</v>
      </c>
      <c r="R127" s="32">
        <f t="shared" si="133"/>
        <v>90.768212978183271</v>
      </c>
      <c r="S127" s="26">
        <f t="shared" si="102"/>
        <v>0</v>
      </c>
      <c r="U127" s="61">
        <f t="shared" si="103"/>
        <v>79.344103290684444</v>
      </c>
      <c r="V127" s="61">
        <f t="shared" si="104"/>
        <v>90.768212978183271</v>
      </c>
      <c r="W127" s="61">
        <f t="shared" si="105"/>
        <v>90.871238116296183</v>
      </c>
      <c r="X127" s="61">
        <f t="shared" si="106"/>
        <v>90.778314657687162</v>
      </c>
      <c r="Y127" s="61">
        <f t="shared" si="107"/>
        <v>91.148567844857865</v>
      </c>
      <c r="Z127" s="62">
        <f t="shared" si="108"/>
        <v>365.03739417174995</v>
      </c>
      <c r="AA127" s="61">
        <f t="shared" si="122"/>
        <v>11.804464554173421</v>
      </c>
      <c r="AB127" s="63">
        <f t="shared" si="123"/>
        <v>3.3796134763486815E-6</v>
      </c>
      <c r="AC127" s="73"/>
      <c r="AD127" s="81">
        <f t="shared" si="124"/>
        <v>79.344103290684444</v>
      </c>
      <c r="AE127" s="81">
        <f t="shared" si="109"/>
        <v>83.564001700566422</v>
      </c>
      <c r="AF127" s="81">
        <f t="shared" si="110"/>
        <v>88.318410534172074</v>
      </c>
      <c r="AG127" s="81">
        <f t="shared" si="111"/>
        <v>93.67503317327008</v>
      </c>
      <c r="AH127" s="81">
        <f t="shared" si="112"/>
        <v>99.710148600215135</v>
      </c>
      <c r="AI127" s="82">
        <f t="shared" si="113"/>
        <v>365.03739417193202</v>
      </c>
      <c r="AK127" s="86">
        <f t="shared" si="114"/>
        <v>5.3184776623185097E-2</v>
      </c>
      <c r="AL127" s="86">
        <f t="shared" si="115"/>
        <v>5.6895418324292922E-2</v>
      </c>
      <c r="AM127" s="86">
        <f t="shared" si="116"/>
        <v>6.0651257271273323E-2</v>
      </c>
      <c r="AN127" s="86">
        <f t="shared" si="117"/>
        <v>6.4426082623124797E-2</v>
      </c>
      <c r="AO127" s="56"/>
      <c r="AP127" s="53" t="str">
        <f t="shared" si="125"/>
        <v>INC0100-ST-0810-001-B</v>
      </c>
      <c r="AQ127" s="53">
        <f t="shared" si="126"/>
        <v>79.344103290684444</v>
      </c>
      <c r="AR127" s="54">
        <f t="shared" ref="AR127:AU127" si="184">IF($B127=0,L127,AQ127*(1+AK127))</f>
        <v>83.564001700566408</v>
      </c>
      <c r="AS127" s="54">
        <f t="shared" si="184"/>
        <v>88.31841053417206</v>
      </c>
      <c r="AT127" s="54">
        <f t="shared" si="184"/>
        <v>93.675033173270066</v>
      </c>
      <c r="AU127" s="54">
        <f t="shared" si="184"/>
        <v>99.71014860021512</v>
      </c>
      <c r="AW127" s="102">
        <f t="shared" si="128"/>
        <v>0.14877557454933577</v>
      </c>
      <c r="AX127" s="102">
        <f t="shared" si="129"/>
        <v>0.25668001105158111</v>
      </c>
      <c r="AY127" s="103">
        <f t="shared" si="130"/>
        <v>0.5796149608215444</v>
      </c>
    </row>
    <row r="128" spans="1:51" x14ac:dyDescent="0.2">
      <c r="A128" s="27" t="s">
        <v>142</v>
      </c>
      <c r="B128" s="18">
        <f>IF(ISERROR(VLOOKUP('Prices revenue smoothing'!A128,Quantities!$A$1:$B$576,2,FALSE)),0,VLOOKUP('Prices revenue smoothing'!A128,Quantities!$A$1:$B$576,2,FALSE))</f>
        <v>1</v>
      </c>
      <c r="C128" s="19">
        <f t="shared" si="119"/>
        <v>0.24009996093225267</v>
      </c>
      <c r="D128" s="20">
        <v>1</v>
      </c>
      <c r="E128" s="21">
        <v>990</v>
      </c>
      <c r="F128" s="22">
        <f>Prices!F125</f>
        <v>86.253661186307269</v>
      </c>
      <c r="G128" s="23">
        <v>0</v>
      </c>
      <c r="H128" s="23">
        <v>0</v>
      </c>
      <c r="I128" s="23">
        <f>VLOOKUP(A128,'[1]Public Lighting Charges'!$A$8:$L$689,12,FALSE)</f>
        <v>27.252927512022168</v>
      </c>
      <c r="J128" s="24">
        <f t="shared" si="120"/>
        <v>113.50658869832944</v>
      </c>
      <c r="K128" s="25">
        <f t="shared" si="121"/>
        <v>113.50658869832944</v>
      </c>
      <c r="L128" s="25">
        <f t="shared" si="171"/>
        <v>124.55174620251253</v>
      </c>
      <c r="M128" s="25">
        <f t="shared" si="171"/>
        <v>124.65135386634586</v>
      </c>
      <c r="N128" s="25">
        <f t="shared" si="171"/>
        <v>124.56151279651675</v>
      </c>
      <c r="O128" s="25">
        <f t="shared" si="171"/>
        <v>124.91948421666174</v>
      </c>
      <c r="P128" s="23">
        <f t="shared" si="131"/>
        <v>38.29808501620527</v>
      </c>
      <c r="Q128" s="23">
        <f t="shared" si="132"/>
        <v>86.253661186307269</v>
      </c>
      <c r="R128" s="32">
        <f t="shared" si="133"/>
        <v>124.55174620251253</v>
      </c>
      <c r="S128" s="26">
        <f t="shared" si="102"/>
        <v>0</v>
      </c>
      <c r="U128" s="61">
        <f t="shared" si="103"/>
        <v>113.50658869832944</v>
      </c>
      <c r="V128" s="61">
        <f t="shared" si="104"/>
        <v>124.55174620251253</v>
      </c>
      <c r="W128" s="61">
        <f t="shared" si="105"/>
        <v>124.65135386634586</v>
      </c>
      <c r="X128" s="61">
        <f t="shared" si="106"/>
        <v>124.56151279651675</v>
      </c>
      <c r="Y128" s="61">
        <f t="shared" si="107"/>
        <v>124.91948421666174</v>
      </c>
      <c r="Z128" s="62">
        <f t="shared" si="108"/>
        <v>505.09455019986865</v>
      </c>
      <c r="AA128" s="61">
        <f t="shared" si="122"/>
        <v>11.412895518332306</v>
      </c>
      <c r="AB128" s="63">
        <f t="shared" si="123"/>
        <v>3.267507418138559E-6</v>
      </c>
      <c r="AC128" s="73"/>
      <c r="AD128" s="81">
        <f t="shared" si="124"/>
        <v>113.50658869832944</v>
      </c>
      <c r="AE128" s="81">
        <f t="shared" si="109"/>
        <v>117.58650773480386</v>
      </c>
      <c r="AF128" s="81">
        <f t="shared" si="110"/>
        <v>122.18320680746054</v>
      </c>
      <c r="AG128" s="81">
        <f t="shared" si="111"/>
        <v>127.36214349117019</v>
      </c>
      <c r="AH128" s="81">
        <f t="shared" si="112"/>
        <v>133.19706649785988</v>
      </c>
      <c r="AI128" s="82">
        <f t="shared" si="113"/>
        <v>505.09455020004469</v>
      </c>
      <c r="AK128" s="86">
        <f t="shared" si="114"/>
        <v>3.5944336652718636E-2</v>
      </c>
      <c r="AL128" s="86">
        <f t="shared" si="115"/>
        <v>3.9092062186452038E-2</v>
      </c>
      <c r="AM128" s="86">
        <f t="shared" si="116"/>
        <v>4.2386648861416396E-2</v>
      </c>
      <c r="AN128" s="86">
        <f t="shared" si="117"/>
        <v>4.5813636978355485E-2</v>
      </c>
      <c r="AO128" s="56"/>
      <c r="AP128" s="53" t="str">
        <f t="shared" si="125"/>
        <v>INC0100-ST-0990-001-B</v>
      </c>
      <c r="AQ128" s="53">
        <f t="shared" si="126"/>
        <v>113.50658869832944</v>
      </c>
      <c r="AR128" s="54">
        <f t="shared" ref="AR128:AU128" si="185">IF($B128=0,L128,AQ128*(1+AK128))</f>
        <v>117.58650773480385</v>
      </c>
      <c r="AS128" s="54">
        <f t="shared" si="185"/>
        <v>122.18320680746054</v>
      </c>
      <c r="AT128" s="54">
        <f t="shared" si="185"/>
        <v>127.36214349117019</v>
      </c>
      <c r="AU128" s="54">
        <f t="shared" si="185"/>
        <v>133.19706649785988</v>
      </c>
      <c r="AW128" s="102">
        <f t="shared" si="128"/>
        <v>0.10054830868598096</v>
      </c>
      <c r="AX128" s="102">
        <f t="shared" si="129"/>
        <v>0.17347431567926455</v>
      </c>
      <c r="AY128" s="103">
        <f t="shared" si="130"/>
        <v>0.57961496082154329</v>
      </c>
    </row>
    <row r="129" spans="1:51" x14ac:dyDescent="0.2">
      <c r="A129" s="27" t="s">
        <v>143</v>
      </c>
      <c r="B129" s="18">
        <f>IF(ISERROR(VLOOKUP('Prices revenue smoothing'!A129,Quantities!$A$1:$B$576,2,FALSE)),0,VLOOKUP('Prices revenue smoothing'!A129,Quantities!$A$1:$B$576,2,FALSE))</f>
        <v>288</v>
      </c>
      <c r="C129" s="19">
        <f t="shared" si="119"/>
        <v>0.76186879608036151</v>
      </c>
      <c r="D129" s="20">
        <v>1</v>
      </c>
      <c r="E129" s="21">
        <v>40</v>
      </c>
      <c r="F129" s="22">
        <f>Prices!F126</f>
        <v>18.483521869130684</v>
      </c>
      <c r="G129" s="23">
        <v>0</v>
      </c>
      <c r="H129" s="23">
        <v>0</v>
      </c>
      <c r="I129" s="23">
        <f>VLOOKUP(A129,'[1]Public Lighting Charges'!$A$8:$L$689,12,FALSE)</f>
        <v>59.135545119537753</v>
      </c>
      <c r="J129" s="24">
        <f t="shared" si="120"/>
        <v>77.619066988668436</v>
      </c>
      <c r="K129" s="25">
        <f t="shared" si="121"/>
        <v>77.619066988668436</v>
      </c>
      <c r="L129" s="25">
        <f t="shared" si="171"/>
        <v>101.5857182650456</v>
      </c>
      <c r="M129" s="25">
        <f t="shared" si="171"/>
        <v>101.80185480657013</v>
      </c>
      <c r="N129" s="25">
        <f t="shared" si="171"/>
        <v>101.6069105887013</v>
      </c>
      <c r="O129" s="25">
        <f t="shared" si="171"/>
        <v>102.38366512482047</v>
      </c>
      <c r="P129" s="23">
        <f t="shared" si="131"/>
        <v>83.102196395914916</v>
      </c>
      <c r="Q129" s="23">
        <f t="shared" si="132"/>
        <v>18.483521869130684</v>
      </c>
      <c r="R129" s="32">
        <f t="shared" si="133"/>
        <v>101.5857182650456</v>
      </c>
      <c r="S129" s="26">
        <f t="shared" si="102"/>
        <v>0</v>
      </c>
      <c r="U129" s="61">
        <f t="shared" si="103"/>
        <v>22354.291292736511</v>
      </c>
      <c r="V129" s="61">
        <f t="shared" si="104"/>
        <v>29256.686860333131</v>
      </c>
      <c r="W129" s="61">
        <f t="shared" si="105"/>
        <v>29318.9341842922</v>
      </c>
      <c r="X129" s="61">
        <f t="shared" si="106"/>
        <v>29262.790249545975</v>
      </c>
      <c r="Y129" s="61">
        <f t="shared" si="107"/>
        <v>29486.495555948295</v>
      </c>
      <c r="Z129" s="62">
        <f t="shared" si="108"/>
        <v>114745.17048411214</v>
      </c>
      <c r="AA129" s="61">
        <f t="shared" si="122"/>
        <v>7132.2042632117846</v>
      </c>
      <c r="AB129" s="63">
        <f t="shared" si="123"/>
        <v>2.0419472254249904E-3</v>
      </c>
      <c r="AC129" s="73"/>
      <c r="AD129" s="81">
        <f t="shared" si="124"/>
        <v>22354.291292736511</v>
      </c>
      <c r="AE129" s="81">
        <f t="shared" si="109"/>
        <v>24903.93488657831</v>
      </c>
      <c r="AF129" s="81">
        <f t="shared" si="110"/>
        <v>27776.527268594105</v>
      </c>
      <c r="AG129" s="81">
        <f t="shared" si="111"/>
        <v>31012.974516807877</v>
      </c>
      <c r="AH129" s="81">
        <f t="shared" si="112"/>
        <v>34659.364048454598</v>
      </c>
      <c r="AI129" s="82">
        <f t="shared" si="113"/>
        <v>114745.17048422215</v>
      </c>
      <c r="AK129" s="86">
        <f t="shared" si="114"/>
        <v>0.114056113900164</v>
      </c>
      <c r="AL129" s="86">
        <f t="shared" si="115"/>
        <v>0.11534692790912916</v>
      </c>
      <c r="AM129" s="86">
        <f t="shared" si="116"/>
        <v>0.11651734635211591</v>
      </c>
      <c r="AN129" s="86">
        <f t="shared" si="117"/>
        <v>0.11757625924177358</v>
      </c>
      <c r="AO129" s="56"/>
      <c r="AP129" s="53" t="str">
        <f t="shared" si="125"/>
        <v>LPS0030-ST-0040-001-B</v>
      </c>
      <c r="AQ129" s="53">
        <f t="shared" si="126"/>
        <v>77.619066988668436</v>
      </c>
      <c r="AR129" s="54">
        <f t="shared" ref="AR129:AU129" si="186">IF($B129=0,L129,AQ129*(1+AK129))</f>
        <v>86.471996133952459</v>
      </c>
      <c r="AS129" s="54">
        <f t="shared" si="186"/>
        <v>96.446275238173982</v>
      </c>
      <c r="AT129" s="54">
        <f t="shared" si="186"/>
        <v>107.6839392944718</v>
      </c>
      <c r="AU129" s="54">
        <f t="shared" si="186"/>
        <v>120.34501405713401</v>
      </c>
      <c r="AW129" s="102">
        <f t="shared" si="128"/>
        <v>0.31905302520278167</v>
      </c>
      <c r="AX129" s="102">
        <f t="shared" si="129"/>
        <v>0.55045684940664275</v>
      </c>
      <c r="AY129" s="103">
        <f t="shared" si="130"/>
        <v>0.57961496082154385</v>
      </c>
    </row>
    <row r="130" spans="1:51" x14ac:dyDescent="0.2">
      <c r="A130" s="27" t="s">
        <v>144</v>
      </c>
      <c r="B130" s="18">
        <f>IF(ISERROR(VLOOKUP('Prices revenue smoothing'!A130,Quantities!$A$1:$B$576,2,FALSE)),0,VLOOKUP('Prices revenue smoothing'!A130,Quantities!$A$1:$B$576,2,FALSE))</f>
        <v>8</v>
      </c>
      <c r="C130" s="19">
        <f t="shared" si="119"/>
        <v>0.57177636158950995</v>
      </c>
      <c r="D130" s="20">
        <v>1</v>
      </c>
      <c r="E130" s="21">
        <v>350</v>
      </c>
      <c r="F130" s="22">
        <f>Prices!F127</f>
        <v>52.384640231006998</v>
      </c>
      <c r="G130" s="23">
        <v>0</v>
      </c>
      <c r="H130" s="23">
        <v>0</v>
      </c>
      <c r="I130" s="23">
        <f>VLOOKUP(A130,'[1]Public Lighting Charges'!$A$8:$L$689,12,FALSE)</f>
        <v>69.945459119537759</v>
      </c>
      <c r="J130" s="24">
        <f t="shared" si="120"/>
        <v>122.33009935054476</v>
      </c>
      <c r="K130" s="25">
        <f t="shared" si="121"/>
        <v>122.33009935054476</v>
      </c>
      <c r="L130" s="25">
        <f t="shared" si="171"/>
        <v>150.67782868482982</v>
      </c>
      <c r="M130" s="25">
        <f t="shared" si="171"/>
        <v>150.93347475351629</v>
      </c>
      <c r="N130" s="25">
        <f t="shared" si="171"/>
        <v>150.70289494244037</v>
      </c>
      <c r="O130" s="25">
        <f t="shared" si="171"/>
        <v>151.62163937173773</v>
      </c>
      <c r="P130" s="23">
        <f t="shared" si="131"/>
        <v>98.293188453822808</v>
      </c>
      <c r="Q130" s="23">
        <f t="shared" si="132"/>
        <v>52.384640231006998</v>
      </c>
      <c r="R130" s="32">
        <f t="shared" si="133"/>
        <v>150.67782868482982</v>
      </c>
      <c r="S130" s="26">
        <f t="shared" si="102"/>
        <v>0</v>
      </c>
      <c r="U130" s="61">
        <f t="shared" si="103"/>
        <v>978.64079480435805</v>
      </c>
      <c r="V130" s="61">
        <f t="shared" si="104"/>
        <v>1205.4226294786386</v>
      </c>
      <c r="W130" s="61">
        <f t="shared" si="105"/>
        <v>1207.4677980281303</v>
      </c>
      <c r="X130" s="61">
        <f t="shared" si="106"/>
        <v>1205.6231595395229</v>
      </c>
      <c r="Y130" s="61">
        <f t="shared" si="107"/>
        <v>1212.9731149739018</v>
      </c>
      <c r="Z130" s="62">
        <f t="shared" si="108"/>
        <v>4779.8312199541506</v>
      </c>
      <c r="AA130" s="61">
        <f t="shared" si="122"/>
        <v>234.33232016954378</v>
      </c>
      <c r="AB130" s="63">
        <f t="shared" si="123"/>
        <v>6.7089249457659845E-5</v>
      </c>
      <c r="AC130" s="73"/>
      <c r="AD130" s="81">
        <f t="shared" si="124"/>
        <v>978.64079480435805</v>
      </c>
      <c r="AE130" s="81">
        <f t="shared" si="109"/>
        <v>1062.4106753211161</v>
      </c>
      <c r="AF130" s="81">
        <f t="shared" si="110"/>
        <v>1156.7912080340122</v>
      </c>
      <c r="AG130" s="81">
        <f t="shared" si="111"/>
        <v>1263.1263836391404</v>
      </c>
      <c r="AH130" s="81">
        <f t="shared" si="112"/>
        <v>1382.9304284559846</v>
      </c>
      <c r="AI130" s="82">
        <f t="shared" si="113"/>
        <v>4779.8312199577649</v>
      </c>
      <c r="AK130" s="86">
        <f t="shared" si="114"/>
        <v>8.5598189817444312E-2</v>
      </c>
      <c r="AL130" s="86">
        <f t="shared" si="115"/>
        <v>8.8836205156136494E-2</v>
      </c>
      <c r="AM130" s="86">
        <f t="shared" si="116"/>
        <v>9.1922530934382463E-2</v>
      </c>
      <c r="AN130" s="86">
        <f t="shared" si="117"/>
        <v>9.4847234899552824E-2</v>
      </c>
      <c r="AO130" s="56"/>
      <c r="AP130" s="53" t="str">
        <f t="shared" si="125"/>
        <v>LPS0030-ST-0350-001-B</v>
      </c>
      <c r="AQ130" s="53">
        <f t="shared" si="126"/>
        <v>122.33009935054476</v>
      </c>
      <c r="AR130" s="54">
        <f t="shared" ref="AR130:AU130" si="187">IF($B130=0,L130,AQ130*(1+AK130))</f>
        <v>132.80133441513951</v>
      </c>
      <c r="AS130" s="54">
        <f t="shared" si="187"/>
        <v>144.59890100425153</v>
      </c>
      <c r="AT130" s="54">
        <f t="shared" si="187"/>
        <v>157.89079795489255</v>
      </c>
      <c r="AU130" s="54">
        <f t="shared" si="187"/>
        <v>172.86630355699808</v>
      </c>
      <c r="AW130" s="102">
        <f t="shared" si="128"/>
        <v>0.23944671161637973</v>
      </c>
      <c r="AX130" s="102">
        <f t="shared" si="129"/>
        <v>0.41311340769566923</v>
      </c>
      <c r="AY130" s="103">
        <f t="shared" si="130"/>
        <v>0.57961496082154373</v>
      </c>
    </row>
    <row r="131" spans="1:51" x14ac:dyDescent="0.2">
      <c r="A131" s="27" t="s">
        <v>145</v>
      </c>
      <c r="B131" s="18">
        <f>IF(ISERROR(VLOOKUP('Prices revenue smoothing'!A131,Quantities!$A$1:$B$576,2,FALSE)),0,VLOOKUP('Prices revenue smoothing'!A131,Quantities!$A$1:$B$576,2,FALSE))</f>
        <v>17</v>
      </c>
      <c r="C131" s="19">
        <f t="shared" si="119"/>
        <v>0.44098210133196891</v>
      </c>
      <c r="D131" s="20">
        <v>1</v>
      </c>
      <c r="E131" s="21">
        <v>360</v>
      </c>
      <c r="F131" s="22">
        <f>Prices!F128</f>
        <v>87.482155888651974</v>
      </c>
      <c r="G131" s="23">
        <v>0</v>
      </c>
      <c r="H131" s="23">
        <v>0</v>
      </c>
      <c r="I131" s="23">
        <f>VLOOKUP(A131,'[1]Public Lighting Charges'!$A$8:$L$689,12,FALSE)</f>
        <v>69.010428869537748</v>
      </c>
      <c r="J131" s="24">
        <f t="shared" si="120"/>
        <v>156.49258475818971</v>
      </c>
      <c r="K131" s="25">
        <f t="shared" si="121"/>
        <v>156.49258475818971</v>
      </c>
      <c r="L131" s="25">
        <f t="shared" si="171"/>
        <v>184.46136190915905</v>
      </c>
      <c r="M131" s="25">
        <f t="shared" si="171"/>
        <v>184.71359050356591</v>
      </c>
      <c r="N131" s="25">
        <f t="shared" si="171"/>
        <v>184.48609308126993</v>
      </c>
      <c r="O131" s="25">
        <f t="shared" si="171"/>
        <v>185.39255574354158</v>
      </c>
      <c r="P131" s="23">
        <f t="shared" si="131"/>
        <v>96.979206020507064</v>
      </c>
      <c r="Q131" s="23">
        <f t="shared" si="132"/>
        <v>87.482155888651974</v>
      </c>
      <c r="R131" s="32">
        <f t="shared" si="133"/>
        <v>184.46136190915905</v>
      </c>
      <c r="S131" s="26">
        <f t="shared" si="102"/>
        <v>0</v>
      </c>
      <c r="U131" s="61">
        <f t="shared" si="103"/>
        <v>2660.3739408892252</v>
      </c>
      <c r="V131" s="61">
        <f t="shared" si="104"/>
        <v>3135.8431524557041</v>
      </c>
      <c r="W131" s="61">
        <f t="shared" si="105"/>
        <v>3140.1310385606203</v>
      </c>
      <c r="X131" s="61">
        <f t="shared" si="106"/>
        <v>3136.263582381589</v>
      </c>
      <c r="Y131" s="61">
        <f t="shared" si="107"/>
        <v>3151.6734476402066</v>
      </c>
      <c r="Z131" s="62">
        <f t="shared" si="108"/>
        <v>12538.112994880585</v>
      </c>
      <c r="AA131" s="61">
        <f t="shared" si="122"/>
        <v>491.29950675098144</v>
      </c>
      <c r="AB131" s="63">
        <f t="shared" si="123"/>
        <v>1.4065885210795507E-4</v>
      </c>
      <c r="AC131" s="73"/>
      <c r="AD131" s="81">
        <f t="shared" si="124"/>
        <v>2660.3739408892252</v>
      </c>
      <c r="AE131" s="81">
        <f t="shared" si="109"/>
        <v>2836.0052876394075</v>
      </c>
      <c r="AF131" s="81">
        <f t="shared" si="110"/>
        <v>3033.8828537181794</v>
      </c>
      <c r="AG131" s="81">
        <f t="shared" si="111"/>
        <v>3256.8244406374747</v>
      </c>
      <c r="AH131" s="81">
        <f t="shared" si="112"/>
        <v>3508.0047647289271</v>
      </c>
      <c r="AI131" s="82">
        <f t="shared" si="113"/>
        <v>12538.112994888164</v>
      </c>
      <c r="AK131" s="86">
        <f t="shared" si="114"/>
        <v>6.6017541387989168E-2</v>
      </c>
      <c r="AL131" s="86">
        <f t="shared" si="115"/>
        <v>6.9773341728667351E-2</v>
      </c>
      <c r="AM131" s="86">
        <f t="shared" si="116"/>
        <v>7.3483914069414041E-2</v>
      </c>
      <c r="AN131" s="86">
        <f t="shared" si="117"/>
        <v>7.7124305798407594E-2</v>
      </c>
      <c r="AO131" s="56"/>
      <c r="AP131" s="53" t="str">
        <f t="shared" si="125"/>
        <v>LPS0030-ST-0360-001-B</v>
      </c>
      <c r="AQ131" s="53">
        <f t="shared" si="126"/>
        <v>156.49258475818971</v>
      </c>
      <c r="AR131" s="54">
        <f t="shared" ref="AR131:AU131" si="188">IF($B131=0,L131,AQ131*(1+AK131))</f>
        <v>166.82384044937689</v>
      </c>
      <c r="AS131" s="54">
        <f t="shared" si="188"/>
        <v>178.46369727753995</v>
      </c>
      <c r="AT131" s="54">
        <f t="shared" si="188"/>
        <v>191.57790827279263</v>
      </c>
      <c r="AU131" s="54">
        <f t="shared" si="188"/>
        <v>206.35322145464278</v>
      </c>
      <c r="AW131" s="102">
        <f t="shared" si="128"/>
        <v>0.18467310147639091</v>
      </c>
      <c r="AX131" s="102">
        <f t="shared" si="129"/>
        <v>0.31861341400614651</v>
      </c>
      <c r="AY131" s="103">
        <f t="shared" si="130"/>
        <v>0.57961496082154373</v>
      </c>
    </row>
    <row r="132" spans="1:51" x14ac:dyDescent="0.2">
      <c r="A132" s="27" t="s">
        <v>146</v>
      </c>
      <c r="B132" s="18">
        <f>IF(ISERROR(VLOOKUP('Prices revenue smoothing'!A132,Quantities!$A$1:$B$576,2,FALSE)),0,VLOOKUP('Prices revenue smoothing'!A132,Quantities!$A$1:$B$576,2,FALSE))</f>
        <v>25</v>
      </c>
      <c r="C132" s="19">
        <f t="shared" si="119"/>
        <v>0.69154419141358603</v>
      </c>
      <c r="D132" s="20">
        <v>1</v>
      </c>
      <c r="E132" s="21">
        <v>890</v>
      </c>
      <c r="F132" s="22">
        <f>Prices!F129</f>
        <v>26.376770440019968</v>
      </c>
      <c r="G132" s="23">
        <v>0</v>
      </c>
      <c r="H132" s="23">
        <v>0</v>
      </c>
      <c r="I132" s="23">
        <f>VLOOKUP(A132,'[1]Public Lighting Charges'!$A$8:$L$689,12,FALSE)</f>
        <v>59.135545119537753</v>
      </c>
      <c r="J132" s="24">
        <f t="shared" si="120"/>
        <v>85.51231555955772</v>
      </c>
      <c r="K132" s="25">
        <f t="shared" si="121"/>
        <v>85.51231555955772</v>
      </c>
      <c r="L132" s="25">
        <f t="shared" si="171"/>
        <v>109.47896683593488</v>
      </c>
      <c r="M132" s="25">
        <f t="shared" si="171"/>
        <v>109.69510337745942</v>
      </c>
      <c r="N132" s="25">
        <f t="shared" si="171"/>
        <v>109.50015915959058</v>
      </c>
      <c r="O132" s="25">
        <f t="shared" si="171"/>
        <v>110.27691369570975</v>
      </c>
      <c r="P132" s="23">
        <f t="shared" si="131"/>
        <v>83.102196395914916</v>
      </c>
      <c r="Q132" s="23">
        <f t="shared" si="132"/>
        <v>26.376770440019968</v>
      </c>
      <c r="R132" s="32">
        <f t="shared" si="133"/>
        <v>109.47896683593488</v>
      </c>
      <c r="S132" s="26">
        <f t="shared" si="102"/>
        <v>0</v>
      </c>
      <c r="U132" s="61">
        <f t="shared" si="103"/>
        <v>2137.807888988943</v>
      </c>
      <c r="V132" s="61">
        <f t="shared" si="104"/>
        <v>2736.974170898372</v>
      </c>
      <c r="W132" s="61">
        <f t="shared" si="105"/>
        <v>2742.3775844364854</v>
      </c>
      <c r="X132" s="61">
        <f t="shared" si="106"/>
        <v>2737.5039789897646</v>
      </c>
      <c r="Y132" s="61">
        <f t="shared" si="107"/>
        <v>2756.9228423927439</v>
      </c>
      <c r="Z132" s="62">
        <f t="shared" si="108"/>
        <v>10776.595152812301</v>
      </c>
      <c r="AA132" s="61">
        <f t="shared" si="122"/>
        <v>619.11495340380088</v>
      </c>
      <c r="AB132" s="63">
        <f t="shared" si="123"/>
        <v>1.7725236331814158E-4</v>
      </c>
      <c r="AC132" s="73"/>
      <c r="AD132" s="81">
        <f t="shared" si="124"/>
        <v>2137.807888988943</v>
      </c>
      <c r="AE132" s="81">
        <f t="shared" si="109"/>
        <v>2359.1311176210438</v>
      </c>
      <c r="AF132" s="81">
        <f t="shared" si="110"/>
        <v>2608.4880952265817</v>
      </c>
      <c r="AG132" s="81">
        <f t="shared" si="111"/>
        <v>2889.4296966340271</v>
      </c>
      <c r="AH132" s="81">
        <f t="shared" si="112"/>
        <v>3205.9565657005824</v>
      </c>
      <c r="AI132" s="82">
        <f t="shared" si="113"/>
        <v>10776.59515282185</v>
      </c>
      <c r="AK132" s="86">
        <f t="shared" si="114"/>
        <v>0.10352811857981012</v>
      </c>
      <c r="AL132" s="86">
        <f t="shared" si="115"/>
        <v>0.10569865139882106</v>
      </c>
      <c r="AM132" s="86">
        <f t="shared" si="116"/>
        <v>0.10770284975482779</v>
      </c>
      <c r="AN132" s="86">
        <f t="shared" si="117"/>
        <v>0.1095464857425968</v>
      </c>
      <c r="AO132" s="56"/>
      <c r="AP132" s="53" t="str">
        <f t="shared" si="125"/>
        <v>LPS0030-ST-0890-001-B</v>
      </c>
      <c r="AQ132" s="53">
        <f t="shared" si="126"/>
        <v>85.51231555955772</v>
      </c>
      <c r="AR132" s="54">
        <f t="shared" ref="AR132:AU132" si="189">IF($B132=0,L132,AQ132*(1+AK132))</f>
        <v>94.365244704841743</v>
      </c>
      <c r="AS132" s="54">
        <f t="shared" si="189"/>
        <v>104.33952380906325</v>
      </c>
      <c r="AT132" s="54">
        <f t="shared" si="189"/>
        <v>115.57718786536107</v>
      </c>
      <c r="AU132" s="54">
        <f t="shared" si="189"/>
        <v>128.23826262802328</v>
      </c>
      <c r="AW132" s="102">
        <f t="shared" si="128"/>
        <v>0.28960270779831654</v>
      </c>
      <c r="AX132" s="102">
        <f t="shared" si="129"/>
        <v>0.49964670923579119</v>
      </c>
      <c r="AY132" s="103">
        <f t="shared" si="130"/>
        <v>0.57961496082154407</v>
      </c>
    </row>
    <row r="133" spans="1:51" x14ac:dyDescent="0.2">
      <c r="A133" s="27" t="s">
        <v>147</v>
      </c>
      <c r="B133" s="18">
        <f>IF(ISERROR(VLOOKUP('Prices revenue smoothing'!A133,Quantities!$A$1:$B$576,2,FALSE)),0,VLOOKUP('Prices revenue smoothing'!A133,Quantities!$A$1:$B$576,2,FALSE))</f>
        <v>75</v>
      </c>
      <c r="C133" s="19">
        <f t="shared" si="119"/>
        <v>0.65572200527932312</v>
      </c>
      <c r="D133" s="20">
        <v>1</v>
      </c>
      <c r="E133" s="21">
        <v>50</v>
      </c>
      <c r="F133" s="22">
        <f>Prices!F130</f>
        <v>32.009790998230237</v>
      </c>
      <c r="G133" s="23">
        <v>0</v>
      </c>
      <c r="H133" s="23">
        <v>0</v>
      </c>
      <c r="I133" s="23">
        <f>VLOOKUP(A133,'[1]Public Lighting Charges'!$A$8:$L$689,12,FALSE)</f>
        <v>60.966790395537743</v>
      </c>
      <c r="J133" s="24">
        <f t="shared" si="120"/>
        <v>92.976581393767987</v>
      </c>
      <c r="K133" s="25">
        <f t="shared" si="121"/>
        <v>92.976581393767987</v>
      </c>
      <c r="L133" s="25">
        <f t="shared" si="171"/>
        <v>117.68540587312631</v>
      </c>
      <c r="M133" s="25">
        <f t="shared" si="171"/>
        <v>117.90823549611036</v>
      </c>
      <c r="N133" s="25">
        <f t="shared" si="171"/>
        <v>117.70725445762318</v>
      </c>
      <c r="O133" s="25">
        <f t="shared" si="171"/>
        <v>118.50806268381999</v>
      </c>
      <c r="P133" s="23">
        <f t="shared" si="131"/>
        <v>85.675614874896084</v>
      </c>
      <c r="Q133" s="23">
        <f t="shared" si="132"/>
        <v>32.009790998230237</v>
      </c>
      <c r="R133" s="32">
        <f t="shared" si="133"/>
        <v>117.68540587312631</v>
      </c>
      <c r="S133" s="26">
        <f t="shared" si="102"/>
        <v>0</v>
      </c>
      <c r="U133" s="61">
        <f t="shared" si="103"/>
        <v>6973.2436045325994</v>
      </c>
      <c r="V133" s="61">
        <f t="shared" si="104"/>
        <v>8826.4054404844737</v>
      </c>
      <c r="W133" s="61">
        <f t="shared" si="105"/>
        <v>8843.1176622082767</v>
      </c>
      <c r="X133" s="61">
        <f t="shared" si="106"/>
        <v>8828.0440843217384</v>
      </c>
      <c r="Y133" s="61">
        <f t="shared" si="107"/>
        <v>8888.1047012864983</v>
      </c>
      <c r="Z133" s="62">
        <f t="shared" si="108"/>
        <v>34824.772876818941</v>
      </c>
      <c r="AA133" s="61">
        <f t="shared" si="122"/>
        <v>1914.8610967538989</v>
      </c>
      <c r="AB133" s="63">
        <f t="shared" si="123"/>
        <v>5.4822396545189543E-4</v>
      </c>
      <c r="AC133" s="73"/>
      <c r="AD133" s="81">
        <f t="shared" si="124"/>
        <v>6973.2436045325994</v>
      </c>
      <c r="AE133" s="81">
        <f t="shared" si="109"/>
        <v>7657.7743818713989</v>
      </c>
      <c r="AF133" s="81">
        <f t="shared" si="110"/>
        <v>8429.0107621200787</v>
      </c>
      <c r="AG133" s="81">
        <f t="shared" si="111"/>
        <v>9297.935248658825</v>
      </c>
      <c r="AH133" s="81">
        <f t="shared" si="112"/>
        <v>10276.921435829056</v>
      </c>
      <c r="AI133" s="82">
        <f t="shared" si="113"/>
        <v>34824.772876848474</v>
      </c>
      <c r="AK133" s="86">
        <f t="shared" si="114"/>
        <v>9.8165332542499345E-2</v>
      </c>
      <c r="AL133" s="86">
        <f t="shared" si="115"/>
        <v>0.1007128627443586</v>
      </c>
      <c r="AM133" s="86">
        <f t="shared" si="116"/>
        <v>0.10308736233244446</v>
      </c>
      <c r="AN133" s="86">
        <f t="shared" si="117"/>
        <v>0.10529070820443107</v>
      </c>
      <c r="AO133" s="56"/>
      <c r="AP133" s="53" t="str">
        <f t="shared" si="125"/>
        <v>LPS0040-ST-0050-001-B</v>
      </c>
      <c r="AQ133" s="53">
        <f t="shared" si="126"/>
        <v>92.976581393767987</v>
      </c>
      <c r="AR133" s="54">
        <f t="shared" ref="AR133:AU133" si="190">IF($B133=0,L133,AQ133*(1+AK133))</f>
        <v>102.10365842495199</v>
      </c>
      <c r="AS133" s="54">
        <f t="shared" si="190"/>
        <v>112.38681016160105</v>
      </c>
      <c r="AT133" s="54">
        <f t="shared" si="190"/>
        <v>123.97246998211766</v>
      </c>
      <c r="AU133" s="54">
        <f t="shared" si="190"/>
        <v>137.02561914438738</v>
      </c>
      <c r="AW133" s="102">
        <f t="shared" si="128"/>
        <v>0.27460120502734808</v>
      </c>
      <c r="AX133" s="102">
        <f t="shared" si="129"/>
        <v>0.47376486734940226</v>
      </c>
      <c r="AY133" s="103">
        <f t="shared" si="130"/>
        <v>0.57961496082154462</v>
      </c>
    </row>
    <row r="134" spans="1:51" x14ac:dyDescent="0.2">
      <c r="A134" s="27" t="s">
        <v>148</v>
      </c>
      <c r="B134" s="18">
        <f>IF(ISERROR(VLOOKUP('Prices revenue smoothing'!A134,Quantities!$A$1:$B$576,2,FALSE)),0,VLOOKUP('Prices revenue smoothing'!A134,Quantities!$A$1:$B$576,2,FALSE))</f>
        <v>2</v>
      </c>
      <c r="C134" s="19">
        <f t="shared" si="119"/>
        <v>0.52130109918907197</v>
      </c>
      <c r="D134" s="20">
        <v>1</v>
      </c>
      <c r="E134" s="21">
        <v>220</v>
      </c>
      <c r="F134" s="22">
        <f>Prices!F131</f>
        <v>65.91090936010653</v>
      </c>
      <c r="G134" s="23">
        <v>0</v>
      </c>
      <c r="H134" s="23">
        <v>0</v>
      </c>
      <c r="I134" s="23">
        <f>VLOOKUP(A134,'[1]Public Lighting Charges'!$A$8:$L$689,12,FALSE)</f>
        <v>71.776704395537749</v>
      </c>
      <c r="J134" s="24">
        <f t="shared" si="120"/>
        <v>137.68761375564429</v>
      </c>
      <c r="K134" s="25">
        <f t="shared" si="121"/>
        <v>137.68761375564429</v>
      </c>
      <c r="L134" s="25">
        <f t="shared" si="171"/>
        <v>166.77751629291049</v>
      </c>
      <c r="M134" s="25">
        <f t="shared" si="171"/>
        <v>167.03985544305647</v>
      </c>
      <c r="N134" s="25">
        <f t="shared" si="171"/>
        <v>166.80323881136218</v>
      </c>
      <c r="O134" s="25">
        <f t="shared" si="171"/>
        <v>167.74603693073726</v>
      </c>
      <c r="P134" s="23">
        <f t="shared" si="131"/>
        <v>100.86660693280396</v>
      </c>
      <c r="Q134" s="23">
        <f t="shared" si="132"/>
        <v>65.91090936010653</v>
      </c>
      <c r="R134" s="32">
        <f t="shared" si="133"/>
        <v>166.77751629291049</v>
      </c>
      <c r="S134" s="26">
        <f t="shared" si="102"/>
        <v>0</v>
      </c>
      <c r="U134" s="61">
        <f t="shared" si="103"/>
        <v>275.37522751128859</v>
      </c>
      <c r="V134" s="61">
        <f t="shared" si="104"/>
        <v>333.55503258582098</v>
      </c>
      <c r="W134" s="61">
        <f t="shared" si="105"/>
        <v>334.07971088611293</v>
      </c>
      <c r="X134" s="61">
        <f t="shared" si="106"/>
        <v>333.60647762272436</v>
      </c>
      <c r="Y134" s="61">
        <f t="shared" si="107"/>
        <v>335.49207386147452</v>
      </c>
      <c r="Z134" s="62">
        <f t="shared" si="108"/>
        <v>1326.7769533418195</v>
      </c>
      <c r="AA134" s="61">
        <f t="shared" si="122"/>
        <v>60.116846350185938</v>
      </c>
      <c r="AB134" s="63">
        <f t="shared" si="123"/>
        <v>1.721142904434754E-5</v>
      </c>
      <c r="AC134" s="73"/>
      <c r="AD134" s="81">
        <f t="shared" si="124"/>
        <v>275.37522751128859</v>
      </c>
      <c r="AE134" s="81">
        <f t="shared" si="109"/>
        <v>296.86599341227804</v>
      </c>
      <c r="AF134" s="81">
        <f t="shared" si="110"/>
        <v>321.07887185535725</v>
      </c>
      <c r="AG134" s="81">
        <f t="shared" si="111"/>
        <v>348.3586572850769</v>
      </c>
      <c r="AH134" s="81">
        <f t="shared" si="112"/>
        <v>379.09381728850303</v>
      </c>
      <c r="AI134" s="82">
        <f t="shared" si="113"/>
        <v>1326.776953342747</v>
      </c>
      <c r="AK134" s="86">
        <f t="shared" si="114"/>
        <v>7.8041754500623978E-2</v>
      </c>
      <c r="AL134" s="86">
        <f t="shared" si="115"/>
        <v>8.1561643907974088E-2</v>
      </c>
      <c r="AM134" s="86">
        <f t="shared" si="116"/>
        <v>8.4962879282847723E-2</v>
      </c>
      <c r="AN134" s="86">
        <f t="shared" si="117"/>
        <v>8.8228494859176776E-2</v>
      </c>
      <c r="AO134" s="56"/>
      <c r="AP134" s="53" t="str">
        <f t="shared" si="125"/>
        <v>LPS0040-ST-0220-001-B</v>
      </c>
      <c r="AQ134" s="53">
        <f t="shared" si="126"/>
        <v>137.68761375564429</v>
      </c>
      <c r="AR134" s="54">
        <f t="shared" ref="AR134:AU134" si="191">IF($B134=0,L134,AQ134*(1+AK134))</f>
        <v>148.43299670613902</v>
      </c>
      <c r="AS134" s="54">
        <f t="shared" si="191"/>
        <v>160.53943592767862</v>
      </c>
      <c r="AT134" s="54">
        <f t="shared" si="191"/>
        <v>174.17932864253842</v>
      </c>
      <c r="AU134" s="54">
        <f t="shared" si="191"/>
        <v>189.54690864425149</v>
      </c>
      <c r="AW134" s="102">
        <f t="shared" si="128"/>
        <v>0.21830883951869468</v>
      </c>
      <c r="AX134" s="102">
        <f t="shared" si="129"/>
        <v>0.3766445904178603</v>
      </c>
      <c r="AY134" s="103">
        <f t="shared" si="130"/>
        <v>0.57961496082154429</v>
      </c>
    </row>
    <row r="135" spans="1:51" x14ac:dyDescent="0.2">
      <c r="A135" s="27" t="s">
        <v>149</v>
      </c>
      <c r="B135" s="18">
        <f>IF(ISERROR(VLOOKUP('Prices revenue smoothing'!A135,Quantities!$A$1:$B$576,2,FALSE)),0,VLOOKUP('Prices revenue smoothing'!A135,Quantities!$A$1:$B$576,2,FALSE))</f>
        <v>55</v>
      </c>
      <c r="C135" s="19">
        <f t="shared" si="119"/>
        <v>0.43451593449792836</v>
      </c>
      <c r="D135" s="20">
        <v>1</v>
      </c>
      <c r="E135" s="21">
        <v>310</v>
      </c>
      <c r="F135" s="22">
        <f>Prices!F132</f>
        <v>92.1941745337366</v>
      </c>
      <c r="G135" s="23">
        <v>0</v>
      </c>
      <c r="H135" s="23">
        <v>0</v>
      </c>
      <c r="I135" s="23">
        <f>VLOOKUP(A135,'[1]Public Lighting Charges'!$A$8:$L$689,12,FALSE)</f>
        <v>70.841674145537738</v>
      </c>
      <c r="J135" s="24">
        <f t="shared" si="120"/>
        <v>163.03584867927435</v>
      </c>
      <c r="K135" s="25">
        <f t="shared" si="121"/>
        <v>163.03584867927435</v>
      </c>
      <c r="L135" s="25">
        <f t="shared" si="171"/>
        <v>191.74679903322482</v>
      </c>
      <c r="M135" s="25">
        <f t="shared" si="171"/>
        <v>192.00572070909124</v>
      </c>
      <c r="N135" s="25">
        <f t="shared" si="171"/>
        <v>191.77218646617686</v>
      </c>
      <c r="O135" s="25">
        <f t="shared" si="171"/>
        <v>192.70270281852618</v>
      </c>
      <c r="P135" s="23">
        <f t="shared" si="131"/>
        <v>99.552624499488232</v>
      </c>
      <c r="Q135" s="23">
        <f t="shared" si="132"/>
        <v>92.1941745337366</v>
      </c>
      <c r="R135" s="32">
        <f t="shared" si="133"/>
        <v>191.74679903322482</v>
      </c>
      <c r="S135" s="26">
        <f t="shared" si="102"/>
        <v>0</v>
      </c>
      <c r="U135" s="61">
        <f t="shared" si="103"/>
        <v>8966.9716773600885</v>
      </c>
      <c r="V135" s="61">
        <f t="shared" si="104"/>
        <v>10546.073946827364</v>
      </c>
      <c r="W135" s="61">
        <f t="shared" si="105"/>
        <v>10560.314639000018</v>
      </c>
      <c r="X135" s="61">
        <f t="shared" si="106"/>
        <v>10547.470255639728</v>
      </c>
      <c r="Y135" s="61">
        <f t="shared" si="107"/>
        <v>10598.64865501894</v>
      </c>
      <c r="Z135" s="62">
        <f t="shared" si="108"/>
        <v>42184.65296854901</v>
      </c>
      <c r="AA135" s="61">
        <f t="shared" si="122"/>
        <v>1631.6769776588517</v>
      </c>
      <c r="AB135" s="63">
        <f t="shared" si="123"/>
        <v>4.6714846551800052E-4</v>
      </c>
      <c r="AC135" s="73"/>
      <c r="AD135" s="81">
        <f t="shared" si="124"/>
        <v>8966.9716773600885</v>
      </c>
      <c r="AE135" s="81">
        <f t="shared" si="109"/>
        <v>9550.2688740998819</v>
      </c>
      <c r="AF135" s="81">
        <f t="shared" si="110"/>
        <v>10207.448994432365</v>
      </c>
      <c r="AG135" s="81">
        <f t="shared" si="111"/>
        <v>10947.870366203297</v>
      </c>
      <c r="AH135" s="81">
        <f t="shared" si="112"/>
        <v>11782.07668318347</v>
      </c>
      <c r="AI135" s="82">
        <f t="shared" si="113"/>
        <v>42184.652968574184</v>
      </c>
      <c r="AK135" s="86">
        <f t="shared" si="114"/>
        <v>6.504951924990561E-2</v>
      </c>
      <c r="AL135" s="86">
        <f t="shared" si="115"/>
        <v>6.8812734907887363E-2</v>
      </c>
      <c r="AM135" s="86">
        <f t="shared" si="116"/>
        <v>7.253735700024494E-2</v>
      </c>
      <c r="AN135" s="86">
        <f t="shared" si="117"/>
        <v>7.6198044832117839E-2</v>
      </c>
      <c r="AO135" s="56"/>
      <c r="AP135" s="53" t="str">
        <f t="shared" si="125"/>
        <v>LPS0040-ST-0310-001-B</v>
      </c>
      <c r="AQ135" s="53">
        <f t="shared" si="126"/>
        <v>163.03584867927435</v>
      </c>
      <c r="AR135" s="54">
        <f t="shared" ref="AR135:AU135" si="192">IF($B135=0,L135,AQ135*(1+AK135))</f>
        <v>173.64125225636153</v>
      </c>
      <c r="AS135" s="54">
        <f t="shared" si="192"/>
        <v>185.58998171695211</v>
      </c>
      <c r="AT135" s="54">
        <f t="shared" si="192"/>
        <v>199.05218847642359</v>
      </c>
      <c r="AU135" s="54">
        <f t="shared" si="192"/>
        <v>214.21957605788128</v>
      </c>
      <c r="AW135" s="102">
        <f t="shared" si="128"/>
        <v>0.18196522040752361</v>
      </c>
      <c r="AX135" s="102">
        <f t="shared" si="129"/>
        <v>0.31394155207727376</v>
      </c>
      <c r="AY135" s="103">
        <f t="shared" si="130"/>
        <v>0.57961496082154362</v>
      </c>
    </row>
    <row r="136" spans="1:51" x14ac:dyDescent="0.2">
      <c r="A136" s="27" t="s">
        <v>150</v>
      </c>
      <c r="B136" s="18">
        <f>IF(ISERROR(VLOOKUP('Prices revenue smoothing'!A136,Quantities!$A$1:$B$576,2,FALSE)),0,VLOOKUP('Prices revenue smoothing'!A136,Quantities!$A$1:$B$576,2,FALSE))</f>
        <v>18</v>
      </c>
      <c r="C136" s="19">
        <f t="shared" si="119"/>
        <v>0.66203855323192096</v>
      </c>
      <c r="D136" s="20">
        <v>1</v>
      </c>
      <c r="E136" s="21">
        <v>60</v>
      </c>
      <c r="F136" s="22">
        <f>Prices!F133</f>
        <v>32.138130136529035</v>
      </c>
      <c r="G136" s="23">
        <v>0</v>
      </c>
      <c r="H136" s="23">
        <v>0</v>
      </c>
      <c r="I136" s="23">
        <f>VLOOKUP(A136,'[1]Public Lighting Charges'!$A$8:$L$689,12,FALSE)</f>
        <v>62.955941817137749</v>
      </c>
      <c r="J136" s="24">
        <f t="shared" si="120"/>
        <v>95.094071953666784</v>
      </c>
      <c r="K136" s="25">
        <f t="shared" si="121"/>
        <v>95.094071953666784</v>
      </c>
      <c r="L136" s="25">
        <f t="shared" si="171"/>
        <v>120.60906636620203</v>
      </c>
      <c r="M136" s="25">
        <f t="shared" si="171"/>
        <v>120.83916620725819</v>
      </c>
      <c r="N136" s="25">
        <f t="shared" si="171"/>
        <v>120.63162780014738</v>
      </c>
      <c r="O136" s="25">
        <f t="shared" si="171"/>
        <v>121.45856383807967</v>
      </c>
      <c r="P136" s="23">
        <f t="shared" si="131"/>
        <v>88.470936229673001</v>
      </c>
      <c r="Q136" s="23">
        <f t="shared" si="132"/>
        <v>32.138130136529035</v>
      </c>
      <c r="R136" s="32">
        <f t="shared" si="133"/>
        <v>120.60906636620203</v>
      </c>
      <c r="S136" s="26">
        <f t="shared" si="102"/>
        <v>0</v>
      </c>
      <c r="U136" s="61">
        <f t="shared" si="103"/>
        <v>1711.6932951660021</v>
      </c>
      <c r="V136" s="61">
        <f t="shared" si="104"/>
        <v>2170.9631945916367</v>
      </c>
      <c r="W136" s="61">
        <f t="shared" si="105"/>
        <v>2175.1049917306473</v>
      </c>
      <c r="X136" s="61">
        <f t="shared" si="106"/>
        <v>2171.3693004026527</v>
      </c>
      <c r="Y136" s="61">
        <f t="shared" si="107"/>
        <v>2186.2541490854342</v>
      </c>
      <c r="Z136" s="62">
        <f t="shared" si="108"/>
        <v>8562.4484343629447</v>
      </c>
      <c r="AA136" s="61">
        <f t="shared" si="122"/>
        <v>474.56085391943202</v>
      </c>
      <c r="AB136" s="63">
        <f t="shared" si="123"/>
        <v>1.3586658250302612E-4</v>
      </c>
      <c r="AC136" s="73"/>
      <c r="AD136" s="81">
        <f t="shared" si="124"/>
        <v>1711.6932951660021</v>
      </c>
      <c r="AE136" s="81">
        <f t="shared" si="109"/>
        <v>1881.3408538211581</v>
      </c>
      <c r="AF136" s="81">
        <f t="shared" si="110"/>
        <v>2072.4766995516875</v>
      </c>
      <c r="AG136" s="81">
        <f t="shared" si="111"/>
        <v>2287.8226309209999</v>
      </c>
      <c r="AH136" s="81">
        <f t="shared" si="112"/>
        <v>2530.4452011671715</v>
      </c>
      <c r="AI136" s="82">
        <f t="shared" si="113"/>
        <v>8562.4484343702661</v>
      </c>
      <c r="AK136" s="86">
        <f t="shared" si="114"/>
        <v>9.9110955878753598E-2</v>
      </c>
      <c r="AL136" s="86">
        <f t="shared" si="115"/>
        <v>0.1015955430629791</v>
      </c>
      <c r="AM136" s="86">
        <f t="shared" si="116"/>
        <v>0.10390752832873609</v>
      </c>
      <c r="AN136" s="86">
        <f t="shared" si="117"/>
        <v>0.10604955426483387</v>
      </c>
      <c r="AO136" s="56"/>
      <c r="AP136" s="53" t="str">
        <f t="shared" si="125"/>
        <v>LPS0050-ST-0060-001-B</v>
      </c>
      <c r="AQ136" s="53">
        <f t="shared" si="126"/>
        <v>95.094071953666784</v>
      </c>
      <c r="AR136" s="54">
        <f t="shared" ref="AR136:AU136" si="193">IF($B136=0,L136,AQ136*(1+AK136))</f>
        <v>104.51893632339767</v>
      </c>
      <c r="AS136" s="54">
        <f t="shared" si="193"/>
        <v>115.13759441953819</v>
      </c>
      <c r="AT136" s="54">
        <f t="shared" si="193"/>
        <v>127.10125727338888</v>
      </c>
      <c r="AU136" s="54">
        <f t="shared" si="193"/>
        <v>140.58028895373175</v>
      </c>
      <c r="AW136" s="102">
        <f t="shared" si="128"/>
        <v>0.2772464291702495</v>
      </c>
      <c r="AX136" s="102">
        <f t="shared" si="129"/>
        <v>0.47832862833161116</v>
      </c>
      <c r="AY136" s="103">
        <f t="shared" si="130"/>
        <v>0.57961496082154362</v>
      </c>
    </row>
    <row r="137" spans="1:51" x14ac:dyDescent="0.2">
      <c r="A137" s="27" t="s">
        <v>151</v>
      </c>
      <c r="B137" s="18">
        <f>IF(ISERROR(VLOOKUP('Prices revenue smoothing'!A137,Quantities!$A$1:$B$576,2,FALSE)),0,VLOOKUP('Prices revenue smoothing'!A137,Quantities!$A$1:$B$576,2,FALSE))</f>
        <v>7</v>
      </c>
      <c r="C137" s="19">
        <f t="shared" si="119"/>
        <v>0.52763349505928381</v>
      </c>
      <c r="D137" s="20">
        <v>1</v>
      </c>
      <c r="E137" s="21">
        <v>230</v>
      </c>
      <c r="F137" s="22">
        <f>Prices!F134</f>
        <v>66.039248498405314</v>
      </c>
      <c r="G137" s="23">
        <v>0</v>
      </c>
      <c r="H137" s="23">
        <v>0</v>
      </c>
      <c r="I137" s="23">
        <f>VLOOKUP(A137,'[1]Public Lighting Charges'!$A$8:$L$689,12,FALSE)</f>
        <v>73.765855817137748</v>
      </c>
      <c r="J137" s="24">
        <f t="shared" si="120"/>
        <v>139.80510431554308</v>
      </c>
      <c r="K137" s="25">
        <f t="shared" si="121"/>
        <v>139.80510431554308</v>
      </c>
      <c r="L137" s="25">
        <f t="shared" si="171"/>
        <v>169.70117678598615</v>
      </c>
      <c r="M137" s="25">
        <f t="shared" si="171"/>
        <v>169.97078615420429</v>
      </c>
      <c r="N137" s="25">
        <f t="shared" si="171"/>
        <v>169.72761215388641</v>
      </c>
      <c r="O137" s="25">
        <f t="shared" si="171"/>
        <v>170.69653808499686</v>
      </c>
      <c r="P137" s="23">
        <f t="shared" si="131"/>
        <v>103.66192828758085</v>
      </c>
      <c r="Q137" s="23">
        <f t="shared" si="132"/>
        <v>66.039248498405314</v>
      </c>
      <c r="R137" s="32">
        <f t="shared" si="133"/>
        <v>169.70117678598615</v>
      </c>
      <c r="S137" s="26">
        <f t="shared" si="102"/>
        <v>0</v>
      </c>
      <c r="U137" s="61">
        <f t="shared" si="103"/>
        <v>978.63573020880153</v>
      </c>
      <c r="V137" s="61">
        <f t="shared" si="104"/>
        <v>1187.9082375019029</v>
      </c>
      <c r="W137" s="61">
        <f t="shared" si="105"/>
        <v>1189.7955030794301</v>
      </c>
      <c r="X137" s="61">
        <f t="shared" si="106"/>
        <v>1188.0932850772049</v>
      </c>
      <c r="Y137" s="61">
        <f t="shared" si="107"/>
        <v>1194.8757665949779</v>
      </c>
      <c r="Z137" s="62">
        <f t="shared" si="108"/>
        <v>4723.2482593344121</v>
      </c>
      <c r="AA137" s="61">
        <f t="shared" si="122"/>
        <v>216.24003638617637</v>
      </c>
      <c r="AB137" s="63">
        <f t="shared" si="123"/>
        <v>6.1909435853104984E-5</v>
      </c>
      <c r="AC137" s="73"/>
      <c r="AD137" s="81">
        <f t="shared" si="124"/>
        <v>978.63573020880153</v>
      </c>
      <c r="AE137" s="81">
        <f t="shared" si="109"/>
        <v>1055.9379222320927</v>
      </c>
      <c r="AF137" s="81">
        <f t="shared" si="110"/>
        <v>1143.0315412993098</v>
      </c>
      <c r="AG137" s="81">
        <f t="shared" si="111"/>
        <v>1241.1568115366667</v>
      </c>
      <c r="AH137" s="81">
        <f t="shared" si="112"/>
        <v>1351.7110491751696</v>
      </c>
      <c r="AI137" s="82">
        <f t="shared" si="113"/>
        <v>4723.2482593377472</v>
      </c>
      <c r="AK137" s="86">
        <f t="shared" si="114"/>
        <v>7.898975036073734E-2</v>
      </c>
      <c r="AL137" s="86">
        <f t="shared" si="115"/>
        <v>8.2479866698143015E-2</v>
      </c>
      <c r="AM137" s="86">
        <f t="shared" si="116"/>
        <v>8.5846511397065881E-2</v>
      </c>
      <c r="AN137" s="86">
        <f t="shared" si="117"/>
        <v>8.9073545430272016E-2</v>
      </c>
      <c r="AO137" s="56"/>
      <c r="AP137" s="53" t="str">
        <f t="shared" si="125"/>
        <v>LPS0050-ST-0230-001-B</v>
      </c>
      <c r="AQ137" s="53">
        <f t="shared" si="126"/>
        <v>139.80510431554308</v>
      </c>
      <c r="AR137" s="54">
        <f t="shared" ref="AR137:AU137" si="194">IF($B137=0,L137,AQ137*(1+AK137))</f>
        <v>150.84827460458467</v>
      </c>
      <c r="AS137" s="54">
        <f t="shared" si="194"/>
        <v>163.29022018561568</v>
      </c>
      <c r="AT137" s="54">
        <f t="shared" si="194"/>
        <v>177.30811593380955</v>
      </c>
      <c r="AU137" s="54">
        <f t="shared" si="194"/>
        <v>193.10157845359566</v>
      </c>
      <c r="AW137" s="102">
        <f t="shared" si="128"/>
        <v>0.22096070040283483</v>
      </c>
      <c r="AX137" s="102">
        <f t="shared" si="129"/>
        <v>0.38121980165875285</v>
      </c>
      <c r="AY137" s="103">
        <f t="shared" si="130"/>
        <v>0.57961496082154407</v>
      </c>
    </row>
    <row r="138" spans="1:51" x14ac:dyDescent="0.2">
      <c r="A138" s="27" t="s">
        <v>152</v>
      </c>
      <c r="B138" s="18">
        <f>IF(ISERROR(VLOOKUP('Prices revenue smoothing'!A138,Quantities!$A$1:$B$576,2,FALSE)),0,VLOOKUP('Prices revenue smoothing'!A138,Quantities!$A$1:$B$576,2,FALSE))</f>
        <v>14</v>
      </c>
      <c r="C138" s="19">
        <f t="shared" si="119"/>
        <v>0.44098911897666809</v>
      </c>
      <c r="D138" s="20">
        <v>1</v>
      </c>
      <c r="E138" s="21">
        <v>320</v>
      </c>
      <c r="F138" s="22">
        <f>Prices!F135</f>
        <v>92.322513672035399</v>
      </c>
      <c r="G138" s="23">
        <v>0</v>
      </c>
      <c r="H138" s="23">
        <v>0</v>
      </c>
      <c r="I138" s="23">
        <f>VLOOKUP(A138,'[1]Public Lighting Charges'!$A$8:$L$689,12,FALSE)</f>
        <v>72.830825567137751</v>
      </c>
      <c r="J138" s="24">
        <f t="shared" si="120"/>
        <v>165.15333923917314</v>
      </c>
      <c r="K138" s="25">
        <f t="shared" si="121"/>
        <v>165.15333923917314</v>
      </c>
      <c r="L138" s="25">
        <f t="shared" si="171"/>
        <v>194.67045952630053</v>
      </c>
      <c r="M138" s="25">
        <f t="shared" si="171"/>
        <v>194.93665142023906</v>
      </c>
      <c r="N138" s="25">
        <f t="shared" si="171"/>
        <v>194.69655980870107</v>
      </c>
      <c r="O138" s="25">
        <f t="shared" si="171"/>
        <v>195.65320397278586</v>
      </c>
      <c r="P138" s="23">
        <f t="shared" si="131"/>
        <v>102.34794585426515</v>
      </c>
      <c r="Q138" s="23">
        <f t="shared" si="132"/>
        <v>92.322513672035399</v>
      </c>
      <c r="R138" s="32">
        <f t="shared" si="133"/>
        <v>194.67045952630053</v>
      </c>
      <c r="S138" s="26">
        <f t="shared" si="102"/>
        <v>0</v>
      </c>
      <c r="U138" s="61">
        <f t="shared" si="103"/>
        <v>2312.1467493484238</v>
      </c>
      <c r="V138" s="61">
        <f t="shared" si="104"/>
        <v>2725.3864333682077</v>
      </c>
      <c r="W138" s="61">
        <f t="shared" si="105"/>
        <v>2729.1131198833468</v>
      </c>
      <c r="X138" s="61">
        <f t="shared" si="106"/>
        <v>2725.7518373218149</v>
      </c>
      <c r="Y138" s="61">
        <f t="shared" si="107"/>
        <v>2739.1448556190021</v>
      </c>
      <c r="Z138" s="62">
        <f t="shared" si="108"/>
        <v>10896.969509997654</v>
      </c>
      <c r="AA138" s="61">
        <f t="shared" si="122"/>
        <v>426.99810627057832</v>
      </c>
      <c r="AB138" s="63">
        <f t="shared" si="123"/>
        <v>1.2224938689126859E-4</v>
      </c>
      <c r="AC138" s="73"/>
      <c r="AD138" s="81">
        <f t="shared" si="124"/>
        <v>2312.1467493484238</v>
      </c>
      <c r="AE138" s="81">
        <f t="shared" si="109"/>
        <v>2464.7914221673004</v>
      </c>
      <c r="AF138" s="81">
        <f t="shared" si="110"/>
        <v>2636.7707236484493</v>
      </c>
      <c r="AG138" s="81">
        <f t="shared" si="111"/>
        <v>2830.533660747727</v>
      </c>
      <c r="AH138" s="81">
        <f t="shared" si="112"/>
        <v>3048.8394421411581</v>
      </c>
      <c r="AI138" s="82">
        <f t="shared" si="113"/>
        <v>10896.969510004243</v>
      </c>
      <c r="AK138" s="86">
        <f t="shared" si="114"/>
        <v>6.6018591969516122E-2</v>
      </c>
      <c r="AL138" s="86">
        <f t="shared" si="115"/>
        <v>6.9774383314725616E-2</v>
      </c>
      <c r="AM138" s="86">
        <f t="shared" si="116"/>
        <v>7.34849394987106E-2</v>
      </c>
      <c r="AN138" s="86">
        <f t="shared" si="117"/>
        <v>7.7125308354666369E-2</v>
      </c>
      <c r="AO138" s="56"/>
      <c r="AP138" s="53" t="str">
        <f t="shared" si="125"/>
        <v>LPS0050-ST-0320-001-B</v>
      </c>
      <c r="AQ138" s="53">
        <f t="shared" si="126"/>
        <v>165.15333923917314</v>
      </c>
      <c r="AR138" s="54">
        <f t="shared" ref="AR138:AU138" si="195">IF($B138=0,L138,AQ138*(1+AK138))</f>
        <v>176.05653015480721</v>
      </c>
      <c r="AS138" s="54">
        <f t="shared" si="195"/>
        <v>188.34076597488925</v>
      </c>
      <c r="AT138" s="54">
        <f t="shared" si="195"/>
        <v>202.18097576769478</v>
      </c>
      <c r="AU138" s="54">
        <f t="shared" si="195"/>
        <v>217.77424586722557</v>
      </c>
      <c r="AW138" s="102">
        <f t="shared" si="128"/>
        <v>0.18467604030363066</v>
      </c>
      <c r="AX138" s="102">
        <f t="shared" si="129"/>
        <v>0.31861848431564233</v>
      </c>
      <c r="AY138" s="103">
        <f t="shared" si="130"/>
        <v>0.57961496082154373</v>
      </c>
    </row>
    <row r="139" spans="1:51" x14ac:dyDescent="0.2">
      <c r="A139" s="27" t="s">
        <v>153</v>
      </c>
      <c r="B139" s="18">
        <f>IF(ISERROR(VLOOKUP('Prices revenue smoothing'!A139,Quantities!$A$1:$B$576,2,FALSE)),0,VLOOKUP('Prices revenue smoothing'!A139,Quantities!$A$1:$B$576,2,FALSE))</f>
        <v>1</v>
      </c>
      <c r="C139" s="19">
        <f t="shared" si="119"/>
        <v>0.73042141478495481</v>
      </c>
      <c r="D139" s="20">
        <v>1</v>
      </c>
      <c r="E139" s="21">
        <v>60</v>
      </c>
      <c r="F139" s="22">
        <f>Prices!F136</f>
        <v>32.138130136529035</v>
      </c>
      <c r="G139" s="23">
        <v>0</v>
      </c>
      <c r="H139" s="23">
        <v>0</v>
      </c>
      <c r="I139" s="23">
        <f>VLOOKUP(A139,'[1]Public Lighting Charges'!$A$8:$L$689,12,FALSE)</f>
        <v>87.078053563271084</v>
      </c>
      <c r="J139" s="24">
        <f t="shared" si="120"/>
        <v>119.21618369980013</v>
      </c>
      <c r="K139" s="25">
        <f t="shared" si="121"/>
        <v>119.21618369980013</v>
      </c>
      <c r="L139" s="25">
        <f t="shared" si="171"/>
        <v>154.50746814400318</v>
      </c>
      <c r="M139" s="25">
        <f t="shared" si="171"/>
        <v>154.82573272246961</v>
      </c>
      <c r="N139" s="25">
        <f t="shared" si="171"/>
        <v>154.53867418582948</v>
      </c>
      <c r="O139" s="25">
        <f t="shared" si="171"/>
        <v>155.68245789434135</v>
      </c>
      <c r="P139" s="23">
        <f t="shared" si="131"/>
        <v>122.36933800747414</v>
      </c>
      <c r="Q139" s="23">
        <f t="shared" si="132"/>
        <v>32.138130136529035</v>
      </c>
      <c r="R139" s="32">
        <f t="shared" si="133"/>
        <v>154.50746814400318</v>
      </c>
      <c r="S139" s="26">
        <f t="shared" si="102"/>
        <v>0</v>
      </c>
      <c r="U139" s="61">
        <f t="shared" si="103"/>
        <v>119.21618369980013</v>
      </c>
      <c r="V139" s="61">
        <f t="shared" si="104"/>
        <v>154.50746814400318</v>
      </c>
      <c r="W139" s="61">
        <f t="shared" si="105"/>
        <v>154.82573272246961</v>
      </c>
      <c r="X139" s="61">
        <f t="shared" si="106"/>
        <v>154.53867418582948</v>
      </c>
      <c r="Y139" s="61">
        <f t="shared" si="107"/>
        <v>155.68245789434135</v>
      </c>
      <c r="Z139" s="62">
        <f t="shared" si="108"/>
        <v>607.03150360965276</v>
      </c>
      <c r="AA139" s="61">
        <f t="shared" si="122"/>
        <v>36.466274194541228</v>
      </c>
      <c r="AB139" s="63">
        <f t="shared" si="123"/>
        <v>1.0440279703879158E-5</v>
      </c>
      <c r="AC139" s="73"/>
      <c r="AD139" s="81">
        <f t="shared" si="124"/>
        <v>119.21618369980013</v>
      </c>
      <c r="AE139" s="81">
        <f t="shared" si="109"/>
        <v>132.2522660889382</v>
      </c>
      <c r="AF139" s="81">
        <f t="shared" si="110"/>
        <v>146.93955456047811</v>
      </c>
      <c r="AG139" s="81">
        <f t="shared" si="111"/>
        <v>163.4871979557031</v>
      </c>
      <c r="AH139" s="81">
        <f t="shared" si="112"/>
        <v>182.13083680477536</v>
      </c>
      <c r="AI139" s="82">
        <f t="shared" si="113"/>
        <v>607.03150361021528</v>
      </c>
      <c r="AK139" s="86">
        <f t="shared" si="114"/>
        <v>0.10934826115525059</v>
      </c>
      <c r="AL139" s="86">
        <f t="shared" si="115"/>
        <v>0.11105509875848081</v>
      </c>
      <c r="AM139" s="86">
        <f t="shared" si="116"/>
        <v>0.11261530936800423</v>
      </c>
      <c r="AN139" s="86">
        <f t="shared" si="117"/>
        <v>0.11403730128229221</v>
      </c>
      <c r="AO139" s="56"/>
      <c r="AP139" s="53" t="str">
        <f t="shared" si="125"/>
        <v>LPS0060-ST-0060-001-B</v>
      </c>
      <c r="AQ139" s="53">
        <f t="shared" si="126"/>
        <v>119.21618369980013</v>
      </c>
      <c r="AR139" s="54">
        <f t="shared" ref="AR139:AU139" si="196">IF($B139=0,L139,AQ139*(1+AK139))</f>
        <v>132.2522660889382</v>
      </c>
      <c r="AS139" s="54">
        <f t="shared" si="196"/>
        <v>146.93955456047811</v>
      </c>
      <c r="AT139" s="54">
        <f t="shared" si="196"/>
        <v>163.4871979557031</v>
      </c>
      <c r="AU139" s="54">
        <f t="shared" si="196"/>
        <v>182.13083680477536</v>
      </c>
      <c r="AW139" s="102">
        <f t="shared" si="128"/>
        <v>0.30588358948284605</v>
      </c>
      <c r="AX139" s="102">
        <f t="shared" si="129"/>
        <v>0.52773584216889091</v>
      </c>
      <c r="AY139" s="103">
        <f t="shared" si="130"/>
        <v>0.57961496082154362</v>
      </c>
    </row>
    <row r="140" spans="1:51" x14ac:dyDescent="0.2">
      <c r="A140" s="27" t="s">
        <v>154</v>
      </c>
      <c r="B140" s="18">
        <f>IF(ISERROR(VLOOKUP('Prices revenue smoothing'!A140,Quantities!$A$1:$B$576,2,FALSE)),0,VLOOKUP('Prices revenue smoothing'!A140,Quantities!$A$1:$B$576,2,FALSE))</f>
        <v>4</v>
      </c>
      <c r="C140" s="19">
        <f t="shared" si="119"/>
        <v>0.66746579035960407</v>
      </c>
      <c r="D140" s="20">
        <v>1</v>
      </c>
      <c r="E140" s="21">
        <v>60</v>
      </c>
      <c r="F140" s="22">
        <f>Prices!F137</f>
        <v>32.138130136529035</v>
      </c>
      <c r="G140" s="23">
        <v>0</v>
      </c>
      <c r="H140" s="23">
        <v>0</v>
      </c>
      <c r="I140" s="23">
        <f>VLOOKUP(A140,'[1]Public Lighting Charges'!$A$8:$L$689,12,FALSE)</f>
        <v>64.507956806776306</v>
      </c>
      <c r="J140" s="24">
        <f t="shared" si="120"/>
        <v>96.646086943305335</v>
      </c>
      <c r="K140" s="25">
        <f t="shared" si="121"/>
        <v>96.646086943305335</v>
      </c>
      <c r="L140" s="25">
        <f t="shared" si="171"/>
        <v>122.79008717555845</v>
      </c>
      <c r="M140" s="25">
        <f t="shared" si="171"/>
        <v>123.02585952967891</v>
      </c>
      <c r="N140" s="25">
        <f t="shared" si="171"/>
        <v>122.81320480297276</v>
      </c>
      <c r="O140" s="25">
        <f t="shared" si="171"/>
        <v>123.66052679796167</v>
      </c>
      <c r="P140" s="23">
        <f t="shared" si="131"/>
        <v>90.651957039029412</v>
      </c>
      <c r="Q140" s="23">
        <f t="shared" si="132"/>
        <v>32.138130136529035</v>
      </c>
      <c r="R140" s="32">
        <f t="shared" si="133"/>
        <v>122.79008717555845</v>
      </c>
      <c r="S140" s="26">
        <f t="shared" ref="S140:S203" si="197">R140-L140</f>
        <v>0</v>
      </c>
      <c r="U140" s="61">
        <f t="shared" ref="U140:U203" si="198">K140*$B140</f>
        <v>386.58434777322134</v>
      </c>
      <c r="V140" s="61">
        <f t="shared" ref="V140:V203" si="199">L140*$B140</f>
        <v>491.16034870223382</v>
      </c>
      <c r="W140" s="61">
        <f t="shared" ref="W140:W203" si="200">M140*$B140</f>
        <v>492.10343811871564</v>
      </c>
      <c r="X140" s="61">
        <f t="shared" ref="X140:X203" si="201">N140*$B140</f>
        <v>491.25281921189105</v>
      </c>
      <c r="Y140" s="61">
        <f t="shared" ref="Y140:Y203" si="202">O140*$B140</f>
        <v>494.64210719184666</v>
      </c>
      <c r="Z140" s="62">
        <f t="shared" ref="Z140:Z203" si="203">NPV($U$3,U140:Y140)</f>
        <v>1936.5679249767397</v>
      </c>
      <c r="AA140" s="61">
        <f t="shared" si="122"/>
        <v>108.05775941862532</v>
      </c>
      <c r="AB140" s="63">
        <f t="shared" si="123"/>
        <v>3.0936893264346934E-5</v>
      </c>
      <c r="AC140" s="73"/>
      <c r="AD140" s="81">
        <f t="shared" si="124"/>
        <v>386.58434777322134</v>
      </c>
      <c r="AE140" s="81">
        <f t="shared" ref="AE140:AE203" si="204">AD140+($AB140*V$6)</f>
        <v>425.21318731553265</v>
      </c>
      <c r="AF140" s="81">
        <f t="shared" ref="AF140:AF203" si="205">AE140+($AB140*W$6)</f>
        <v>468.73492127998537</v>
      </c>
      <c r="AG140" s="81">
        <f t="shared" ref="AG140:AG203" si="206">AF140+($AB140*X$6)</f>
        <v>517.76930465041733</v>
      </c>
      <c r="AH140" s="81">
        <f t="shared" ref="AH140:AH203" si="207">AG140+($AB140*Y$6)</f>
        <v>573.01459323387121</v>
      </c>
      <c r="AI140" s="82">
        <f t="shared" ref="AI140:AI203" si="208">NPV($U$3,AD140:AH140)</f>
        <v>1936.5679249784066</v>
      </c>
      <c r="AK140" s="86">
        <f t="shared" ref="AK140:AK203" si="209">IF(AD140=0,0,(AE140-AD140)/AD140)</f>
        <v>9.9923444300884665E-2</v>
      </c>
      <c r="AL140" s="86">
        <f t="shared" ref="AL140:AL203" si="210">IF(AE140=0,0,(AF140-AE140)/AE140)</f>
        <v>0.1023527380211684</v>
      </c>
      <c r="AM140" s="86">
        <f t="shared" ref="AM140:AM203" si="211">IF(AF140=0,0,(AG140-AF140)/AF140)</f>
        <v>0.10461004961297234</v>
      </c>
      <c r="AN140" s="86">
        <f t="shared" ref="AN140:AN203" si="212">IF(AG140=0,0,(AH140-AG140)/AG140)</f>
        <v>0.10669865534179143</v>
      </c>
      <c r="AO140" s="56"/>
      <c r="AP140" s="53" t="str">
        <f t="shared" si="125"/>
        <v>MHR0060-ST-0060-001-B</v>
      </c>
      <c r="AQ140" s="53">
        <f t="shared" si="126"/>
        <v>96.646086943305335</v>
      </c>
      <c r="AR140" s="54">
        <f t="shared" ref="AR140:AU140" si="213">IF($B140=0,L140,AQ140*(1+AK140))</f>
        <v>106.30329682888316</v>
      </c>
      <c r="AS140" s="54">
        <f t="shared" si="213"/>
        <v>117.18373031999634</v>
      </c>
      <c r="AT140" s="54">
        <f t="shared" si="213"/>
        <v>129.44232616260433</v>
      </c>
      <c r="AU140" s="54">
        <f t="shared" si="213"/>
        <v>143.2536483084678</v>
      </c>
      <c r="AW140" s="102">
        <f t="shared" si="128"/>
        <v>0.27951923051477068</v>
      </c>
      <c r="AX140" s="102">
        <f t="shared" si="129"/>
        <v>0.48224985448716057</v>
      </c>
      <c r="AY140" s="103">
        <f t="shared" si="130"/>
        <v>0.57961496082154362</v>
      </c>
    </row>
    <row r="141" spans="1:51" x14ac:dyDescent="0.2">
      <c r="A141" s="27" t="s">
        <v>155</v>
      </c>
      <c r="B141" s="18">
        <f>IF(ISERROR(VLOOKUP('Prices revenue smoothing'!A141,Quantities!$A$1:$B$576,2,FALSE)),0,VLOOKUP('Prices revenue smoothing'!A141,Quantities!$A$1:$B$576,2,FALSE))</f>
        <v>2</v>
      </c>
      <c r="C141" s="19">
        <f t="shared" ref="C141:C204" si="214">I141/J141</f>
        <v>0.44619347051494229</v>
      </c>
      <c r="D141" s="20">
        <v>1</v>
      </c>
      <c r="E141" s="21">
        <v>320</v>
      </c>
      <c r="F141" s="22">
        <f>Prices!F138</f>
        <v>92.322513672035399</v>
      </c>
      <c r="G141" s="23">
        <v>0</v>
      </c>
      <c r="H141" s="23">
        <v>0</v>
      </c>
      <c r="I141" s="23">
        <f>VLOOKUP(A141,'[1]Public Lighting Charges'!$A$8:$L$689,12,FALSE)</f>
        <v>74.382840556776301</v>
      </c>
      <c r="J141" s="24">
        <f t="shared" ref="J141:J204" si="215">SUM(F141:I141)</f>
        <v>166.7053542288117</v>
      </c>
      <c r="K141" s="25">
        <f t="shared" ref="K141:K204" si="216">J141</f>
        <v>166.7053542288117</v>
      </c>
      <c r="L141" s="25">
        <f t="shared" si="171"/>
        <v>196.85148033565696</v>
      </c>
      <c r="M141" s="25">
        <f t="shared" si="171"/>
        <v>197.12334474265975</v>
      </c>
      <c r="N141" s="25">
        <f t="shared" si="171"/>
        <v>196.87813681152647</v>
      </c>
      <c r="O141" s="25">
        <f t="shared" si="171"/>
        <v>197.85516693266786</v>
      </c>
      <c r="P141" s="23">
        <f t="shared" si="131"/>
        <v>104.52896666362156</v>
      </c>
      <c r="Q141" s="23">
        <f t="shared" si="132"/>
        <v>92.322513672035399</v>
      </c>
      <c r="R141" s="32">
        <f t="shared" si="133"/>
        <v>196.85148033565696</v>
      </c>
      <c r="S141" s="26">
        <f t="shared" si="197"/>
        <v>0</v>
      </c>
      <c r="U141" s="61">
        <f t="shared" si="198"/>
        <v>333.4107084576234</v>
      </c>
      <c r="V141" s="61">
        <f t="shared" si="199"/>
        <v>393.70296067131392</v>
      </c>
      <c r="W141" s="61">
        <f t="shared" si="200"/>
        <v>394.24668948531951</v>
      </c>
      <c r="X141" s="61">
        <f t="shared" si="201"/>
        <v>393.75627362305295</v>
      </c>
      <c r="Y141" s="61">
        <f t="shared" si="202"/>
        <v>395.71033386533571</v>
      </c>
      <c r="Z141" s="62">
        <f t="shared" si="203"/>
        <v>1573.6107331143742</v>
      </c>
      <c r="AA141" s="61">
        <f t="shared" ref="AA141:AA204" si="217">Y141-U141</f>
        <v>62.299625407712313</v>
      </c>
      <c r="AB141" s="63">
        <f t="shared" ref="AB141:AB204" si="218">AA141/($Y$9-$U$9)</f>
        <v>1.7836357814716858E-5</v>
      </c>
      <c r="AC141" s="73"/>
      <c r="AD141" s="81">
        <f t="shared" ref="AD141:AD204" si="219">U141</f>
        <v>333.4107084576234</v>
      </c>
      <c r="AE141" s="81">
        <f t="shared" si="204"/>
        <v>355.68178132058534</v>
      </c>
      <c r="AF141" s="81">
        <f t="shared" si="205"/>
        <v>380.77380375069475</v>
      </c>
      <c r="AG141" s="81">
        <f t="shared" si="206"/>
        <v>409.04408931382039</v>
      </c>
      <c r="AH141" s="81">
        <f t="shared" si="207"/>
        <v>440.89521044392319</v>
      </c>
      <c r="AI141" s="82">
        <f t="shared" si="208"/>
        <v>1573.6107331153353</v>
      </c>
      <c r="AK141" s="86">
        <f t="shared" si="209"/>
        <v>6.679771314481521E-2</v>
      </c>
      <c r="AL141" s="86">
        <f t="shared" si="210"/>
        <v>7.0546268456447334E-2</v>
      </c>
      <c r="AM141" s="86">
        <f t="shared" si="211"/>
        <v>7.4244302745246446E-2</v>
      </c>
      <c r="AN141" s="86">
        <f t="shared" si="212"/>
        <v>7.7867207868798902E-2</v>
      </c>
      <c r="AO141" s="56"/>
      <c r="AP141" s="53" t="str">
        <f t="shared" ref="AP141:AP204" si="220">A141</f>
        <v>MHR0060-ST-0320-001-B</v>
      </c>
      <c r="AQ141" s="53">
        <f t="shared" ref="AQ141:AQ204" si="221">K141</f>
        <v>166.7053542288117</v>
      </c>
      <c r="AR141" s="54">
        <f t="shared" ref="AR141:AU141" si="222">IF($B141=0,L141,AQ141*(1+AK141))</f>
        <v>177.84089066029267</v>
      </c>
      <c r="AS141" s="54">
        <f t="shared" si="222"/>
        <v>190.38690187534738</v>
      </c>
      <c r="AT141" s="54">
        <f t="shared" si="222"/>
        <v>204.5220446569102</v>
      </c>
      <c r="AU141" s="54">
        <f t="shared" si="222"/>
        <v>220.4476052219616</v>
      </c>
      <c r="AW141" s="102">
        <f t="shared" ref="AW141:AW204" si="223">IF(K141=0,0,(O141-K141)/K141)</f>
        <v>0.18685550231998807</v>
      </c>
      <c r="AX141" s="102">
        <f t="shared" ref="AX141:AX204" si="224">IF(AQ141=0,0,(AU141-AQ141)/AQ141)</f>
        <v>0.32237867368906392</v>
      </c>
      <c r="AY141" s="103">
        <f t="shared" ref="AY141:AY204" si="225">IF(AX141=0,0,AW141/AX141)</f>
        <v>0.57961496082154396</v>
      </c>
    </row>
    <row r="142" spans="1:51" x14ac:dyDescent="0.2">
      <c r="A142" s="27" t="s">
        <v>156</v>
      </c>
      <c r="B142" s="18">
        <f>IF(ISERROR(VLOOKUP('Prices revenue smoothing'!A142,Quantities!$A$1:$B$576,2,FALSE)),0,VLOOKUP('Prices revenue smoothing'!A142,Quantities!$A$1:$B$576,2,FALSE))</f>
        <v>6</v>
      </c>
      <c r="C142" s="19">
        <f t="shared" si="214"/>
        <v>0.63414971524715757</v>
      </c>
      <c r="D142" s="20">
        <v>1</v>
      </c>
      <c r="E142" s="21">
        <v>610</v>
      </c>
      <c r="F142" s="22">
        <f>Prices!F139</f>
        <v>37.215587737644988</v>
      </c>
      <c r="G142" s="23">
        <v>0</v>
      </c>
      <c r="H142" s="23">
        <v>0</v>
      </c>
      <c r="I142" s="23">
        <f>VLOOKUP(A142,'[1]Public Lighting Charges'!$A$8:$L$689,12,FALSE)</f>
        <v>64.507956806776306</v>
      </c>
      <c r="J142" s="24">
        <f t="shared" si="215"/>
        <v>101.72354454442129</v>
      </c>
      <c r="K142" s="25">
        <f t="shared" si="216"/>
        <v>101.72354454442129</v>
      </c>
      <c r="L142" s="25">
        <f t="shared" si="171"/>
        <v>127.86754477667441</v>
      </c>
      <c r="M142" s="25">
        <f t="shared" si="171"/>
        <v>128.10331713079486</v>
      </c>
      <c r="N142" s="25">
        <f t="shared" si="171"/>
        <v>127.89066240408872</v>
      </c>
      <c r="O142" s="25">
        <f t="shared" si="171"/>
        <v>128.73798439907762</v>
      </c>
      <c r="P142" s="23">
        <f t="shared" ref="P142:P177" si="226">IF($D142=1,($I142*(1+L$8)*L$7))</f>
        <v>90.651957039029412</v>
      </c>
      <c r="Q142" s="23">
        <f t="shared" ref="Q142:Q177" si="227">IF($D142=1,$F142,$J142*(1+L$8)*L$7)</f>
        <v>37.215587737644988</v>
      </c>
      <c r="R142" s="32">
        <f t="shared" ref="R142:R205" si="228">SUM(P142:Q142)</f>
        <v>127.86754477667441</v>
      </c>
      <c r="S142" s="26">
        <f t="shared" si="197"/>
        <v>0</v>
      </c>
      <c r="U142" s="61">
        <f t="shared" si="198"/>
        <v>610.34126726652767</v>
      </c>
      <c r="V142" s="61">
        <f t="shared" si="199"/>
        <v>767.20526866004639</v>
      </c>
      <c r="W142" s="61">
        <f t="shared" si="200"/>
        <v>768.61990278476924</v>
      </c>
      <c r="X142" s="61">
        <f t="shared" si="201"/>
        <v>767.34397442453223</v>
      </c>
      <c r="Y142" s="61">
        <f t="shared" si="202"/>
        <v>772.42790639446571</v>
      </c>
      <c r="Z142" s="62">
        <f t="shared" si="203"/>
        <v>3030.8409494886259</v>
      </c>
      <c r="AA142" s="61">
        <f t="shared" si="217"/>
        <v>162.08663912793804</v>
      </c>
      <c r="AB142" s="63">
        <f t="shared" si="218"/>
        <v>4.6405339896520415E-5</v>
      </c>
      <c r="AC142" s="73"/>
      <c r="AD142" s="81">
        <f t="shared" si="219"/>
        <v>610.34126726652767</v>
      </c>
      <c r="AE142" s="81">
        <f t="shared" si="204"/>
        <v>668.28452657999458</v>
      </c>
      <c r="AF142" s="81">
        <f t="shared" si="205"/>
        <v>733.56712752667363</v>
      </c>
      <c r="AG142" s="81">
        <f t="shared" si="206"/>
        <v>807.11870258232159</v>
      </c>
      <c r="AH142" s="81">
        <f t="shared" si="207"/>
        <v>889.98663545750242</v>
      </c>
      <c r="AI142" s="82">
        <f t="shared" si="208"/>
        <v>3030.8409494911261</v>
      </c>
      <c r="AK142" s="86">
        <f t="shared" si="209"/>
        <v>9.4935837409407683E-2</v>
      </c>
      <c r="AL142" s="86">
        <f t="shared" si="210"/>
        <v>9.7686835995991955E-2</v>
      </c>
      <c r="AM142" s="86">
        <f t="shared" si="211"/>
        <v>0.10026563663456077</v>
      </c>
      <c r="AN142" s="86">
        <f t="shared" si="212"/>
        <v>0.10267130796257166</v>
      </c>
      <c r="AO142" s="56"/>
      <c r="AP142" s="53" t="str">
        <f t="shared" si="220"/>
        <v>MHR0060-ST-0610-001-B</v>
      </c>
      <c r="AQ142" s="53">
        <f t="shared" si="221"/>
        <v>101.72354454442129</v>
      </c>
      <c r="AR142" s="54">
        <f t="shared" ref="AR142:AU142" si="229">IF($B142=0,L142,AQ142*(1+AK142))</f>
        <v>111.3807544299991</v>
      </c>
      <c r="AS142" s="54">
        <f t="shared" si="229"/>
        <v>122.26118792111228</v>
      </c>
      <c r="AT142" s="54">
        <f t="shared" si="229"/>
        <v>134.51978376372026</v>
      </c>
      <c r="AU142" s="54">
        <f t="shared" si="229"/>
        <v>148.33110590958373</v>
      </c>
      <c r="AW142" s="102">
        <f t="shared" si="223"/>
        <v>0.26556722905835722</v>
      </c>
      <c r="AX142" s="102">
        <f t="shared" si="224"/>
        <v>0.45817869966976577</v>
      </c>
      <c r="AY142" s="103">
        <f t="shared" si="225"/>
        <v>0.57961496082154396</v>
      </c>
    </row>
    <row r="143" spans="1:51" x14ac:dyDescent="0.2">
      <c r="A143" s="27" t="s">
        <v>157</v>
      </c>
      <c r="B143" s="18">
        <f>IF(ISERROR(VLOOKUP('Prices revenue smoothing'!A143,Quantities!$A$1:$B$576,2,FALSE)),0,VLOOKUP('Prices revenue smoothing'!A143,Quantities!$A$1:$B$576,2,FALSE))</f>
        <v>1</v>
      </c>
      <c r="C143" s="19">
        <f t="shared" si="214"/>
        <v>0.51434485213810988</v>
      </c>
      <c r="D143" s="20">
        <v>1</v>
      </c>
      <c r="E143" s="21">
        <v>1070</v>
      </c>
      <c r="F143" s="22">
        <f>Prices!F140</f>
        <v>71.116706099521267</v>
      </c>
      <c r="G143" s="23">
        <v>0</v>
      </c>
      <c r="H143" s="23">
        <v>0</v>
      </c>
      <c r="I143" s="23">
        <f>VLOOKUP(A143,'[1]Public Lighting Charges'!$A$8:$L$689,12,FALSE)</f>
        <v>75.317870806776313</v>
      </c>
      <c r="J143" s="24">
        <f t="shared" si="215"/>
        <v>146.43457690629759</v>
      </c>
      <c r="K143" s="25">
        <f t="shared" si="216"/>
        <v>146.43457690629759</v>
      </c>
      <c r="L143" s="25">
        <f t="shared" si="171"/>
        <v>176.95965519645856</v>
      </c>
      <c r="M143" s="25">
        <f t="shared" si="171"/>
        <v>177.23493707774097</v>
      </c>
      <c r="N143" s="25">
        <f t="shared" si="171"/>
        <v>176.98664675782774</v>
      </c>
      <c r="O143" s="25">
        <f t="shared" si="171"/>
        <v>177.97595864599484</v>
      </c>
      <c r="P143" s="23">
        <f t="shared" si="226"/>
        <v>105.84294909693729</v>
      </c>
      <c r="Q143" s="23">
        <f t="shared" si="227"/>
        <v>71.116706099521267</v>
      </c>
      <c r="R143" s="32">
        <f t="shared" si="228"/>
        <v>176.95965519645856</v>
      </c>
      <c r="S143" s="26">
        <f t="shared" si="197"/>
        <v>0</v>
      </c>
      <c r="U143" s="61">
        <f t="shared" si="198"/>
        <v>146.43457690629759</v>
      </c>
      <c r="V143" s="61">
        <f t="shared" si="199"/>
        <v>176.95965519645856</v>
      </c>
      <c r="W143" s="61">
        <f t="shared" si="200"/>
        <v>177.23493707774097</v>
      </c>
      <c r="X143" s="61">
        <f t="shared" si="201"/>
        <v>176.98664675782774</v>
      </c>
      <c r="Y143" s="61">
        <f t="shared" si="202"/>
        <v>177.97595864599484</v>
      </c>
      <c r="Z143" s="62">
        <f t="shared" si="203"/>
        <v>704.19832989476151</v>
      </c>
      <c r="AA143" s="61">
        <f t="shared" si="217"/>
        <v>31.541381739697243</v>
      </c>
      <c r="AB143" s="63">
        <f t="shared" si="218"/>
        <v>9.0302849655685439E-6</v>
      </c>
      <c r="AC143" s="73"/>
      <c r="AD143" s="81">
        <f t="shared" si="219"/>
        <v>146.43457690629759</v>
      </c>
      <c r="AE143" s="81">
        <f t="shared" si="204"/>
        <v>157.71009271118612</v>
      </c>
      <c r="AF143" s="81">
        <f t="shared" si="205"/>
        <v>170.41381368718979</v>
      </c>
      <c r="AG143" s="81">
        <f t="shared" si="206"/>
        <v>184.72664242414095</v>
      </c>
      <c r="AH143" s="81">
        <f t="shared" si="207"/>
        <v>200.85239540944769</v>
      </c>
      <c r="AI143" s="82">
        <f t="shared" si="208"/>
        <v>704.19832989524809</v>
      </c>
      <c r="AK143" s="86">
        <f t="shared" si="209"/>
        <v>7.7000364552585465E-2</v>
      </c>
      <c r="AL143" s="86">
        <f t="shared" si="210"/>
        <v>8.0551097000925234E-2</v>
      </c>
      <c r="AM143" s="86">
        <f t="shared" si="211"/>
        <v>8.3988665163163792E-2</v>
      </c>
      <c r="AN143" s="86">
        <f t="shared" si="212"/>
        <v>8.7295220514435973E-2</v>
      </c>
      <c r="AO143" s="56"/>
      <c r="AP143" s="53" t="str">
        <f t="shared" si="220"/>
        <v>MHR0060-ST-1070-001-B</v>
      </c>
      <c r="AQ143" s="53">
        <f t="shared" si="221"/>
        <v>146.43457690629759</v>
      </c>
      <c r="AR143" s="54">
        <f t="shared" ref="AR143:AU143" si="230">IF($B143=0,L143,AQ143*(1+AK143))</f>
        <v>157.71009271118612</v>
      </c>
      <c r="AS143" s="54">
        <f t="shared" si="230"/>
        <v>170.41381368718982</v>
      </c>
      <c r="AT143" s="54">
        <f t="shared" si="230"/>
        <v>184.72664242414098</v>
      </c>
      <c r="AU143" s="54">
        <f t="shared" si="230"/>
        <v>200.85239540944772</v>
      </c>
      <c r="AW143" s="102">
        <f t="shared" si="223"/>
        <v>0.21539572419347611</v>
      </c>
      <c r="AX143" s="102">
        <f t="shared" si="224"/>
        <v>0.37161864125828487</v>
      </c>
      <c r="AY143" s="103">
        <f t="shared" si="225"/>
        <v>0.57961496082154373</v>
      </c>
    </row>
    <row r="144" spans="1:51" x14ac:dyDescent="0.2">
      <c r="A144" s="27" t="s">
        <v>158</v>
      </c>
      <c r="B144" s="18">
        <f>IF(ISERROR(VLOOKUP('Prices revenue smoothing'!A144,Quantities!$A$1:$B$576,2,FALSE)),0,VLOOKUP('Prices revenue smoothing'!A144,Quantities!$A$1:$B$576,2,FALSE))</f>
        <v>2</v>
      </c>
      <c r="C144" s="19">
        <f t="shared" si="214"/>
        <v>0.43300514041194355</v>
      </c>
      <c r="D144" s="20">
        <v>1</v>
      </c>
      <c r="E144" s="21">
        <v>1120</v>
      </c>
      <c r="F144" s="22">
        <f>Prices!F141</f>
        <v>97.399971273151337</v>
      </c>
      <c r="G144" s="23">
        <v>0</v>
      </c>
      <c r="H144" s="23">
        <v>0</v>
      </c>
      <c r="I144" s="23">
        <f>VLOOKUP(A144,'[1]Public Lighting Charges'!$A$8:$L$689,12,FALSE)</f>
        <v>74.382840556776301</v>
      </c>
      <c r="J144" s="24">
        <f t="shared" si="215"/>
        <v>171.78281182992765</v>
      </c>
      <c r="K144" s="25">
        <f t="shared" si="216"/>
        <v>171.78281182992765</v>
      </c>
      <c r="L144" s="25">
        <f t="shared" si="171"/>
        <v>201.92893793677291</v>
      </c>
      <c r="M144" s="25">
        <f t="shared" si="171"/>
        <v>202.20080234377571</v>
      </c>
      <c r="N144" s="25">
        <f t="shared" si="171"/>
        <v>201.95559441264243</v>
      </c>
      <c r="O144" s="25">
        <f t="shared" si="171"/>
        <v>202.93262453378378</v>
      </c>
      <c r="P144" s="23">
        <f t="shared" si="226"/>
        <v>104.52896666362156</v>
      </c>
      <c r="Q144" s="23">
        <f t="shared" si="227"/>
        <v>97.399971273151337</v>
      </c>
      <c r="R144" s="32">
        <f t="shared" si="228"/>
        <v>201.92893793677291</v>
      </c>
      <c r="S144" s="26">
        <f t="shared" si="197"/>
        <v>0</v>
      </c>
      <c r="U144" s="61">
        <f t="shared" si="198"/>
        <v>343.56562365985531</v>
      </c>
      <c r="V144" s="61">
        <f t="shared" si="199"/>
        <v>403.85787587354582</v>
      </c>
      <c r="W144" s="61">
        <f t="shared" si="200"/>
        <v>404.40160468755141</v>
      </c>
      <c r="X144" s="61">
        <f t="shared" si="201"/>
        <v>403.91118882528485</v>
      </c>
      <c r="Y144" s="61">
        <f t="shared" si="202"/>
        <v>405.86524906756756</v>
      </c>
      <c r="Z144" s="62">
        <f t="shared" si="203"/>
        <v>1615.607087122213</v>
      </c>
      <c r="AA144" s="61">
        <f t="shared" si="217"/>
        <v>62.299625407712256</v>
      </c>
      <c r="AB144" s="63">
        <f t="shared" si="218"/>
        <v>1.7836357814716841E-5</v>
      </c>
      <c r="AC144" s="73"/>
      <c r="AD144" s="81">
        <f t="shared" si="219"/>
        <v>343.56562365985531</v>
      </c>
      <c r="AE144" s="81">
        <f t="shared" si="204"/>
        <v>365.83669652281725</v>
      </c>
      <c r="AF144" s="81">
        <f t="shared" si="205"/>
        <v>390.92871895292666</v>
      </c>
      <c r="AG144" s="81">
        <f t="shared" si="206"/>
        <v>419.1990045160523</v>
      </c>
      <c r="AH144" s="81">
        <f t="shared" si="207"/>
        <v>451.05012564615504</v>
      </c>
      <c r="AI144" s="82">
        <f t="shared" si="208"/>
        <v>1615.6070871231741</v>
      </c>
      <c r="AK144" s="86">
        <f t="shared" si="209"/>
        <v>6.4823344738969751E-2</v>
      </c>
      <c r="AL144" s="86">
        <f t="shared" si="210"/>
        <v>6.8588041245185527E-2</v>
      </c>
      <c r="AM144" s="86">
        <f t="shared" si="211"/>
        <v>7.2315704097784081E-2</v>
      </c>
      <c r="AN144" s="86">
        <f t="shared" si="212"/>
        <v>7.5980908320317994E-2</v>
      </c>
      <c r="AO144" s="56"/>
      <c r="AP144" s="53" t="str">
        <f t="shared" si="220"/>
        <v>MHR0060-ST-1120-001-B</v>
      </c>
      <c r="AQ144" s="53">
        <f t="shared" si="221"/>
        <v>171.78281182992765</v>
      </c>
      <c r="AR144" s="54">
        <f t="shared" ref="AR144:AU144" si="231">IF($B144=0,L144,AQ144*(1+AK144))</f>
        <v>182.9183482614086</v>
      </c>
      <c r="AS144" s="54">
        <f t="shared" si="231"/>
        <v>195.4643594764633</v>
      </c>
      <c r="AT144" s="54">
        <f t="shared" si="231"/>
        <v>209.59950225802609</v>
      </c>
      <c r="AU144" s="54">
        <f t="shared" si="231"/>
        <v>225.52506282307746</v>
      </c>
      <c r="AW144" s="102">
        <f t="shared" si="223"/>
        <v>0.18133253479804357</v>
      </c>
      <c r="AX144" s="102">
        <f t="shared" si="224"/>
        <v>0.31284999017455217</v>
      </c>
      <c r="AY144" s="103">
        <f t="shared" si="225"/>
        <v>0.57961496082154429</v>
      </c>
    </row>
    <row r="145" spans="1:51" x14ac:dyDescent="0.2">
      <c r="A145" s="27" t="s">
        <v>159</v>
      </c>
      <c r="B145" s="18">
        <f>IF(ISERROR(VLOOKUP('Prices revenue smoothing'!A145,Quantities!$A$1:$B$576,2,FALSE)),0,VLOOKUP('Prices revenue smoothing'!A145,Quantities!$A$1:$B$576,2,FALSE))</f>
        <v>2</v>
      </c>
      <c r="C145" s="19">
        <f t="shared" si="214"/>
        <v>0.66829987710892258</v>
      </c>
      <c r="D145" s="20">
        <v>1</v>
      </c>
      <c r="E145" s="21">
        <v>60</v>
      </c>
      <c r="F145" s="22">
        <f>Prices!F142</f>
        <v>32.138130136529035</v>
      </c>
      <c r="G145" s="23">
        <v>0</v>
      </c>
      <c r="H145" s="23">
        <v>0</v>
      </c>
      <c r="I145" s="23">
        <f>VLOOKUP(A145,'[1]Public Lighting Charges'!$A$8:$L$689,12,FALSE)</f>
        <v>64.750981198176305</v>
      </c>
      <c r="J145" s="24">
        <f t="shared" si="215"/>
        <v>96.889111334705348</v>
      </c>
      <c r="K145" s="25">
        <f t="shared" si="216"/>
        <v>96.889111334705348</v>
      </c>
      <c r="L145" s="25">
        <f t="shared" si="171"/>
        <v>123.13160530416107</v>
      </c>
      <c r="M145" s="25">
        <f t="shared" si="171"/>
        <v>123.36826589650369</v>
      </c>
      <c r="N145" s="25">
        <f t="shared" si="171"/>
        <v>123.154810023891</v>
      </c>
      <c r="O145" s="25">
        <f t="shared" si="171"/>
        <v>124.00532418186791</v>
      </c>
      <c r="P145" s="23">
        <f t="shared" si="226"/>
        <v>90.993475167632042</v>
      </c>
      <c r="Q145" s="23">
        <f t="shared" si="227"/>
        <v>32.138130136529035</v>
      </c>
      <c r="R145" s="32">
        <f t="shared" si="228"/>
        <v>123.13160530416107</v>
      </c>
      <c r="S145" s="26">
        <f t="shared" si="197"/>
        <v>0</v>
      </c>
      <c r="U145" s="61">
        <f t="shared" si="198"/>
        <v>193.7782226694107</v>
      </c>
      <c r="V145" s="61">
        <f t="shared" si="199"/>
        <v>246.26321060832214</v>
      </c>
      <c r="W145" s="61">
        <f t="shared" si="200"/>
        <v>246.73653179300737</v>
      </c>
      <c r="X145" s="61">
        <f t="shared" si="201"/>
        <v>246.309620047782</v>
      </c>
      <c r="Y145" s="61">
        <f t="shared" si="202"/>
        <v>248.01064836373581</v>
      </c>
      <c r="Z145" s="62">
        <f t="shared" si="203"/>
        <v>970.93039787626515</v>
      </c>
      <c r="AA145" s="61">
        <f t="shared" si="217"/>
        <v>54.232425694325116</v>
      </c>
      <c r="AB145" s="63">
        <f t="shared" si="218"/>
        <v>1.5526721766199901E-5</v>
      </c>
      <c r="AC145" s="73"/>
      <c r="AD145" s="81">
        <f t="shared" si="219"/>
        <v>193.7782226694107</v>
      </c>
      <c r="AE145" s="81">
        <f t="shared" si="204"/>
        <v>213.16540672178809</v>
      </c>
      <c r="AF145" s="81">
        <f t="shared" si="205"/>
        <v>235.00825462104351</v>
      </c>
      <c r="AG145" s="81">
        <f t="shared" si="206"/>
        <v>259.61781127769984</v>
      </c>
      <c r="AH145" s="81">
        <f t="shared" si="207"/>
        <v>287.34451988412769</v>
      </c>
      <c r="AI145" s="82">
        <f t="shared" si="208"/>
        <v>970.93039787710177</v>
      </c>
      <c r="AK145" s="86">
        <f t="shared" si="209"/>
        <v>0.10004831185520932</v>
      </c>
      <c r="AL145" s="86">
        <f t="shared" si="210"/>
        <v>0.10246900862185165</v>
      </c>
      <c r="AM145" s="86">
        <f t="shared" si="211"/>
        <v>0.10471783936415273</v>
      </c>
      <c r="AN145" s="86">
        <f t="shared" si="212"/>
        <v>0.10679817563352775</v>
      </c>
      <c r="AO145" s="56"/>
      <c r="AP145" s="53" t="str">
        <f t="shared" si="220"/>
        <v>MHR0070-ST-0060-001-B</v>
      </c>
      <c r="AQ145" s="53">
        <f t="shared" si="221"/>
        <v>96.889111334705348</v>
      </c>
      <c r="AR145" s="54">
        <f t="shared" ref="AR145:AU145" si="232">IF($B145=0,L145,AQ145*(1+AK145))</f>
        <v>106.58270336089404</v>
      </c>
      <c r="AS145" s="54">
        <f t="shared" si="232"/>
        <v>117.50412731052175</v>
      </c>
      <c r="AT145" s="54">
        <f t="shared" si="232"/>
        <v>129.80890563884992</v>
      </c>
      <c r="AU145" s="54">
        <f t="shared" si="232"/>
        <v>143.67225994206385</v>
      </c>
      <c r="AW145" s="102">
        <f t="shared" si="223"/>
        <v>0.27986852674795482</v>
      </c>
      <c r="AX145" s="102">
        <f t="shared" si="224"/>
        <v>0.48285248943759207</v>
      </c>
      <c r="AY145" s="103">
        <f t="shared" si="225"/>
        <v>0.57961496082154385</v>
      </c>
    </row>
    <row r="146" spans="1:51" x14ac:dyDescent="0.2">
      <c r="A146" s="27" t="s">
        <v>160</v>
      </c>
      <c r="B146" s="18">
        <f>IF(ISERROR(VLOOKUP('Prices revenue smoothing'!A146,Quantities!$A$1:$B$576,2,FALSE)),0,VLOOKUP('Prices revenue smoothing'!A146,Quantities!$A$1:$B$576,2,FALSE))</f>
        <v>1</v>
      </c>
      <c r="C146" s="19">
        <f t="shared" si="214"/>
        <v>0.44699963884010835</v>
      </c>
      <c r="D146" s="20">
        <v>1</v>
      </c>
      <c r="E146" s="21">
        <v>320</v>
      </c>
      <c r="F146" s="22">
        <f>Prices!F143</f>
        <v>92.322513672035399</v>
      </c>
      <c r="G146" s="23">
        <v>0</v>
      </c>
      <c r="H146" s="23">
        <v>0</v>
      </c>
      <c r="I146" s="23">
        <f>VLOOKUP(A146,'[1]Public Lighting Charges'!$A$8:$L$689,12,FALSE)</f>
        <v>74.6258649481763</v>
      </c>
      <c r="J146" s="24">
        <f t="shared" si="215"/>
        <v>166.94837862021171</v>
      </c>
      <c r="K146" s="25">
        <f t="shared" si="216"/>
        <v>166.94837862021171</v>
      </c>
      <c r="L146" s="25">
        <f t="shared" si="171"/>
        <v>197.19299846425957</v>
      </c>
      <c r="M146" s="25">
        <f t="shared" si="171"/>
        <v>197.46575110948456</v>
      </c>
      <c r="N146" s="25">
        <f t="shared" si="171"/>
        <v>197.21974203244469</v>
      </c>
      <c r="O146" s="25">
        <f t="shared" si="171"/>
        <v>198.1999643165741</v>
      </c>
      <c r="P146" s="23">
        <f t="shared" si="226"/>
        <v>104.87048479222418</v>
      </c>
      <c r="Q146" s="23">
        <f t="shared" si="227"/>
        <v>92.322513672035399</v>
      </c>
      <c r="R146" s="32">
        <f t="shared" si="228"/>
        <v>197.19299846425957</v>
      </c>
      <c r="S146" s="26">
        <f t="shared" si="197"/>
        <v>0</v>
      </c>
      <c r="U146" s="61">
        <f t="shared" si="198"/>
        <v>166.94837862021171</v>
      </c>
      <c r="V146" s="61">
        <f t="shared" si="199"/>
        <v>197.19299846425957</v>
      </c>
      <c r="W146" s="61">
        <f t="shared" si="200"/>
        <v>197.46575110948456</v>
      </c>
      <c r="X146" s="61">
        <f t="shared" si="201"/>
        <v>197.21974203244469</v>
      </c>
      <c r="Y146" s="61">
        <f t="shared" si="202"/>
        <v>198.1999643165741</v>
      </c>
      <c r="Z146" s="62">
        <f t="shared" si="203"/>
        <v>788.12858425113495</v>
      </c>
      <c r="AA146" s="61">
        <f t="shared" si="217"/>
        <v>31.251585696362383</v>
      </c>
      <c r="AB146" s="63">
        <f t="shared" si="218"/>
        <v>8.947316474371646E-6</v>
      </c>
      <c r="AC146" s="73"/>
      <c r="AD146" s="81">
        <f t="shared" si="219"/>
        <v>166.94837862021171</v>
      </c>
      <c r="AE146" s="81">
        <f t="shared" si="204"/>
        <v>178.12029719230355</v>
      </c>
      <c r="AF146" s="81">
        <f t="shared" si="205"/>
        <v>190.70729886587279</v>
      </c>
      <c r="AG146" s="81">
        <f t="shared" si="206"/>
        <v>204.88862413315579</v>
      </c>
      <c r="AH146" s="81">
        <f t="shared" si="207"/>
        <v>220.86621685555764</v>
      </c>
      <c r="AI146" s="82">
        <f t="shared" si="208"/>
        <v>788.12858425161687</v>
      </c>
      <c r="AK146" s="86">
        <f t="shared" si="209"/>
        <v>6.6918401151452117E-2</v>
      </c>
      <c r="AL146" s="86">
        <f t="shared" si="210"/>
        <v>7.0665734742065708E-2</v>
      </c>
      <c r="AM146" s="86">
        <f t="shared" si="211"/>
        <v>7.436173314612847E-2</v>
      </c>
      <c r="AN146" s="86">
        <f t="shared" si="212"/>
        <v>7.7981843989630761E-2</v>
      </c>
      <c r="AO146" s="56"/>
      <c r="AP146" s="53" t="str">
        <f t="shared" si="220"/>
        <v>MHR0070-ST-0320-001-B</v>
      </c>
      <c r="AQ146" s="53">
        <f t="shared" si="221"/>
        <v>166.94837862021171</v>
      </c>
      <c r="AR146" s="54">
        <f t="shared" ref="AR146:AU146" si="233">IF($B146=0,L146,AQ146*(1+AK146))</f>
        <v>178.12029719230355</v>
      </c>
      <c r="AS146" s="54">
        <f t="shared" si="233"/>
        <v>190.70729886587276</v>
      </c>
      <c r="AT146" s="54">
        <f t="shared" si="233"/>
        <v>204.88862413315573</v>
      </c>
      <c r="AU146" s="54">
        <f t="shared" si="233"/>
        <v>220.86621685555755</v>
      </c>
      <c r="AW146" s="102">
        <f t="shared" si="223"/>
        <v>0.18719310696305791</v>
      </c>
      <c r="AX146" s="102">
        <f t="shared" si="224"/>
        <v>0.32296113733456916</v>
      </c>
      <c r="AY146" s="103">
        <f t="shared" si="225"/>
        <v>0.57961496082154496</v>
      </c>
    </row>
    <row r="147" spans="1:51" x14ac:dyDescent="0.2">
      <c r="A147" s="27" t="s">
        <v>161</v>
      </c>
      <c r="B147" s="18">
        <f>IF(ISERROR(VLOOKUP('Prices revenue smoothing'!A147,Quantities!$A$1:$B$576,2,FALSE)),0,VLOOKUP('Prices revenue smoothing'!A147,Quantities!$A$1:$B$576,2,FALSE))</f>
        <v>11</v>
      </c>
      <c r="C147" s="19">
        <f t="shared" si="214"/>
        <v>0.65269095694981183</v>
      </c>
      <c r="D147" s="20">
        <v>1</v>
      </c>
      <c r="E147" s="21">
        <v>620</v>
      </c>
      <c r="F147" s="22">
        <f>Prices!F144</f>
        <v>34.455205908772193</v>
      </c>
      <c r="G147" s="23">
        <v>0</v>
      </c>
      <c r="H147" s="23">
        <v>0</v>
      </c>
      <c r="I147" s="23">
        <f>VLOOKUP(A147,'[1]Public Lighting Charges'!$A$8:$L$689,12,FALSE)</f>
        <v>64.750981198176305</v>
      </c>
      <c r="J147" s="24">
        <f t="shared" si="215"/>
        <v>99.206187106948505</v>
      </c>
      <c r="K147" s="25">
        <f t="shared" si="216"/>
        <v>99.206187106948505</v>
      </c>
      <c r="L147" s="25">
        <f t="shared" si="171"/>
        <v>125.44868107640423</v>
      </c>
      <c r="M147" s="25">
        <f t="shared" si="171"/>
        <v>125.68534166874684</v>
      </c>
      <c r="N147" s="25">
        <f t="shared" si="171"/>
        <v>125.47188579613416</v>
      </c>
      <c r="O147" s="25">
        <f t="shared" si="171"/>
        <v>126.32239995411106</v>
      </c>
      <c r="P147" s="23">
        <f t="shared" si="226"/>
        <v>90.993475167632042</v>
      </c>
      <c r="Q147" s="23">
        <f t="shared" si="227"/>
        <v>34.455205908772193</v>
      </c>
      <c r="R147" s="32">
        <f t="shared" si="228"/>
        <v>125.44868107640423</v>
      </c>
      <c r="S147" s="26">
        <f t="shared" si="197"/>
        <v>0</v>
      </c>
      <c r="U147" s="61">
        <f t="shared" si="198"/>
        <v>1091.2680581764334</v>
      </c>
      <c r="V147" s="61">
        <f t="shared" si="199"/>
        <v>1379.9354918404465</v>
      </c>
      <c r="W147" s="61">
        <f t="shared" si="200"/>
        <v>1382.5387583562153</v>
      </c>
      <c r="X147" s="61">
        <f t="shared" si="201"/>
        <v>1380.1907437574757</v>
      </c>
      <c r="Y147" s="61">
        <f t="shared" si="202"/>
        <v>1389.5463994952217</v>
      </c>
      <c r="Z147" s="62">
        <f t="shared" si="203"/>
        <v>5445.5238861616963</v>
      </c>
      <c r="AA147" s="61">
        <f t="shared" si="217"/>
        <v>298.27834131878831</v>
      </c>
      <c r="AB147" s="63">
        <f t="shared" si="218"/>
        <v>8.5396969714099499E-5</v>
      </c>
      <c r="AC147" s="73"/>
      <c r="AD147" s="81">
        <f t="shared" si="219"/>
        <v>1091.2680581764334</v>
      </c>
      <c r="AE147" s="81">
        <f t="shared" si="204"/>
        <v>1197.897570464509</v>
      </c>
      <c r="AF147" s="81">
        <f t="shared" si="205"/>
        <v>1318.0332339104139</v>
      </c>
      <c r="AG147" s="81">
        <f t="shared" si="206"/>
        <v>1453.3857955220237</v>
      </c>
      <c r="AH147" s="81">
        <f t="shared" si="207"/>
        <v>1605.8826928573769</v>
      </c>
      <c r="AI147" s="82">
        <f t="shared" si="208"/>
        <v>5445.5238861662983</v>
      </c>
      <c r="AK147" s="86">
        <f t="shared" si="209"/>
        <v>9.7711567280965916E-2</v>
      </c>
      <c r="AL147" s="86">
        <f t="shared" si="210"/>
        <v>0.10028876124969498</v>
      </c>
      <c r="AM147" s="86">
        <f t="shared" si="211"/>
        <v>0.10269282907991509</v>
      </c>
      <c r="AN147" s="86">
        <f t="shared" si="212"/>
        <v>0.1049252702243314</v>
      </c>
      <c r="AO147" s="56"/>
      <c r="AP147" s="53" t="str">
        <f t="shared" si="220"/>
        <v>MHR0070-ST-0620-001-B</v>
      </c>
      <c r="AQ147" s="53">
        <f t="shared" si="221"/>
        <v>99.206187106948505</v>
      </c>
      <c r="AR147" s="54">
        <f t="shared" ref="AR147:AU147" si="234">IF($B147=0,L147,AQ147*(1+AK147))</f>
        <v>108.89977913313719</v>
      </c>
      <c r="AS147" s="54">
        <f t="shared" si="234"/>
        <v>119.8212030827649</v>
      </c>
      <c r="AT147" s="54">
        <f t="shared" si="234"/>
        <v>132.12598141109308</v>
      </c>
      <c r="AU147" s="54">
        <f t="shared" si="234"/>
        <v>145.98933571430703</v>
      </c>
      <c r="AW147" s="102">
        <f t="shared" si="223"/>
        <v>0.27333187211327981</v>
      </c>
      <c r="AX147" s="102">
        <f t="shared" si="224"/>
        <v>0.47157490849763528</v>
      </c>
      <c r="AY147" s="103">
        <f t="shared" si="225"/>
        <v>0.5796149608215434</v>
      </c>
    </row>
    <row r="148" spans="1:51" x14ac:dyDescent="0.2">
      <c r="A148" s="27" t="s">
        <v>162</v>
      </c>
      <c r="B148" s="18">
        <f>IF(ISERROR(VLOOKUP('Prices revenue smoothing'!A148,Quantities!$A$1:$B$576,2,FALSE)),0,VLOOKUP('Prices revenue smoothing'!A148,Quantities!$A$1:$B$576,2,FALSE))</f>
        <v>7</v>
      </c>
      <c r="C148" s="19">
        <f t="shared" si="214"/>
        <v>0.46826497387501381</v>
      </c>
      <c r="D148" s="20">
        <v>1</v>
      </c>
      <c r="E148" s="21">
        <v>1080</v>
      </c>
      <c r="F148" s="22">
        <f>Prices!F145</f>
        <v>73.527525225964666</v>
      </c>
      <c r="G148" s="23">
        <v>0</v>
      </c>
      <c r="H148" s="23">
        <v>0</v>
      </c>
      <c r="I148" s="23">
        <f>VLOOKUP(A148,'[1]Public Lighting Charges'!$A$8:$L$689,12,FALSE)</f>
        <v>64.750981198176305</v>
      </c>
      <c r="J148" s="24">
        <f t="shared" si="215"/>
        <v>138.27850642414097</v>
      </c>
      <c r="K148" s="25">
        <f t="shared" si="216"/>
        <v>138.27850642414097</v>
      </c>
      <c r="L148" s="25">
        <f t="shared" si="171"/>
        <v>164.52100039359669</v>
      </c>
      <c r="M148" s="25">
        <f t="shared" si="171"/>
        <v>164.75766098593931</v>
      </c>
      <c r="N148" s="25">
        <f t="shared" si="171"/>
        <v>164.54420511332663</v>
      </c>
      <c r="O148" s="25">
        <f t="shared" si="171"/>
        <v>165.39471927130353</v>
      </c>
      <c r="P148" s="23">
        <f t="shared" si="226"/>
        <v>90.993475167632042</v>
      </c>
      <c r="Q148" s="23">
        <f t="shared" si="227"/>
        <v>73.527525225964666</v>
      </c>
      <c r="R148" s="32">
        <f t="shared" si="228"/>
        <v>164.52100039359669</v>
      </c>
      <c r="S148" s="26">
        <f t="shared" si="197"/>
        <v>0</v>
      </c>
      <c r="U148" s="61">
        <f t="shared" si="198"/>
        <v>967.94954496898686</v>
      </c>
      <c r="V148" s="61">
        <f t="shared" si="199"/>
        <v>1151.6470027551768</v>
      </c>
      <c r="W148" s="61">
        <f t="shared" si="200"/>
        <v>1153.3036269015752</v>
      </c>
      <c r="X148" s="61">
        <f t="shared" si="201"/>
        <v>1151.8094357932864</v>
      </c>
      <c r="Y148" s="61">
        <f t="shared" si="202"/>
        <v>1157.7630348991247</v>
      </c>
      <c r="Z148" s="62">
        <f t="shared" si="203"/>
        <v>4596.4373301831765</v>
      </c>
      <c r="AA148" s="61">
        <f t="shared" si="217"/>
        <v>189.81348993013785</v>
      </c>
      <c r="AB148" s="63">
        <f t="shared" si="218"/>
        <v>5.4343526181699636E-5</v>
      </c>
      <c r="AC148" s="73"/>
      <c r="AD148" s="81">
        <f t="shared" si="219"/>
        <v>967.94954496898686</v>
      </c>
      <c r="AE148" s="81">
        <f t="shared" si="204"/>
        <v>1035.8046891523077</v>
      </c>
      <c r="AF148" s="81">
        <f t="shared" si="205"/>
        <v>1112.2546567997015</v>
      </c>
      <c r="AG148" s="81">
        <f t="shared" si="206"/>
        <v>1198.3881050979987</v>
      </c>
      <c r="AH148" s="81">
        <f t="shared" si="207"/>
        <v>1295.4315852204961</v>
      </c>
      <c r="AI148" s="82">
        <f t="shared" si="208"/>
        <v>4596.4373301861042</v>
      </c>
      <c r="AK148" s="86">
        <f t="shared" si="209"/>
        <v>7.0101943366784575E-2</v>
      </c>
      <c r="AL148" s="86">
        <f t="shared" si="210"/>
        <v>7.3807319514994377E-2</v>
      </c>
      <c r="AM148" s="86">
        <f t="shared" si="211"/>
        <v>7.7440402493912375E-2</v>
      </c>
      <c r="AN148" s="86">
        <f t="shared" si="212"/>
        <v>8.0978340580709962E-2</v>
      </c>
      <c r="AO148" s="56"/>
      <c r="AP148" s="53" t="str">
        <f t="shared" si="220"/>
        <v>MHR0070-ST-1080-001-B</v>
      </c>
      <c r="AQ148" s="53">
        <f t="shared" si="221"/>
        <v>138.27850642414097</v>
      </c>
      <c r="AR148" s="54">
        <f t="shared" ref="AR148:AU148" si="235">IF($B148=0,L148,AQ148*(1+AK148))</f>
        <v>147.97209845032967</v>
      </c>
      <c r="AS148" s="54">
        <f t="shared" si="235"/>
        <v>158.89352239995736</v>
      </c>
      <c r="AT148" s="54">
        <f t="shared" si="235"/>
        <v>171.19830072828555</v>
      </c>
      <c r="AU148" s="54">
        <f t="shared" si="235"/>
        <v>185.06165503149944</v>
      </c>
      <c r="AW148" s="102">
        <f t="shared" si="223"/>
        <v>0.19609853728090709</v>
      </c>
      <c r="AX148" s="102">
        <f t="shared" si="224"/>
        <v>0.33832552735174004</v>
      </c>
      <c r="AY148" s="103">
        <f t="shared" si="225"/>
        <v>0.57961496082154418</v>
      </c>
    </row>
    <row r="149" spans="1:51" x14ac:dyDescent="0.2">
      <c r="A149" s="27" t="s">
        <v>163</v>
      </c>
      <c r="B149" s="18">
        <f>IF(ISERROR(VLOOKUP('Prices revenue smoothing'!A149,Quantities!$A$1:$B$576,2,FALSE)),0,VLOOKUP('Prices revenue smoothing'!A149,Quantities!$A$1:$B$576,2,FALSE))</f>
        <v>6</v>
      </c>
      <c r="C149" s="19">
        <f t="shared" si="214"/>
        <v>0.36732036836567344</v>
      </c>
      <c r="D149" s="20">
        <v>1</v>
      </c>
      <c r="E149" s="21">
        <v>1130</v>
      </c>
      <c r="F149" s="22">
        <f>Prices!F146</f>
        <v>120.03267348142677</v>
      </c>
      <c r="G149" s="23">
        <v>0</v>
      </c>
      <c r="H149" s="23">
        <v>0</v>
      </c>
      <c r="I149" s="23">
        <f>VLOOKUP(A149,'[1]Public Lighting Charges'!$A$8:$L$689,12,FALSE)</f>
        <v>69.68842307317631</v>
      </c>
      <c r="J149" s="24">
        <f t="shared" si="215"/>
        <v>189.72109655460309</v>
      </c>
      <c r="K149" s="25">
        <f t="shared" si="216"/>
        <v>189.72109655460309</v>
      </c>
      <c r="L149" s="25">
        <f t="shared" si="171"/>
        <v>217.96465346135489</v>
      </c>
      <c r="M149" s="25">
        <f t="shared" si="171"/>
        <v>218.21936008013867</v>
      </c>
      <c r="N149" s="25">
        <f t="shared" si="171"/>
        <v>217.98962760531239</v>
      </c>
      <c r="O149" s="25">
        <f t="shared" si="171"/>
        <v>218.90499582636556</v>
      </c>
      <c r="P149" s="23">
        <f t="shared" si="226"/>
        <v>97.931979979928116</v>
      </c>
      <c r="Q149" s="23">
        <f t="shared" si="227"/>
        <v>120.03267348142677</v>
      </c>
      <c r="R149" s="32">
        <f t="shared" si="228"/>
        <v>217.96465346135489</v>
      </c>
      <c r="S149" s="26">
        <f t="shared" si="197"/>
        <v>0</v>
      </c>
      <c r="U149" s="61">
        <f t="shared" si="198"/>
        <v>1138.3265793276187</v>
      </c>
      <c r="V149" s="61">
        <f t="shared" si="199"/>
        <v>1307.7879207681294</v>
      </c>
      <c r="W149" s="61">
        <f t="shared" si="200"/>
        <v>1309.316160480832</v>
      </c>
      <c r="X149" s="61">
        <f t="shared" si="201"/>
        <v>1307.9377656318743</v>
      </c>
      <c r="Y149" s="61">
        <f t="shared" si="202"/>
        <v>1313.4299749581933</v>
      </c>
      <c r="Z149" s="62">
        <f t="shared" si="203"/>
        <v>5255.0550806487654</v>
      </c>
      <c r="AA149" s="61">
        <f t="shared" si="217"/>
        <v>175.1033956305746</v>
      </c>
      <c r="AB149" s="63">
        <f t="shared" si="218"/>
        <v>5.0132032072414725E-5</v>
      </c>
      <c r="AC149" s="73"/>
      <c r="AD149" s="81">
        <f t="shared" si="219"/>
        <v>1138.3265793276187</v>
      </c>
      <c r="AE149" s="81">
        <f t="shared" si="204"/>
        <v>1200.9231111224601</v>
      </c>
      <c r="AF149" s="81">
        <f t="shared" si="205"/>
        <v>1271.4483879920508</v>
      </c>
      <c r="AG149" s="81">
        <f t="shared" si="206"/>
        <v>1350.9066987788842</v>
      </c>
      <c r="AH149" s="81">
        <f t="shared" si="207"/>
        <v>1440.4295398557315</v>
      </c>
      <c r="AI149" s="82">
        <f t="shared" si="208"/>
        <v>5255.0550806514666</v>
      </c>
      <c r="AK149" s="86">
        <f t="shared" si="209"/>
        <v>5.498995888492357E-2</v>
      </c>
      <c r="AL149" s="86">
        <f t="shared" si="210"/>
        <v>5.8725888623854722E-2</v>
      </c>
      <c r="AM149" s="86">
        <f t="shared" si="211"/>
        <v>6.2494326578461309E-2</v>
      </c>
      <c r="AN149" s="86">
        <f t="shared" si="212"/>
        <v>6.6268707644849961E-2</v>
      </c>
      <c r="AO149" s="56"/>
      <c r="AP149" s="53" t="str">
        <f t="shared" si="220"/>
        <v>MHR0070-ST-1130-001-B</v>
      </c>
      <c r="AQ149" s="53">
        <f t="shared" si="221"/>
        <v>189.72109655460309</v>
      </c>
      <c r="AR149" s="54">
        <f t="shared" ref="AR149:AU149" si="236">IF($B149=0,L149,AQ149*(1+AK149))</f>
        <v>200.15385185374333</v>
      </c>
      <c r="AS149" s="54">
        <f t="shared" si="236"/>
        <v>211.90806466534175</v>
      </c>
      <c r="AT149" s="54">
        <f t="shared" si="236"/>
        <v>225.1511164631473</v>
      </c>
      <c r="AU149" s="54">
        <f t="shared" si="236"/>
        <v>240.07158997595519</v>
      </c>
      <c r="AW149" s="102">
        <f t="shared" si="223"/>
        <v>0.15382527194788342</v>
      </c>
      <c r="AX149" s="102">
        <f t="shared" si="224"/>
        <v>0.26539216953587902</v>
      </c>
      <c r="AY149" s="103">
        <f t="shared" si="225"/>
        <v>0.57961496082154529</v>
      </c>
    </row>
    <row r="150" spans="1:51" x14ac:dyDescent="0.2">
      <c r="A150" s="27" t="s">
        <v>164</v>
      </c>
      <c r="B150" s="18">
        <f>IF(ISERROR(VLOOKUP('Prices revenue smoothing'!A150,Quantities!$A$1:$B$576,2,FALSE)),0,VLOOKUP('Prices revenue smoothing'!A150,Quantities!$A$1:$B$576,2,FALSE))</f>
        <v>11</v>
      </c>
      <c r="C150" s="19">
        <f t="shared" si="214"/>
        <v>0.42781068462586685</v>
      </c>
      <c r="D150" s="20">
        <v>1</v>
      </c>
      <c r="E150" s="21">
        <v>1170</v>
      </c>
      <c r="F150" s="22">
        <f>Prices!F147</f>
        <v>99.810790399594723</v>
      </c>
      <c r="G150" s="23">
        <v>0</v>
      </c>
      <c r="H150" s="23">
        <v>0</v>
      </c>
      <c r="I150" s="23">
        <f>VLOOKUP(A150,'[1]Public Lighting Charges'!$A$8:$L$689,12,FALSE)</f>
        <v>74.6258649481763</v>
      </c>
      <c r="J150" s="24">
        <f t="shared" si="215"/>
        <v>174.43665534777102</v>
      </c>
      <c r="K150" s="25">
        <f t="shared" si="216"/>
        <v>174.43665534777102</v>
      </c>
      <c r="L150" s="25">
        <f t="shared" si="171"/>
        <v>204.68127519181888</v>
      </c>
      <c r="M150" s="25">
        <f t="shared" si="171"/>
        <v>204.9540278370439</v>
      </c>
      <c r="N150" s="25">
        <f t="shared" si="171"/>
        <v>204.70801876000399</v>
      </c>
      <c r="O150" s="25">
        <f t="shared" si="171"/>
        <v>205.68824104413341</v>
      </c>
      <c r="P150" s="23">
        <f t="shared" si="226"/>
        <v>104.87048479222418</v>
      </c>
      <c r="Q150" s="23">
        <f t="shared" si="227"/>
        <v>99.810790399594723</v>
      </c>
      <c r="R150" s="32">
        <f t="shared" si="228"/>
        <v>204.68127519181888</v>
      </c>
      <c r="S150" s="26">
        <f t="shared" si="197"/>
        <v>0</v>
      </c>
      <c r="U150" s="61">
        <f t="shared" si="198"/>
        <v>1918.8032088254813</v>
      </c>
      <c r="V150" s="61">
        <f t="shared" si="199"/>
        <v>2251.4940271100077</v>
      </c>
      <c r="W150" s="61">
        <f t="shared" si="200"/>
        <v>2254.4943062074826</v>
      </c>
      <c r="X150" s="61">
        <f t="shared" si="201"/>
        <v>2251.7882063600441</v>
      </c>
      <c r="Y150" s="61">
        <f t="shared" si="202"/>
        <v>2262.5706514854674</v>
      </c>
      <c r="Z150" s="62">
        <f t="shared" si="203"/>
        <v>9010.0655750055867</v>
      </c>
      <c r="AA150" s="61">
        <f t="shared" si="217"/>
        <v>343.76744265998605</v>
      </c>
      <c r="AB150" s="63">
        <f t="shared" si="218"/>
        <v>9.8420481218088065E-5</v>
      </c>
      <c r="AC150" s="73"/>
      <c r="AD150" s="81">
        <f t="shared" si="219"/>
        <v>1918.8032088254813</v>
      </c>
      <c r="AE150" s="81">
        <f t="shared" si="204"/>
        <v>2041.6943131184917</v>
      </c>
      <c r="AF150" s="81">
        <f t="shared" si="205"/>
        <v>2180.1513315277534</v>
      </c>
      <c r="AG150" s="81">
        <f t="shared" si="206"/>
        <v>2336.1459094678667</v>
      </c>
      <c r="AH150" s="81">
        <f t="shared" si="207"/>
        <v>2511.8994294142872</v>
      </c>
      <c r="AI150" s="82">
        <f t="shared" si="208"/>
        <v>9010.0655750108908</v>
      </c>
      <c r="AK150" s="86">
        <f t="shared" si="209"/>
        <v>6.4045705014342369E-2</v>
      </c>
      <c r="AL150" s="86">
        <f t="shared" si="210"/>
        <v>6.7814764198359342E-2</v>
      </c>
      <c r="AM150" s="86">
        <f t="shared" si="211"/>
        <v>7.1552178825494264E-2</v>
      </c>
      <c r="AN150" s="86">
        <f t="shared" si="212"/>
        <v>7.5232252931690433E-2</v>
      </c>
      <c r="AO150" s="56"/>
      <c r="AP150" s="53" t="str">
        <f t="shared" si="220"/>
        <v>MHR0070-ST-1170-001-B</v>
      </c>
      <c r="AQ150" s="53">
        <f t="shared" si="221"/>
        <v>174.43665534777102</v>
      </c>
      <c r="AR150" s="54">
        <f t="shared" ref="AR150:AU150" si="237">IF($B150=0,L150,AQ150*(1+AK150))</f>
        <v>185.60857391986286</v>
      </c>
      <c r="AS150" s="54">
        <f t="shared" si="237"/>
        <v>198.1955755934321</v>
      </c>
      <c r="AT150" s="54">
        <f t="shared" si="237"/>
        <v>212.37690086071512</v>
      </c>
      <c r="AU150" s="54">
        <f t="shared" si="237"/>
        <v>228.35449358311701</v>
      </c>
      <c r="AW150" s="102">
        <f t="shared" si="223"/>
        <v>0.17915721689375833</v>
      </c>
      <c r="AX150" s="102">
        <f t="shared" si="224"/>
        <v>0.30909695056839415</v>
      </c>
      <c r="AY150" s="103">
        <f t="shared" si="225"/>
        <v>0.5796149608215434</v>
      </c>
    </row>
    <row r="151" spans="1:51" x14ac:dyDescent="0.2">
      <c r="A151" s="27" t="s">
        <v>165</v>
      </c>
      <c r="B151" s="18">
        <f>IF(ISERROR(VLOOKUP('Prices revenue smoothing'!A151,Quantities!$A$1:$B$576,2,FALSE)),0,VLOOKUP('Prices revenue smoothing'!A151,Quantities!$A$1:$B$576,2,FALSE))</f>
        <v>1178</v>
      </c>
      <c r="C151" s="19">
        <f t="shared" si="214"/>
        <v>0.68146432702791915</v>
      </c>
      <c r="D151" s="20">
        <v>1</v>
      </c>
      <c r="E151" s="21">
        <v>10</v>
      </c>
      <c r="F151" s="22">
        <f>Prices!F148</f>
        <v>17.255027166785979</v>
      </c>
      <c r="G151" s="23">
        <v>0</v>
      </c>
      <c r="H151" s="23">
        <v>0</v>
      </c>
      <c r="I151" s="23">
        <f>VLOOKUP(A151,'[1]Public Lighting Charges'!$A$8:$L$689,12,FALSE)</f>
        <v>36.914815117404132</v>
      </c>
      <c r="J151" s="24">
        <f t="shared" si="215"/>
        <v>54.169842284190111</v>
      </c>
      <c r="K151" s="25">
        <f t="shared" si="216"/>
        <v>54.169842284190111</v>
      </c>
      <c r="L151" s="25">
        <f t="shared" si="171"/>
        <v>69.130801873931972</v>
      </c>
      <c r="M151" s="25">
        <f t="shared" si="171"/>
        <v>69.265723103699372</v>
      </c>
      <c r="N151" s="25">
        <f t="shared" si="171"/>
        <v>69.144030985257103</v>
      </c>
      <c r="O151" s="25">
        <f t="shared" si="171"/>
        <v>69.628912794234793</v>
      </c>
      <c r="P151" s="23">
        <f t="shared" si="226"/>
        <v>51.875774707145993</v>
      </c>
      <c r="Q151" s="23">
        <f t="shared" si="227"/>
        <v>17.255027166785979</v>
      </c>
      <c r="R151" s="32">
        <f t="shared" si="228"/>
        <v>69.130801873931972</v>
      </c>
      <c r="S151" s="26">
        <f t="shared" si="197"/>
        <v>0</v>
      </c>
      <c r="U151" s="61">
        <f t="shared" si="198"/>
        <v>63812.074210775951</v>
      </c>
      <c r="V151" s="61">
        <f t="shared" si="199"/>
        <v>81436.084607491866</v>
      </c>
      <c r="W151" s="61">
        <f t="shared" si="200"/>
        <v>81595.021816157867</v>
      </c>
      <c r="X151" s="61">
        <f t="shared" si="201"/>
        <v>81451.668500632863</v>
      </c>
      <c r="Y151" s="61">
        <f t="shared" si="202"/>
        <v>82022.859271608584</v>
      </c>
      <c r="Z151" s="62">
        <f t="shared" si="203"/>
        <v>320831.73224794568</v>
      </c>
      <c r="AA151" s="61">
        <f t="shared" si="217"/>
        <v>18210.785060832633</v>
      </c>
      <c r="AB151" s="63">
        <f t="shared" si="218"/>
        <v>5.2137404728552538E-3</v>
      </c>
      <c r="AC151" s="73"/>
      <c r="AD151" s="81">
        <f t="shared" si="219"/>
        <v>63812.074210775951</v>
      </c>
      <c r="AE151" s="81">
        <f t="shared" si="204"/>
        <v>70322.124926607939</v>
      </c>
      <c r="AF151" s="81">
        <f t="shared" si="205"/>
        <v>77656.76657534804</v>
      </c>
      <c r="AG151" s="81">
        <f t="shared" si="206"/>
        <v>85920.445379662473</v>
      </c>
      <c r="AH151" s="81">
        <f t="shared" si="207"/>
        <v>95230.837168551821</v>
      </c>
      <c r="AI151" s="82">
        <f t="shared" si="208"/>
        <v>320831.73224822659</v>
      </c>
      <c r="AK151" s="86">
        <f t="shared" si="209"/>
        <v>0.10201910526100147</v>
      </c>
      <c r="AL151" s="86">
        <f t="shared" si="210"/>
        <v>0.10430062596081871</v>
      </c>
      <c r="AM151" s="86">
        <f t="shared" si="211"/>
        <v>0.1064128622493757</v>
      </c>
      <c r="AN151" s="86">
        <f t="shared" si="212"/>
        <v>0.10836060902325274</v>
      </c>
      <c r="AO151" s="56"/>
      <c r="AP151" s="53" t="str">
        <f t="shared" si="220"/>
        <v>MVA0010-ST-0010-001-B</v>
      </c>
      <c r="AQ151" s="53">
        <f t="shared" si="221"/>
        <v>54.169842284190111</v>
      </c>
      <c r="AR151" s="54">
        <f t="shared" ref="AR151:AU151" si="238">IF($B151=0,L151,AQ151*(1+AK151))</f>
        <v>59.696201126152751</v>
      </c>
      <c r="AS151" s="54">
        <f t="shared" si="238"/>
        <v>65.922552271093423</v>
      </c>
      <c r="AT151" s="54">
        <f t="shared" si="238"/>
        <v>72.937559745044553</v>
      </c>
      <c r="AU151" s="54">
        <f t="shared" si="238"/>
        <v>80.841118139687467</v>
      </c>
      <c r="AW151" s="102">
        <f t="shared" si="223"/>
        <v>0.2853814938013311</v>
      </c>
      <c r="AX151" s="102">
        <f t="shared" si="224"/>
        <v>0.49236391931090367</v>
      </c>
      <c r="AY151" s="103">
        <f t="shared" si="225"/>
        <v>0.57961496082154362</v>
      </c>
    </row>
    <row r="152" spans="1:51" x14ac:dyDescent="0.2">
      <c r="A152" s="27" t="s">
        <v>166</v>
      </c>
      <c r="B152" s="18">
        <f>IF(ISERROR(VLOOKUP('Prices revenue smoothing'!A152,Quantities!$A$1:$B$576,2,FALSE)),0,VLOOKUP('Prices revenue smoothing'!A152,Quantities!$A$1:$B$576,2,FALSE))</f>
        <v>4</v>
      </c>
      <c r="C152" s="19">
        <f t="shared" si="214"/>
        <v>0.60680628214780563</v>
      </c>
      <c r="D152" s="20">
        <v>1</v>
      </c>
      <c r="E152" s="21">
        <v>740</v>
      </c>
      <c r="F152" s="22">
        <f>Prices!F149</f>
        <v>23.919781035330548</v>
      </c>
      <c r="G152" s="23">
        <v>0</v>
      </c>
      <c r="H152" s="23">
        <v>0</v>
      </c>
      <c r="I152" s="23">
        <f>VLOOKUP(A152,'[1]Public Lighting Charges'!$A$8:$L$689,12,FALSE)</f>
        <v>36.914815117404132</v>
      </c>
      <c r="J152" s="24">
        <f t="shared" si="215"/>
        <v>60.834596152734676</v>
      </c>
      <c r="K152" s="25">
        <f t="shared" si="216"/>
        <v>60.834596152734676</v>
      </c>
      <c r="L152" s="25">
        <f t="shared" si="171"/>
        <v>75.795555742476537</v>
      </c>
      <c r="M152" s="25">
        <f t="shared" si="171"/>
        <v>75.930476972243937</v>
      </c>
      <c r="N152" s="25">
        <f t="shared" si="171"/>
        <v>75.808784853801669</v>
      </c>
      <c r="O152" s="25">
        <f t="shared" si="171"/>
        <v>76.293666662779358</v>
      </c>
      <c r="P152" s="23">
        <f t="shared" si="226"/>
        <v>51.875774707145993</v>
      </c>
      <c r="Q152" s="23">
        <f t="shared" si="227"/>
        <v>23.919781035330548</v>
      </c>
      <c r="R152" s="32">
        <f t="shared" si="228"/>
        <v>75.795555742476537</v>
      </c>
      <c r="S152" s="26">
        <f t="shared" si="197"/>
        <v>0</v>
      </c>
      <c r="U152" s="61">
        <f t="shared" si="198"/>
        <v>243.3383846109387</v>
      </c>
      <c r="V152" s="61">
        <f t="shared" si="199"/>
        <v>303.18222296990615</v>
      </c>
      <c r="W152" s="61">
        <f t="shared" si="200"/>
        <v>303.72190788897575</v>
      </c>
      <c r="X152" s="61">
        <f t="shared" si="201"/>
        <v>303.23513941520667</v>
      </c>
      <c r="Y152" s="61">
        <f t="shared" si="202"/>
        <v>305.17466665111743</v>
      </c>
      <c r="Z152" s="62">
        <f t="shared" si="203"/>
        <v>1199.6618563951888</v>
      </c>
      <c r="AA152" s="61">
        <f t="shared" si="217"/>
        <v>61.83628204017873</v>
      </c>
      <c r="AB152" s="63">
        <f t="shared" si="218"/>
        <v>1.7703702794075567E-5</v>
      </c>
      <c r="AC152" s="73"/>
      <c r="AD152" s="81">
        <f t="shared" si="219"/>
        <v>243.3383846109387</v>
      </c>
      <c r="AE152" s="81">
        <f t="shared" si="204"/>
        <v>265.44381997878929</v>
      </c>
      <c r="AF152" s="81">
        <f t="shared" si="205"/>
        <v>290.34922455855195</v>
      </c>
      <c r="AG152" s="81">
        <f t="shared" si="206"/>
        <v>318.40925445435647</v>
      </c>
      <c r="AH152" s="81">
        <f t="shared" si="207"/>
        <v>350.02348803292807</v>
      </c>
      <c r="AI152" s="82">
        <f t="shared" si="208"/>
        <v>1199.6618563961424</v>
      </c>
      <c r="AK152" s="86">
        <f t="shared" si="209"/>
        <v>9.0842369169146245E-2</v>
      </c>
      <c r="AL152" s="86">
        <f t="shared" si="210"/>
        <v>9.3825520525408226E-2</v>
      </c>
      <c r="AM152" s="86">
        <f t="shared" si="211"/>
        <v>9.6642344881296291E-2</v>
      </c>
      <c r="AN152" s="86">
        <f t="shared" si="212"/>
        <v>9.9288048749548691E-2</v>
      </c>
      <c r="AO152" s="56"/>
      <c r="AP152" s="53" t="str">
        <f t="shared" si="220"/>
        <v>MVA0010-ST-0740-001-B</v>
      </c>
      <c r="AQ152" s="53">
        <f t="shared" si="221"/>
        <v>60.834596152734676</v>
      </c>
      <c r="AR152" s="54">
        <f t="shared" ref="AR152:AU152" si="239">IF($B152=0,L152,AQ152*(1+AK152))</f>
        <v>66.360954994697323</v>
      </c>
      <c r="AS152" s="54">
        <f t="shared" si="239"/>
        <v>72.587306139637988</v>
      </c>
      <c r="AT152" s="54">
        <f t="shared" si="239"/>
        <v>79.602313613589118</v>
      </c>
      <c r="AU152" s="54">
        <f t="shared" si="239"/>
        <v>87.505872008232018</v>
      </c>
      <c r="AW152" s="102">
        <f t="shared" si="223"/>
        <v>0.2541164318939883</v>
      </c>
      <c r="AX152" s="102">
        <f t="shared" si="224"/>
        <v>0.43842283079409244</v>
      </c>
      <c r="AY152" s="103">
        <f t="shared" si="225"/>
        <v>0.57961496082154396</v>
      </c>
    </row>
    <row r="153" spans="1:51" x14ac:dyDescent="0.2">
      <c r="A153" s="27" t="s">
        <v>167</v>
      </c>
      <c r="B153" s="18">
        <f>IF(ISERROR(VLOOKUP('Prices revenue smoothing'!A153,Quantities!$A$1:$B$576,2,FALSE)),0,VLOOKUP('Prices revenue smoothing'!A153,Quantities!$A$1:$B$576,2,FALSE))</f>
        <v>23</v>
      </c>
      <c r="C153" s="19">
        <f t="shared" si="214"/>
        <v>0.48264873554395354</v>
      </c>
      <c r="D153" s="20">
        <v>1</v>
      </c>
      <c r="E153" s="21">
        <v>810</v>
      </c>
      <c r="F153" s="22">
        <f>Prices!F150</f>
        <v>51.156145528662286</v>
      </c>
      <c r="G153" s="23">
        <v>0</v>
      </c>
      <c r="H153" s="23">
        <v>0</v>
      </c>
      <c r="I153" s="23">
        <f>VLOOKUP(A153,'[1]Public Lighting Charges'!$A$8:$L$689,12,FALSE)</f>
        <v>47.724729117404131</v>
      </c>
      <c r="J153" s="24">
        <f t="shared" si="215"/>
        <v>98.880874646066417</v>
      </c>
      <c r="K153" s="25">
        <f t="shared" si="216"/>
        <v>98.880874646066417</v>
      </c>
      <c r="L153" s="25">
        <f t="shared" si="171"/>
        <v>118.22291229371615</v>
      </c>
      <c r="M153" s="25">
        <f t="shared" si="171"/>
        <v>118.39734305064547</v>
      </c>
      <c r="N153" s="25">
        <f t="shared" si="171"/>
        <v>118.24001533899613</v>
      </c>
      <c r="O153" s="25">
        <f t="shared" si="171"/>
        <v>118.86688704115204</v>
      </c>
      <c r="P153" s="23">
        <f t="shared" si="226"/>
        <v>67.06676676505387</v>
      </c>
      <c r="Q153" s="23">
        <f t="shared" si="227"/>
        <v>51.156145528662286</v>
      </c>
      <c r="R153" s="32">
        <f t="shared" si="228"/>
        <v>118.22291229371615</v>
      </c>
      <c r="S153" s="26">
        <f t="shared" si="197"/>
        <v>0</v>
      </c>
      <c r="U153" s="61">
        <f t="shared" si="198"/>
        <v>2274.2601168595274</v>
      </c>
      <c r="V153" s="61">
        <f t="shared" si="199"/>
        <v>2719.1269827554715</v>
      </c>
      <c r="W153" s="61">
        <f t="shared" si="200"/>
        <v>2723.1388901648461</v>
      </c>
      <c r="X153" s="61">
        <f t="shared" si="201"/>
        <v>2719.5203527969111</v>
      </c>
      <c r="Y153" s="61">
        <f t="shared" si="202"/>
        <v>2733.9384019464969</v>
      </c>
      <c r="Z153" s="62">
        <f t="shared" si="203"/>
        <v>10842.454961203122</v>
      </c>
      <c r="AA153" s="61">
        <f t="shared" si="217"/>
        <v>459.67828508696948</v>
      </c>
      <c r="AB153" s="63">
        <f t="shared" si="218"/>
        <v>1.3160570900401638E-4</v>
      </c>
      <c r="AC153" s="73"/>
      <c r="AD153" s="81">
        <f t="shared" si="219"/>
        <v>2274.2601168595274</v>
      </c>
      <c r="AE153" s="81">
        <f t="shared" si="204"/>
        <v>2438.5874063688148</v>
      </c>
      <c r="AF153" s="81">
        <f t="shared" si="205"/>
        <v>2623.7290948549321</v>
      </c>
      <c r="AG153" s="81">
        <f t="shared" si="206"/>
        <v>2832.3216233257017</v>
      </c>
      <c r="AH153" s="81">
        <f t="shared" si="207"/>
        <v>3067.3353757096847</v>
      </c>
      <c r="AI153" s="82">
        <f t="shared" si="208"/>
        <v>10842.454961210216</v>
      </c>
      <c r="AK153" s="86">
        <f t="shared" si="209"/>
        <v>7.2255274711585327E-2</v>
      </c>
      <c r="AL153" s="86">
        <f t="shared" si="210"/>
        <v>7.59216946674071E-2</v>
      </c>
      <c r="AM153" s="86">
        <f t="shared" si="211"/>
        <v>7.9502311759172994E-2</v>
      </c>
      <c r="AN153" s="86">
        <f t="shared" si="212"/>
        <v>8.2975658713515296E-2</v>
      </c>
      <c r="AO153" s="56"/>
      <c r="AP153" s="53" t="str">
        <f t="shared" si="220"/>
        <v>MVA0010-ST-0810-001-B</v>
      </c>
      <c r="AQ153" s="53">
        <f t="shared" si="221"/>
        <v>98.880874646066417</v>
      </c>
      <c r="AR153" s="54">
        <f t="shared" ref="AR153:AU153" si="240">IF($B153=0,L153,AQ153*(1+AK153))</f>
        <v>106.02553940733976</v>
      </c>
      <c r="AS153" s="54">
        <f t="shared" si="240"/>
        <v>114.07517803717094</v>
      </c>
      <c r="AT153" s="54">
        <f t="shared" si="240"/>
        <v>123.14441840546526</v>
      </c>
      <c r="AU153" s="54">
        <f t="shared" si="240"/>
        <v>133.36240763955149</v>
      </c>
      <c r="AW153" s="102">
        <f t="shared" si="223"/>
        <v>0.20212212388516415</v>
      </c>
      <c r="AX153" s="102">
        <f t="shared" si="224"/>
        <v>0.34871792059797263</v>
      </c>
      <c r="AY153" s="103">
        <f t="shared" si="225"/>
        <v>0.57961496082154385</v>
      </c>
    </row>
    <row r="154" spans="1:51" x14ac:dyDescent="0.2">
      <c r="A154" s="27" t="s">
        <v>168</v>
      </c>
      <c r="B154" s="18">
        <f>IF(ISERROR(VLOOKUP('Prices revenue smoothing'!A154,Quantities!$A$1:$B$576,2,FALSE)),0,VLOOKUP('Prices revenue smoothing'!A154,Quantities!$A$1:$B$576,2,FALSE))</f>
        <v>296</v>
      </c>
      <c r="C154" s="19">
        <f t="shared" si="214"/>
        <v>0.35168759153793544</v>
      </c>
      <c r="D154" s="20">
        <v>1</v>
      </c>
      <c r="E154" s="21">
        <v>990</v>
      </c>
      <c r="F154" s="22">
        <f>Prices!F151</f>
        <v>86.253661186307269</v>
      </c>
      <c r="G154" s="23">
        <v>0</v>
      </c>
      <c r="H154" s="23">
        <v>0</v>
      </c>
      <c r="I154" s="23">
        <f>VLOOKUP(A154,'[1]Public Lighting Charges'!$A$8:$L$689,12,FALSE)</f>
        <v>46.789698867404134</v>
      </c>
      <c r="J154" s="24">
        <f t="shared" si="215"/>
        <v>133.04336005371141</v>
      </c>
      <c r="K154" s="25">
        <f t="shared" si="216"/>
        <v>133.04336005371141</v>
      </c>
      <c r="L154" s="25">
        <f t="shared" si="171"/>
        <v>152.00644551804544</v>
      </c>
      <c r="M154" s="25">
        <f t="shared" si="171"/>
        <v>152.17745880069518</v>
      </c>
      <c r="N154" s="25">
        <f t="shared" si="171"/>
        <v>152.02321347782572</v>
      </c>
      <c r="O154" s="25">
        <f t="shared" si="171"/>
        <v>152.63780341295592</v>
      </c>
      <c r="P154" s="23">
        <f t="shared" si="226"/>
        <v>65.752784331738155</v>
      </c>
      <c r="Q154" s="23">
        <f t="shared" si="227"/>
        <v>86.253661186307269</v>
      </c>
      <c r="R154" s="32">
        <f t="shared" si="228"/>
        <v>152.00644551804544</v>
      </c>
      <c r="S154" s="26">
        <f t="shared" si="197"/>
        <v>0</v>
      </c>
      <c r="U154" s="61">
        <f t="shared" si="198"/>
        <v>39380.834575898574</v>
      </c>
      <c r="V154" s="61">
        <f t="shared" si="199"/>
        <v>44993.90787334145</v>
      </c>
      <c r="W154" s="61">
        <f t="shared" si="200"/>
        <v>45044.527805005775</v>
      </c>
      <c r="X154" s="61">
        <f t="shared" si="201"/>
        <v>44998.87118943641</v>
      </c>
      <c r="Y154" s="61">
        <f t="shared" si="202"/>
        <v>45180.78981023495</v>
      </c>
      <c r="Z154" s="62">
        <f t="shared" si="203"/>
        <v>180994.59942415464</v>
      </c>
      <c r="AA154" s="61">
        <f t="shared" si="217"/>
        <v>5799.9552343363757</v>
      </c>
      <c r="AB154" s="63">
        <f t="shared" si="218"/>
        <v>1.6605248617780144E-3</v>
      </c>
      <c r="AC154" s="73"/>
      <c r="AD154" s="81">
        <f t="shared" si="219"/>
        <v>39380.834575898574</v>
      </c>
      <c r="AE154" s="81">
        <f t="shared" si="204"/>
        <v>41454.221450706849</v>
      </c>
      <c r="AF154" s="81">
        <f t="shared" si="205"/>
        <v>43790.232395895982</v>
      </c>
      <c r="AG154" s="81">
        <f t="shared" si="206"/>
        <v>46422.132502116146</v>
      </c>
      <c r="AH154" s="81">
        <f t="shared" si="207"/>
        <v>49387.400359010076</v>
      </c>
      <c r="AI154" s="82">
        <f t="shared" si="208"/>
        <v>180994.59942424411</v>
      </c>
      <c r="AK154" s="86">
        <f t="shared" si="209"/>
        <v>5.2649642831013199E-2</v>
      </c>
      <c r="AL154" s="86">
        <f t="shared" si="210"/>
        <v>5.6351581658984476E-2</v>
      </c>
      <c r="AM154" s="86">
        <f t="shared" si="211"/>
        <v>6.0102446646682461E-2</v>
      </c>
      <c r="AN154" s="86">
        <f t="shared" si="212"/>
        <v>6.3876166325593911E-2</v>
      </c>
      <c r="AO154" s="56"/>
      <c r="AP154" s="53" t="str">
        <f t="shared" si="220"/>
        <v>MVA0010-ST-0990-001-B</v>
      </c>
      <c r="AQ154" s="53">
        <f t="shared" si="221"/>
        <v>133.04336005371141</v>
      </c>
      <c r="AR154" s="54">
        <f t="shared" ref="AR154:AU154" si="241">IF($B154=0,L154,AQ154*(1+AK154))</f>
        <v>140.04804544157722</v>
      </c>
      <c r="AS154" s="54">
        <f t="shared" si="241"/>
        <v>147.93997431045943</v>
      </c>
      <c r="AT154" s="54">
        <f t="shared" si="241"/>
        <v>156.83152872336538</v>
      </c>
      <c r="AU154" s="54">
        <f t="shared" si="241"/>
        <v>166.84932553719625</v>
      </c>
      <c r="AW154" s="102">
        <f t="shared" si="223"/>
        <v>0.14727862669233524</v>
      </c>
      <c r="AX154" s="102">
        <f t="shared" si="224"/>
        <v>0.25409735194478639</v>
      </c>
      <c r="AY154" s="103">
        <f t="shared" si="225"/>
        <v>0.57961496082154318</v>
      </c>
    </row>
    <row r="155" spans="1:51" x14ac:dyDescent="0.2">
      <c r="A155" s="27" t="s">
        <v>169</v>
      </c>
      <c r="B155" s="18">
        <f>IF(ISERROR(VLOOKUP('Prices revenue smoothing'!A155,Quantities!$A$1:$B$576,2,FALSE)),0,VLOOKUP('Prices revenue smoothing'!A155,Quantities!$A$1:$B$576,2,FALSE))</f>
        <v>5479</v>
      </c>
      <c r="C155" s="19">
        <f t="shared" si="214"/>
        <v>0.68148569180689222</v>
      </c>
      <c r="D155" s="20">
        <v>1</v>
      </c>
      <c r="E155" s="21">
        <v>10</v>
      </c>
      <c r="F155" s="22">
        <f>Prices!F152</f>
        <v>17.255027166785979</v>
      </c>
      <c r="G155" s="23">
        <v>0</v>
      </c>
      <c r="H155" s="23">
        <v>0</v>
      </c>
      <c r="I155" s="23">
        <f>VLOOKUP(A155,'[1]Public Lighting Charges'!$A$8:$L$689,12,FALSE)</f>
        <v>36.918448633003393</v>
      </c>
      <c r="J155" s="24">
        <f t="shared" si="215"/>
        <v>54.173475799789372</v>
      </c>
      <c r="K155" s="25">
        <f t="shared" si="216"/>
        <v>54.173475799789372</v>
      </c>
      <c r="L155" s="25">
        <f t="shared" si="171"/>
        <v>69.135907992871566</v>
      </c>
      <c r="M155" s="25">
        <f t="shared" si="171"/>
        <v>69.270842502900308</v>
      </c>
      <c r="N155" s="25">
        <f t="shared" si="171"/>
        <v>69.149138406334657</v>
      </c>
      <c r="O155" s="25">
        <f t="shared" si="171"/>
        <v>69.634067942102007</v>
      </c>
      <c r="P155" s="23">
        <f t="shared" si="226"/>
        <v>51.880880826085587</v>
      </c>
      <c r="Q155" s="23">
        <f t="shared" si="227"/>
        <v>17.255027166785979</v>
      </c>
      <c r="R155" s="32">
        <f t="shared" si="228"/>
        <v>69.135907992871566</v>
      </c>
      <c r="S155" s="26">
        <f t="shared" si="197"/>
        <v>0</v>
      </c>
      <c r="U155" s="61">
        <f t="shared" si="198"/>
        <v>296816.47390704596</v>
      </c>
      <c r="V155" s="61">
        <f t="shared" si="199"/>
        <v>378795.63989294332</v>
      </c>
      <c r="W155" s="61">
        <f t="shared" si="200"/>
        <v>379534.94607339078</v>
      </c>
      <c r="X155" s="61">
        <f t="shared" si="201"/>
        <v>378868.12932830758</v>
      </c>
      <c r="Y155" s="61">
        <f t="shared" si="202"/>
        <v>381525.05825477687</v>
      </c>
      <c r="Z155" s="62">
        <f t="shared" si="203"/>
        <v>1492330.0088692305</v>
      </c>
      <c r="AA155" s="61">
        <f t="shared" si="217"/>
        <v>84708.58434773091</v>
      </c>
      <c r="AB155" s="63">
        <f t="shared" si="218"/>
        <v>2.4252033788588607E-2</v>
      </c>
      <c r="AC155" s="73"/>
      <c r="AD155" s="81">
        <f t="shared" si="219"/>
        <v>296816.47390704596</v>
      </c>
      <c r="AE155" s="81">
        <f t="shared" si="204"/>
        <v>327098.37434834667</v>
      </c>
      <c r="AF155" s="81">
        <f t="shared" si="205"/>
        <v>361215.91012108908</v>
      </c>
      <c r="AG155" s="81">
        <f t="shared" si="206"/>
        <v>399654.91924010724</v>
      </c>
      <c r="AH155" s="81">
        <f t="shared" si="207"/>
        <v>442962.77804603038</v>
      </c>
      <c r="AI155" s="82">
        <f t="shared" si="208"/>
        <v>1492330.0088705372</v>
      </c>
      <c r="AK155" s="86">
        <f t="shared" si="209"/>
        <v>0.10202230369054277</v>
      </c>
      <c r="AL155" s="86">
        <f t="shared" si="210"/>
        <v>0.10430359319489801</v>
      </c>
      <c r="AM155" s="86">
        <f t="shared" si="211"/>
        <v>0.10641560363753742</v>
      </c>
      <c r="AN155" s="86">
        <f t="shared" si="212"/>
        <v>0.10836313209472687</v>
      </c>
      <c r="AO155" s="56"/>
      <c r="AP155" s="53" t="str">
        <f t="shared" si="220"/>
        <v>MVA0020-ST-0010-001-B</v>
      </c>
      <c r="AQ155" s="53">
        <f t="shared" si="221"/>
        <v>54.173475799789372</v>
      </c>
      <c r="AR155" s="54">
        <f t="shared" ref="AR155:AU155" si="242">IF($B155=0,L155,AQ155*(1+AK155))</f>
        <v>59.700378599807756</v>
      </c>
      <c r="AS155" s="54">
        <f t="shared" si="242"/>
        <v>65.92734260286349</v>
      </c>
      <c r="AT155" s="54">
        <f t="shared" si="242"/>
        <v>72.943040562165947</v>
      </c>
      <c r="AU155" s="54">
        <f t="shared" si="242"/>
        <v>80.847376901994963</v>
      </c>
      <c r="AW155" s="102">
        <f t="shared" si="223"/>
        <v>0.28539044087646942</v>
      </c>
      <c r="AX155" s="102">
        <f t="shared" si="224"/>
        <v>0.49237935555003282</v>
      </c>
      <c r="AY155" s="103">
        <f t="shared" si="225"/>
        <v>0.57961496082154418</v>
      </c>
    </row>
    <row r="156" spans="1:51" x14ac:dyDescent="0.2">
      <c r="A156" s="27" t="s">
        <v>170</v>
      </c>
      <c r="B156" s="18">
        <f>IF(ISERROR(VLOOKUP('Prices revenue smoothing'!A156,Quantities!$A$1:$B$576,2,FALSE)),0,VLOOKUP('Prices revenue smoothing'!A156,Quantities!$A$1:$B$576,2,FALSE))</f>
        <v>44</v>
      </c>
      <c r="C156" s="19">
        <f t="shared" si="214"/>
        <v>0.60682976533453115</v>
      </c>
      <c r="D156" s="20">
        <v>1</v>
      </c>
      <c r="E156" s="21">
        <v>740</v>
      </c>
      <c r="F156" s="22">
        <f>Prices!F153</f>
        <v>23.919781035330548</v>
      </c>
      <c r="G156" s="23">
        <v>0</v>
      </c>
      <c r="H156" s="23">
        <v>0</v>
      </c>
      <c r="I156" s="23">
        <f>VLOOKUP(A156,'[1]Public Lighting Charges'!$A$8:$L$689,12,FALSE)</f>
        <v>36.918448633003393</v>
      </c>
      <c r="J156" s="24">
        <f t="shared" si="215"/>
        <v>60.838229668333938</v>
      </c>
      <c r="K156" s="25">
        <f t="shared" si="216"/>
        <v>60.838229668333938</v>
      </c>
      <c r="L156" s="25">
        <f t="shared" si="171"/>
        <v>75.800661861416131</v>
      </c>
      <c r="M156" s="25">
        <f t="shared" si="171"/>
        <v>75.935596371444888</v>
      </c>
      <c r="N156" s="25">
        <f t="shared" si="171"/>
        <v>75.813892274879223</v>
      </c>
      <c r="O156" s="25">
        <f t="shared" si="171"/>
        <v>76.298821810646587</v>
      </c>
      <c r="P156" s="23">
        <f t="shared" si="226"/>
        <v>51.880880826085587</v>
      </c>
      <c r="Q156" s="23">
        <f t="shared" si="227"/>
        <v>23.919781035330548</v>
      </c>
      <c r="R156" s="32">
        <f t="shared" si="228"/>
        <v>75.800661861416131</v>
      </c>
      <c r="S156" s="26">
        <f t="shared" si="197"/>
        <v>0</v>
      </c>
      <c r="U156" s="61">
        <f t="shared" si="198"/>
        <v>2676.8821054066934</v>
      </c>
      <c r="V156" s="61">
        <f t="shared" si="199"/>
        <v>3335.22912190231</v>
      </c>
      <c r="W156" s="61">
        <f t="shared" si="200"/>
        <v>3341.1662403435748</v>
      </c>
      <c r="X156" s="61">
        <f t="shared" si="201"/>
        <v>3335.8112600946856</v>
      </c>
      <c r="Y156" s="61">
        <f t="shared" si="202"/>
        <v>3357.1481596684498</v>
      </c>
      <c r="Z156" s="62">
        <f t="shared" si="203"/>
        <v>13197.150905044506</v>
      </c>
      <c r="AA156" s="61">
        <f t="shared" si="217"/>
        <v>680.26605426175638</v>
      </c>
      <c r="AB156" s="63">
        <f t="shared" si="218"/>
        <v>1.9475989901403536E-4</v>
      </c>
      <c r="AC156" s="73"/>
      <c r="AD156" s="81">
        <f t="shared" si="219"/>
        <v>2676.8821054066934</v>
      </c>
      <c r="AE156" s="81">
        <f t="shared" si="204"/>
        <v>2920.0658286075027</v>
      </c>
      <c r="AF156" s="81">
        <f t="shared" si="205"/>
        <v>3194.0522447419557</v>
      </c>
      <c r="AG156" s="81">
        <f t="shared" si="206"/>
        <v>3502.742954951264</v>
      </c>
      <c r="AH156" s="81">
        <f t="shared" si="207"/>
        <v>3850.5337539037409</v>
      </c>
      <c r="AI156" s="82">
        <f t="shared" si="208"/>
        <v>13197.150905054998</v>
      </c>
      <c r="AK156" s="86">
        <f t="shared" si="209"/>
        <v>9.0845884736437746E-2</v>
      </c>
      <c r="AL156" s="86">
        <f t="shared" si="210"/>
        <v>9.3828849147934962E-2</v>
      </c>
      <c r="AM156" s="86">
        <f t="shared" si="211"/>
        <v>9.6645479333493822E-2</v>
      </c>
      <c r="AN156" s="86">
        <f t="shared" si="212"/>
        <v>9.9290985215132924E-2</v>
      </c>
      <c r="AO156" s="56"/>
      <c r="AP156" s="53" t="str">
        <f t="shared" si="220"/>
        <v>MVA0020-ST-0740-001-B</v>
      </c>
      <c r="AQ156" s="53">
        <f t="shared" si="221"/>
        <v>60.838229668333938</v>
      </c>
      <c r="AR156" s="54">
        <f t="shared" ref="AR156:AU156" si="243">IF($B156=0,L156,AQ156*(1+AK156))</f>
        <v>66.365132468352328</v>
      </c>
      <c r="AS156" s="54">
        <f t="shared" si="243"/>
        <v>72.59209647140807</v>
      </c>
      <c r="AT156" s="54">
        <f t="shared" si="243"/>
        <v>79.607794430710527</v>
      </c>
      <c r="AU156" s="54">
        <f t="shared" si="243"/>
        <v>87.512130770539542</v>
      </c>
      <c r="AW156" s="102">
        <f t="shared" si="223"/>
        <v>0.25412626610928207</v>
      </c>
      <c r="AX156" s="102">
        <f t="shared" si="224"/>
        <v>0.43843979760129781</v>
      </c>
      <c r="AY156" s="103">
        <f t="shared" si="225"/>
        <v>0.5796149608215444</v>
      </c>
    </row>
    <row r="157" spans="1:51" x14ac:dyDescent="0.2">
      <c r="A157" s="27" t="s">
        <v>171</v>
      </c>
      <c r="B157" s="18">
        <f>IF(ISERROR(VLOOKUP('Prices revenue smoothing'!A157,Quantities!$A$1:$B$576,2,FALSE)),0,VLOOKUP('Prices revenue smoothing'!A157,Quantities!$A$1:$B$576,2,FALSE))</f>
        <v>359</v>
      </c>
      <c r="C157" s="19">
        <f t="shared" si="214"/>
        <v>0.48266774563890819</v>
      </c>
      <c r="D157" s="20">
        <v>1</v>
      </c>
      <c r="E157" s="21">
        <v>810</v>
      </c>
      <c r="F157" s="22">
        <f>Prices!F154</f>
        <v>51.156145528662286</v>
      </c>
      <c r="G157" s="23">
        <v>0</v>
      </c>
      <c r="H157" s="23">
        <v>0</v>
      </c>
      <c r="I157" s="23">
        <f>VLOOKUP(A157,'[1]Public Lighting Charges'!$A$8:$L$689,12,FALSE)</f>
        <v>47.728362633003393</v>
      </c>
      <c r="J157" s="24">
        <f t="shared" si="215"/>
        <v>98.884508161665678</v>
      </c>
      <c r="K157" s="25">
        <f t="shared" si="216"/>
        <v>98.884508161665678</v>
      </c>
      <c r="L157" s="25">
        <f t="shared" si="171"/>
        <v>118.22801841265573</v>
      </c>
      <c r="M157" s="25">
        <f t="shared" si="171"/>
        <v>118.40246244984644</v>
      </c>
      <c r="N157" s="25">
        <f t="shared" si="171"/>
        <v>118.24512276007368</v>
      </c>
      <c r="O157" s="25">
        <f t="shared" si="171"/>
        <v>118.87204218901925</v>
      </c>
      <c r="P157" s="23">
        <f t="shared" si="226"/>
        <v>67.07187288399345</v>
      </c>
      <c r="Q157" s="23">
        <f t="shared" si="227"/>
        <v>51.156145528662286</v>
      </c>
      <c r="R157" s="32">
        <f t="shared" si="228"/>
        <v>118.22801841265573</v>
      </c>
      <c r="S157" s="26">
        <f t="shared" si="197"/>
        <v>0</v>
      </c>
      <c r="U157" s="61">
        <f t="shared" si="198"/>
        <v>35499.538430037981</v>
      </c>
      <c r="V157" s="61">
        <f t="shared" si="199"/>
        <v>42443.858610143405</v>
      </c>
      <c r="W157" s="61">
        <f t="shared" si="200"/>
        <v>42506.48401949487</v>
      </c>
      <c r="X157" s="61">
        <f t="shared" si="201"/>
        <v>42449.999070866455</v>
      </c>
      <c r="Y157" s="61">
        <f t="shared" si="202"/>
        <v>42675.063145857916</v>
      </c>
      <c r="Z157" s="62">
        <f t="shared" si="203"/>
        <v>169243.68197560398</v>
      </c>
      <c r="AA157" s="61">
        <f t="shared" si="217"/>
        <v>7175.5247158199345</v>
      </c>
      <c r="AB157" s="63">
        <f t="shared" si="218"/>
        <v>2.0543498536648515E-3</v>
      </c>
      <c r="AC157" s="73"/>
      <c r="AD157" s="81">
        <f t="shared" si="219"/>
        <v>35499.538430037981</v>
      </c>
      <c r="AE157" s="81">
        <f t="shared" si="204"/>
        <v>38064.66836027713</v>
      </c>
      <c r="AF157" s="81">
        <f t="shared" si="205"/>
        <v>40954.708644449842</v>
      </c>
      <c r="AG157" s="81">
        <f t="shared" si="206"/>
        <v>44210.813820908632</v>
      </c>
      <c r="AH157" s="81">
        <f t="shared" si="207"/>
        <v>47879.351238267394</v>
      </c>
      <c r="AI157" s="82">
        <f t="shared" si="208"/>
        <v>169243.68197571469</v>
      </c>
      <c r="AK157" s="86">
        <f t="shared" si="209"/>
        <v>7.2258120631468858E-2</v>
      </c>
      <c r="AL157" s="86">
        <f t="shared" si="210"/>
        <v>7.5924483482132488E-2</v>
      </c>
      <c r="AM157" s="86">
        <f t="shared" si="211"/>
        <v>7.950502602098368E-2</v>
      </c>
      <c r="AN157" s="86">
        <f t="shared" si="212"/>
        <v>8.2978282920089561E-2</v>
      </c>
      <c r="AO157" s="56"/>
      <c r="AP157" s="53" t="str">
        <f t="shared" si="220"/>
        <v>MVA0020-ST-0810-001-B</v>
      </c>
      <c r="AQ157" s="53">
        <f t="shared" si="221"/>
        <v>98.884508161665678</v>
      </c>
      <c r="AR157" s="54">
        <f t="shared" ref="AR157:AU157" si="244">IF($B157=0,L157,AQ157*(1+AK157))</f>
        <v>106.0297168809948</v>
      </c>
      <c r="AS157" s="54">
        <f t="shared" si="244"/>
        <v>114.07996836894107</v>
      </c>
      <c r="AT157" s="54">
        <f t="shared" si="244"/>
        <v>123.14989922258673</v>
      </c>
      <c r="AU157" s="54">
        <f t="shared" si="244"/>
        <v>133.36866640185906</v>
      </c>
      <c r="AW157" s="102">
        <f t="shared" si="223"/>
        <v>0.20213008487311357</v>
      </c>
      <c r="AX157" s="102">
        <f t="shared" si="224"/>
        <v>0.34873165555736435</v>
      </c>
      <c r="AY157" s="103">
        <f t="shared" si="225"/>
        <v>0.57961496082154296</v>
      </c>
    </row>
    <row r="158" spans="1:51" x14ac:dyDescent="0.2">
      <c r="A158" s="27" t="s">
        <v>172</v>
      </c>
      <c r="B158" s="18">
        <f>IF(ISERROR(VLOOKUP('Prices revenue smoothing'!A158,Quantities!$A$1:$B$576,2,FALSE)),0,VLOOKUP('Prices revenue smoothing'!A158,Quantities!$A$1:$B$576,2,FALSE))</f>
        <v>919</v>
      </c>
      <c r="C158" s="19">
        <f t="shared" si="214"/>
        <v>0.35170529696055453</v>
      </c>
      <c r="D158" s="20">
        <v>1</v>
      </c>
      <c r="E158" s="21">
        <v>990</v>
      </c>
      <c r="F158" s="22">
        <f>Prices!F155</f>
        <v>86.253661186307269</v>
      </c>
      <c r="G158" s="23">
        <v>0</v>
      </c>
      <c r="H158" s="23">
        <v>0</v>
      </c>
      <c r="I158" s="23">
        <f>VLOOKUP(A158,'[1]Public Lighting Charges'!$A$8:$L$689,12,FALSE)</f>
        <v>46.793332383003396</v>
      </c>
      <c r="J158" s="24">
        <f t="shared" si="215"/>
        <v>133.04699356931067</v>
      </c>
      <c r="K158" s="25">
        <f t="shared" si="216"/>
        <v>133.04699356931067</v>
      </c>
      <c r="L158" s="25">
        <f t="shared" si="171"/>
        <v>152.01155163698502</v>
      </c>
      <c r="M158" s="25">
        <f t="shared" si="171"/>
        <v>152.18257819989611</v>
      </c>
      <c r="N158" s="25">
        <f t="shared" si="171"/>
        <v>152.02832089890327</v>
      </c>
      <c r="O158" s="25">
        <f t="shared" si="171"/>
        <v>152.64295856082313</v>
      </c>
      <c r="P158" s="23">
        <f t="shared" si="226"/>
        <v>65.757890450677735</v>
      </c>
      <c r="Q158" s="23">
        <f t="shared" si="227"/>
        <v>86.253661186307269</v>
      </c>
      <c r="R158" s="32">
        <f t="shared" si="228"/>
        <v>152.01155163698502</v>
      </c>
      <c r="S158" s="26">
        <f t="shared" si="197"/>
        <v>0</v>
      </c>
      <c r="U158" s="61">
        <f t="shared" si="198"/>
        <v>122270.1870901965</v>
      </c>
      <c r="V158" s="61">
        <f t="shared" si="199"/>
        <v>139698.61595438924</v>
      </c>
      <c r="W158" s="61">
        <f t="shared" si="200"/>
        <v>139855.78936570452</v>
      </c>
      <c r="X158" s="61">
        <f t="shared" si="201"/>
        <v>139714.0269060921</v>
      </c>
      <c r="Y158" s="61">
        <f t="shared" si="202"/>
        <v>140278.87891739645</v>
      </c>
      <c r="Z158" s="62">
        <f t="shared" si="203"/>
        <v>561957.49501262663</v>
      </c>
      <c r="AA158" s="61">
        <f t="shared" si="217"/>
        <v>18008.691827199946</v>
      </c>
      <c r="AB158" s="63">
        <f t="shared" si="218"/>
        <v>5.155881260967287E-3</v>
      </c>
      <c r="AC158" s="73"/>
      <c r="AD158" s="81">
        <f t="shared" si="219"/>
        <v>122270.1870901965</v>
      </c>
      <c r="AE158" s="81">
        <f t="shared" si="204"/>
        <v>128707.99285909839</v>
      </c>
      <c r="AF158" s="81">
        <f t="shared" si="205"/>
        <v>135961.23870620888</v>
      </c>
      <c r="AG158" s="81">
        <f t="shared" si="206"/>
        <v>144133.21176770734</v>
      </c>
      <c r="AH158" s="81">
        <f t="shared" si="207"/>
        <v>153340.28197124391</v>
      </c>
      <c r="AI158" s="82">
        <f t="shared" si="208"/>
        <v>561957.4950129044</v>
      </c>
      <c r="AK158" s="86">
        <f t="shared" si="209"/>
        <v>5.2652293433990062E-2</v>
      </c>
      <c r="AL158" s="86">
        <f t="shared" si="210"/>
        <v>5.6354276731289711E-2</v>
      </c>
      <c r="AM158" s="86">
        <f t="shared" si="211"/>
        <v>6.0105167761503132E-2</v>
      </c>
      <c r="AN158" s="86">
        <f t="shared" si="212"/>
        <v>6.3878894327111552E-2</v>
      </c>
      <c r="AO158" s="56"/>
      <c r="AP158" s="53" t="str">
        <f t="shared" si="220"/>
        <v>MVA0020-ST-0990-001-B</v>
      </c>
      <c r="AQ158" s="53">
        <f t="shared" si="221"/>
        <v>133.04699356931067</v>
      </c>
      <c r="AR158" s="54">
        <f t="shared" ref="AR158:AU158" si="245">IF($B158=0,L158,AQ158*(1+AK158))</f>
        <v>140.05222291523222</v>
      </c>
      <c r="AS158" s="54">
        <f t="shared" si="245"/>
        <v>147.9447646422295</v>
      </c>
      <c r="AT158" s="54">
        <f t="shared" si="245"/>
        <v>156.8370095404868</v>
      </c>
      <c r="AU158" s="54">
        <f t="shared" si="245"/>
        <v>166.85558429950376</v>
      </c>
      <c r="AW158" s="102">
        <f t="shared" si="223"/>
        <v>0.14728604131369541</v>
      </c>
      <c r="AX158" s="102">
        <f t="shared" si="224"/>
        <v>0.2541101442670371</v>
      </c>
      <c r="AY158" s="103">
        <f t="shared" si="225"/>
        <v>0.57961496082154329</v>
      </c>
    </row>
    <row r="159" spans="1:51" x14ac:dyDescent="0.2">
      <c r="A159" s="27" t="s">
        <v>173</v>
      </c>
      <c r="B159" s="18">
        <f>IF(ISERROR(VLOOKUP('Prices revenue smoothing'!A159,Quantities!$A$1:$B$576,2,FALSE)),0,VLOOKUP('Prices revenue smoothing'!A159,Quantities!$A$1:$B$576,2,FALSE))</f>
        <v>52</v>
      </c>
      <c r="C159" s="19">
        <f t="shared" si="214"/>
        <v>0.31056283564735482</v>
      </c>
      <c r="D159" s="20">
        <v>1</v>
      </c>
      <c r="E159" s="21">
        <v>1000</v>
      </c>
      <c r="F159" s="22">
        <f>Prices!F156</f>
        <v>92.918415054851835</v>
      </c>
      <c r="G159" s="23">
        <v>0</v>
      </c>
      <c r="H159" s="23">
        <v>0</v>
      </c>
      <c r="I159" s="23">
        <f>VLOOKUP(A159,'[1]Public Lighting Charges'!$A$8:$L$689,12,FALSE)</f>
        <v>41.855890508003391</v>
      </c>
      <c r="J159" s="24">
        <f t="shared" si="215"/>
        <v>134.77430556285523</v>
      </c>
      <c r="K159" s="25">
        <f t="shared" si="216"/>
        <v>134.77430556285523</v>
      </c>
      <c r="L159" s="25">
        <f t="shared" si="171"/>
        <v>151.73780069323348</v>
      </c>
      <c r="M159" s="25">
        <f t="shared" si="171"/>
        <v>151.89078122970341</v>
      </c>
      <c r="N159" s="25">
        <f t="shared" si="171"/>
        <v>151.75280053092416</v>
      </c>
      <c r="O159" s="25">
        <f t="shared" si="171"/>
        <v>152.30258412976778</v>
      </c>
      <c r="P159" s="23">
        <f t="shared" si="226"/>
        <v>58.819385638381654</v>
      </c>
      <c r="Q159" s="23">
        <f t="shared" si="227"/>
        <v>92.918415054851835</v>
      </c>
      <c r="R159" s="32">
        <f t="shared" si="228"/>
        <v>151.73780069323348</v>
      </c>
      <c r="S159" s="26">
        <f t="shared" si="197"/>
        <v>0</v>
      </c>
      <c r="U159" s="61">
        <f t="shared" si="198"/>
        <v>7008.2638892684718</v>
      </c>
      <c r="V159" s="61">
        <f t="shared" si="199"/>
        <v>7890.3656360481409</v>
      </c>
      <c r="W159" s="61">
        <f t="shared" si="200"/>
        <v>7898.3206239445772</v>
      </c>
      <c r="X159" s="61">
        <f t="shared" si="201"/>
        <v>7891.1456276080562</v>
      </c>
      <c r="Y159" s="61">
        <f t="shared" si="202"/>
        <v>7919.7343747479244</v>
      </c>
      <c r="Z159" s="62">
        <f t="shared" si="203"/>
        <v>31832.695581519278</v>
      </c>
      <c r="AA159" s="61">
        <f t="shared" si="217"/>
        <v>911.47048547945269</v>
      </c>
      <c r="AB159" s="63">
        <f t="shared" si="218"/>
        <v>2.6095363511692397E-4</v>
      </c>
      <c r="AC159" s="73"/>
      <c r="AD159" s="81">
        <f t="shared" si="219"/>
        <v>7008.2638892684718</v>
      </c>
      <c r="AE159" s="81">
        <f t="shared" si="204"/>
        <v>7334.0993250629099</v>
      </c>
      <c r="AF159" s="81">
        <f t="shared" si="205"/>
        <v>7701.2064740442884</v>
      </c>
      <c r="AG159" s="81">
        <f t="shared" si="206"/>
        <v>8114.8129883408419</v>
      </c>
      <c r="AH159" s="81">
        <f t="shared" si="207"/>
        <v>8580.8086769108377</v>
      </c>
      <c r="AI159" s="82">
        <f t="shared" si="208"/>
        <v>31832.695581533342</v>
      </c>
      <c r="AK159" s="86">
        <f t="shared" si="209"/>
        <v>4.6493031789710343E-2</v>
      </c>
      <c r="AL159" s="86">
        <f t="shared" si="210"/>
        <v>5.0054837371353647E-2</v>
      </c>
      <c r="AM159" s="86">
        <f t="shared" si="211"/>
        <v>5.3706716693098622E-2</v>
      </c>
      <c r="AN159" s="86">
        <f t="shared" si="212"/>
        <v>5.7425314574658291E-2</v>
      </c>
      <c r="AO159" s="56"/>
      <c r="AP159" s="53" t="str">
        <f t="shared" si="220"/>
        <v>MVA0020-ST-1000-001-B</v>
      </c>
      <c r="AQ159" s="53">
        <f t="shared" si="221"/>
        <v>134.77430556285523</v>
      </c>
      <c r="AR159" s="54">
        <f t="shared" ref="AR159:AU159" si="246">IF($B159=0,L159,AQ159*(1+AK159))</f>
        <v>141.04037163582518</v>
      </c>
      <c r="AS159" s="54">
        <f t="shared" si="246"/>
        <v>148.10012450085168</v>
      </c>
      <c r="AT159" s="54">
        <f t="shared" si="246"/>
        <v>156.05409592963156</v>
      </c>
      <c r="AU159" s="54">
        <f t="shared" si="246"/>
        <v>165.01555147905458</v>
      </c>
      <c r="AW159" s="102">
        <f t="shared" si="223"/>
        <v>0.13005653038766959</v>
      </c>
      <c r="AX159" s="102">
        <f t="shared" si="224"/>
        <v>0.22438435716588143</v>
      </c>
      <c r="AY159" s="103">
        <f t="shared" si="225"/>
        <v>0.57961496082154351</v>
      </c>
    </row>
    <row r="160" spans="1:51" x14ac:dyDescent="0.2">
      <c r="A160" s="27" t="s">
        <v>174</v>
      </c>
      <c r="B160" s="18">
        <f>IF(ISERROR(VLOOKUP('Prices revenue smoothing'!A160,Quantities!$A$1:$B$576,2,FALSE)),0,VLOOKUP('Prices revenue smoothing'!A160,Quantities!$A$1:$B$576,2,FALSE))</f>
        <v>6</v>
      </c>
      <c r="C160" s="19">
        <f t="shared" si="214"/>
        <v>0.42262418836733467</v>
      </c>
      <c r="D160" s="20">
        <v>1</v>
      </c>
      <c r="E160" s="21">
        <v>1260</v>
      </c>
      <c r="F160" s="22">
        <f>Prices!F157</f>
        <v>57.820899397206851</v>
      </c>
      <c r="G160" s="23">
        <v>0</v>
      </c>
      <c r="H160" s="23">
        <v>0</v>
      </c>
      <c r="I160" s="23">
        <f>VLOOKUP(A160,'[1]Public Lighting Charges'!$A$8:$L$689,12,FALSE)</f>
        <v>42.323405633003397</v>
      </c>
      <c r="J160" s="24">
        <f t="shared" si="215"/>
        <v>100.14430503021025</v>
      </c>
      <c r="K160" s="25">
        <f t="shared" si="216"/>
        <v>100.14430503021025</v>
      </c>
      <c r="L160" s="25">
        <f t="shared" si="171"/>
        <v>117.29727625224638</v>
      </c>
      <c r="M160" s="25">
        <f t="shared" si="171"/>
        <v>117.45196552585611</v>
      </c>
      <c r="N160" s="25">
        <f t="shared" si="171"/>
        <v>117.31244363268689</v>
      </c>
      <c r="O160" s="25">
        <f t="shared" si="171"/>
        <v>117.86836811504335</v>
      </c>
      <c r="P160" s="23">
        <f t="shared" si="226"/>
        <v>59.476376855039518</v>
      </c>
      <c r="Q160" s="23">
        <f t="shared" si="227"/>
        <v>57.820899397206851</v>
      </c>
      <c r="R160" s="32">
        <f t="shared" si="228"/>
        <v>117.29727625224638</v>
      </c>
      <c r="S160" s="26">
        <f t="shared" si="197"/>
        <v>0</v>
      </c>
      <c r="U160" s="61">
        <f t="shared" si="198"/>
        <v>600.86583018126146</v>
      </c>
      <c r="V160" s="61">
        <f t="shared" si="199"/>
        <v>703.78365751347826</v>
      </c>
      <c r="W160" s="61">
        <f t="shared" si="200"/>
        <v>704.71179315513666</v>
      </c>
      <c r="X160" s="61">
        <f t="shared" si="201"/>
        <v>703.87466179612136</v>
      </c>
      <c r="Y160" s="61">
        <f t="shared" si="202"/>
        <v>707.21020869026006</v>
      </c>
      <c r="Z160" s="62">
        <f t="shared" si="203"/>
        <v>2817.387259500988</v>
      </c>
      <c r="AA160" s="61">
        <f t="shared" si="217"/>
        <v>106.3443785089986</v>
      </c>
      <c r="AB160" s="63">
        <f t="shared" si="218"/>
        <v>3.0446352995813887E-5</v>
      </c>
      <c r="AC160" s="73"/>
      <c r="AD160" s="81">
        <f t="shared" si="219"/>
        <v>600.86583018126146</v>
      </c>
      <c r="AE160" s="81">
        <f t="shared" si="204"/>
        <v>638.8821647393039</v>
      </c>
      <c r="AF160" s="81">
        <f t="shared" si="205"/>
        <v>681.71381121230991</v>
      </c>
      <c r="AG160" s="81">
        <f t="shared" si="206"/>
        <v>729.97069765115418</v>
      </c>
      <c r="AH160" s="81">
        <f t="shared" si="207"/>
        <v>784.34000820845813</v>
      </c>
      <c r="AI160" s="82">
        <f t="shared" si="208"/>
        <v>2817.3872595026282</v>
      </c>
      <c r="AK160" s="86">
        <f t="shared" si="209"/>
        <v>6.3269256876487989E-2</v>
      </c>
      <c r="AL160" s="86">
        <f t="shared" si="210"/>
        <v>6.7041543553627722E-2</v>
      </c>
      <c r="AM160" s="86">
        <f t="shared" si="211"/>
        <v>7.0787602722948748E-2</v>
      </c>
      <c r="AN160" s="86">
        <f t="shared" si="212"/>
        <v>7.4481497315234027E-2</v>
      </c>
      <c r="AO160" s="56"/>
      <c r="AP160" s="53" t="str">
        <f t="shared" si="220"/>
        <v>MVA0020-ST-1260-001-B</v>
      </c>
      <c r="AQ160" s="53">
        <f t="shared" si="221"/>
        <v>100.14430503021025</v>
      </c>
      <c r="AR160" s="54">
        <f t="shared" ref="AR160:AU160" si="247">IF($B160=0,L160,AQ160*(1+AK160))</f>
        <v>106.480360789884</v>
      </c>
      <c r="AS160" s="54">
        <f t="shared" si="247"/>
        <v>113.61896853538501</v>
      </c>
      <c r="AT160" s="54">
        <f t="shared" si="247"/>
        <v>121.66178294185906</v>
      </c>
      <c r="AU160" s="54">
        <f t="shared" si="247"/>
        <v>130.72333470140973</v>
      </c>
      <c r="AW160" s="102">
        <f t="shared" si="223"/>
        <v>0.17698523225545715</v>
      </c>
      <c r="AX160" s="102">
        <f t="shared" si="224"/>
        <v>0.30534966179030137</v>
      </c>
      <c r="AY160" s="103">
        <f t="shared" si="225"/>
        <v>0.57961496082154373</v>
      </c>
    </row>
    <row r="161" spans="1:51" x14ac:dyDescent="0.2">
      <c r="A161" s="27" t="s">
        <v>175</v>
      </c>
      <c r="B161" s="18">
        <f>IF(ISERROR(VLOOKUP('Prices revenue smoothing'!A161,Quantities!$A$1:$B$576,2,FALSE)),0,VLOOKUP('Prices revenue smoothing'!A161,Quantities!$A$1:$B$576,2,FALSE))</f>
        <v>4</v>
      </c>
      <c r="C161" s="19">
        <f t="shared" si="214"/>
        <v>0.67200320485996101</v>
      </c>
      <c r="D161" s="20">
        <v>1</v>
      </c>
      <c r="E161" s="21">
        <v>10</v>
      </c>
      <c r="F161" s="22">
        <f>Prices!F158</f>
        <v>17.255027166785979</v>
      </c>
      <c r="G161" s="23">
        <v>0</v>
      </c>
      <c r="H161" s="23">
        <v>0</v>
      </c>
      <c r="I161" s="23">
        <f>VLOOKUP(A161,'[1]Public Lighting Charges'!$A$8:$L$689,12,FALSE)</f>
        <v>35.352276997326072</v>
      </c>
      <c r="J161" s="24">
        <f t="shared" si="215"/>
        <v>52.607304164112051</v>
      </c>
      <c r="K161" s="25">
        <f t="shared" si="216"/>
        <v>52.607304164112051</v>
      </c>
      <c r="L161" s="25">
        <f t="shared" si="171"/>
        <v>66.934993084677586</v>
      </c>
      <c r="M161" s="25">
        <f t="shared" si="171"/>
        <v>67.064203340028627</v>
      </c>
      <c r="N161" s="25">
        <f t="shared" si="171"/>
        <v>66.947662231374011</v>
      </c>
      <c r="O161" s="25">
        <f t="shared" si="171"/>
        <v>67.412019860348366</v>
      </c>
      <c r="P161" s="23">
        <f t="shared" si="226"/>
        <v>49.679965917891607</v>
      </c>
      <c r="Q161" s="23">
        <f t="shared" si="227"/>
        <v>17.255027166785979</v>
      </c>
      <c r="R161" s="32">
        <f t="shared" si="228"/>
        <v>66.934993084677586</v>
      </c>
      <c r="S161" s="26">
        <f t="shared" si="197"/>
        <v>0</v>
      </c>
      <c r="U161" s="61">
        <f t="shared" si="198"/>
        <v>210.4292166564482</v>
      </c>
      <c r="V161" s="61">
        <f t="shared" si="199"/>
        <v>267.73997233871034</v>
      </c>
      <c r="W161" s="61">
        <f t="shared" si="200"/>
        <v>268.25681336011451</v>
      </c>
      <c r="X161" s="61">
        <f t="shared" si="201"/>
        <v>267.79064892549604</v>
      </c>
      <c r="Y161" s="61">
        <f t="shared" si="202"/>
        <v>269.64807944139346</v>
      </c>
      <c r="Z161" s="62">
        <f t="shared" si="203"/>
        <v>1055.3808631622317</v>
      </c>
      <c r="AA161" s="61">
        <f t="shared" si="217"/>
        <v>59.218862784945259</v>
      </c>
      <c r="AB161" s="63">
        <f t="shared" si="218"/>
        <v>1.6954336709095952E-5</v>
      </c>
      <c r="AC161" s="73"/>
      <c r="AD161" s="81">
        <f t="shared" si="219"/>
        <v>210.4292166564482</v>
      </c>
      <c r="AE161" s="81">
        <f t="shared" si="204"/>
        <v>231.59896846978728</v>
      </c>
      <c r="AF161" s="81">
        <f t="shared" si="205"/>
        <v>255.45017180465467</v>
      </c>
      <c r="AG161" s="81">
        <f t="shared" si="206"/>
        <v>282.32247080641895</v>
      </c>
      <c r="AH161" s="81">
        <f t="shared" si="207"/>
        <v>312.59853040398963</v>
      </c>
      <c r="AI161" s="82">
        <f t="shared" si="208"/>
        <v>1055.3808631631452</v>
      </c>
      <c r="AK161" s="86">
        <f t="shared" si="209"/>
        <v>0.10060272118914609</v>
      </c>
      <c r="AL161" s="86">
        <f t="shared" si="210"/>
        <v>0.10298492904547996</v>
      </c>
      <c r="AM161" s="86">
        <f t="shared" si="211"/>
        <v>0.10519585409523151</v>
      </c>
      <c r="AN161" s="86">
        <f t="shared" si="212"/>
        <v>0.10723928389791605</v>
      </c>
      <c r="AO161" s="56"/>
      <c r="AP161" s="53" t="str">
        <f t="shared" si="220"/>
        <v>MVA0080-ST-0010-001-B</v>
      </c>
      <c r="AQ161" s="53">
        <f t="shared" si="221"/>
        <v>52.607304164112051</v>
      </c>
      <c r="AR161" s="54">
        <f t="shared" ref="AR161:AU161" si="248">IF($B161=0,L161,AQ161*(1+AK161))</f>
        <v>57.89974211744682</v>
      </c>
      <c r="AS161" s="54">
        <f t="shared" si="248"/>
        <v>63.862542951163661</v>
      </c>
      <c r="AT161" s="54">
        <f t="shared" si="248"/>
        <v>70.580617701604737</v>
      </c>
      <c r="AU161" s="54">
        <f t="shared" si="248"/>
        <v>78.149632600997407</v>
      </c>
      <c r="AW161" s="102">
        <f t="shared" si="223"/>
        <v>0.28141939472990291</v>
      </c>
      <c r="AX161" s="102">
        <f t="shared" si="224"/>
        <v>0.48552817603434556</v>
      </c>
      <c r="AY161" s="103">
        <f t="shared" si="225"/>
        <v>0.57961496082154396</v>
      </c>
    </row>
    <row r="162" spans="1:51" x14ac:dyDescent="0.2">
      <c r="A162" s="27" t="s">
        <v>176</v>
      </c>
      <c r="B162" s="18">
        <f>IF(ISERROR(VLOOKUP('Prices revenue smoothing'!A162,Quantities!$A$1:$B$576,2,FALSE)),0,VLOOKUP('Prices revenue smoothing'!A162,Quantities!$A$1:$B$576,2,FALSE))</f>
        <v>1</v>
      </c>
      <c r="C162" s="19">
        <f t="shared" si="214"/>
        <v>0.47434217070694273</v>
      </c>
      <c r="D162" s="20">
        <v>1</v>
      </c>
      <c r="E162" s="21">
        <v>810</v>
      </c>
      <c r="F162" s="22">
        <f>Prices!F159</f>
        <v>51.156145528662286</v>
      </c>
      <c r="G162" s="23">
        <v>0</v>
      </c>
      <c r="H162" s="23">
        <v>0</v>
      </c>
      <c r="I162" s="23">
        <f>VLOOKUP(A162,'[1]Public Lighting Charges'!$A$8:$L$689,12,FALSE)</f>
        <v>46.162190997326071</v>
      </c>
      <c r="J162" s="24">
        <f t="shared" si="215"/>
        <v>97.318336525988357</v>
      </c>
      <c r="K162" s="25">
        <f t="shared" si="216"/>
        <v>97.318336525988357</v>
      </c>
      <c r="L162" s="25">
        <f t="shared" si="171"/>
        <v>116.02710350446176</v>
      </c>
      <c r="M162" s="25">
        <f t="shared" si="171"/>
        <v>116.19582328697476</v>
      </c>
      <c r="N162" s="25">
        <f t="shared" si="171"/>
        <v>116.04364658511307</v>
      </c>
      <c r="O162" s="25">
        <f t="shared" si="171"/>
        <v>116.6499941072656</v>
      </c>
      <c r="P162" s="23">
        <f t="shared" si="226"/>
        <v>64.87095797579947</v>
      </c>
      <c r="Q162" s="23">
        <f t="shared" si="227"/>
        <v>51.156145528662286</v>
      </c>
      <c r="R162" s="32">
        <f t="shared" si="228"/>
        <v>116.02710350446176</v>
      </c>
      <c r="S162" s="26">
        <f t="shared" si="197"/>
        <v>0</v>
      </c>
      <c r="U162" s="61">
        <f t="shared" si="198"/>
        <v>97.318336525988357</v>
      </c>
      <c r="V162" s="61">
        <f t="shared" si="199"/>
        <v>116.02710350446176</v>
      </c>
      <c r="W162" s="61">
        <f t="shared" si="200"/>
        <v>116.19582328697476</v>
      </c>
      <c r="X162" s="61">
        <f t="shared" si="201"/>
        <v>116.04364658511307</v>
      </c>
      <c r="Y162" s="61">
        <f t="shared" si="202"/>
        <v>116.6499941072656</v>
      </c>
      <c r="Z162" s="62">
        <f t="shared" si="203"/>
        <v>462.90338743721509</v>
      </c>
      <c r="AA162" s="61">
        <f t="shared" si="217"/>
        <v>19.331657581277241</v>
      </c>
      <c r="AB162" s="63">
        <f t="shared" si="218"/>
        <v>5.5346458267558028E-6</v>
      </c>
      <c r="AC162" s="73"/>
      <c r="AD162" s="81">
        <f t="shared" si="219"/>
        <v>97.318336525988357</v>
      </c>
      <c r="AE162" s="81">
        <f t="shared" si="204"/>
        <v>104.22908039863384</v>
      </c>
      <c r="AF162" s="81">
        <f t="shared" si="205"/>
        <v>112.0151687172412</v>
      </c>
      <c r="AG162" s="81">
        <f t="shared" si="206"/>
        <v>120.78747636202546</v>
      </c>
      <c r="AH162" s="81">
        <f t="shared" si="207"/>
        <v>130.67092210086142</v>
      </c>
      <c r="AI162" s="82">
        <f t="shared" si="208"/>
        <v>462.90338743751329</v>
      </c>
      <c r="AK162" s="86">
        <f t="shared" si="209"/>
        <v>7.1011734472054042E-2</v>
      </c>
      <c r="AL162" s="86">
        <f t="shared" si="210"/>
        <v>7.4701688711334049E-2</v>
      </c>
      <c r="AM162" s="86">
        <f t="shared" si="211"/>
        <v>7.8313569003570532E-2</v>
      </c>
      <c r="AN162" s="86">
        <f t="shared" si="212"/>
        <v>8.1825086809605943E-2</v>
      </c>
      <c r="AO162" s="56"/>
      <c r="AP162" s="53" t="str">
        <f t="shared" si="220"/>
        <v>MVA0080-ST-0810-001-B</v>
      </c>
      <c r="AQ162" s="53">
        <f t="shared" si="221"/>
        <v>97.318336525988357</v>
      </c>
      <c r="AR162" s="54">
        <f t="shared" ref="AR162:AU162" si="249">IF($B162=0,L162,AQ162*(1+AK162))</f>
        <v>104.22908039863384</v>
      </c>
      <c r="AS162" s="54">
        <f t="shared" si="249"/>
        <v>112.0151687172412</v>
      </c>
      <c r="AT162" s="54">
        <f t="shared" si="249"/>
        <v>120.78747636202546</v>
      </c>
      <c r="AU162" s="54">
        <f t="shared" si="249"/>
        <v>130.67092210086142</v>
      </c>
      <c r="AW162" s="102">
        <f t="shared" si="223"/>
        <v>0.19864352671209934</v>
      </c>
      <c r="AX162" s="102">
        <f t="shared" si="224"/>
        <v>0.34271635506188936</v>
      </c>
      <c r="AY162" s="103">
        <f t="shared" si="225"/>
        <v>0.57961496082154396</v>
      </c>
    </row>
    <row r="163" spans="1:51" x14ac:dyDescent="0.2">
      <c r="A163" s="27" t="s">
        <v>177</v>
      </c>
      <c r="B163" s="18">
        <f>IF(ISERROR(VLOOKUP('Prices revenue smoothing'!A163,Quantities!$A$1:$B$576,2,FALSE)),0,VLOOKUP('Prices revenue smoothing'!A163,Quantities!$A$1:$B$576,2,FALSE))</f>
        <v>2</v>
      </c>
      <c r="C163" s="19">
        <f t="shared" si="214"/>
        <v>0.53615387183562091</v>
      </c>
      <c r="D163" s="20">
        <v>1</v>
      </c>
      <c r="E163" s="21">
        <v>820</v>
      </c>
      <c r="F163" s="22">
        <f>Prices!F160</f>
        <v>30.584534903875124</v>
      </c>
      <c r="G163" s="23">
        <v>0</v>
      </c>
      <c r="H163" s="23">
        <v>0</v>
      </c>
      <c r="I163" s="23">
        <f>VLOOKUP(A163,'[1]Public Lighting Charges'!$A$8:$L$689,12,FALSE)</f>
        <v>35.352276997326072</v>
      </c>
      <c r="J163" s="24">
        <f t="shared" si="215"/>
        <v>65.936811901201196</v>
      </c>
      <c r="K163" s="25">
        <f t="shared" si="216"/>
        <v>65.936811901201196</v>
      </c>
      <c r="L163" s="25">
        <f t="shared" si="171"/>
        <v>80.264500821766731</v>
      </c>
      <c r="M163" s="25">
        <f t="shared" si="171"/>
        <v>80.393711077117786</v>
      </c>
      <c r="N163" s="25">
        <f t="shared" si="171"/>
        <v>80.27716996846317</v>
      </c>
      <c r="O163" s="25">
        <f t="shared" si="171"/>
        <v>80.741527597437511</v>
      </c>
      <c r="P163" s="23">
        <f t="shared" si="226"/>
        <v>49.679965917891607</v>
      </c>
      <c r="Q163" s="23">
        <f t="shared" si="227"/>
        <v>30.584534903875124</v>
      </c>
      <c r="R163" s="32">
        <f t="shared" si="228"/>
        <v>80.264500821766731</v>
      </c>
      <c r="S163" s="26">
        <f t="shared" si="197"/>
        <v>0</v>
      </c>
      <c r="U163" s="61">
        <f t="shared" si="198"/>
        <v>131.87362380240239</v>
      </c>
      <c r="V163" s="61">
        <f t="shared" si="199"/>
        <v>160.52900164353346</v>
      </c>
      <c r="W163" s="61">
        <f t="shared" si="200"/>
        <v>160.78742215423557</v>
      </c>
      <c r="X163" s="61">
        <f t="shared" si="201"/>
        <v>160.55433993692634</v>
      </c>
      <c r="Y163" s="61">
        <f t="shared" si="202"/>
        <v>161.48305519487502</v>
      </c>
      <c r="Z163" s="62">
        <f t="shared" si="203"/>
        <v>637.94063348412908</v>
      </c>
      <c r="AA163" s="61">
        <f t="shared" si="217"/>
        <v>29.609431392472629</v>
      </c>
      <c r="AB163" s="63">
        <f t="shared" si="218"/>
        <v>8.4771683545479762E-6</v>
      </c>
      <c r="AC163" s="73"/>
      <c r="AD163" s="81">
        <f t="shared" si="219"/>
        <v>131.87362380240239</v>
      </c>
      <c r="AE163" s="81">
        <f t="shared" si="204"/>
        <v>142.45849970907193</v>
      </c>
      <c r="AF163" s="81">
        <f t="shared" si="205"/>
        <v>154.38410137650564</v>
      </c>
      <c r="AG163" s="81">
        <f t="shared" si="206"/>
        <v>167.82025087738779</v>
      </c>
      <c r="AH163" s="81">
        <f t="shared" si="207"/>
        <v>182.95828067617313</v>
      </c>
      <c r="AI163" s="82">
        <f t="shared" si="208"/>
        <v>637.94063348458587</v>
      </c>
      <c r="AK163" s="86">
        <f t="shared" si="209"/>
        <v>8.0265299469814894E-2</v>
      </c>
      <c r="AL163" s="86">
        <f t="shared" si="210"/>
        <v>8.3712812445646392E-2</v>
      </c>
      <c r="AM163" s="86">
        <f t="shared" si="211"/>
        <v>8.703065523641336E-2</v>
      </c>
      <c r="AN163" s="86">
        <f t="shared" si="212"/>
        <v>9.0203832491261321E-2</v>
      </c>
      <c r="AO163" s="56"/>
      <c r="AP163" s="53" t="str">
        <f t="shared" si="220"/>
        <v>MVA0080-ST-0820-001-B</v>
      </c>
      <c r="AQ163" s="53">
        <f t="shared" si="221"/>
        <v>65.936811901201196</v>
      </c>
      <c r="AR163" s="54">
        <f t="shared" ref="AR163:AU163" si="250">IF($B163=0,L163,AQ163*(1+AK163))</f>
        <v>71.229249854535965</v>
      </c>
      <c r="AS163" s="54">
        <f t="shared" si="250"/>
        <v>77.19205068825282</v>
      </c>
      <c r="AT163" s="54">
        <f t="shared" si="250"/>
        <v>83.910125438693896</v>
      </c>
      <c r="AU163" s="54">
        <f t="shared" si="250"/>
        <v>91.479140338086566</v>
      </c>
      <c r="AW163" s="102">
        <f t="shared" si="223"/>
        <v>0.22452883706933685</v>
      </c>
      <c r="AX163" s="102">
        <f t="shared" si="224"/>
        <v>0.38737584818564841</v>
      </c>
      <c r="AY163" s="103">
        <f t="shared" si="225"/>
        <v>0.57961496082154362</v>
      </c>
    </row>
    <row r="164" spans="1:51" x14ac:dyDescent="0.2">
      <c r="A164" s="27" t="s">
        <v>178</v>
      </c>
      <c r="B164" s="18">
        <f>IF(ISERROR(VLOOKUP('Prices revenue smoothing'!A164,Quantities!$A$1:$B$576,2,FALSE)),0,VLOOKUP('Prices revenue smoothing'!A164,Quantities!$A$1:$B$576,2,FALSE))</f>
        <v>9</v>
      </c>
      <c r="C164" s="19">
        <f t="shared" si="214"/>
        <v>0.34398294809987628</v>
      </c>
      <c r="D164" s="20">
        <v>1</v>
      </c>
      <c r="E164" s="21">
        <v>990</v>
      </c>
      <c r="F164" s="22">
        <f>Prices!F161</f>
        <v>86.253661186307269</v>
      </c>
      <c r="G164" s="23">
        <v>0</v>
      </c>
      <c r="H164" s="23">
        <v>0</v>
      </c>
      <c r="I164" s="23">
        <f>VLOOKUP(A164,'[1]Public Lighting Charges'!$A$8:$L$689,12,FALSE)</f>
        <v>45.227160747326074</v>
      </c>
      <c r="J164" s="24">
        <f t="shared" si="215"/>
        <v>131.48082193363334</v>
      </c>
      <c r="K164" s="25">
        <f t="shared" si="216"/>
        <v>131.48082193363334</v>
      </c>
      <c r="L164" s="25">
        <f t="shared" si="171"/>
        <v>149.81063672879102</v>
      </c>
      <c r="M164" s="25">
        <f t="shared" si="171"/>
        <v>149.97593903702443</v>
      </c>
      <c r="N164" s="25">
        <f t="shared" si="171"/>
        <v>149.82684472394266</v>
      </c>
      <c r="O164" s="25">
        <f t="shared" si="171"/>
        <v>150.42091047906951</v>
      </c>
      <c r="P164" s="23">
        <f t="shared" si="226"/>
        <v>63.556975542483762</v>
      </c>
      <c r="Q164" s="23">
        <f t="shared" si="227"/>
        <v>86.253661186307269</v>
      </c>
      <c r="R164" s="32">
        <f t="shared" si="228"/>
        <v>149.81063672879102</v>
      </c>
      <c r="S164" s="26">
        <f t="shared" si="197"/>
        <v>0</v>
      </c>
      <c r="U164" s="61">
        <f t="shared" si="198"/>
        <v>1183.3273974026999</v>
      </c>
      <c r="V164" s="61">
        <f t="shared" si="199"/>
        <v>1348.2957305591192</v>
      </c>
      <c r="W164" s="61">
        <f t="shared" si="200"/>
        <v>1349.78345133322</v>
      </c>
      <c r="X164" s="61">
        <f t="shared" si="201"/>
        <v>1348.441602515484</v>
      </c>
      <c r="Y164" s="61">
        <f t="shared" si="202"/>
        <v>1353.7881943116256</v>
      </c>
      <c r="Z164" s="62">
        <f t="shared" si="203"/>
        <v>5426.6448911880025</v>
      </c>
      <c r="AA164" s="61">
        <f t="shared" si="217"/>
        <v>170.46079690892566</v>
      </c>
      <c r="AB164" s="63">
        <f t="shared" si="218"/>
        <v>4.880285791691127E-5</v>
      </c>
      <c r="AC164" s="73"/>
      <c r="AD164" s="81">
        <f t="shared" si="219"/>
        <v>1183.3273974026999</v>
      </c>
      <c r="AE164" s="81">
        <f t="shared" si="204"/>
        <v>1244.2642778958414</v>
      </c>
      <c r="AF164" s="81">
        <f t="shared" si="205"/>
        <v>1312.919684914767</v>
      </c>
      <c r="AG164" s="81">
        <f t="shared" si="206"/>
        <v>1390.2712801193304</v>
      </c>
      <c r="AH164" s="81">
        <f t="shared" si="207"/>
        <v>1477.4205599865561</v>
      </c>
      <c r="AI164" s="82">
        <f t="shared" si="208"/>
        <v>5426.6448911906336</v>
      </c>
      <c r="AK164" s="86">
        <f t="shared" si="209"/>
        <v>5.1496213665712914E-2</v>
      </c>
      <c r="AL164" s="86">
        <f t="shared" si="210"/>
        <v>5.517751191493489E-2</v>
      </c>
      <c r="AM164" s="86">
        <f t="shared" si="211"/>
        <v>5.8915709843732726E-2</v>
      </c>
      <c r="AN164" s="86">
        <f t="shared" si="212"/>
        <v>6.2685089675264996E-2</v>
      </c>
      <c r="AO164" s="56"/>
      <c r="AP164" s="53" t="str">
        <f t="shared" si="220"/>
        <v>MVA0080-ST-0990-001-B</v>
      </c>
      <c r="AQ164" s="53">
        <f t="shared" si="221"/>
        <v>131.48082193363334</v>
      </c>
      <c r="AR164" s="54">
        <f t="shared" ref="AR164:AU164" si="251">IF($B164=0,L164,AQ164*(1+AK164))</f>
        <v>138.25158643287128</v>
      </c>
      <c r="AS164" s="54">
        <f t="shared" si="251"/>
        <v>145.87996499052969</v>
      </c>
      <c r="AT164" s="54">
        <f t="shared" si="251"/>
        <v>154.47458667992564</v>
      </c>
      <c r="AU164" s="54">
        <f t="shared" si="251"/>
        <v>164.15783999850629</v>
      </c>
      <c r="AW164" s="102">
        <f t="shared" si="223"/>
        <v>0.14405210027509888</v>
      </c>
      <c r="AX164" s="102">
        <f t="shared" si="224"/>
        <v>0.24853067986878805</v>
      </c>
      <c r="AY164" s="103">
        <f t="shared" si="225"/>
        <v>0.5796149608215424</v>
      </c>
    </row>
    <row r="165" spans="1:51" x14ac:dyDescent="0.2">
      <c r="A165" s="27" t="s">
        <v>179</v>
      </c>
      <c r="B165" s="18">
        <f>IF(ISERROR(VLOOKUP('Prices revenue smoothing'!A165,Quantities!$A$1:$B$576,2,FALSE)),0,VLOOKUP('Prices revenue smoothing'!A165,Quantities!$A$1:$B$576,2,FALSE))</f>
        <v>1</v>
      </c>
      <c r="C165" s="19">
        <f t="shared" si="214"/>
        <v>0.30245689722184393</v>
      </c>
      <c r="D165" s="20">
        <v>1</v>
      </c>
      <c r="E165" s="21">
        <v>1000</v>
      </c>
      <c r="F165" s="22">
        <f>Prices!F162</f>
        <v>92.918415054851835</v>
      </c>
      <c r="G165" s="23">
        <v>0</v>
      </c>
      <c r="H165" s="23">
        <v>0</v>
      </c>
      <c r="I165" s="23">
        <f>VLOOKUP(A165,'[1]Public Lighting Charges'!$A$8:$L$689,12,FALSE)</f>
        <v>40.28971887232607</v>
      </c>
      <c r="J165" s="24">
        <f t="shared" si="215"/>
        <v>133.2081339271779</v>
      </c>
      <c r="K165" s="25">
        <f t="shared" si="216"/>
        <v>133.2081339271779</v>
      </c>
      <c r="L165" s="25">
        <f t="shared" si="171"/>
        <v>149.53688578503952</v>
      </c>
      <c r="M165" s="25">
        <f t="shared" si="171"/>
        <v>149.68414206683175</v>
      </c>
      <c r="N165" s="25">
        <f t="shared" si="171"/>
        <v>149.55132435596354</v>
      </c>
      <c r="O165" s="25">
        <f t="shared" si="171"/>
        <v>150.08053604801412</v>
      </c>
      <c r="P165" s="23">
        <f t="shared" si="226"/>
        <v>56.618470730187681</v>
      </c>
      <c r="Q165" s="23">
        <f t="shared" si="227"/>
        <v>92.918415054851835</v>
      </c>
      <c r="R165" s="32">
        <f t="shared" si="228"/>
        <v>149.53688578503952</v>
      </c>
      <c r="S165" s="26">
        <f t="shared" si="197"/>
        <v>0</v>
      </c>
      <c r="U165" s="61">
        <f t="shared" si="198"/>
        <v>133.2081339271779</v>
      </c>
      <c r="V165" s="61">
        <f t="shared" si="199"/>
        <v>149.53688578503952</v>
      </c>
      <c r="W165" s="61">
        <f t="shared" si="200"/>
        <v>149.68414206683175</v>
      </c>
      <c r="X165" s="61">
        <f t="shared" si="201"/>
        <v>149.55132435596354</v>
      </c>
      <c r="Y165" s="61">
        <f t="shared" si="202"/>
        <v>150.08053604801412</v>
      </c>
      <c r="Z165" s="62">
        <f t="shared" si="203"/>
        <v>603.6397411459152</v>
      </c>
      <c r="AA165" s="61">
        <f t="shared" si="217"/>
        <v>16.872402120836227</v>
      </c>
      <c r="AB165" s="63">
        <f t="shared" si="218"/>
        <v>4.8305619729098359E-6</v>
      </c>
      <c r="AC165" s="73"/>
      <c r="AD165" s="81">
        <f t="shared" si="219"/>
        <v>133.2081339271779</v>
      </c>
      <c r="AE165" s="81">
        <f t="shared" si="204"/>
        <v>139.23973515346424</v>
      </c>
      <c r="AF165" s="81">
        <f t="shared" si="205"/>
        <v>146.03532484915186</v>
      </c>
      <c r="AG165" s="81">
        <f t="shared" si="206"/>
        <v>153.69167306907036</v>
      </c>
      <c r="AH165" s="81">
        <f t="shared" si="207"/>
        <v>162.317807178057</v>
      </c>
      <c r="AI165" s="82">
        <f t="shared" si="208"/>
        <v>603.63974114617554</v>
      </c>
      <c r="AK165" s="86">
        <f t="shared" si="209"/>
        <v>4.5279526470836169E-2</v>
      </c>
      <c r="AL165" s="86">
        <f t="shared" si="210"/>
        <v>4.8804959936169144E-2</v>
      </c>
      <c r="AM165" s="86">
        <f t="shared" si="211"/>
        <v>5.242805621055846E-2</v>
      </c>
      <c r="AN165" s="86">
        <f t="shared" si="212"/>
        <v>5.612622946143591E-2</v>
      </c>
      <c r="AO165" s="56"/>
      <c r="AP165" s="53" t="str">
        <f t="shared" si="220"/>
        <v>MVA0080-ST-1000-001-B</v>
      </c>
      <c r="AQ165" s="53">
        <f t="shared" si="221"/>
        <v>133.2081339271779</v>
      </c>
      <c r="AR165" s="54">
        <f t="shared" ref="AR165:AU165" si="252">IF($B165=0,L165,AQ165*(1+AK165))</f>
        <v>139.23973515346424</v>
      </c>
      <c r="AS165" s="54">
        <f t="shared" si="252"/>
        <v>146.03532484915186</v>
      </c>
      <c r="AT165" s="54">
        <f t="shared" si="252"/>
        <v>153.69167306907033</v>
      </c>
      <c r="AU165" s="54">
        <f t="shared" si="252"/>
        <v>162.31780717805697</v>
      </c>
      <c r="AW165" s="102">
        <f t="shared" si="223"/>
        <v>0.12666195091404867</v>
      </c>
      <c r="AX165" s="102">
        <f t="shared" si="224"/>
        <v>0.21852774596176477</v>
      </c>
      <c r="AY165" s="103">
        <f t="shared" si="225"/>
        <v>0.57961496082154429</v>
      </c>
    </row>
    <row r="166" spans="1:51" x14ac:dyDescent="0.2">
      <c r="A166" s="27" t="s">
        <v>180</v>
      </c>
      <c r="B166" s="18">
        <f>IF(ISERROR(VLOOKUP('Prices revenue smoothing'!A166,Quantities!$A$1:$B$576,2,FALSE)),0,VLOOKUP('Prices revenue smoothing'!A166,Quantities!$A$1:$B$576,2,FALSE))</f>
        <v>2</v>
      </c>
      <c r="C166" s="19">
        <f t="shared" si="214"/>
        <v>0.5698702795279118</v>
      </c>
      <c r="D166" s="20">
        <v>1</v>
      </c>
      <c r="E166" s="21">
        <v>20</v>
      </c>
      <c r="F166" s="22">
        <f>Prices!F163</f>
        <v>32.500655058222634</v>
      </c>
      <c r="G166" s="23">
        <v>0</v>
      </c>
      <c r="H166" s="23">
        <v>0</v>
      </c>
      <c r="I166" s="23">
        <f>VLOOKUP(A166,'[1]Public Lighting Charges'!$A$8:$L$689,12,FALSE)</f>
        <v>43.059469042366345</v>
      </c>
      <c r="J166" s="24">
        <f t="shared" si="215"/>
        <v>75.560124100588979</v>
      </c>
      <c r="K166" s="25">
        <f t="shared" si="216"/>
        <v>75.560124100588979</v>
      </c>
      <c r="L166" s="25">
        <f t="shared" ref="L166:O216" si="253">IF($D166=1,($I166*(1+L$8)*L$7)+$F166,$J166*(1+L$8)*L$7)</f>
        <v>93.011409560091636</v>
      </c>
      <c r="M166" s="25">
        <f t="shared" si="253"/>
        <v>93.168789097219204</v>
      </c>
      <c r="N166" s="25">
        <f t="shared" si="253"/>
        <v>93.026840722559882</v>
      </c>
      <c r="O166" s="25">
        <f t="shared" si="253"/>
        <v>93.592433511701017</v>
      </c>
      <c r="P166" s="23">
        <f t="shared" si="226"/>
        <v>60.510754501869009</v>
      </c>
      <c r="Q166" s="23">
        <f t="shared" si="227"/>
        <v>32.500655058222634</v>
      </c>
      <c r="R166" s="32">
        <f t="shared" si="228"/>
        <v>93.011409560091636</v>
      </c>
      <c r="S166" s="26">
        <f t="shared" si="197"/>
        <v>0</v>
      </c>
      <c r="U166" s="61">
        <f t="shared" si="198"/>
        <v>151.12024820117796</v>
      </c>
      <c r="V166" s="61">
        <f t="shared" si="199"/>
        <v>186.02281912018327</v>
      </c>
      <c r="W166" s="61">
        <f t="shared" si="200"/>
        <v>186.33757819443841</v>
      </c>
      <c r="X166" s="61">
        <f t="shared" si="201"/>
        <v>186.05368144511976</v>
      </c>
      <c r="Y166" s="61">
        <f t="shared" si="202"/>
        <v>187.18486702340203</v>
      </c>
      <c r="Z166" s="62">
        <f t="shared" si="203"/>
        <v>737.71727084089287</v>
      </c>
      <c r="AA166" s="61">
        <f t="shared" si="217"/>
        <v>36.064618822224077</v>
      </c>
      <c r="AB166" s="63">
        <f t="shared" si="218"/>
        <v>1.0325285931573664E-5</v>
      </c>
      <c r="AC166" s="73"/>
      <c r="AD166" s="81">
        <f t="shared" si="219"/>
        <v>151.12024820117796</v>
      </c>
      <c r="AE166" s="81">
        <f t="shared" si="204"/>
        <v>164.01274552051609</v>
      </c>
      <c r="AF166" s="81">
        <f t="shared" si="205"/>
        <v>178.53826182175163</v>
      </c>
      <c r="AG166" s="81">
        <f t="shared" si="206"/>
        <v>194.90364229004794</v>
      </c>
      <c r="AH166" s="81">
        <f t="shared" si="207"/>
        <v>213.34193200848728</v>
      </c>
      <c r="AI166" s="82">
        <f t="shared" si="208"/>
        <v>737.71727084144925</v>
      </c>
      <c r="AK166" s="86">
        <f t="shared" si="209"/>
        <v>8.5312838436945065E-2</v>
      </c>
      <c r="AL166" s="86">
        <f t="shared" si="210"/>
        <v>8.8563338508461029E-2</v>
      </c>
      <c r="AM166" s="86">
        <f t="shared" si="211"/>
        <v>9.1663155568497218E-2</v>
      </c>
      <c r="AN166" s="86">
        <f t="shared" si="212"/>
        <v>9.4602078759514388E-2</v>
      </c>
      <c r="AO166" s="56"/>
      <c r="AP166" s="53" t="str">
        <f t="shared" si="220"/>
        <v>MVA0170-ST-0020-001-B</v>
      </c>
      <c r="AQ166" s="53">
        <f t="shared" si="221"/>
        <v>75.560124100588979</v>
      </c>
      <c r="AR166" s="54">
        <f t="shared" ref="AR166:AU166" si="254">IF($B166=0,L166,AQ166*(1+AK166))</f>
        <v>82.006372760258046</v>
      </c>
      <c r="AS166" s="54">
        <f t="shared" si="254"/>
        <v>89.269130910875816</v>
      </c>
      <c r="AT166" s="54">
        <f t="shared" si="254"/>
        <v>97.45182114502397</v>
      </c>
      <c r="AU166" s="54">
        <f t="shared" si="254"/>
        <v>106.67096600424362</v>
      </c>
      <c r="AW166" s="102">
        <f t="shared" si="223"/>
        <v>0.23864848854809489</v>
      </c>
      <c r="AX166" s="102">
        <f t="shared" si="224"/>
        <v>0.41173624678327048</v>
      </c>
      <c r="AY166" s="103">
        <f t="shared" si="225"/>
        <v>0.57961496082154407</v>
      </c>
    </row>
    <row r="167" spans="1:51" x14ac:dyDescent="0.2">
      <c r="A167" s="27" t="s">
        <v>181</v>
      </c>
      <c r="B167" s="18">
        <f>IF(ISERROR(VLOOKUP('Prices revenue smoothing'!A167,Quantities!$A$1:$B$576,2,FALSE)),0,VLOOKUP('Prices revenue smoothing'!A167,Quantities!$A$1:$B$576,2,FALSE))</f>
        <v>233</v>
      </c>
      <c r="C167" s="19">
        <f t="shared" si="214"/>
        <v>0.58174877616449217</v>
      </c>
      <c r="D167" s="20">
        <v>1</v>
      </c>
      <c r="E167" s="21">
        <v>20</v>
      </c>
      <c r="F167" s="22">
        <f>Prices!F164</f>
        <v>32.500655058222634</v>
      </c>
      <c r="G167" s="23">
        <v>0</v>
      </c>
      <c r="H167" s="23">
        <v>0</v>
      </c>
      <c r="I167" s="23">
        <f>VLOOKUP(A167,'[1]Public Lighting Charges'!$A$8:$L$689,12,FALSE)</f>
        <v>45.205405811559004</v>
      </c>
      <c r="J167" s="24">
        <f t="shared" si="215"/>
        <v>77.706060869781638</v>
      </c>
      <c r="K167" s="25">
        <f t="shared" si="216"/>
        <v>77.706060869781638</v>
      </c>
      <c r="L167" s="25">
        <f t="shared" si="253"/>
        <v>96.027058751896334</v>
      </c>
      <c r="M167" s="25">
        <f t="shared" si="253"/>
        <v>96.192281547265367</v>
      </c>
      <c r="N167" s="25">
        <f t="shared" si="253"/>
        <v>96.04325895076164</v>
      </c>
      <c r="O167" s="25">
        <f t="shared" si="253"/>
        <v>96.637038951440701</v>
      </c>
      <c r="P167" s="23">
        <f t="shared" si="226"/>
        <v>63.526403693673693</v>
      </c>
      <c r="Q167" s="23">
        <f t="shared" si="227"/>
        <v>32.500655058222634</v>
      </c>
      <c r="R167" s="32">
        <f t="shared" si="228"/>
        <v>96.027058751896334</v>
      </c>
      <c r="S167" s="26">
        <f t="shared" si="197"/>
        <v>0</v>
      </c>
      <c r="U167" s="61">
        <f t="shared" si="198"/>
        <v>18105.51218265912</v>
      </c>
      <c r="V167" s="61">
        <f t="shared" si="199"/>
        <v>22374.304689191846</v>
      </c>
      <c r="W167" s="61">
        <f t="shared" si="200"/>
        <v>22412.80160051283</v>
      </c>
      <c r="X167" s="61">
        <f t="shared" si="201"/>
        <v>22378.079335527462</v>
      </c>
      <c r="Y167" s="61">
        <f t="shared" si="202"/>
        <v>22516.430075685683</v>
      </c>
      <c r="Z167" s="62">
        <f t="shared" si="203"/>
        <v>88666.476730800525</v>
      </c>
      <c r="AA167" s="61">
        <f t="shared" si="217"/>
        <v>4410.9178930265625</v>
      </c>
      <c r="AB167" s="63">
        <f t="shared" si="218"/>
        <v>1.262844027014315E-3</v>
      </c>
      <c r="AC167" s="73"/>
      <c r="AD167" s="81">
        <f t="shared" si="219"/>
        <v>18105.51218265912</v>
      </c>
      <c r="AE167" s="81">
        <f t="shared" si="204"/>
        <v>19682.34146767078</v>
      </c>
      <c r="AF167" s="81">
        <f t="shared" si="205"/>
        <v>21458.898709947425</v>
      </c>
      <c r="AG167" s="81">
        <f t="shared" si="206"/>
        <v>23460.482308810038</v>
      </c>
      <c r="AH167" s="81">
        <f t="shared" si="207"/>
        <v>25715.595067294373</v>
      </c>
      <c r="AI167" s="82">
        <f t="shared" si="208"/>
        <v>88666.476730868555</v>
      </c>
      <c r="AK167" s="86">
        <f t="shared" si="209"/>
        <v>8.7091117285369932E-2</v>
      </c>
      <c r="AL167" s="86">
        <f t="shared" si="210"/>
        <v>9.02614785539987E-2</v>
      </c>
      <c r="AM167" s="86">
        <f t="shared" si="211"/>
        <v>9.3275224694301981E-2</v>
      </c>
      <c r="AN167" s="86">
        <f t="shared" si="212"/>
        <v>9.6123887343845402E-2</v>
      </c>
      <c r="AO167" s="56"/>
      <c r="AP167" s="53" t="str">
        <f t="shared" si="220"/>
        <v>MVA0190-ST-0020-001-B</v>
      </c>
      <c r="AQ167" s="53">
        <f t="shared" si="221"/>
        <v>77.706060869781638</v>
      </c>
      <c r="AR167" s="54">
        <f t="shared" ref="AR167:AU167" si="255">IF($B167=0,L167,AQ167*(1+AK167))</f>
        <v>84.473568530775879</v>
      </c>
      <c r="AS167" s="54">
        <f t="shared" si="255"/>
        <v>92.098277725096253</v>
      </c>
      <c r="AT167" s="54">
        <f t="shared" si="255"/>
        <v>100.68876527386284</v>
      </c>
      <c r="AU167" s="54">
        <f t="shared" si="255"/>
        <v>110.36736080383854</v>
      </c>
      <c r="AW167" s="102">
        <f t="shared" si="223"/>
        <v>0.24362292811860894</v>
      </c>
      <c r="AX167" s="102">
        <f t="shared" si="224"/>
        <v>0.42031856419527036</v>
      </c>
      <c r="AY167" s="103">
        <f t="shared" si="225"/>
        <v>0.57961496082154329</v>
      </c>
    </row>
    <row r="168" spans="1:51" x14ac:dyDescent="0.2">
      <c r="A168" s="27" t="s">
        <v>182</v>
      </c>
      <c r="B168" s="18">
        <f>IF(ISERROR(VLOOKUP('Prices revenue smoothing'!A168,Quantities!$A$1:$B$576,2,FALSE)),0,VLOOKUP('Prices revenue smoothing'!A168,Quantities!$A$1:$B$576,2,FALSE))</f>
        <v>63</v>
      </c>
      <c r="C168" s="19">
        <f t="shared" si="214"/>
        <v>0.45757760074859405</v>
      </c>
      <c r="D168" s="20">
        <v>1</v>
      </c>
      <c r="E168" s="21">
        <v>200</v>
      </c>
      <c r="F168" s="22">
        <f>Prices!F165</f>
        <v>66.401773420098948</v>
      </c>
      <c r="G168" s="23">
        <v>0</v>
      </c>
      <c r="H168" s="23">
        <v>0</v>
      </c>
      <c r="I168" s="23">
        <f>VLOOKUP(A168,'[1]Public Lighting Charges'!$A$8:$L$689,12,FALSE)</f>
        <v>56.015319811559003</v>
      </c>
      <c r="J168" s="24">
        <f t="shared" si="215"/>
        <v>122.41709323165796</v>
      </c>
      <c r="K168" s="25">
        <f t="shared" si="216"/>
        <v>122.41709323165796</v>
      </c>
      <c r="L168" s="25">
        <f t="shared" si="253"/>
        <v>145.11916917168051</v>
      </c>
      <c r="M168" s="25">
        <f t="shared" si="253"/>
        <v>145.3239014942115</v>
      </c>
      <c r="N168" s="25">
        <f t="shared" si="253"/>
        <v>145.1392433045007</v>
      </c>
      <c r="O168" s="25">
        <f t="shared" si="253"/>
        <v>145.87501319835798</v>
      </c>
      <c r="P168" s="23">
        <f t="shared" si="226"/>
        <v>78.717395751581563</v>
      </c>
      <c r="Q168" s="23">
        <f t="shared" si="227"/>
        <v>66.401773420098948</v>
      </c>
      <c r="R168" s="32">
        <f t="shared" si="228"/>
        <v>145.11916917168051</v>
      </c>
      <c r="S168" s="26">
        <f t="shared" si="197"/>
        <v>0</v>
      </c>
      <c r="U168" s="61">
        <f t="shared" si="198"/>
        <v>7712.276873594451</v>
      </c>
      <c r="V168" s="61">
        <f t="shared" si="199"/>
        <v>9142.5076578158714</v>
      </c>
      <c r="W168" s="61">
        <f t="shared" si="200"/>
        <v>9155.405794135324</v>
      </c>
      <c r="X168" s="61">
        <f t="shared" si="201"/>
        <v>9143.7723281835442</v>
      </c>
      <c r="Y168" s="61">
        <f t="shared" si="202"/>
        <v>9190.1258314965526</v>
      </c>
      <c r="Z168" s="62">
        <f t="shared" si="203"/>
        <v>36514.862384728382</v>
      </c>
      <c r="AA168" s="61">
        <f t="shared" si="217"/>
        <v>1477.8489579021016</v>
      </c>
      <c r="AB168" s="63">
        <f t="shared" si="218"/>
        <v>4.2310756504139712E-4</v>
      </c>
      <c r="AC168" s="73"/>
      <c r="AD168" s="81">
        <f t="shared" si="219"/>
        <v>7712.276873594451</v>
      </c>
      <c r="AE168" s="81">
        <f t="shared" si="204"/>
        <v>8240.5831291536633</v>
      </c>
      <c r="AF168" s="81">
        <f t="shared" si="205"/>
        <v>8835.8069199439487</v>
      </c>
      <c r="AG168" s="81">
        <f t="shared" si="206"/>
        <v>9506.4243078598647</v>
      </c>
      <c r="AH168" s="81">
        <f t="shared" si="207"/>
        <v>10261.984969133262</v>
      </c>
      <c r="AI168" s="82">
        <f t="shared" si="208"/>
        <v>36514.862384751184</v>
      </c>
      <c r="AK168" s="86">
        <f t="shared" si="209"/>
        <v>6.8501982516738322E-2</v>
      </c>
      <c r="AL168" s="86">
        <f t="shared" si="210"/>
        <v>7.2230785305046369E-2</v>
      </c>
      <c r="AM168" s="86">
        <f t="shared" si="211"/>
        <v>7.5897696044287269E-2</v>
      </c>
      <c r="AN168" s="86">
        <f t="shared" si="212"/>
        <v>7.9478954105667618E-2</v>
      </c>
      <c r="AO168" s="56"/>
      <c r="AP168" s="53" t="str">
        <f t="shared" si="220"/>
        <v>MVA0190-ST-0200-001-B</v>
      </c>
      <c r="AQ168" s="53">
        <f t="shared" si="221"/>
        <v>122.41709323165796</v>
      </c>
      <c r="AR168" s="54">
        <f t="shared" ref="AR168:AU168" si="256">IF($B168=0,L168,AQ168*(1+AK168))</f>
        <v>130.80290681196291</v>
      </c>
      <c r="AS168" s="54">
        <f t="shared" si="256"/>
        <v>140.2509034911738</v>
      </c>
      <c r="AT168" s="54">
        <f t="shared" si="256"/>
        <v>150.89562393428358</v>
      </c>
      <c r="AU168" s="54">
        <f t="shared" si="256"/>
        <v>162.88865030370258</v>
      </c>
      <c r="AW168" s="102">
        <f t="shared" si="223"/>
        <v>0.19162291267861625</v>
      </c>
      <c r="AX168" s="102">
        <f t="shared" si="224"/>
        <v>0.33060380706359049</v>
      </c>
      <c r="AY168" s="103">
        <f t="shared" si="225"/>
        <v>0.57961496082154385</v>
      </c>
    </row>
    <row r="169" spans="1:51" x14ac:dyDescent="0.2">
      <c r="A169" s="27" t="s">
        <v>183</v>
      </c>
      <c r="B169" s="18">
        <f>IF(ISERROR(VLOOKUP('Prices revenue smoothing'!A169,Quantities!$A$1:$B$576,2,FALSE)),0,VLOOKUP('Prices revenue smoothing'!A169,Quantities!$A$1:$B$576,2,FALSE))</f>
        <v>124</v>
      </c>
      <c r="C169" s="19">
        <f t="shared" si="214"/>
        <v>0.37275516692031169</v>
      </c>
      <c r="D169" s="20">
        <v>1</v>
      </c>
      <c r="E169" s="21">
        <v>290</v>
      </c>
      <c r="F169" s="22">
        <f>Prices!F166</f>
        <v>92.68503859372899</v>
      </c>
      <c r="G169" s="23">
        <v>0</v>
      </c>
      <c r="H169" s="23">
        <v>0</v>
      </c>
      <c r="I169" s="23">
        <f>VLOOKUP(A169,'[1]Public Lighting Charges'!$A$8:$L$689,12,FALSE)</f>
        <v>55.080289561559006</v>
      </c>
      <c r="J169" s="24">
        <f t="shared" si="215"/>
        <v>147.76532815528799</v>
      </c>
      <c r="K169" s="25">
        <f t="shared" si="216"/>
        <v>147.76532815528799</v>
      </c>
      <c r="L169" s="25">
        <f t="shared" si="253"/>
        <v>170.08845191199484</v>
      </c>
      <c r="M169" s="25">
        <f t="shared" si="253"/>
        <v>170.28976676024627</v>
      </c>
      <c r="N169" s="25">
        <f t="shared" si="253"/>
        <v>170.10819095931532</v>
      </c>
      <c r="O169" s="25">
        <f t="shared" si="253"/>
        <v>170.83167908614689</v>
      </c>
      <c r="P169" s="23">
        <f t="shared" si="226"/>
        <v>77.403413318265848</v>
      </c>
      <c r="Q169" s="23">
        <f t="shared" si="227"/>
        <v>92.68503859372899</v>
      </c>
      <c r="R169" s="32">
        <f t="shared" si="228"/>
        <v>170.08845191199484</v>
      </c>
      <c r="S169" s="26">
        <f t="shared" si="197"/>
        <v>0</v>
      </c>
      <c r="U169" s="61">
        <f t="shared" si="198"/>
        <v>18322.900691255709</v>
      </c>
      <c r="V169" s="61">
        <f t="shared" si="199"/>
        <v>21090.968037087361</v>
      </c>
      <c r="W169" s="61">
        <f t="shared" si="200"/>
        <v>21115.931078270536</v>
      </c>
      <c r="X169" s="61">
        <f t="shared" si="201"/>
        <v>21093.415678955102</v>
      </c>
      <c r="Y169" s="61">
        <f t="shared" si="202"/>
        <v>21183.128206682213</v>
      </c>
      <c r="Z169" s="62">
        <f t="shared" si="203"/>
        <v>84717.569283615987</v>
      </c>
      <c r="AA169" s="61">
        <f t="shared" si="217"/>
        <v>2860.2275154265044</v>
      </c>
      <c r="AB169" s="63">
        <f t="shared" si="218"/>
        <v>8.1888199267294854E-4</v>
      </c>
      <c r="AC169" s="73"/>
      <c r="AD169" s="81">
        <f t="shared" si="219"/>
        <v>18322.900691255709</v>
      </c>
      <c r="AE169" s="81">
        <f t="shared" si="204"/>
        <v>19345.384132910985</v>
      </c>
      <c r="AF169" s="81">
        <f t="shared" si="205"/>
        <v>20497.379710775462</v>
      </c>
      <c r="AG169" s="81">
        <f t="shared" si="206"/>
        <v>21795.291987252916</v>
      </c>
      <c r="AH169" s="81">
        <f t="shared" si="207"/>
        <v>23257.603396949205</v>
      </c>
      <c r="AI169" s="82">
        <f t="shared" si="208"/>
        <v>84717.569283660079</v>
      </c>
      <c r="AK169" s="86">
        <f t="shared" si="209"/>
        <v>5.5803579295893878E-2</v>
      </c>
      <c r="AL169" s="86">
        <f t="shared" si="210"/>
        <v>5.954886033535331E-2</v>
      </c>
      <c r="AM169" s="86">
        <f t="shared" si="211"/>
        <v>6.332088758618952E-2</v>
      </c>
      <c r="AN169" s="86">
        <f t="shared" si="212"/>
        <v>6.7092994695897121E-2</v>
      </c>
      <c r="AO169" s="56"/>
      <c r="AP169" s="53" t="str">
        <f t="shared" si="220"/>
        <v>MVA0190-ST-0290-001-B</v>
      </c>
      <c r="AQ169" s="53">
        <f t="shared" si="221"/>
        <v>147.76532815528799</v>
      </c>
      <c r="AR169" s="54">
        <f t="shared" ref="AR169:AU169" si="257">IF($B169=0,L169,AQ169*(1+AK169))</f>
        <v>156.01116236218539</v>
      </c>
      <c r="AS169" s="54">
        <f t="shared" si="257"/>
        <v>165.30144928044729</v>
      </c>
      <c r="AT169" s="54">
        <f t="shared" si="257"/>
        <v>175.76848376816869</v>
      </c>
      <c r="AU169" s="54">
        <f t="shared" si="257"/>
        <v>187.56131771733232</v>
      </c>
      <c r="AW169" s="102">
        <f t="shared" si="223"/>
        <v>0.15610123984307236</v>
      </c>
      <c r="AX169" s="102">
        <f t="shared" si="224"/>
        <v>0.26931885888834722</v>
      </c>
      <c r="AY169" s="103">
        <f t="shared" si="225"/>
        <v>0.57961496082154418</v>
      </c>
    </row>
    <row r="170" spans="1:51" x14ac:dyDescent="0.2">
      <c r="A170" s="27" t="s">
        <v>184</v>
      </c>
      <c r="B170" s="18">
        <f>IF(ISERROR(VLOOKUP('Prices revenue smoothing'!A170,Quantities!$A$1:$B$576,2,FALSE)),0,VLOOKUP('Prices revenue smoothing'!A170,Quantities!$A$1:$B$576,2,FALSE))</f>
        <v>6</v>
      </c>
      <c r="C170" s="19">
        <f t="shared" si="214"/>
        <v>0.32158514430574148</v>
      </c>
      <c r="D170" s="20">
        <v>1</v>
      </c>
      <c r="E170" s="21">
        <v>370</v>
      </c>
      <c r="F170" s="22">
        <f>Prices!F167</f>
        <v>105.78116986969529</v>
      </c>
      <c r="G170" s="23">
        <v>0</v>
      </c>
      <c r="H170" s="23">
        <v>0</v>
      </c>
      <c r="I170" s="23">
        <f>VLOOKUP(A170,'[1]Public Lighting Charges'!$A$8:$L$689,12,FALSE)</f>
        <v>50.142847686559001</v>
      </c>
      <c r="J170" s="24">
        <f t="shared" si="215"/>
        <v>155.92401755625428</v>
      </c>
      <c r="K170" s="25">
        <f t="shared" si="216"/>
        <v>155.92401755625428</v>
      </c>
      <c r="L170" s="25">
        <f t="shared" si="253"/>
        <v>176.24607837566506</v>
      </c>
      <c r="M170" s="25">
        <f t="shared" si="253"/>
        <v>176.42934719747529</v>
      </c>
      <c r="N170" s="25">
        <f t="shared" si="253"/>
        <v>176.26404799875797</v>
      </c>
      <c r="O170" s="25">
        <f t="shared" si="253"/>
        <v>176.92268206251327</v>
      </c>
      <c r="P170" s="23">
        <f t="shared" si="226"/>
        <v>70.464908505969774</v>
      </c>
      <c r="Q170" s="23">
        <f t="shared" si="227"/>
        <v>105.78116986969529</v>
      </c>
      <c r="R170" s="32">
        <f t="shared" si="228"/>
        <v>176.24607837566506</v>
      </c>
      <c r="S170" s="26">
        <f t="shared" si="197"/>
        <v>0</v>
      </c>
      <c r="U170" s="61">
        <f t="shared" si="198"/>
        <v>935.54410533752571</v>
      </c>
      <c r="V170" s="61">
        <f t="shared" si="199"/>
        <v>1057.4764702539903</v>
      </c>
      <c r="W170" s="61">
        <f t="shared" si="200"/>
        <v>1058.5760831848518</v>
      </c>
      <c r="X170" s="61">
        <f t="shared" si="201"/>
        <v>1057.5842879925478</v>
      </c>
      <c r="Y170" s="61">
        <f t="shared" si="202"/>
        <v>1061.5360923750795</v>
      </c>
      <c r="Z170" s="62">
        <f t="shared" si="203"/>
        <v>4262.8968453842708</v>
      </c>
      <c r="AA170" s="61">
        <f t="shared" si="217"/>
        <v>125.99198703755383</v>
      </c>
      <c r="AB170" s="63">
        <f t="shared" si="218"/>
        <v>3.6071455452295284E-5</v>
      </c>
      <c r="AC170" s="73"/>
      <c r="AD170" s="81">
        <f t="shared" si="219"/>
        <v>935.54410533752571</v>
      </c>
      <c r="AE170" s="81">
        <f t="shared" si="204"/>
        <v>980.58413094120067</v>
      </c>
      <c r="AF170" s="81">
        <f t="shared" si="205"/>
        <v>1031.3291192789475</v>
      </c>
      <c r="AG170" s="81">
        <f t="shared" si="206"/>
        <v>1088.5016853884115</v>
      </c>
      <c r="AH170" s="81">
        <f t="shared" si="207"/>
        <v>1152.9159738258293</v>
      </c>
      <c r="AI170" s="82">
        <f t="shared" si="208"/>
        <v>4262.8968453862144</v>
      </c>
      <c r="AK170" s="86">
        <f t="shared" si="209"/>
        <v>4.8143134403508869E-2</v>
      </c>
      <c r="AL170" s="86">
        <f t="shared" si="210"/>
        <v>5.1749754800783795E-2</v>
      </c>
      <c r="AM170" s="86">
        <f t="shared" si="211"/>
        <v>5.5435810975099926E-2</v>
      </c>
      <c r="AN170" s="86">
        <f t="shared" si="212"/>
        <v>5.9177022233486712E-2</v>
      </c>
      <c r="AO170" s="56"/>
      <c r="AP170" s="53" t="str">
        <f t="shared" si="220"/>
        <v>MVA0190-ST-0370-001-B</v>
      </c>
      <c r="AQ170" s="53">
        <f t="shared" si="221"/>
        <v>155.92401755625428</v>
      </c>
      <c r="AR170" s="54">
        <f t="shared" ref="AR170:AU170" si="258">IF($B170=0,L170,AQ170*(1+AK170))</f>
        <v>163.43068849020011</v>
      </c>
      <c r="AS170" s="54">
        <f t="shared" si="258"/>
        <v>171.88818654649123</v>
      </c>
      <c r="AT170" s="54">
        <f t="shared" si="258"/>
        <v>181.41694756473521</v>
      </c>
      <c r="AU170" s="54">
        <f t="shared" si="258"/>
        <v>192.15266230430481</v>
      </c>
      <c r="AW170" s="102">
        <f t="shared" si="223"/>
        <v>0.13467241824168036</v>
      </c>
      <c r="AX170" s="102">
        <f t="shared" si="224"/>
        <v>0.23234807129684143</v>
      </c>
      <c r="AY170" s="103">
        <f t="shared" si="225"/>
        <v>0.57961496082154529</v>
      </c>
    </row>
    <row r="171" spans="1:51" x14ac:dyDescent="0.2">
      <c r="A171" s="27" t="s">
        <v>185</v>
      </c>
      <c r="B171" s="18">
        <f>IF(ISERROR(VLOOKUP('Prices revenue smoothing'!A171,Quantities!$A$1:$B$576,2,FALSE)),0,VLOOKUP('Prices revenue smoothing'!A171,Quantities!$A$1:$B$576,2,FALSE))</f>
        <v>5</v>
      </c>
      <c r="C171" s="19">
        <f t="shared" si="214"/>
        <v>0.49784487294094332</v>
      </c>
      <c r="D171" s="20">
        <v>1</v>
      </c>
      <c r="E171" s="21">
        <v>940</v>
      </c>
      <c r="F171" s="22">
        <f>Prices!F168</f>
        <v>45.596786334188934</v>
      </c>
      <c r="G171" s="23">
        <v>0</v>
      </c>
      <c r="H171" s="23">
        <v>0</v>
      </c>
      <c r="I171" s="23">
        <f>VLOOKUP(A171,'[1]Public Lighting Charges'!$A$8:$L$689,12,FALSE)</f>
        <v>45.205405811559004</v>
      </c>
      <c r="J171" s="24">
        <f t="shared" si="215"/>
        <v>90.802192145747938</v>
      </c>
      <c r="K171" s="25">
        <f t="shared" si="216"/>
        <v>90.802192145747938</v>
      </c>
      <c r="L171" s="25">
        <f t="shared" si="253"/>
        <v>109.12319002786262</v>
      </c>
      <c r="M171" s="25">
        <f t="shared" si="253"/>
        <v>109.28841282323168</v>
      </c>
      <c r="N171" s="25">
        <f t="shared" si="253"/>
        <v>109.13939022672794</v>
      </c>
      <c r="O171" s="25">
        <f t="shared" si="253"/>
        <v>109.733170227407</v>
      </c>
      <c r="P171" s="23">
        <f t="shared" si="226"/>
        <v>63.526403693673693</v>
      </c>
      <c r="Q171" s="23">
        <f t="shared" si="227"/>
        <v>45.596786334188934</v>
      </c>
      <c r="R171" s="32">
        <f t="shared" si="228"/>
        <v>109.12319002786262</v>
      </c>
      <c r="S171" s="26">
        <f t="shared" si="197"/>
        <v>0</v>
      </c>
      <c r="U171" s="61">
        <f t="shared" si="198"/>
        <v>454.01096072873969</v>
      </c>
      <c r="V171" s="61">
        <f t="shared" si="199"/>
        <v>545.6159501393131</v>
      </c>
      <c r="W171" s="61">
        <f t="shared" si="200"/>
        <v>546.44206411615846</v>
      </c>
      <c r="X171" s="61">
        <f t="shared" si="201"/>
        <v>545.69695113363969</v>
      </c>
      <c r="Y171" s="61">
        <f t="shared" si="202"/>
        <v>548.66585113703502</v>
      </c>
      <c r="Z171" s="62">
        <f t="shared" si="203"/>
        <v>2173.5138752310731</v>
      </c>
      <c r="AA171" s="61">
        <f t="shared" si="217"/>
        <v>94.65489040829533</v>
      </c>
      <c r="AB171" s="63">
        <f t="shared" si="218"/>
        <v>2.7099657232066844E-5</v>
      </c>
      <c r="AC171" s="73"/>
      <c r="AD171" s="81">
        <f t="shared" si="219"/>
        <v>454.01096072873969</v>
      </c>
      <c r="AE171" s="81">
        <f t="shared" si="204"/>
        <v>487.84849903371094</v>
      </c>
      <c r="AF171" s="81">
        <f t="shared" si="205"/>
        <v>525.97204500531279</v>
      </c>
      <c r="AG171" s="81">
        <f t="shared" si="206"/>
        <v>568.92448274914568</v>
      </c>
      <c r="AH171" s="81">
        <f t="shared" si="207"/>
        <v>617.31746039902407</v>
      </c>
      <c r="AI171" s="82">
        <f t="shared" si="208"/>
        <v>2173.5138752325338</v>
      </c>
      <c r="AK171" s="86">
        <f t="shared" si="209"/>
        <v>7.4530223346718577E-2</v>
      </c>
      <c r="AL171" s="86">
        <f t="shared" si="210"/>
        <v>7.8146281165389977E-2</v>
      </c>
      <c r="AM171" s="86">
        <f t="shared" si="211"/>
        <v>8.166296698030602E-2</v>
      </c>
      <c r="AN171" s="86">
        <f t="shared" si="212"/>
        <v>8.5060459019156279E-2</v>
      </c>
      <c r="AO171" s="56"/>
      <c r="AP171" s="53" t="str">
        <f t="shared" si="220"/>
        <v>MVA0190-ST-0940-001-B</v>
      </c>
      <c r="AQ171" s="53">
        <f t="shared" si="221"/>
        <v>90.802192145747938</v>
      </c>
      <c r="AR171" s="54">
        <f t="shared" ref="AR171:AU171" si="259">IF($B171=0,L171,AQ171*(1+AK171))</f>
        <v>97.569699806742193</v>
      </c>
      <c r="AS171" s="54">
        <f t="shared" si="259"/>
        <v>105.19440900106255</v>
      </c>
      <c r="AT171" s="54">
        <f t="shared" si="259"/>
        <v>113.78489654982913</v>
      </c>
      <c r="AU171" s="54">
        <f t="shared" si="259"/>
        <v>123.46349207980482</v>
      </c>
      <c r="AW171" s="102">
        <f t="shared" si="223"/>
        <v>0.20848591464920441</v>
      </c>
      <c r="AX171" s="102">
        <f t="shared" si="224"/>
        <v>0.35969726239242938</v>
      </c>
      <c r="AY171" s="103">
        <f t="shared" si="225"/>
        <v>0.57961496082154351</v>
      </c>
    </row>
    <row r="172" spans="1:51" x14ac:dyDescent="0.2">
      <c r="A172" s="27" t="s">
        <v>186</v>
      </c>
      <c r="B172" s="18">
        <f>IF(ISERROR(VLOOKUP('Prices revenue smoothing'!A172,Quantities!$A$1:$B$576,2,FALSE)),0,VLOOKUP('Prices revenue smoothing'!A172,Quantities!$A$1:$B$576,2,FALSE))</f>
        <v>144</v>
      </c>
      <c r="C172" s="19">
        <f t="shared" si="214"/>
        <v>0.62201310185831105</v>
      </c>
      <c r="D172" s="20">
        <v>1</v>
      </c>
      <c r="E172" s="21">
        <v>30</v>
      </c>
      <c r="F172" s="22">
        <f>Prices!F169</f>
        <v>32.642120539558654</v>
      </c>
      <c r="G172" s="23">
        <v>0</v>
      </c>
      <c r="H172" s="23">
        <v>0</v>
      </c>
      <c r="I172" s="23">
        <f>VLOOKUP(A172,'[1]Public Lighting Charges'!$A$8:$L$689,12,FALSE)</f>
        <v>53.715688950765824</v>
      </c>
      <c r="J172" s="24">
        <f t="shared" si="215"/>
        <v>86.357809490324485</v>
      </c>
      <c r="K172" s="25">
        <f t="shared" si="216"/>
        <v>86.357809490324485</v>
      </c>
      <c r="L172" s="25">
        <f t="shared" si="253"/>
        <v>108.12788335285512</v>
      </c>
      <c r="M172" s="25">
        <f t="shared" si="253"/>
        <v>108.32421067531334</v>
      </c>
      <c r="N172" s="25">
        <f t="shared" si="253"/>
        <v>108.14713337013885</v>
      </c>
      <c r="O172" s="25">
        <f t="shared" si="253"/>
        <v>108.85269725678151</v>
      </c>
      <c r="P172" s="23">
        <f t="shared" si="226"/>
        <v>75.485762813296475</v>
      </c>
      <c r="Q172" s="23">
        <f t="shared" si="227"/>
        <v>32.642120539558654</v>
      </c>
      <c r="R172" s="32">
        <f t="shared" si="228"/>
        <v>108.12788335285512</v>
      </c>
      <c r="S172" s="26">
        <f t="shared" si="197"/>
        <v>0</v>
      </c>
      <c r="U172" s="61">
        <f t="shared" si="198"/>
        <v>12435.524566606726</v>
      </c>
      <c r="V172" s="61">
        <f t="shared" si="199"/>
        <v>15570.415202811138</v>
      </c>
      <c r="W172" s="61">
        <f t="shared" si="200"/>
        <v>15598.686337245121</v>
      </c>
      <c r="X172" s="61">
        <f t="shared" si="201"/>
        <v>15573.187205299993</v>
      </c>
      <c r="Y172" s="61">
        <f t="shared" si="202"/>
        <v>15674.788404976538</v>
      </c>
      <c r="Z172" s="62">
        <f t="shared" si="203"/>
        <v>61554.901758313783</v>
      </c>
      <c r="AA172" s="61">
        <f t="shared" si="217"/>
        <v>3239.2638383698122</v>
      </c>
      <c r="AB172" s="63">
        <f t="shared" si="218"/>
        <v>9.2739994019746912E-4</v>
      </c>
      <c r="AC172" s="73"/>
      <c r="AD172" s="81">
        <f t="shared" si="219"/>
        <v>12435.524566606726</v>
      </c>
      <c r="AE172" s="81">
        <f t="shared" si="204"/>
        <v>13593.507146671504</v>
      </c>
      <c r="AF172" s="81">
        <f t="shared" si="205"/>
        <v>14898.164764714833</v>
      </c>
      <c r="AG172" s="81">
        <f t="shared" si="206"/>
        <v>16368.075909857684</v>
      </c>
      <c r="AH172" s="81">
        <f t="shared" si="207"/>
        <v>18024.17230230094</v>
      </c>
      <c r="AI172" s="82">
        <f t="shared" si="208"/>
        <v>61554.901758363747</v>
      </c>
      <c r="AK172" s="86">
        <f t="shared" si="209"/>
        <v>9.3118917007676799E-2</v>
      </c>
      <c r="AL172" s="86">
        <f t="shared" si="210"/>
        <v>9.5976527908972112E-2</v>
      </c>
      <c r="AM172" s="86">
        <f t="shared" si="211"/>
        <v>9.8663907156150074E-2</v>
      </c>
      <c r="AN172" s="86">
        <f t="shared" si="212"/>
        <v>0.10117844037159378</v>
      </c>
      <c r="AO172" s="56"/>
      <c r="AP172" s="53" t="str">
        <f t="shared" si="220"/>
        <v>MVA0220-ST-0030-001-B</v>
      </c>
      <c r="AQ172" s="53">
        <f t="shared" si="221"/>
        <v>86.357809490324485</v>
      </c>
      <c r="AR172" s="54">
        <f t="shared" ref="AR172:AU172" si="260">IF($B172=0,L172,AQ172*(1+AK172))</f>
        <v>94.399355185218766</v>
      </c>
      <c r="AS172" s="54">
        <f t="shared" si="260"/>
        <v>103.45947753274189</v>
      </c>
      <c r="AT172" s="54">
        <f t="shared" si="260"/>
        <v>113.66719381845613</v>
      </c>
      <c r="AU172" s="54">
        <f t="shared" si="260"/>
        <v>125.16786321042319</v>
      </c>
      <c r="AW172" s="102">
        <f t="shared" si="223"/>
        <v>0.26048469616378295</v>
      </c>
      <c r="AX172" s="102">
        <f t="shared" si="224"/>
        <v>0.44940989065322434</v>
      </c>
      <c r="AY172" s="103">
        <f t="shared" si="225"/>
        <v>0.57961496082154385</v>
      </c>
    </row>
    <row r="173" spans="1:51" x14ac:dyDescent="0.2">
      <c r="A173" s="27" t="s">
        <v>187</v>
      </c>
      <c r="B173" s="18">
        <f>IF(ISERROR(VLOOKUP('Prices revenue smoothing'!A173,Quantities!$A$1:$B$576,2,FALSE)),0,VLOOKUP('Prices revenue smoothing'!A173,Quantities!$A$1:$B$576,2,FALSE))</f>
        <v>52</v>
      </c>
      <c r="C173" s="19">
        <f t="shared" si="214"/>
        <v>0.49230314420209692</v>
      </c>
      <c r="D173" s="20">
        <v>1</v>
      </c>
      <c r="E173" s="21">
        <v>210</v>
      </c>
      <c r="F173" s="22">
        <f>Prices!F170</f>
        <v>66.543238901434947</v>
      </c>
      <c r="G173" s="23">
        <v>0</v>
      </c>
      <c r="H173" s="23">
        <v>0</v>
      </c>
      <c r="I173" s="23">
        <f>VLOOKUP(A173,'[1]Public Lighting Charges'!$A$8:$L$689,12,FALSE)</f>
        <v>64.52560295076583</v>
      </c>
      <c r="J173" s="24">
        <f t="shared" si="215"/>
        <v>131.06884185220076</v>
      </c>
      <c r="K173" s="25">
        <f t="shared" si="216"/>
        <v>131.06884185220076</v>
      </c>
      <c r="L173" s="25">
        <f t="shared" si="253"/>
        <v>157.2199937726393</v>
      </c>
      <c r="M173" s="25">
        <f t="shared" si="253"/>
        <v>157.45583062225944</v>
      </c>
      <c r="N173" s="25">
        <f t="shared" si="253"/>
        <v>157.2431177238779</v>
      </c>
      <c r="O173" s="25">
        <f t="shared" si="253"/>
        <v>158.09067150369873</v>
      </c>
      <c r="P173" s="23">
        <f t="shared" si="226"/>
        <v>90.676754871204352</v>
      </c>
      <c r="Q173" s="23">
        <f t="shared" si="227"/>
        <v>66.543238901434947</v>
      </c>
      <c r="R173" s="32">
        <f t="shared" si="228"/>
        <v>157.2199937726393</v>
      </c>
      <c r="S173" s="26">
        <f t="shared" si="197"/>
        <v>0</v>
      </c>
      <c r="U173" s="61">
        <f t="shared" si="198"/>
        <v>6815.5797763144401</v>
      </c>
      <c r="V173" s="61">
        <f t="shared" si="199"/>
        <v>8175.4396761772432</v>
      </c>
      <c r="W173" s="61">
        <f t="shared" si="200"/>
        <v>8187.7031923574905</v>
      </c>
      <c r="X173" s="61">
        <f t="shared" si="201"/>
        <v>8176.6421216416511</v>
      </c>
      <c r="Y173" s="61">
        <f t="shared" si="202"/>
        <v>8220.7149181923342</v>
      </c>
      <c r="Z173" s="62">
        <f t="shared" si="203"/>
        <v>32579.183893906142</v>
      </c>
      <c r="AA173" s="61">
        <f t="shared" si="217"/>
        <v>1405.1351418778941</v>
      </c>
      <c r="AB173" s="63">
        <f t="shared" si="218"/>
        <v>4.0228962862214052E-4</v>
      </c>
      <c r="AC173" s="73"/>
      <c r="AD173" s="81">
        <f t="shared" si="219"/>
        <v>6815.5797763144401</v>
      </c>
      <c r="AE173" s="81">
        <f t="shared" si="204"/>
        <v>7317.8920602531007</v>
      </c>
      <c r="AF173" s="81">
        <f t="shared" si="205"/>
        <v>7883.8293715386098</v>
      </c>
      <c r="AG173" s="81">
        <f t="shared" si="206"/>
        <v>8521.4507289015964</v>
      </c>
      <c r="AH173" s="81">
        <f t="shared" si="207"/>
        <v>9239.8359409349359</v>
      </c>
      <c r="AI173" s="82">
        <f t="shared" si="208"/>
        <v>32579.183893927824</v>
      </c>
      <c r="AK173" s="86">
        <f t="shared" si="209"/>
        <v>7.3700594875919498E-2</v>
      </c>
      <c r="AL173" s="86">
        <f t="shared" si="210"/>
        <v>7.7336110812481068E-2</v>
      </c>
      <c r="AM173" s="86">
        <f t="shared" si="211"/>
        <v>8.0877112798110731E-2</v>
      </c>
      <c r="AN173" s="86">
        <f t="shared" si="212"/>
        <v>8.4303158568627717E-2</v>
      </c>
      <c r="AO173" s="56"/>
      <c r="AP173" s="53" t="str">
        <f t="shared" si="220"/>
        <v>MVA0220-ST-0210-001-B</v>
      </c>
      <c r="AQ173" s="53">
        <f t="shared" si="221"/>
        <v>131.06884185220076</v>
      </c>
      <c r="AR173" s="54">
        <f t="shared" ref="AR173:AU173" si="261">IF($B173=0,L173,AQ173*(1+AK173))</f>
        <v>140.72869346640579</v>
      </c>
      <c r="AS173" s="54">
        <f t="shared" si="261"/>
        <v>151.61210329881942</v>
      </c>
      <c r="AT173" s="54">
        <f t="shared" si="261"/>
        <v>163.87405247887685</v>
      </c>
      <c r="AU173" s="54">
        <f t="shared" si="261"/>
        <v>177.68915271028723</v>
      </c>
      <c r="AW173" s="102">
        <f t="shared" si="223"/>
        <v>0.20616516686680594</v>
      </c>
      <c r="AX173" s="102">
        <f t="shared" si="224"/>
        <v>0.35569331504933621</v>
      </c>
      <c r="AY173" s="103">
        <f t="shared" si="225"/>
        <v>0.57961496082154351</v>
      </c>
    </row>
    <row r="174" spans="1:51" x14ac:dyDescent="0.2">
      <c r="A174" s="27" t="s">
        <v>188</v>
      </c>
      <c r="B174" s="18">
        <f>IF(ISERROR(VLOOKUP('Prices revenue smoothing'!A174,Quantities!$A$1:$B$576,2,FALSE)),0,VLOOKUP('Prices revenue smoothing'!A174,Quantities!$A$1:$B$576,2,FALSE))</f>
        <v>124</v>
      </c>
      <c r="C174" s="19">
        <f t="shared" si="214"/>
        <v>0.40654495027995358</v>
      </c>
      <c r="D174" s="20">
        <v>1</v>
      </c>
      <c r="E174" s="21">
        <v>300</v>
      </c>
      <c r="F174" s="22">
        <f>Prices!F171</f>
        <v>92.826504075065003</v>
      </c>
      <c r="G174" s="23">
        <v>0</v>
      </c>
      <c r="H174" s="23">
        <v>0</v>
      </c>
      <c r="I174" s="23">
        <f>VLOOKUP(A174,'[1]Public Lighting Charges'!$A$8:$L$689,12,FALSE)</f>
        <v>63.590572700765826</v>
      </c>
      <c r="J174" s="24">
        <f t="shared" si="215"/>
        <v>156.41707677583082</v>
      </c>
      <c r="K174" s="25">
        <f t="shared" si="216"/>
        <v>156.41707677583082</v>
      </c>
      <c r="L174" s="25">
        <f t="shared" si="253"/>
        <v>182.18927651295365</v>
      </c>
      <c r="M174" s="25">
        <f t="shared" si="253"/>
        <v>182.42169588829421</v>
      </c>
      <c r="N174" s="25">
        <f t="shared" si="253"/>
        <v>182.21206537869256</v>
      </c>
      <c r="O174" s="25">
        <f t="shared" si="253"/>
        <v>183.0473373914877</v>
      </c>
      <c r="P174" s="23">
        <f t="shared" si="226"/>
        <v>89.362772437888637</v>
      </c>
      <c r="Q174" s="23">
        <f t="shared" si="227"/>
        <v>92.826504075065003</v>
      </c>
      <c r="R174" s="32">
        <f t="shared" si="228"/>
        <v>182.18927651295365</v>
      </c>
      <c r="S174" s="26">
        <f t="shared" si="197"/>
        <v>0</v>
      </c>
      <c r="U174" s="61">
        <f t="shared" si="198"/>
        <v>19395.717520203023</v>
      </c>
      <c r="V174" s="61">
        <f t="shared" si="199"/>
        <v>22591.470287606255</v>
      </c>
      <c r="W174" s="61">
        <f t="shared" si="200"/>
        <v>22620.290290148481</v>
      </c>
      <c r="X174" s="61">
        <f t="shared" si="201"/>
        <v>22594.296106957878</v>
      </c>
      <c r="Y174" s="61">
        <f t="shared" si="202"/>
        <v>22697.869836544476</v>
      </c>
      <c r="Z174" s="62">
        <f t="shared" si="203"/>
        <v>90535.869626249143</v>
      </c>
      <c r="AA174" s="61">
        <f t="shared" si="217"/>
        <v>3302.1523163414531</v>
      </c>
      <c r="AB174" s="63">
        <f t="shared" si="218"/>
        <v>9.4540488626551188E-4</v>
      </c>
      <c r="AC174" s="73"/>
      <c r="AD174" s="81">
        <f t="shared" si="219"/>
        <v>19395.717520203023</v>
      </c>
      <c r="AE174" s="81">
        <f t="shared" si="204"/>
        <v>20576.181678061908</v>
      </c>
      <c r="AF174" s="81">
        <f t="shared" si="205"/>
        <v>21906.168486923525</v>
      </c>
      <c r="AG174" s="81">
        <f t="shared" si="206"/>
        <v>23404.617126782494</v>
      </c>
      <c r="AH174" s="81">
        <f t="shared" si="207"/>
        <v>25092.865695365716</v>
      </c>
      <c r="AI174" s="82">
        <f t="shared" si="208"/>
        <v>90535.869626300089</v>
      </c>
      <c r="AK174" s="86">
        <f t="shared" si="209"/>
        <v>6.0862103019869558E-2</v>
      </c>
      <c r="AL174" s="86">
        <f t="shared" si="210"/>
        <v>6.4637201871114575E-2</v>
      </c>
      <c r="AM174" s="86">
        <f t="shared" si="211"/>
        <v>6.8403045505353408E-2</v>
      </c>
      <c r="AN174" s="86">
        <f t="shared" si="212"/>
        <v>7.2133141911187956E-2</v>
      </c>
      <c r="AO174" s="56"/>
      <c r="AP174" s="53" t="str">
        <f t="shared" si="220"/>
        <v>MVA0220-ST-0300-001-B</v>
      </c>
      <c r="AQ174" s="53">
        <f t="shared" si="221"/>
        <v>156.41707677583082</v>
      </c>
      <c r="AR174" s="54">
        <f t="shared" ref="AR174:AU174" si="262">IF($B174=0,L174,AQ174*(1+AK174))</f>
        <v>165.93694901662826</v>
      </c>
      <c r="AS174" s="54">
        <f t="shared" si="262"/>
        <v>176.66264908809291</v>
      </c>
      <c r="AT174" s="54">
        <f t="shared" si="262"/>
        <v>188.74691231276202</v>
      </c>
      <c r="AU174" s="54">
        <f t="shared" si="262"/>
        <v>202.36182012391703</v>
      </c>
      <c r="AW174" s="102">
        <f t="shared" si="223"/>
        <v>0.17025161935369784</v>
      </c>
      <c r="AX174" s="102">
        <f t="shared" si="224"/>
        <v>0.29373227204553842</v>
      </c>
      <c r="AY174" s="103">
        <f t="shared" si="225"/>
        <v>0.57961496082154396</v>
      </c>
    </row>
    <row r="175" spans="1:51" x14ac:dyDescent="0.2">
      <c r="A175" s="27" t="s">
        <v>189</v>
      </c>
      <c r="B175" s="18">
        <f>IF(ISERROR(VLOOKUP('Prices revenue smoothing'!A175,Quantities!$A$1:$B$576,2,FALSE)),0,VLOOKUP('Prices revenue smoothing'!A175,Quantities!$A$1:$B$576,2,FALSE))</f>
        <v>10</v>
      </c>
      <c r="C175" s="19">
        <f t="shared" si="214"/>
        <v>0.35608375781532714</v>
      </c>
      <c r="D175" s="20">
        <v>1</v>
      </c>
      <c r="E175" s="21">
        <v>380</v>
      </c>
      <c r="F175" s="22">
        <f>Prices!F172</f>
        <v>106.06410083236733</v>
      </c>
      <c r="G175" s="23">
        <v>0</v>
      </c>
      <c r="H175" s="23">
        <v>0</v>
      </c>
      <c r="I175" s="23">
        <f>VLOOKUP(A175,'[1]Public Lighting Charges'!$A$8:$L$689,12,FALSE)</f>
        <v>58.653130825765821</v>
      </c>
      <c r="J175" s="24">
        <f t="shared" si="215"/>
        <v>164.71723165813316</v>
      </c>
      <c r="K175" s="25">
        <f t="shared" si="216"/>
        <v>164.71723165813316</v>
      </c>
      <c r="L175" s="25">
        <f t="shared" si="253"/>
        <v>188.48836845795989</v>
      </c>
      <c r="M175" s="25">
        <f t="shared" si="253"/>
        <v>188.70274180685925</v>
      </c>
      <c r="N175" s="25">
        <f t="shared" si="253"/>
        <v>188.50938789947119</v>
      </c>
      <c r="O175" s="25">
        <f t="shared" si="253"/>
        <v>189.2798058491901</v>
      </c>
      <c r="P175" s="23">
        <f t="shared" si="226"/>
        <v>82.424267625592549</v>
      </c>
      <c r="Q175" s="23">
        <f t="shared" si="227"/>
        <v>106.06410083236733</v>
      </c>
      <c r="R175" s="32">
        <f t="shared" si="228"/>
        <v>188.48836845795989</v>
      </c>
      <c r="S175" s="26">
        <f t="shared" si="197"/>
        <v>0</v>
      </c>
      <c r="U175" s="61">
        <f t="shared" si="198"/>
        <v>1647.1723165813316</v>
      </c>
      <c r="V175" s="61">
        <f t="shared" si="199"/>
        <v>1884.883684579599</v>
      </c>
      <c r="W175" s="61">
        <f t="shared" si="200"/>
        <v>1887.0274180685924</v>
      </c>
      <c r="X175" s="61">
        <f t="shared" si="201"/>
        <v>1885.093878994712</v>
      </c>
      <c r="Y175" s="61">
        <f t="shared" si="202"/>
        <v>1892.798058491901</v>
      </c>
      <c r="Z175" s="62">
        <f t="shared" si="203"/>
        <v>7579.8962480084174</v>
      </c>
      <c r="AA175" s="61">
        <f t="shared" si="217"/>
        <v>245.62574191056933</v>
      </c>
      <c r="AB175" s="63">
        <f t="shared" si="218"/>
        <v>7.0322551581182701E-5</v>
      </c>
      <c r="AC175" s="73"/>
      <c r="AD175" s="81">
        <f t="shared" si="219"/>
        <v>1647.1723165813316</v>
      </c>
      <c r="AE175" s="81">
        <f t="shared" si="204"/>
        <v>1734.9794062597903</v>
      </c>
      <c r="AF175" s="81">
        <f t="shared" si="205"/>
        <v>1833.908518354729</v>
      </c>
      <c r="AG175" s="81">
        <f t="shared" si="206"/>
        <v>1945.3684159066456</v>
      </c>
      <c r="AH175" s="81">
        <f t="shared" si="207"/>
        <v>2070.9463019222558</v>
      </c>
      <c r="AI175" s="82">
        <f t="shared" si="208"/>
        <v>7579.8962480122063</v>
      </c>
      <c r="AK175" s="86">
        <f t="shared" si="209"/>
        <v>5.3307774052869114E-2</v>
      </c>
      <c r="AL175" s="86">
        <f t="shared" si="210"/>
        <v>5.70203379579051E-2</v>
      </c>
      <c r="AM175" s="86">
        <f t="shared" si="211"/>
        <v>6.077723966946378E-2</v>
      </c>
      <c r="AN175" s="86">
        <f t="shared" si="212"/>
        <v>6.4552238531684056E-2</v>
      </c>
      <c r="AO175" s="56"/>
      <c r="AP175" s="53" t="str">
        <f t="shared" si="220"/>
        <v>MVA0220-ST-0380-001-B</v>
      </c>
      <c r="AQ175" s="53">
        <f t="shared" si="221"/>
        <v>164.71723165813316</v>
      </c>
      <c r="AR175" s="54">
        <f t="shared" ref="AR175:AU175" si="263">IF($B175=0,L175,AQ175*(1+AK175))</f>
        <v>173.49794062597903</v>
      </c>
      <c r="AS175" s="54">
        <f t="shared" si="263"/>
        <v>183.39085183547289</v>
      </c>
      <c r="AT175" s="54">
        <f t="shared" si="263"/>
        <v>194.53684159066452</v>
      </c>
      <c r="AU175" s="54">
        <f t="shared" si="263"/>
        <v>207.09463019222554</v>
      </c>
      <c r="AW175" s="102">
        <f t="shared" si="223"/>
        <v>0.14911963941960851</v>
      </c>
      <c r="AX175" s="102">
        <f t="shared" si="224"/>
        <v>0.25727362041905671</v>
      </c>
      <c r="AY175" s="103">
        <f t="shared" si="225"/>
        <v>0.57961496082154462</v>
      </c>
    </row>
    <row r="176" spans="1:51" x14ac:dyDescent="0.2">
      <c r="A176" s="27" t="s">
        <v>190</v>
      </c>
      <c r="B176" s="18">
        <f>IF(ISERROR(VLOOKUP('Prices revenue smoothing'!A176,Quantities!$A$1:$B$576,2,FALSE)),0,VLOOKUP('Prices revenue smoothing'!A176,Quantities!$A$1:$B$576,2,FALSE))</f>
        <v>27</v>
      </c>
      <c r="C176" s="19">
        <f t="shared" si="214"/>
        <v>0.5393390214927285</v>
      </c>
      <c r="D176" s="20">
        <v>1</v>
      </c>
      <c r="E176" s="21">
        <v>950</v>
      </c>
      <c r="F176" s="22">
        <f>Prices!F173</f>
        <v>45.879717296860981</v>
      </c>
      <c r="G176" s="23">
        <v>0</v>
      </c>
      <c r="H176" s="23">
        <v>0</v>
      </c>
      <c r="I176" s="23">
        <f>VLOOKUP(A176,'[1]Public Lighting Charges'!$A$8:$L$689,12,FALSE)</f>
        <v>53.715688950765824</v>
      </c>
      <c r="J176" s="24">
        <f t="shared" si="215"/>
        <v>99.595406247626812</v>
      </c>
      <c r="K176" s="25">
        <f t="shared" si="216"/>
        <v>99.595406247626812</v>
      </c>
      <c r="L176" s="25">
        <f t="shared" si="253"/>
        <v>121.36548011015745</v>
      </c>
      <c r="M176" s="25">
        <f t="shared" si="253"/>
        <v>121.56180743261567</v>
      </c>
      <c r="N176" s="25">
        <f t="shared" si="253"/>
        <v>121.38473012744117</v>
      </c>
      <c r="O176" s="25">
        <f t="shared" si="253"/>
        <v>122.09029401408384</v>
      </c>
      <c r="P176" s="23">
        <f t="shared" si="226"/>
        <v>75.485762813296475</v>
      </c>
      <c r="Q176" s="23">
        <f t="shared" si="227"/>
        <v>45.879717296860981</v>
      </c>
      <c r="R176" s="32">
        <f t="shared" si="228"/>
        <v>121.36548011015745</v>
      </c>
      <c r="S176" s="26">
        <f t="shared" si="197"/>
        <v>0</v>
      </c>
      <c r="U176" s="61">
        <f t="shared" si="198"/>
        <v>2689.0759686859237</v>
      </c>
      <c r="V176" s="61">
        <f t="shared" si="199"/>
        <v>3276.867962974251</v>
      </c>
      <c r="W176" s="61">
        <f t="shared" si="200"/>
        <v>3282.168800680623</v>
      </c>
      <c r="X176" s="61">
        <f t="shared" si="201"/>
        <v>3277.3877134409117</v>
      </c>
      <c r="Y176" s="61">
        <f t="shared" si="202"/>
        <v>3296.4379383802634</v>
      </c>
      <c r="Z176" s="62">
        <f t="shared" si="203"/>
        <v>13019.658991641303</v>
      </c>
      <c r="AA176" s="61">
        <f t="shared" si="217"/>
        <v>607.36196969433968</v>
      </c>
      <c r="AB176" s="63">
        <f t="shared" si="218"/>
        <v>1.7388748878702543E-4</v>
      </c>
      <c r="AC176" s="73"/>
      <c r="AD176" s="81">
        <f t="shared" si="219"/>
        <v>2689.0759686859237</v>
      </c>
      <c r="AE176" s="81">
        <f t="shared" si="204"/>
        <v>2906.1977024480698</v>
      </c>
      <c r="AF176" s="81">
        <f t="shared" si="205"/>
        <v>3150.8210058311938</v>
      </c>
      <c r="AG176" s="81">
        <f t="shared" si="206"/>
        <v>3426.4293455454781</v>
      </c>
      <c r="AH176" s="81">
        <f t="shared" si="207"/>
        <v>3736.9474191285885</v>
      </c>
      <c r="AI176" s="82">
        <f t="shared" si="208"/>
        <v>13019.658991650675</v>
      </c>
      <c r="AK176" s="86">
        <f t="shared" si="209"/>
        <v>8.074213458099043E-2</v>
      </c>
      <c r="AL176" s="86">
        <f t="shared" si="210"/>
        <v>8.4172973909195065E-2</v>
      </c>
      <c r="AM176" s="86">
        <f t="shared" si="211"/>
        <v>8.7471912623477699E-2</v>
      </c>
      <c r="AN176" s="86">
        <f t="shared" si="212"/>
        <v>9.0624391244722075E-2</v>
      </c>
      <c r="AO176" s="56"/>
      <c r="AP176" s="53" t="str">
        <f t="shared" si="220"/>
        <v>MVA0220-ST-0950-001-B</v>
      </c>
      <c r="AQ176" s="53">
        <f t="shared" si="221"/>
        <v>99.595406247626812</v>
      </c>
      <c r="AR176" s="54">
        <f t="shared" ref="AR176:AU176" si="264">IF($B176=0,L176,AQ176*(1+AK176))</f>
        <v>107.63695194252111</v>
      </c>
      <c r="AS176" s="54">
        <f t="shared" si="264"/>
        <v>116.69707429004421</v>
      </c>
      <c r="AT176" s="54">
        <f t="shared" si="264"/>
        <v>126.90479057575845</v>
      </c>
      <c r="AU176" s="54">
        <f t="shared" si="264"/>
        <v>138.40545996772551</v>
      </c>
      <c r="AW176" s="102">
        <f t="shared" si="223"/>
        <v>0.22586270405411435</v>
      </c>
      <c r="AX176" s="102">
        <f t="shared" si="224"/>
        <v>0.38967714659051828</v>
      </c>
      <c r="AY176" s="103">
        <f t="shared" si="225"/>
        <v>0.57961496082154407</v>
      </c>
    </row>
    <row r="177" spans="1:51" x14ac:dyDescent="0.2">
      <c r="A177" s="27" t="s">
        <v>191</v>
      </c>
      <c r="B177" s="18">
        <f>IF(ISERROR(VLOOKUP('Prices revenue smoothing'!A177,Quantities!$A$1:$B$576,2,FALSE)),0,VLOOKUP('Prices revenue smoothing'!A177,Quantities!$A$1:$B$576,2,FALSE))</f>
        <v>3</v>
      </c>
      <c r="C177" s="19">
        <f t="shared" si="214"/>
        <v>0.37267612999556193</v>
      </c>
      <c r="D177" s="20">
        <v>1</v>
      </c>
      <c r="E177" s="21">
        <v>300</v>
      </c>
      <c r="F177" s="22">
        <f>Prices!F174</f>
        <v>92.826504075065003</v>
      </c>
      <c r="G177" s="23">
        <v>0</v>
      </c>
      <c r="H177" s="23">
        <v>0</v>
      </c>
      <c r="I177" s="23">
        <f>VLOOKUP(A177,'[1]Public Lighting Charges'!$A$8:$L$689,12,FALSE)</f>
        <v>55.14571332901415</v>
      </c>
      <c r="J177" s="24">
        <f t="shared" si="215"/>
        <v>147.97221740407915</v>
      </c>
      <c r="K177" s="25">
        <f t="shared" si="216"/>
        <v>147.97221740407915</v>
      </c>
      <c r="L177" s="25">
        <f t="shared" si="253"/>
        <v>170.3218563238172</v>
      </c>
      <c r="M177" s="25">
        <f t="shared" si="253"/>
        <v>170.52341029165063</v>
      </c>
      <c r="N177" s="25">
        <f t="shared" si="253"/>
        <v>170.34161881696292</v>
      </c>
      <c r="O177" s="25">
        <f t="shared" si="253"/>
        <v>171.06596629510403</v>
      </c>
      <c r="P177" s="23">
        <f t="shared" si="226"/>
        <v>77.495352248752198</v>
      </c>
      <c r="Q177" s="23">
        <f t="shared" si="227"/>
        <v>92.826504075065003</v>
      </c>
      <c r="R177" s="32">
        <f t="shared" si="228"/>
        <v>170.3218563238172</v>
      </c>
      <c r="S177" s="26">
        <f t="shared" si="197"/>
        <v>0</v>
      </c>
      <c r="U177" s="61">
        <f t="shared" si="198"/>
        <v>443.91665221223741</v>
      </c>
      <c r="V177" s="61">
        <f t="shared" si="199"/>
        <v>510.9655689714516</v>
      </c>
      <c r="W177" s="61">
        <f t="shared" si="200"/>
        <v>511.5702308749519</v>
      </c>
      <c r="X177" s="61">
        <f t="shared" si="201"/>
        <v>511.02485645088876</v>
      </c>
      <c r="Y177" s="61">
        <f t="shared" si="202"/>
        <v>513.19789888531204</v>
      </c>
      <c r="Z177" s="62">
        <f t="shared" si="203"/>
        <v>2052.4423893063367</v>
      </c>
      <c r="AA177" s="61">
        <f t="shared" si="217"/>
        <v>69.281246673074634</v>
      </c>
      <c r="AB177" s="63">
        <f t="shared" si="218"/>
        <v>1.9835193188138269E-5</v>
      </c>
      <c r="AC177" s="73"/>
      <c r="AD177" s="81">
        <f t="shared" si="219"/>
        <v>443.91665221223741</v>
      </c>
      <c r="AE177" s="81">
        <f t="shared" si="204"/>
        <v>468.68353776885385</v>
      </c>
      <c r="AF177" s="81">
        <f t="shared" si="205"/>
        <v>496.58750322819554</v>
      </c>
      <c r="AG177" s="81">
        <f t="shared" si="206"/>
        <v>528.02590457971803</v>
      </c>
      <c r="AH177" s="81">
        <f t="shared" si="207"/>
        <v>563.44642862600642</v>
      </c>
      <c r="AI177" s="82">
        <f t="shared" si="208"/>
        <v>2052.4423893074049</v>
      </c>
      <c r="AK177" s="86">
        <f t="shared" si="209"/>
        <v>5.5791747016454223E-2</v>
      </c>
      <c r="AL177" s="86">
        <f t="shared" si="210"/>
        <v>5.9536901151205822E-2</v>
      </c>
      <c r="AM177" s="86">
        <f t="shared" si="211"/>
        <v>6.3308885437408355E-2</v>
      </c>
      <c r="AN177" s="86">
        <f t="shared" si="212"/>
        <v>6.7081034735372205E-2</v>
      </c>
      <c r="AO177" s="56"/>
      <c r="AP177" s="53" t="str">
        <f t="shared" si="220"/>
        <v>MVA0250-ST-0300-001-B</v>
      </c>
      <c r="AQ177" s="53">
        <f t="shared" si="221"/>
        <v>147.97221740407915</v>
      </c>
      <c r="AR177" s="54">
        <f t="shared" ref="AR177:AU177" si="265">IF($B177=0,L177,AQ177*(1+AK177))</f>
        <v>156.22784592295127</v>
      </c>
      <c r="AS177" s="54">
        <f t="shared" si="265"/>
        <v>165.52916774273186</v>
      </c>
      <c r="AT177" s="54">
        <f t="shared" si="265"/>
        <v>176.00863485990604</v>
      </c>
      <c r="AU177" s="54">
        <f t="shared" si="265"/>
        <v>187.81547620866885</v>
      </c>
      <c r="AW177" s="102">
        <f t="shared" si="223"/>
        <v>0.15606814100758526</v>
      </c>
      <c r="AX177" s="102">
        <f t="shared" si="224"/>
        <v>0.26926175402093655</v>
      </c>
      <c r="AY177" s="103">
        <f t="shared" si="225"/>
        <v>0.57961496082154362</v>
      </c>
    </row>
    <row r="178" spans="1:51" x14ac:dyDescent="0.2">
      <c r="A178" s="18" t="s">
        <v>192</v>
      </c>
      <c r="B178" s="18">
        <f>IF(ISERROR(VLOOKUP('Prices revenue smoothing'!A178,Quantities!$A$1:$B$576,2,FALSE)),0,VLOOKUP('Prices revenue smoothing'!A178,Quantities!$A$1:$B$576,2,FALSE))</f>
        <v>18</v>
      </c>
      <c r="C178" s="19">
        <f t="shared" si="214"/>
        <v>1</v>
      </c>
      <c r="D178" s="20">
        <v>2</v>
      </c>
      <c r="E178" s="21">
        <v>10</v>
      </c>
      <c r="F178" s="22">
        <v>0</v>
      </c>
      <c r="G178" s="23">
        <v>0</v>
      </c>
      <c r="H178" s="23">
        <v>0</v>
      </c>
      <c r="I178" s="23">
        <f>VLOOKUP(A178,'[1]Public Lighting Charges'!$A$8:$L$689,12,FALSE)</f>
        <v>31.545493829465101</v>
      </c>
      <c r="J178" s="24">
        <f t="shared" si="215"/>
        <v>31.545493829465101</v>
      </c>
      <c r="K178" s="25">
        <f t="shared" si="216"/>
        <v>31.545493829465101</v>
      </c>
      <c r="L178" s="25">
        <f t="shared" si="253"/>
        <v>44.330356950683047</v>
      </c>
      <c r="M178" s="25">
        <f t="shared" si="253"/>
        <v>44.445653663061385</v>
      </c>
      <c r="N178" s="25">
        <f t="shared" si="253"/>
        <v>44.341661865751668</v>
      </c>
      <c r="O178" s="25">
        <f t="shared" si="253"/>
        <v>44.756016808732653</v>
      </c>
      <c r="P178" s="23">
        <f>IF($D178=2,($I178*(1+L$8)*L$7))</f>
        <v>44.330356950683047</v>
      </c>
      <c r="Q178" s="23">
        <f>IF($D178=2,0)</f>
        <v>0</v>
      </c>
      <c r="R178" s="32">
        <f t="shared" si="228"/>
        <v>44.330356950683047</v>
      </c>
      <c r="S178" s="26">
        <f t="shared" si="197"/>
        <v>0</v>
      </c>
      <c r="U178" s="61">
        <f t="shared" si="198"/>
        <v>567.81888893037183</v>
      </c>
      <c r="V178" s="61">
        <f t="shared" si="199"/>
        <v>797.94642511229483</v>
      </c>
      <c r="W178" s="61">
        <f t="shared" si="200"/>
        <v>800.0217659351049</v>
      </c>
      <c r="X178" s="61">
        <f t="shared" si="201"/>
        <v>798.14991358353006</v>
      </c>
      <c r="Y178" s="61">
        <f t="shared" si="202"/>
        <v>805.6083025571877</v>
      </c>
      <c r="Z178" s="62">
        <f t="shared" si="203"/>
        <v>3091.6567528964806</v>
      </c>
      <c r="AA178" s="61">
        <f t="shared" si="217"/>
        <v>237.78941362681587</v>
      </c>
      <c r="AB178" s="63">
        <f t="shared" si="218"/>
        <v>6.8079013930548457E-5</v>
      </c>
      <c r="AC178" s="73"/>
      <c r="AD178" s="81">
        <f t="shared" si="219"/>
        <v>567.81888893037183</v>
      </c>
      <c r="AE178" s="81">
        <f t="shared" si="204"/>
        <v>652.8246224683495</v>
      </c>
      <c r="AF178" s="81">
        <f t="shared" si="205"/>
        <v>748.597546644359</v>
      </c>
      <c r="AG178" s="81">
        <f t="shared" si="206"/>
        <v>856.50147998464035</v>
      </c>
      <c r="AH178" s="81">
        <f t="shared" si="207"/>
        <v>978.07298811679414</v>
      </c>
      <c r="AI178" s="82">
        <f t="shared" si="208"/>
        <v>3091.6567529001486</v>
      </c>
      <c r="AK178" s="86">
        <f t="shared" si="209"/>
        <v>0.14970571637394298</v>
      </c>
      <c r="AL178" s="86">
        <f t="shared" si="210"/>
        <v>0.14670544106300584</v>
      </c>
      <c r="AM178" s="86">
        <f t="shared" si="211"/>
        <v>0.14414144666111758</v>
      </c>
      <c r="AN178" s="86">
        <f t="shared" si="212"/>
        <v>0.14193963580113594</v>
      </c>
      <c r="AO178" s="56"/>
      <c r="AP178" s="53" t="str">
        <f t="shared" si="220"/>
        <v>FLU0010-ST-0010-002-B</v>
      </c>
      <c r="AQ178" s="53">
        <f t="shared" si="221"/>
        <v>31.545493829465101</v>
      </c>
      <c r="AR178" s="54">
        <f t="shared" ref="AR178:AU178" si="266">IF($B178=0,L178,AQ178*(1+AK178))</f>
        <v>36.268034581574973</v>
      </c>
      <c r="AS178" s="54">
        <f t="shared" si="266"/>
        <v>41.588752591353277</v>
      </c>
      <c r="AT178" s="54">
        <f t="shared" si="266"/>
        <v>47.583415554702235</v>
      </c>
      <c r="AU178" s="54">
        <f t="shared" si="266"/>
        <v>54.337388228710779</v>
      </c>
      <c r="AW178" s="102">
        <f t="shared" si="223"/>
        <v>0.41877686400103997</v>
      </c>
      <c r="AX178" s="102">
        <f t="shared" si="224"/>
        <v>0.72250872097481267</v>
      </c>
      <c r="AY178" s="103">
        <f t="shared" si="225"/>
        <v>0.57961496082154407</v>
      </c>
    </row>
    <row r="179" spans="1:51" x14ac:dyDescent="0.2">
      <c r="A179" s="18" t="s">
        <v>193</v>
      </c>
      <c r="B179" s="18">
        <f>IF(ISERROR(VLOOKUP('Prices revenue smoothing'!A179,Quantities!$A$1:$B$576,2,FALSE)),0,VLOOKUP('Prices revenue smoothing'!A179,Quantities!$A$1:$B$576,2,FALSE))</f>
        <v>1</v>
      </c>
      <c r="C179" s="19">
        <f t="shared" si="214"/>
        <v>1</v>
      </c>
      <c r="D179" s="20">
        <v>2</v>
      </c>
      <c r="E179" s="21">
        <v>990</v>
      </c>
      <c r="F179" s="22">
        <v>0</v>
      </c>
      <c r="G179" s="23">
        <v>0</v>
      </c>
      <c r="H179" s="23">
        <v>0</v>
      </c>
      <c r="I179" s="23">
        <f>VLOOKUP(A179,'[1]Public Lighting Charges'!$A$8:$L$689,12,FALSE)</f>
        <v>41.420377579465104</v>
      </c>
      <c r="J179" s="24">
        <f t="shared" si="215"/>
        <v>41.420377579465104</v>
      </c>
      <c r="K179" s="25">
        <f t="shared" si="216"/>
        <v>41.420377579465104</v>
      </c>
      <c r="L179" s="25">
        <f t="shared" si="253"/>
        <v>58.207366575275202</v>
      </c>
      <c r="M179" s="25">
        <f t="shared" si="253"/>
        <v>58.3587553405359</v>
      </c>
      <c r="N179" s="25">
        <f t="shared" si="253"/>
        <v>58.222210338798995</v>
      </c>
      <c r="O179" s="25">
        <f t="shared" si="253"/>
        <v>58.766273407932481</v>
      </c>
      <c r="P179" s="23">
        <f t="shared" ref="P179:P242" si="267">IF($D179=2,($I179*(1+L$8)*L$7))</f>
        <v>58.207366575275202</v>
      </c>
      <c r="Q179" s="23">
        <f t="shared" ref="Q179:Q242" si="268">IF($D179=2,0)</f>
        <v>0</v>
      </c>
      <c r="R179" s="32">
        <f t="shared" si="228"/>
        <v>58.207366575275202</v>
      </c>
      <c r="S179" s="26">
        <f t="shared" si="197"/>
        <v>0</v>
      </c>
      <c r="U179" s="61">
        <f t="shared" si="198"/>
        <v>41.420377579465104</v>
      </c>
      <c r="V179" s="61">
        <f t="shared" si="199"/>
        <v>58.207366575275202</v>
      </c>
      <c r="W179" s="61">
        <f t="shared" si="200"/>
        <v>58.3587553405359</v>
      </c>
      <c r="X179" s="61">
        <f t="shared" si="201"/>
        <v>58.222210338798995</v>
      </c>
      <c r="Y179" s="61">
        <f t="shared" si="202"/>
        <v>58.766273407932481</v>
      </c>
      <c r="Z179" s="62">
        <f t="shared" si="203"/>
        <v>225.52541408459237</v>
      </c>
      <c r="AA179" s="61">
        <f t="shared" si="217"/>
        <v>17.345895828467377</v>
      </c>
      <c r="AB179" s="63">
        <f t="shared" si="218"/>
        <v>4.9661230318577225E-6</v>
      </c>
      <c r="AC179" s="73"/>
      <c r="AD179" s="81">
        <f t="shared" si="219"/>
        <v>41.420377579465104</v>
      </c>
      <c r="AE179" s="81">
        <f t="shared" si="204"/>
        <v>47.621244877478134</v>
      </c>
      <c r="AF179" s="81">
        <f t="shared" si="205"/>
        <v>54.607540611197976</v>
      </c>
      <c r="AG179" s="81">
        <f t="shared" si="206"/>
        <v>62.47875051350178</v>
      </c>
      <c r="AH179" s="81">
        <f t="shared" si="207"/>
        <v>71.346961606698258</v>
      </c>
      <c r="AI179" s="82">
        <f t="shared" si="208"/>
        <v>225.52541408485996</v>
      </c>
      <c r="AK179" s="86">
        <f t="shared" si="209"/>
        <v>0.14970571637394298</v>
      </c>
      <c r="AL179" s="86">
        <f t="shared" si="210"/>
        <v>0.14670544106300595</v>
      </c>
      <c r="AM179" s="86">
        <f t="shared" si="211"/>
        <v>0.14414144666111756</v>
      </c>
      <c r="AN179" s="86">
        <f t="shared" si="212"/>
        <v>0.14193963580113594</v>
      </c>
      <c r="AO179" s="56"/>
      <c r="AP179" s="53" t="str">
        <f t="shared" si="220"/>
        <v>FLU0010-ST-0990-002-B</v>
      </c>
      <c r="AQ179" s="53">
        <f t="shared" si="221"/>
        <v>41.420377579465104</v>
      </c>
      <c r="AR179" s="54">
        <f t="shared" ref="AR179:AU179" si="269">IF($B179=0,L179,AQ179*(1+AK179))</f>
        <v>47.621244877478134</v>
      </c>
      <c r="AS179" s="54">
        <f t="shared" si="269"/>
        <v>54.607540611197976</v>
      </c>
      <c r="AT179" s="54">
        <f t="shared" si="269"/>
        <v>62.47875051350178</v>
      </c>
      <c r="AU179" s="54">
        <f t="shared" si="269"/>
        <v>71.346961606698258</v>
      </c>
      <c r="AW179" s="102">
        <f t="shared" si="223"/>
        <v>0.41877686400103981</v>
      </c>
      <c r="AX179" s="102">
        <f t="shared" si="224"/>
        <v>0.722508720974813</v>
      </c>
      <c r="AY179" s="103">
        <f t="shared" si="225"/>
        <v>0.57961496082154362</v>
      </c>
    </row>
    <row r="180" spans="1:51" x14ac:dyDescent="0.2">
      <c r="A180" s="18" t="s">
        <v>194</v>
      </c>
      <c r="B180" s="18">
        <f>IF(ISERROR(VLOOKUP('Prices revenue smoothing'!A180,Quantities!$A$1:$B$576,2,FALSE)),0,VLOOKUP('Prices revenue smoothing'!A180,Quantities!$A$1:$B$576,2,FALSE))</f>
        <v>2</v>
      </c>
      <c r="C180" s="19">
        <f t="shared" si="214"/>
        <v>1</v>
      </c>
      <c r="D180" s="20">
        <v>2</v>
      </c>
      <c r="E180" s="21">
        <v>10</v>
      </c>
      <c r="F180" s="22">
        <v>0</v>
      </c>
      <c r="G180" s="23">
        <v>0</v>
      </c>
      <c r="H180" s="23">
        <v>0</v>
      </c>
      <c r="I180" s="23">
        <f>VLOOKUP(A180,'[1]Public Lighting Charges'!$A$8:$L$689,12,FALSE)</f>
        <v>34.922495516624323</v>
      </c>
      <c r="J180" s="24">
        <f t="shared" si="215"/>
        <v>34.922495516624323</v>
      </c>
      <c r="K180" s="25">
        <f t="shared" si="216"/>
        <v>34.922495516624323</v>
      </c>
      <c r="L180" s="25">
        <f t="shared" si="253"/>
        <v>49.07600116294757</v>
      </c>
      <c r="M180" s="25">
        <f t="shared" si="253"/>
        <v>49.203640595155569</v>
      </c>
      <c r="N180" s="25">
        <f t="shared" si="253"/>
        <v>49.088516289448165</v>
      </c>
      <c r="O180" s="25">
        <f t="shared" si="253"/>
        <v>49.547228672166639</v>
      </c>
      <c r="P180" s="23">
        <f t="shared" si="267"/>
        <v>49.07600116294757</v>
      </c>
      <c r="Q180" s="23">
        <f t="shared" si="268"/>
        <v>0</v>
      </c>
      <c r="R180" s="32">
        <f t="shared" si="228"/>
        <v>49.07600116294757</v>
      </c>
      <c r="S180" s="26">
        <f t="shared" si="197"/>
        <v>0</v>
      </c>
      <c r="U180" s="61">
        <f t="shared" si="198"/>
        <v>69.844991033248647</v>
      </c>
      <c r="V180" s="61">
        <f t="shared" si="199"/>
        <v>98.15200232589514</v>
      </c>
      <c r="W180" s="61">
        <f t="shared" si="200"/>
        <v>98.407281190311139</v>
      </c>
      <c r="X180" s="61">
        <f t="shared" si="201"/>
        <v>98.177032578896331</v>
      </c>
      <c r="Y180" s="61">
        <f t="shared" si="202"/>
        <v>99.094457344333279</v>
      </c>
      <c r="Z180" s="62">
        <f t="shared" si="203"/>
        <v>380.29157253064955</v>
      </c>
      <c r="AA180" s="61">
        <f t="shared" si="217"/>
        <v>29.249466311084632</v>
      </c>
      <c r="AB180" s="63">
        <f t="shared" si="218"/>
        <v>8.3741104958462254E-6</v>
      </c>
      <c r="AC180" s="73"/>
      <c r="AD180" s="81">
        <f t="shared" si="219"/>
        <v>69.844991033248647</v>
      </c>
      <c r="AE180" s="81">
        <f t="shared" si="204"/>
        <v>80.301185451012756</v>
      </c>
      <c r="AF180" s="81">
        <f t="shared" si="205"/>
        <v>92.081806280485822</v>
      </c>
      <c r="AG180" s="81">
        <f t="shared" si="206"/>
        <v>105.35461104892383</v>
      </c>
      <c r="AH180" s="81">
        <f t="shared" si="207"/>
        <v>120.30860617117841</v>
      </c>
      <c r="AI180" s="82">
        <f t="shared" si="208"/>
        <v>380.29157253110071</v>
      </c>
      <c r="AK180" s="86">
        <f t="shared" si="209"/>
        <v>0.14970571637394295</v>
      </c>
      <c r="AL180" s="86">
        <f t="shared" si="210"/>
        <v>0.14670544106300598</v>
      </c>
      <c r="AM180" s="86">
        <f t="shared" si="211"/>
        <v>0.14414144666111756</v>
      </c>
      <c r="AN180" s="86">
        <f t="shared" si="212"/>
        <v>0.14193963580113594</v>
      </c>
      <c r="AO180" s="56"/>
      <c r="AP180" s="53" t="str">
        <f t="shared" si="220"/>
        <v>FLU0040-ST-0010-002-B</v>
      </c>
      <c r="AQ180" s="53">
        <f t="shared" si="221"/>
        <v>34.922495516624323</v>
      </c>
      <c r="AR180" s="54">
        <f t="shared" ref="AR180:AU180" si="270">IF($B180=0,L180,AQ180*(1+AK180))</f>
        <v>40.150592725506378</v>
      </c>
      <c r="AS180" s="54">
        <f t="shared" si="270"/>
        <v>46.040903140242911</v>
      </c>
      <c r="AT180" s="54">
        <f t="shared" si="270"/>
        <v>52.677305524461914</v>
      </c>
      <c r="AU180" s="54">
        <f t="shared" si="270"/>
        <v>60.154303085589206</v>
      </c>
      <c r="AW180" s="102">
        <f t="shared" si="223"/>
        <v>0.41877686400104008</v>
      </c>
      <c r="AX180" s="102">
        <f t="shared" si="224"/>
        <v>0.722508720974813</v>
      </c>
      <c r="AY180" s="103">
        <f t="shared" si="225"/>
        <v>0.57961496082154396</v>
      </c>
    </row>
    <row r="181" spans="1:51" x14ac:dyDescent="0.2">
      <c r="A181" s="18" t="s">
        <v>195</v>
      </c>
      <c r="B181" s="18">
        <f>IF(ISERROR(VLOOKUP('Prices revenue smoothing'!A181,Quantities!$A$1:$B$576,2,FALSE)),0,VLOOKUP('Prices revenue smoothing'!A181,Quantities!$A$1:$B$576,2,FALSE))</f>
        <v>52</v>
      </c>
      <c r="C181" s="19">
        <f t="shared" si="214"/>
        <v>1</v>
      </c>
      <c r="D181" s="20">
        <v>2</v>
      </c>
      <c r="E181" s="21">
        <v>10</v>
      </c>
      <c r="F181" s="22">
        <v>0</v>
      </c>
      <c r="G181" s="23">
        <v>0</v>
      </c>
      <c r="H181" s="23">
        <v>0</v>
      </c>
      <c r="I181" s="23">
        <f>VLOOKUP(A181,'[1]Public Lighting Charges'!$A$8:$L$689,12,FALSE)</f>
        <v>31.615193920871498</v>
      </c>
      <c r="J181" s="24">
        <f t="shared" si="215"/>
        <v>31.615193920871498</v>
      </c>
      <c r="K181" s="25">
        <f t="shared" si="216"/>
        <v>31.615193920871498</v>
      </c>
      <c r="L181" s="25">
        <f t="shared" si="253"/>
        <v>44.428305327977256</v>
      </c>
      <c r="M181" s="25">
        <f t="shared" si="253"/>
        <v>44.54385678962138</v>
      </c>
      <c r="N181" s="25">
        <f t="shared" si="253"/>
        <v>44.439635221371397</v>
      </c>
      <c r="O181" s="25">
        <f t="shared" si="253"/>
        <v>44.854905685838808</v>
      </c>
      <c r="P181" s="23">
        <f t="shared" si="267"/>
        <v>44.428305327977256</v>
      </c>
      <c r="Q181" s="23">
        <f t="shared" si="268"/>
        <v>0</v>
      </c>
      <c r="R181" s="32">
        <f t="shared" si="228"/>
        <v>44.428305327977256</v>
      </c>
      <c r="S181" s="26">
        <f t="shared" si="197"/>
        <v>0</v>
      </c>
      <c r="U181" s="61">
        <f t="shared" si="198"/>
        <v>1643.990083885318</v>
      </c>
      <c r="V181" s="61">
        <f t="shared" si="199"/>
        <v>2310.2718770548172</v>
      </c>
      <c r="W181" s="61">
        <f t="shared" si="200"/>
        <v>2316.2805530603118</v>
      </c>
      <c r="X181" s="61">
        <f t="shared" si="201"/>
        <v>2310.8610315113128</v>
      </c>
      <c r="Y181" s="61">
        <f t="shared" si="202"/>
        <v>2332.4550956636181</v>
      </c>
      <c r="Z181" s="62">
        <f t="shared" si="203"/>
        <v>8951.1869781460355</v>
      </c>
      <c r="AA181" s="61">
        <f t="shared" si="217"/>
        <v>688.4650117783001</v>
      </c>
      <c r="AB181" s="63">
        <f t="shared" si="218"/>
        <v>1.9710725726885132E-4</v>
      </c>
      <c r="AC181" s="73"/>
      <c r="AD181" s="81">
        <f t="shared" si="219"/>
        <v>1643.990083885318</v>
      </c>
      <c r="AE181" s="81">
        <f t="shared" si="204"/>
        <v>1890.1047971050282</v>
      </c>
      <c r="AF181" s="81">
        <f t="shared" si="205"/>
        <v>2167.3934550196245</v>
      </c>
      <c r="AG181" s="81">
        <f t="shared" si="206"/>
        <v>2479.8046831099909</v>
      </c>
      <c r="AH181" s="81">
        <f t="shared" si="207"/>
        <v>2831.7872566885744</v>
      </c>
      <c r="AI181" s="82">
        <f t="shared" si="208"/>
        <v>8951.1869781566566</v>
      </c>
      <c r="AK181" s="86">
        <f t="shared" si="209"/>
        <v>0.14970571637394303</v>
      </c>
      <c r="AL181" s="86">
        <f t="shared" si="210"/>
        <v>0.14670544106300584</v>
      </c>
      <c r="AM181" s="86">
        <f t="shared" si="211"/>
        <v>0.14414144666111753</v>
      </c>
      <c r="AN181" s="86">
        <f t="shared" si="212"/>
        <v>0.14193963580113594</v>
      </c>
      <c r="AO181" s="56"/>
      <c r="AP181" s="53" t="str">
        <f t="shared" si="220"/>
        <v>FLU0050-ST-0010-002-B</v>
      </c>
      <c r="AQ181" s="53">
        <f t="shared" si="221"/>
        <v>31.615193920871498</v>
      </c>
      <c r="AR181" s="54">
        <f t="shared" ref="AR181:AU181" si="271">IF($B181=0,L181,AQ181*(1+AK181))</f>
        <v>36.348169175096693</v>
      </c>
      <c r="AS181" s="54">
        <f t="shared" si="271"/>
        <v>41.680643365762002</v>
      </c>
      <c r="AT181" s="54">
        <f t="shared" si="271"/>
        <v>47.688551598269044</v>
      </c>
      <c r="AU181" s="54">
        <f t="shared" si="271"/>
        <v>54.457447244011036</v>
      </c>
      <c r="AW181" s="102">
        <f t="shared" si="223"/>
        <v>0.41877686400104003</v>
      </c>
      <c r="AX181" s="102">
        <f t="shared" si="224"/>
        <v>0.72250872097481267</v>
      </c>
      <c r="AY181" s="103">
        <f t="shared" si="225"/>
        <v>0.57961496082154418</v>
      </c>
    </row>
    <row r="182" spans="1:51" x14ac:dyDescent="0.2">
      <c r="A182" s="18" t="s">
        <v>196</v>
      </c>
      <c r="B182" s="18">
        <f>IF(ISERROR(VLOOKUP('Prices revenue smoothing'!A182,Quantities!$A$1:$B$576,2,FALSE)),0,VLOOKUP('Prices revenue smoothing'!A182,Quantities!$A$1:$B$576,2,FALSE))</f>
        <v>11</v>
      </c>
      <c r="C182" s="19">
        <f t="shared" si="214"/>
        <v>1</v>
      </c>
      <c r="D182" s="20">
        <v>2</v>
      </c>
      <c r="E182" s="21">
        <v>990</v>
      </c>
      <c r="F182" s="22">
        <v>0</v>
      </c>
      <c r="G182" s="23">
        <v>0</v>
      </c>
      <c r="H182" s="23">
        <v>0</v>
      </c>
      <c r="I182" s="23">
        <f>VLOOKUP(A182,'[1]Public Lighting Charges'!$A$8:$L$689,12,FALSE)</f>
        <v>41.4900776708715</v>
      </c>
      <c r="J182" s="24">
        <f t="shared" si="215"/>
        <v>41.4900776708715</v>
      </c>
      <c r="K182" s="25">
        <f t="shared" si="216"/>
        <v>41.4900776708715</v>
      </c>
      <c r="L182" s="25">
        <f t="shared" si="253"/>
        <v>58.305314952569418</v>
      </c>
      <c r="M182" s="25">
        <f t="shared" si="253"/>
        <v>58.456958467095895</v>
      </c>
      <c r="N182" s="25">
        <f t="shared" si="253"/>
        <v>58.320183694418738</v>
      </c>
      <c r="O182" s="25">
        <f t="shared" si="253"/>
        <v>58.865162285038636</v>
      </c>
      <c r="P182" s="23">
        <f t="shared" si="267"/>
        <v>58.305314952569418</v>
      </c>
      <c r="Q182" s="23">
        <f t="shared" si="268"/>
        <v>0</v>
      </c>
      <c r="R182" s="32">
        <f t="shared" si="228"/>
        <v>58.305314952569418</v>
      </c>
      <c r="S182" s="26">
        <f t="shared" si="197"/>
        <v>0</v>
      </c>
      <c r="U182" s="61">
        <f t="shared" si="198"/>
        <v>456.39085437958647</v>
      </c>
      <c r="V182" s="61">
        <f t="shared" si="199"/>
        <v>641.35846447826361</v>
      </c>
      <c r="W182" s="61">
        <f t="shared" si="200"/>
        <v>643.02654313805488</v>
      </c>
      <c r="X182" s="61">
        <f t="shared" si="201"/>
        <v>641.52202063860614</v>
      </c>
      <c r="Y182" s="61">
        <f t="shared" si="202"/>
        <v>647.51678513542504</v>
      </c>
      <c r="Z182" s="62">
        <f t="shared" si="203"/>
        <v>2484.9540837939012</v>
      </c>
      <c r="AA182" s="61">
        <f t="shared" si="217"/>
        <v>191.12593075583857</v>
      </c>
      <c r="AB182" s="63">
        <f t="shared" si="218"/>
        <v>5.4719277464707232E-5</v>
      </c>
      <c r="AC182" s="73"/>
      <c r="AD182" s="81">
        <f t="shared" si="219"/>
        <v>456.39085437958647</v>
      </c>
      <c r="AE182" s="81">
        <f t="shared" si="204"/>
        <v>524.71517418099836</v>
      </c>
      <c r="AF182" s="81">
        <f t="shared" si="205"/>
        <v>601.6937452416737</v>
      </c>
      <c r="AG182" s="81">
        <f t="shared" si="206"/>
        <v>688.42275212775451</v>
      </c>
      <c r="AH182" s="81">
        <f t="shared" si="207"/>
        <v>786.13722684198365</v>
      </c>
      <c r="AI182" s="82">
        <f t="shared" si="208"/>
        <v>2484.9540837968493</v>
      </c>
      <c r="AK182" s="86">
        <f t="shared" si="209"/>
        <v>0.14970571637394298</v>
      </c>
      <c r="AL182" s="86">
        <f t="shared" si="210"/>
        <v>0.1467054410630059</v>
      </c>
      <c r="AM182" s="86">
        <f t="shared" si="211"/>
        <v>0.14414144666111764</v>
      </c>
      <c r="AN182" s="86">
        <f t="shared" si="212"/>
        <v>0.14193963580113592</v>
      </c>
      <c r="AO182" s="56"/>
      <c r="AP182" s="53" t="str">
        <f t="shared" si="220"/>
        <v>FLU0050-ST-0990-002-B</v>
      </c>
      <c r="AQ182" s="53">
        <f t="shared" si="221"/>
        <v>41.4900776708715</v>
      </c>
      <c r="AR182" s="54">
        <f t="shared" ref="AR182:AU182" si="272">IF($B182=0,L182,AQ182*(1+AK182))</f>
        <v>47.701379470999854</v>
      </c>
      <c r="AS182" s="54">
        <f t="shared" si="272"/>
        <v>54.699431385606708</v>
      </c>
      <c r="AT182" s="54">
        <f t="shared" si="272"/>
        <v>62.583886557068602</v>
      </c>
      <c r="AU182" s="54">
        <f t="shared" si="272"/>
        <v>71.467020621998529</v>
      </c>
      <c r="AW182" s="102">
        <f t="shared" si="223"/>
        <v>0.41877686400103992</v>
      </c>
      <c r="AX182" s="102">
        <f t="shared" si="224"/>
        <v>0.72250872097481333</v>
      </c>
      <c r="AY182" s="103">
        <f t="shared" si="225"/>
        <v>0.57961496082154351</v>
      </c>
    </row>
    <row r="183" spans="1:51" x14ac:dyDescent="0.2">
      <c r="A183" s="18" t="s">
        <v>197</v>
      </c>
      <c r="B183" s="18">
        <f>IF(ISERROR(VLOOKUP('Prices revenue smoothing'!A183,Quantities!$A$1:$B$576,2,FALSE)),0,VLOOKUP('Prices revenue smoothing'!A183,Quantities!$A$1:$B$576,2,FALSE))</f>
        <v>82</v>
      </c>
      <c r="C183" s="19">
        <f t="shared" si="214"/>
        <v>1</v>
      </c>
      <c r="D183" s="20">
        <v>2</v>
      </c>
      <c r="E183" s="21">
        <v>10</v>
      </c>
      <c r="F183" s="22">
        <v>0</v>
      </c>
      <c r="G183" s="23">
        <v>0</v>
      </c>
      <c r="H183" s="23">
        <v>0</v>
      </c>
      <c r="I183" s="23">
        <f>VLOOKUP(A183,'[1]Public Lighting Charges'!$A$8:$L$689,12,FALSE)</f>
        <v>33.281986403948281</v>
      </c>
      <c r="J183" s="24">
        <f t="shared" si="215"/>
        <v>33.281986403948281</v>
      </c>
      <c r="K183" s="25">
        <f t="shared" si="216"/>
        <v>33.281986403948281</v>
      </c>
      <c r="L183" s="25">
        <f t="shared" si="253"/>
        <v>46.770621036742376</v>
      </c>
      <c r="M183" s="25">
        <f t="shared" si="253"/>
        <v>46.892264515666504</v>
      </c>
      <c r="N183" s="25">
        <f t="shared" si="253"/>
        <v>46.782548256257328</v>
      </c>
      <c r="O183" s="25">
        <f t="shared" si="253"/>
        <v>47.219712297918996</v>
      </c>
      <c r="P183" s="23">
        <f t="shared" si="267"/>
        <v>46.770621036742376</v>
      </c>
      <c r="Q183" s="23">
        <f t="shared" si="268"/>
        <v>0</v>
      </c>
      <c r="R183" s="32">
        <f t="shared" si="228"/>
        <v>46.770621036742376</v>
      </c>
      <c r="S183" s="26">
        <f t="shared" si="197"/>
        <v>0</v>
      </c>
      <c r="U183" s="61">
        <f t="shared" si="198"/>
        <v>2729.1228851237593</v>
      </c>
      <c r="V183" s="61">
        <f t="shared" si="199"/>
        <v>3835.1909250128747</v>
      </c>
      <c r="W183" s="61">
        <f t="shared" si="200"/>
        <v>3845.1656902846535</v>
      </c>
      <c r="X183" s="61">
        <f t="shared" si="201"/>
        <v>3836.1689570131011</v>
      </c>
      <c r="Y183" s="61">
        <f t="shared" si="202"/>
        <v>3872.0164084293579</v>
      </c>
      <c r="Z183" s="62">
        <f t="shared" si="203"/>
        <v>14859.51130151966</v>
      </c>
      <c r="AA183" s="61">
        <f t="shared" si="217"/>
        <v>1142.8935233055986</v>
      </c>
      <c r="AB183" s="63">
        <f t="shared" si="218"/>
        <v>3.272099582043001E-4</v>
      </c>
      <c r="AC183" s="73"/>
      <c r="AD183" s="81">
        <f t="shared" si="219"/>
        <v>2729.1228851237593</v>
      </c>
      <c r="AE183" s="81">
        <f t="shared" si="204"/>
        <v>3137.6881817137337</v>
      </c>
      <c r="AF183" s="81">
        <f t="shared" si="205"/>
        <v>3598.0041103302283</v>
      </c>
      <c r="AG183" s="81">
        <f t="shared" si="206"/>
        <v>4116.6256278858746</v>
      </c>
      <c r="AH183" s="81">
        <f t="shared" si="207"/>
        <v>4700.9379702376182</v>
      </c>
      <c r="AI183" s="82">
        <f t="shared" si="208"/>
        <v>14859.51130153729</v>
      </c>
      <c r="AK183" s="86">
        <f t="shared" si="209"/>
        <v>0.14970571637394295</v>
      </c>
      <c r="AL183" s="86">
        <f t="shared" si="210"/>
        <v>0.14670544106300601</v>
      </c>
      <c r="AM183" s="86">
        <f t="shared" si="211"/>
        <v>0.14414144666111756</v>
      </c>
      <c r="AN183" s="86">
        <f t="shared" si="212"/>
        <v>0.14193963580113594</v>
      </c>
      <c r="AO183" s="56"/>
      <c r="AP183" s="53" t="str">
        <f t="shared" si="220"/>
        <v>FLU0060-ST-0010-002-B</v>
      </c>
      <c r="AQ183" s="53">
        <f t="shared" si="221"/>
        <v>33.281986403948281</v>
      </c>
      <c r="AR183" s="54">
        <f t="shared" ref="AR183:AU183" si="273">IF($B183=0,L183,AQ183*(1+AK183))</f>
        <v>38.264490020899188</v>
      </c>
      <c r="AS183" s="54">
        <f t="shared" si="273"/>
        <v>43.878098906466192</v>
      </c>
      <c r="AT183" s="54">
        <f t="shared" si="273"/>
        <v>50.202751559583824</v>
      </c>
      <c r="AU183" s="54">
        <f t="shared" si="273"/>
        <v>57.328511832166065</v>
      </c>
      <c r="AW183" s="102">
        <f t="shared" si="223"/>
        <v>0.41877686400104008</v>
      </c>
      <c r="AX183" s="102">
        <f t="shared" si="224"/>
        <v>0.72250872097481289</v>
      </c>
      <c r="AY183" s="103">
        <f t="shared" si="225"/>
        <v>0.57961496082154407</v>
      </c>
    </row>
    <row r="184" spans="1:51" x14ac:dyDescent="0.2">
      <c r="A184" s="18" t="s">
        <v>198</v>
      </c>
      <c r="B184" s="18">
        <f>IF(ISERROR(VLOOKUP('Prices revenue smoothing'!A184,Quantities!$A$1:$B$576,2,FALSE)),0,VLOOKUP('Prices revenue smoothing'!A184,Quantities!$A$1:$B$576,2,FALSE))</f>
        <v>2</v>
      </c>
      <c r="C184" s="19">
        <f t="shared" si="214"/>
        <v>1</v>
      </c>
      <c r="D184" s="20">
        <v>2</v>
      </c>
      <c r="E184" s="21">
        <v>740</v>
      </c>
      <c r="F184" s="22">
        <v>0</v>
      </c>
      <c r="G184" s="23">
        <v>0</v>
      </c>
      <c r="H184" s="23">
        <v>0</v>
      </c>
      <c r="I184" s="23">
        <f>VLOOKUP(A184,'[1]Public Lighting Charges'!$A$8:$L$689,12,FALSE)</f>
        <v>33.281986403948281</v>
      </c>
      <c r="J184" s="24">
        <f t="shared" si="215"/>
        <v>33.281986403948281</v>
      </c>
      <c r="K184" s="25">
        <f t="shared" si="216"/>
        <v>33.281986403948281</v>
      </c>
      <c r="L184" s="25">
        <f t="shared" si="253"/>
        <v>46.770621036742376</v>
      </c>
      <c r="M184" s="25">
        <f t="shared" si="253"/>
        <v>46.892264515666504</v>
      </c>
      <c r="N184" s="25">
        <f t="shared" si="253"/>
        <v>46.782548256257328</v>
      </c>
      <c r="O184" s="25">
        <f t="shared" si="253"/>
        <v>47.219712297918996</v>
      </c>
      <c r="P184" s="23">
        <f t="shared" si="267"/>
        <v>46.770621036742376</v>
      </c>
      <c r="Q184" s="23">
        <f t="shared" si="268"/>
        <v>0</v>
      </c>
      <c r="R184" s="32">
        <f t="shared" si="228"/>
        <v>46.770621036742376</v>
      </c>
      <c r="S184" s="26">
        <f t="shared" si="197"/>
        <v>0</v>
      </c>
      <c r="U184" s="61">
        <f t="shared" si="198"/>
        <v>66.563972807896562</v>
      </c>
      <c r="V184" s="61">
        <f t="shared" si="199"/>
        <v>93.541242073484753</v>
      </c>
      <c r="W184" s="61">
        <f t="shared" si="200"/>
        <v>93.784529031333008</v>
      </c>
      <c r="X184" s="61">
        <f t="shared" si="201"/>
        <v>93.565096512514657</v>
      </c>
      <c r="Y184" s="61">
        <f t="shared" si="202"/>
        <v>94.439424595837991</v>
      </c>
      <c r="Z184" s="62">
        <f t="shared" si="203"/>
        <v>362.4271049151136</v>
      </c>
      <c r="AA184" s="61">
        <f t="shared" si="217"/>
        <v>27.875451787941429</v>
      </c>
      <c r="AB184" s="63">
        <f t="shared" si="218"/>
        <v>7.980730687909758E-6</v>
      </c>
      <c r="AC184" s="73"/>
      <c r="AD184" s="81">
        <f t="shared" si="219"/>
        <v>66.563972807896562</v>
      </c>
      <c r="AE184" s="81">
        <f t="shared" si="204"/>
        <v>76.528980041798377</v>
      </c>
      <c r="AF184" s="81">
        <f t="shared" si="205"/>
        <v>87.756197812932385</v>
      </c>
      <c r="AG184" s="81">
        <f t="shared" si="206"/>
        <v>100.40550311916766</v>
      </c>
      <c r="AH184" s="81">
        <f t="shared" si="207"/>
        <v>114.65702366433214</v>
      </c>
      <c r="AI184" s="82">
        <f t="shared" si="208"/>
        <v>362.42710491554362</v>
      </c>
      <c r="AK184" s="86">
        <f t="shared" si="209"/>
        <v>0.14970571637394298</v>
      </c>
      <c r="AL184" s="86">
        <f t="shared" si="210"/>
        <v>0.14670544106300593</v>
      </c>
      <c r="AM184" s="86">
        <f t="shared" si="211"/>
        <v>0.14414144666111758</v>
      </c>
      <c r="AN184" s="86">
        <f t="shared" si="212"/>
        <v>0.141939635801136</v>
      </c>
      <c r="AO184" s="56"/>
      <c r="AP184" s="53" t="str">
        <f t="shared" si="220"/>
        <v>FLU0060-ST-0740-002-B</v>
      </c>
      <c r="AQ184" s="53">
        <f t="shared" si="221"/>
        <v>33.281986403948281</v>
      </c>
      <c r="AR184" s="54">
        <f t="shared" ref="AR184:AU184" si="274">IF($B184=0,L184,AQ184*(1+AK184))</f>
        <v>38.264490020899188</v>
      </c>
      <c r="AS184" s="54">
        <f t="shared" si="274"/>
        <v>43.878098906466192</v>
      </c>
      <c r="AT184" s="54">
        <f t="shared" si="274"/>
        <v>50.202751559583824</v>
      </c>
      <c r="AU184" s="54">
        <f t="shared" si="274"/>
        <v>57.328511832166065</v>
      </c>
      <c r="AW184" s="102">
        <f t="shared" si="223"/>
        <v>0.41877686400104008</v>
      </c>
      <c r="AX184" s="102">
        <f t="shared" si="224"/>
        <v>0.72250872097481289</v>
      </c>
      <c r="AY184" s="103">
        <f t="shared" si="225"/>
        <v>0.57961496082154407</v>
      </c>
    </row>
    <row r="185" spans="1:51" x14ac:dyDescent="0.2">
      <c r="A185" s="18" t="s">
        <v>199</v>
      </c>
      <c r="B185" s="18">
        <f>IF(ISERROR(VLOOKUP('Prices revenue smoothing'!A185,Quantities!$A$1:$B$576,2,FALSE)),0,VLOOKUP('Prices revenue smoothing'!A185,Quantities!$A$1:$B$576,2,FALSE))</f>
        <v>2</v>
      </c>
      <c r="C185" s="19">
        <f t="shared" si="214"/>
        <v>1</v>
      </c>
      <c r="D185" s="20">
        <v>2</v>
      </c>
      <c r="E185" s="21">
        <v>810</v>
      </c>
      <c r="F185" s="22">
        <v>0</v>
      </c>
      <c r="G185" s="23">
        <v>0</v>
      </c>
      <c r="H185" s="23">
        <v>0</v>
      </c>
      <c r="I185" s="23">
        <f>VLOOKUP(A185,'[1]Public Lighting Charges'!$A$8:$L$689,12,FALSE)</f>
        <v>44.09190040394828</v>
      </c>
      <c r="J185" s="24">
        <f t="shared" si="215"/>
        <v>44.09190040394828</v>
      </c>
      <c r="K185" s="25">
        <f t="shared" si="216"/>
        <v>44.09190040394828</v>
      </c>
      <c r="L185" s="25">
        <f t="shared" si="253"/>
        <v>61.961613094650239</v>
      </c>
      <c r="M185" s="25">
        <f t="shared" si="253"/>
        <v>62.122766100736328</v>
      </c>
      <c r="N185" s="25">
        <f t="shared" si="253"/>
        <v>61.977414248120056</v>
      </c>
      <c r="O185" s="25">
        <f t="shared" si="253"/>
        <v>62.556568182959928</v>
      </c>
      <c r="P185" s="23">
        <f t="shared" si="267"/>
        <v>61.961613094650239</v>
      </c>
      <c r="Q185" s="23">
        <f t="shared" si="268"/>
        <v>0</v>
      </c>
      <c r="R185" s="32">
        <f t="shared" si="228"/>
        <v>61.961613094650239</v>
      </c>
      <c r="S185" s="26">
        <f t="shared" si="197"/>
        <v>0</v>
      </c>
      <c r="U185" s="61">
        <f t="shared" si="198"/>
        <v>88.18380080789656</v>
      </c>
      <c r="V185" s="61">
        <f t="shared" si="199"/>
        <v>123.92322618930048</v>
      </c>
      <c r="W185" s="61">
        <f t="shared" si="200"/>
        <v>124.24553220147266</v>
      </c>
      <c r="X185" s="61">
        <f t="shared" si="201"/>
        <v>123.95482849624011</v>
      </c>
      <c r="Y185" s="61">
        <f t="shared" si="202"/>
        <v>125.11313636591986</v>
      </c>
      <c r="Z185" s="62">
        <f t="shared" si="203"/>
        <v>480.14260986876565</v>
      </c>
      <c r="AA185" s="61">
        <f t="shared" si="217"/>
        <v>36.929335558023297</v>
      </c>
      <c r="AB185" s="63">
        <f t="shared" si="218"/>
        <v>1.0572853986873392E-5</v>
      </c>
      <c r="AC185" s="73"/>
      <c r="AD185" s="81">
        <f t="shared" si="219"/>
        <v>88.18380080789656</v>
      </c>
      <c r="AE185" s="81">
        <f t="shared" si="204"/>
        <v>101.3854198804198</v>
      </c>
      <c r="AF185" s="81">
        <f t="shared" si="205"/>
        <v>116.25921262133484</v>
      </c>
      <c r="AG185" s="81">
        <f t="shared" si="206"/>
        <v>133.0169837162565</v>
      </c>
      <c r="AH185" s="81">
        <f t="shared" si="207"/>
        <v>151.89736594030757</v>
      </c>
      <c r="AI185" s="82">
        <f t="shared" si="208"/>
        <v>480.14260986933533</v>
      </c>
      <c r="AK185" s="86">
        <f t="shared" si="209"/>
        <v>0.14970571637394295</v>
      </c>
      <c r="AL185" s="86">
        <f t="shared" si="210"/>
        <v>0.14670544106300593</v>
      </c>
      <c r="AM185" s="86">
        <f t="shared" si="211"/>
        <v>0.14414144666111758</v>
      </c>
      <c r="AN185" s="86">
        <f t="shared" si="212"/>
        <v>0.14193963580113581</v>
      </c>
      <c r="AO185" s="56"/>
      <c r="AP185" s="53" t="str">
        <f t="shared" si="220"/>
        <v>FLU0060-ST-0810-002-B</v>
      </c>
      <c r="AQ185" s="53">
        <f t="shared" si="221"/>
        <v>44.09190040394828</v>
      </c>
      <c r="AR185" s="54">
        <f t="shared" ref="AR185:AU185" si="275">IF($B185=0,L185,AQ185*(1+AK185))</f>
        <v>50.692709940209909</v>
      </c>
      <c r="AS185" s="54">
        <f t="shared" si="275"/>
        <v>58.129606310667434</v>
      </c>
      <c r="AT185" s="54">
        <f t="shared" si="275"/>
        <v>66.508491858128266</v>
      </c>
      <c r="AU185" s="54">
        <f t="shared" si="275"/>
        <v>75.948682970153797</v>
      </c>
      <c r="AW185" s="102">
        <f t="shared" si="223"/>
        <v>0.41877686400103997</v>
      </c>
      <c r="AX185" s="102">
        <f t="shared" si="224"/>
        <v>0.72250872097481311</v>
      </c>
      <c r="AY185" s="103">
        <f t="shared" si="225"/>
        <v>0.57961496082154373</v>
      </c>
    </row>
    <row r="186" spans="1:51" x14ac:dyDescent="0.2">
      <c r="A186" s="18" t="s">
        <v>200</v>
      </c>
      <c r="B186" s="18">
        <f>IF(ISERROR(VLOOKUP('Prices revenue smoothing'!A186,Quantities!$A$1:$B$576,2,FALSE)),0,VLOOKUP('Prices revenue smoothing'!A186,Quantities!$A$1:$B$576,2,FALSE))</f>
        <v>4</v>
      </c>
      <c r="C186" s="19">
        <f t="shared" si="214"/>
        <v>1</v>
      </c>
      <c r="D186" s="20">
        <v>2</v>
      </c>
      <c r="E186" s="21">
        <v>830</v>
      </c>
      <c r="F186" s="22">
        <v>0</v>
      </c>
      <c r="G186" s="23">
        <v>0</v>
      </c>
      <c r="H186" s="23">
        <v>0</v>
      </c>
      <c r="I186" s="23">
        <f>VLOOKUP(A186,'[1]Public Lighting Charges'!$A$8:$L$689,12,FALSE)</f>
        <v>33.281986403948281</v>
      </c>
      <c r="J186" s="24">
        <f t="shared" si="215"/>
        <v>33.281986403948281</v>
      </c>
      <c r="K186" s="25">
        <f t="shared" si="216"/>
        <v>33.281986403948281</v>
      </c>
      <c r="L186" s="25">
        <f t="shared" si="253"/>
        <v>46.770621036742376</v>
      </c>
      <c r="M186" s="25">
        <f t="shared" si="253"/>
        <v>46.892264515666504</v>
      </c>
      <c r="N186" s="25">
        <f t="shared" si="253"/>
        <v>46.782548256257328</v>
      </c>
      <c r="O186" s="25">
        <f t="shared" si="253"/>
        <v>47.219712297918996</v>
      </c>
      <c r="P186" s="23">
        <f t="shared" si="267"/>
        <v>46.770621036742376</v>
      </c>
      <c r="Q186" s="23">
        <f t="shared" si="268"/>
        <v>0</v>
      </c>
      <c r="R186" s="32">
        <f t="shared" si="228"/>
        <v>46.770621036742376</v>
      </c>
      <c r="S186" s="26">
        <f t="shared" si="197"/>
        <v>0</v>
      </c>
      <c r="U186" s="61">
        <f t="shared" si="198"/>
        <v>133.12794561579312</v>
      </c>
      <c r="V186" s="61">
        <f t="shared" si="199"/>
        <v>187.08248414696951</v>
      </c>
      <c r="W186" s="61">
        <f t="shared" si="200"/>
        <v>187.56905806266602</v>
      </c>
      <c r="X186" s="61">
        <f t="shared" si="201"/>
        <v>187.13019302502931</v>
      </c>
      <c r="Y186" s="61">
        <f t="shared" si="202"/>
        <v>188.87884919167598</v>
      </c>
      <c r="Z186" s="62">
        <f t="shared" si="203"/>
        <v>724.85420983022721</v>
      </c>
      <c r="AA186" s="61">
        <f t="shared" si="217"/>
        <v>55.750903575882859</v>
      </c>
      <c r="AB186" s="63">
        <f t="shared" si="218"/>
        <v>1.5961461375819516E-5</v>
      </c>
      <c r="AC186" s="73"/>
      <c r="AD186" s="81">
        <f t="shared" si="219"/>
        <v>133.12794561579312</v>
      </c>
      <c r="AE186" s="81">
        <f t="shared" si="204"/>
        <v>153.05796008359675</v>
      </c>
      <c r="AF186" s="81">
        <f t="shared" si="205"/>
        <v>175.51239562586477</v>
      </c>
      <c r="AG186" s="81">
        <f t="shared" si="206"/>
        <v>200.81100623833532</v>
      </c>
      <c r="AH186" s="81">
        <f t="shared" si="207"/>
        <v>229.31404732866429</v>
      </c>
      <c r="AI186" s="82">
        <f t="shared" si="208"/>
        <v>724.85420983108725</v>
      </c>
      <c r="AK186" s="86">
        <f t="shared" si="209"/>
        <v>0.14970571637394298</v>
      </c>
      <c r="AL186" s="86">
        <f t="shared" si="210"/>
        <v>0.14670544106300593</v>
      </c>
      <c r="AM186" s="86">
        <f t="shared" si="211"/>
        <v>0.14414144666111758</v>
      </c>
      <c r="AN186" s="86">
        <f t="shared" si="212"/>
        <v>0.141939635801136</v>
      </c>
      <c r="AO186" s="56"/>
      <c r="AP186" s="53" t="str">
        <f t="shared" si="220"/>
        <v>FLU0060-ST-0830-002-B</v>
      </c>
      <c r="AQ186" s="53">
        <f t="shared" si="221"/>
        <v>33.281986403948281</v>
      </c>
      <c r="AR186" s="54">
        <f t="shared" ref="AR186:AU186" si="276">IF($B186=0,L186,AQ186*(1+AK186))</f>
        <v>38.264490020899188</v>
      </c>
      <c r="AS186" s="54">
        <f t="shared" si="276"/>
        <v>43.878098906466192</v>
      </c>
      <c r="AT186" s="54">
        <f t="shared" si="276"/>
        <v>50.202751559583824</v>
      </c>
      <c r="AU186" s="54">
        <f t="shared" si="276"/>
        <v>57.328511832166065</v>
      </c>
      <c r="AW186" s="102">
        <f t="shared" si="223"/>
        <v>0.41877686400104008</v>
      </c>
      <c r="AX186" s="102">
        <f t="shared" si="224"/>
        <v>0.72250872097481289</v>
      </c>
      <c r="AY186" s="103">
        <f t="shared" si="225"/>
        <v>0.57961496082154407</v>
      </c>
    </row>
    <row r="187" spans="1:51" x14ac:dyDescent="0.2">
      <c r="A187" s="18" t="s">
        <v>201</v>
      </c>
      <c r="B187" s="18">
        <f>IF(ISERROR(VLOOKUP('Prices revenue smoothing'!A187,Quantities!$A$1:$B$576,2,FALSE)),0,VLOOKUP('Prices revenue smoothing'!A187,Quantities!$A$1:$B$576,2,FALSE))</f>
        <v>14</v>
      </c>
      <c r="C187" s="19">
        <f t="shared" si="214"/>
        <v>1</v>
      </c>
      <c r="D187" s="20">
        <v>2</v>
      </c>
      <c r="E187" s="21">
        <v>990</v>
      </c>
      <c r="F187" s="22">
        <v>0</v>
      </c>
      <c r="G187" s="23">
        <v>0</v>
      </c>
      <c r="H187" s="23">
        <v>0</v>
      </c>
      <c r="I187" s="23">
        <f>VLOOKUP(A187,'[1]Public Lighting Charges'!$A$8:$L$689,12,FALSE)</f>
        <v>43.156870153948283</v>
      </c>
      <c r="J187" s="24">
        <f t="shared" si="215"/>
        <v>43.156870153948283</v>
      </c>
      <c r="K187" s="25">
        <f t="shared" si="216"/>
        <v>43.156870153948283</v>
      </c>
      <c r="L187" s="25">
        <f t="shared" si="253"/>
        <v>60.647630661334532</v>
      </c>
      <c r="M187" s="25">
        <f t="shared" si="253"/>
        <v>60.805366193141019</v>
      </c>
      <c r="N187" s="25">
        <f t="shared" si="253"/>
        <v>60.663096729304655</v>
      </c>
      <c r="O187" s="25">
        <f t="shared" si="253"/>
        <v>61.229968897118823</v>
      </c>
      <c r="P187" s="23">
        <f t="shared" si="267"/>
        <v>60.647630661334532</v>
      </c>
      <c r="Q187" s="23">
        <f t="shared" si="268"/>
        <v>0</v>
      </c>
      <c r="R187" s="32">
        <f t="shared" si="228"/>
        <v>60.647630661334532</v>
      </c>
      <c r="S187" s="26">
        <f t="shared" si="197"/>
        <v>0</v>
      </c>
      <c r="U187" s="61">
        <f t="shared" si="198"/>
        <v>604.19618215527601</v>
      </c>
      <c r="V187" s="61">
        <f t="shared" si="199"/>
        <v>849.06682925868347</v>
      </c>
      <c r="W187" s="61">
        <f t="shared" si="200"/>
        <v>851.27512670397425</v>
      </c>
      <c r="X187" s="61">
        <f t="shared" si="201"/>
        <v>849.2833542102652</v>
      </c>
      <c r="Y187" s="61">
        <f t="shared" si="202"/>
        <v>857.21956455966347</v>
      </c>
      <c r="Z187" s="62">
        <f t="shared" si="203"/>
        <v>3289.7236126706034</v>
      </c>
      <c r="AA187" s="61">
        <f t="shared" si="217"/>
        <v>253.02338240438746</v>
      </c>
      <c r="AB187" s="63">
        <f t="shared" si="218"/>
        <v>7.2440493093172025E-5</v>
      </c>
      <c r="AC187" s="73"/>
      <c r="AD187" s="81">
        <f t="shared" si="219"/>
        <v>604.19618215527601</v>
      </c>
      <c r="AE187" s="81">
        <f t="shared" si="204"/>
        <v>694.64780443523284</v>
      </c>
      <c r="AF187" s="81">
        <f t="shared" si="205"/>
        <v>796.55641696835232</v>
      </c>
      <c r="AG187" s="81">
        <f t="shared" si="206"/>
        <v>911.37321125736696</v>
      </c>
      <c r="AH187" s="81">
        <f t="shared" si="207"/>
        <v>1040.7331929421493</v>
      </c>
      <c r="AI187" s="82">
        <f t="shared" si="208"/>
        <v>3289.7236126745061</v>
      </c>
      <c r="AK187" s="86">
        <f t="shared" si="209"/>
        <v>0.14970571637394281</v>
      </c>
      <c r="AL187" s="86">
        <f t="shared" si="210"/>
        <v>0.14670544106300587</v>
      </c>
      <c r="AM187" s="86">
        <f t="shared" si="211"/>
        <v>0.1441414466611175</v>
      </c>
      <c r="AN187" s="86">
        <f t="shared" si="212"/>
        <v>0.14193963580113594</v>
      </c>
      <c r="AO187" s="56"/>
      <c r="AP187" s="53" t="str">
        <f t="shared" si="220"/>
        <v>FLU0060-ST-0990-002-B</v>
      </c>
      <c r="AQ187" s="53">
        <f t="shared" si="221"/>
        <v>43.156870153948283</v>
      </c>
      <c r="AR187" s="54">
        <f t="shared" ref="AR187:AU187" si="277">IF($B187=0,L187,AQ187*(1+AK187))</f>
        <v>49.617700316802342</v>
      </c>
      <c r="AS187" s="54">
        <f t="shared" si="277"/>
        <v>56.896886926310884</v>
      </c>
      <c r="AT187" s="54">
        <f t="shared" si="277"/>
        <v>65.098086518383354</v>
      </c>
      <c r="AU187" s="54">
        <f t="shared" si="277"/>
        <v>74.338085210153523</v>
      </c>
      <c r="AW187" s="102">
        <f t="shared" si="223"/>
        <v>0.41877686400103997</v>
      </c>
      <c r="AX187" s="102">
        <f t="shared" si="224"/>
        <v>0.72250872097481267</v>
      </c>
      <c r="AY187" s="103">
        <f t="shared" si="225"/>
        <v>0.57961496082154407</v>
      </c>
    </row>
    <row r="188" spans="1:51" x14ac:dyDescent="0.2">
      <c r="A188" s="18" t="s">
        <v>202</v>
      </c>
      <c r="B188" s="18">
        <f>IF(ISERROR(VLOOKUP('Prices revenue smoothing'!A188,Quantities!$A$1:$B$576,2,FALSE)),0,VLOOKUP('Prices revenue smoothing'!A188,Quantities!$A$1:$B$576,2,FALSE))</f>
        <v>2</v>
      </c>
      <c r="C188" s="19">
        <f t="shared" si="214"/>
        <v>1</v>
      </c>
      <c r="D188" s="20">
        <v>2</v>
      </c>
      <c r="E188" s="21">
        <v>1000</v>
      </c>
      <c r="F188" s="22">
        <v>0</v>
      </c>
      <c r="G188" s="23">
        <v>0</v>
      </c>
      <c r="H188" s="23">
        <v>0</v>
      </c>
      <c r="I188" s="23">
        <f>VLOOKUP(A188,'[1]Public Lighting Charges'!$A$8:$L$689,12,FALSE)</f>
        <v>38.219428278948278</v>
      </c>
      <c r="J188" s="24">
        <f t="shared" si="215"/>
        <v>38.219428278948278</v>
      </c>
      <c r="K188" s="25">
        <f t="shared" si="216"/>
        <v>38.219428278948278</v>
      </c>
      <c r="L188" s="25">
        <f t="shared" si="253"/>
        <v>53.70912584903845</v>
      </c>
      <c r="M188" s="25">
        <f t="shared" si="253"/>
        <v>53.848815354403762</v>
      </c>
      <c r="N188" s="25">
        <f t="shared" si="253"/>
        <v>53.722822492780985</v>
      </c>
      <c r="O188" s="25">
        <f t="shared" si="253"/>
        <v>54.224840597518906</v>
      </c>
      <c r="P188" s="23">
        <f t="shared" si="267"/>
        <v>53.70912584903845</v>
      </c>
      <c r="Q188" s="23">
        <f t="shared" si="268"/>
        <v>0</v>
      </c>
      <c r="R188" s="32">
        <f t="shared" si="228"/>
        <v>53.70912584903845</v>
      </c>
      <c r="S188" s="26">
        <f t="shared" si="197"/>
        <v>0</v>
      </c>
      <c r="U188" s="61">
        <f t="shared" si="198"/>
        <v>76.438856557896557</v>
      </c>
      <c r="V188" s="61">
        <f t="shared" si="199"/>
        <v>107.4182516980769</v>
      </c>
      <c r="W188" s="61">
        <f t="shared" si="200"/>
        <v>107.69763070880752</v>
      </c>
      <c r="X188" s="61">
        <f t="shared" si="201"/>
        <v>107.44564498556197</v>
      </c>
      <c r="Y188" s="61">
        <f t="shared" si="202"/>
        <v>108.44968119503781</v>
      </c>
      <c r="Z188" s="62">
        <f t="shared" si="203"/>
        <v>416.19381050545701</v>
      </c>
      <c r="AA188" s="61">
        <f t="shared" si="217"/>
        <v>32.010824637141255</v>
      </c>
      <c r="AB188" s="63">
        <f t="shared" si="218"/>
        <v>9.1646862791814552E-6</v>
      </c>
      <c r="AC188" s="73"/>
      <c r="AD188" s="81">
        <f t="shared" si="219"/>
        <v>76.438856557896557</v>
      </c>
      <c r="AE188" s="81">
        <f t="shared" si="204"/>
        <v>87.88219033770153</v>
      </c>
      <c r="AF188" s="81">
        <f t="shared" si="205"/>
        <v>100.77498583277708</v>
      </c>
      <c r="AG188" s="81">
        <f t="shared" si="206"/>
        <v>115.3008380779672</v>
      </c>
      <c r="AH188" s="81">
        <f t="shared" si="207"/>
        <v>131.66659704231961</v>
      </c>
      <c r="AI188" s="82">
        <f t="shared" si="208"/>
        <v>416.19381050595081</v>
      </c>
      <c r="AK188" s="86">
        <f t="shared" si="209"/>
        <v>0.14970571637394298</v>
      </c>
      <c r="AL188" s="86">
        <f t="shared" si="210"/>
        <v>0.14670544106300598</v>
      </c>
      <c r="AM188" s="86">
        <f t="shared" si="211"/>
        <v>0.14414144666111764</v>
      </c>
      <c r="AN188" s="86">
        <f t="shared" si="212"/>
        <v>0.14193963580113592</v>
      </c>
      <c r="AO188" s="56"/>
      <c r="AP188" s="53" t="str">
        <f t="shared" si="220"/>
        <v>FLU0060-ST-1000-002-B</v>
      </c>
      <c r="AQ188" s="53">
        <f t="shared" si="221"/>
        <v>38.219428278948278</v>
      </c>
      <c r="AR188" s="54">
        <f t="shared" ref="AR188:AU188" si="278">IF($B188=0,L188,AQ188*(1+AK188))</f>
        <v>43.941095168850765</v>
      </c>
      <c r="AS188" s="54">
        <f t="shared" si="278"/>
        <v>50.387492916388538</v>
      </c>
      <c r="AT188" s="54">
        <f t="shared" si="278"/>
        <v>57.650419038983607</v>
      </c>
      <c r="AU188" s="54">
        <f t="shared" si="278"/>
        <v>65.833298521159819</v>
      </c>
      <c r="AW188" s="102">
        <f t="shared" si="223"/>
        <v>0.41877686400104003</v>
      </c>
      <c r="AX188" s="102">
        <f t="shared" si="224"/>
        <v>0.72250872097481356</v>
      </c>
      <c r="AY188" s="103">
        <f t="shared" si="225"/>
        <v>0.5796149608215434</v>
      </c>
    </row>
    <row r="189" spans="1:51" x14ac:dyDescent="0.2">
      <c r="A189" s="18" t="s">
        <v>203</v>
      </c>
      <c r="B189" s="18">
        <f>IF(ISERROR(VLOOKUP('Prices revenue smoothing'!A189,Quantities!$A$1:$B$576,2,FALSE)),0,VLOOKUP('Prices revenue smoothing'!A189,Quantities!$A$1:$B$576,2,FALSE))</f>
        <v>1</v>
      </c>
      <c r="C189" s="19">
        <f t="shared" si="214"/>
        <v>1</v>
      </c>
      <c r="D189" s="20">
        <v>2</v>
      </c>
      <c r="E189" s="21">
        <v>10</v>
      </c>
      <c r="F189" s="22">
        <v>0</v>
      </c>
      <c r="G189" s="23">
        <v>0</v>
      </c>
      <c r="H189" s="23">
        <v>0</v>
      </c>
      <c r="I189" s="23">
        <f>VLOOKUP(A189,'[1]Public Lighting Charges'!$A$8:$L$689,12,FALSE)</f>
        <v>35.196583085853746</v>
      </c>
      <c r="J189" s="24">
        <f t="shared" si="215"/>
        <v>35.196583085853746</v>
      </c>
      <c r="K189" s="25">
        <f t="shared" si="216"/>
        <v>35.196583085853746</v>
      </c>
      <c r="L189" s="25">
        <f t="shared" si="253"/>
        <v>49.461171857861089</v>
      </c>
      <c r="M189" s="25">
        <f t="shared" si="253"/>
        <v>49.589813062170258</v>
      </c>
      <c r="N189" s="25">
        <f t="shared" si="253"/>
        <v>49.47378520874544</v>
      </c>
      <c r="O189" s="25">
        <f t="shared" si="253"/>
        <v>49.936097774099622</v>
      </c>
      <c r="P189" s="23">
        <f t="shared" si="267"/>
        <v>49.461171857861089</v>
      </c>
      <c r="Q189" s="23">
        <f t="shared" si="268"/>
        <v>0</v>
      </c>
      <c r="R189" s="32">
        <f t="shared" si="228"/>
        <v>49.461171857861089</v>
      </c>
      <c r="S189" s="26">
        <f t="shared" si="197"/>
        <v>0</v>
      </c>
      <c r="U189" s="61">
        <f t="shared" si="198"/>
        <v>35.196583085853746</v>
      </c>
      <c r="V189" s="61">
        <f t="shared" si="199"/>
        <v>49.461171857861089</v>
      </c>
      <c r="W189" s="61">
        <f t="shared" si="200"/>
        <v>49.589813062170258</v>
      </c>
      <c r="X189" s="61">
        <f t="shared" si="201"/>
        <v>49.47378520874544</v>
      </c>
      <c r="Y189" s="61">
        <f t="shared" si="202"/>
        <v>49.936097774099622</v>
      </c>
      <c r="Z189" s="62">
        <f t="shared" si="203"/>
        <v>191.63813655661107</v>
      </c>
      <c r="AA189" s="61">
        <f t="shared" si="217"/>
        <v>14.739514688245876</v>
      </c>
      <c r="AB189" s="63">
        <f t="shared" si="218"/>
        <v>4.2199171547873055E-6</v>
      </c>
      <c r="AC189" s="73"/>
      <c r="AD189" s="81">
        <f t="shared" si="219"/>
        <v>35.196583085853746</v>
      </c>
      <c r="AE189" s="81">
        <f t="shared" si="204"/>
        <v>40.465712770636486</v>
      </c>
      <c r="AF189" s="81">
        <f t="shared" si="205"/>
        <v>46.402253010581624</v>
      </c>
      <c r="AG189" s="81">
        <f t="shared" si="206"/>
        <v>53.090740887862054</v>
      </c>
      <c r="AH189" s="81">
        <f t="shared" si="207"/>
        <v>60.626421313897666</v>
      </c>
      <c r="AI189" s="82">
        <f t="shared" si="208"/>
        <v>191.63813655683848</v>
      </c>
      <c r="AK189" s="86">
        <f t="shared" si="209"/>
        <v>0.149705716373943</v>
      </c>
      <c r="AL189" s="86">
        <f t="shared" si="210"/>
        <v>0.14670544106300595</v>
      </c>
      <c r="AM189" s="86">
        <f t="shared" si="211"/>
        <v>0.1441414466611175</v>
      </c>
      <c r="AN189" s="86">
        <f t="shared" si="212"/>
        <v>0.14193963580113583</v>
      </c>
      <c r="AO189" s="56"/>
      <c r="AP189" s="53" t="str">
        <f t="shared" si="220"/>
        <v>FLU0070-ST-0010-002-B</v>
      </c>
      <c r="AQ189" s="53">
        <f t="shared" si="221"/>
        <v>35.196583085853746</v>
      </c>
      <c r="AR189" s="54">
        <f t="shared" ref="AR189:AU189" si="279">IF($B189=0,L189,AQ189*(1+AK189))</f>
        <v>40.465712770636486</v>
      </c>
      <c r="AS189" s="54">
        <f t="shared" si="279"/>
        <v>46.402253010581624</v>
      </c>
      <c r="AT189" s="54">
        <f t="shared" si="279"/>
        <v>53.090740887862054</v>
      </c>
      <c r="AU189" s="54">
        <f t="shared" si="279"/>
        <v>60.626421313897666</v>
      </c>
      <c r="AW189" s="102">
        <f t="shared" si="223"/>
        <v>0.41877686400103992</v>
      </c>
      <c r="AX189" s="102">
        <f t="shared" si="224"/>
        <v>0.72250872097481278</v>
      </c>
      <c r="AY189" s="103">
        <f t="shared" si="225"/>
        <v>0.57961496082154396</v>
      </c>
    </row>
    <row r="190" spans="1:51" x14ac:dyDescent="0.2">
      <c r="A190" s="18" t="s">
        <v>204</v>
      </c>
      <c r="B190" s="18">
        <f>IF(ISERROR(VLOOKUP('Prices revenue smoothing'!A190,Quantities!$A$1:$B$576,2,FALSE)),0,VLOOKUP('Prices revenue smoothing'!A190,Quantities!$A$1:$B$576,2,FALSE))</f>
        <v>20</v>
      </c>
      <c r="C190" s="19">
        <f t="shared" si="214"/>
        <v>1</v>
      </c>
      <c r="D190" s="20">
        <v>2</v>
      </c>
      <c r="E190" s="21">
        <v>10</v>
      </c>
      <c r="F190" s="22">
        <v>0</v>
      </c>
      <c r="G190" s="23">
        <v>0</v>
      </c>
      <c r="H190" s="23">
        <v>0</v>
      </c>
      <c r="I190" s="23">
        <f>VLOOKUP(A190,'[1]Public Lighting Charges'!$A$8:$L$689,12,FALSE)</f>
        <v>37.139347240871501</v>
      </c>
      <c r="J190" s="24">
        <f t="shared" si="215"/>
        <v>37.139347240871501</v>
      </c>
      <c r="K190" s="25">
        <f t="shared" si="216"/>
        <v>37.139347240871501</v>
      </c>
      <c r="L190" s="25">
        <f t="shared" si="253"/>
        <v>52.191305959692315</v>
      </c>
      <c r="M190" s="25">
        <f t="shared" si="253"/>
        <v>52.327047839654597</v>
      </c>
      <c r="N190" s="25">
        <f t="shared" si="253"/>
        <v>52.204615536284514</v>
      </c>
      <c r="O190" s="25">
        <f t="shared" si="253"/>
        <v>52.692446609449341</v>
      </c>
      <c r="P190" s="23">
        <f t="shared" si="267"/>
        <v>52.191305959692315</v>
      </c>
      <c r="Q190" s="23">
        <f t="shared" si="268"/>
        <v>0</v>
      </c>
      <c r="R190" s="32">
        <f t="shared" si="228"/>
        <v>52.191305959692315</v>
      </c>
      <c r="S190" s="26">
        <f t="shared" si="197"/>
        <v>0</v>
      </c>
      <c r="U190" s="61">
        <f t="shared" si="198"/>
        <v>742.78694481743003</v>
      </c>
      <c r="V190" s="61">
        <f t="shared" si="199"/>
        <v>1043.8261191938464</v>
      </c>
      <c r="W190" s="61">
        <f t="shared" si="200"/>
        <v>1046.5409567930919</v>
      </c>
      <c r="X190" s="61">
        <f t="shared" si="201"/>
        <v>1044.0923107256904</v>
      </c>
      <c r="Y190" s="61">
        <f t="shared" si="202"/>
        <v>1053.8489321889867</v>
      </c>
      <c r="Z190" s="62">
        <f t="shared" si="203"/>
        <v>4044.3217347596055</v>
      </c>
      <c r="AA190" s="61">
        <f t="shared" si="217"/>
        <v>311.06198737155671</v>
      </c>
      <c r="AB190" s="63">
        <f t="shared" si="218"/>
        <v>8.9056922461514315E-5</v>
      </c>
      <c r="AC190" s="73"/>
      <c r="AD190" s="81">
        <f t="shared" si="219"/>
        <v>742.78694481743003</v>
      </c>
      <c r="AE190" s="81">
        <f t="shared" si="204"/>
        <v>853.98639650453583</v>
      </c>
      <c r="AF190" s="81">
        <f t="shared" si="205"/>
        <v>979.27084746554078</v>
      </c>
      <c r="AG190" s="81">
        <f t="shared" si="206"/>
        <v>1120.4243640922823</v>
      </c>
      <c r="AH190" s="81">
        <f t="shared" si="207"/>
        <v>1279.4569902742601</v>
      </c>
      <c r="AI190" s="82">
        <f t="shared" si="208"/>
        <v>4044.3217347644036</v>
      </c>
      <c r="AK190" s="86">
        <f t="shared" si="209"/>
        <v>0.14970571637394298</v>
      </c>
      <c r="AL190" s="86">
        <f t="shared" si="210"/>
        <v>0.14670544106300587</v>
      </c>
      <c r="AM190" s="86">
        <f t="shared" si="211"/>
        <v>0.14414144666111744</v>
      </c>
      <c r="AN190" s="86">
        <f t="shared" si="212"/>
        <v>0.14193963580113583</v>
      </c>
      <c r="AO190" s="56"/>
      <c r="AP190" s="53" t="str">
        <f t="shared" si="220"/>
        <v>FLU0080-ST-0010-002-B</v>
      </c>
      <c r="AQ190" s="53">
        <f t="shared" si="221"/>
        <v>37.139347240871501</v>
      </c>
      <c r="AR190" s="54">
        <f t="shared" ref="AR190:AU190" si="280">IF($B190=0,L190,AQ190*(1+AK190))</f>
        <v>42.699319825226794</v>
      </c>
      <c r="AS190" s="54">
        <f t="shared" si="280"/>
        <v>48.963542373277043</v>
      </c>
      <c r="AT190" s="54">
        <f t="shared" si="280"/>
        <v>56.021218204614122</v>
      </c>
      <c r="AU190" s="54">
        <f t="shared" si="280"/>
        <v>63.972849513713008</v>
      </c>
      <c r="AW190" s="102">
        <f t="shared" si="223"/>
        <v>0.41877686400103986</v>
      </c>
      <c r="AX190" s="102">
        <f t="shared" si="224"/>
        <v>0.72250872097481267</v>
      </c>
      <c r="AY190" s="103">
        <f t="shared" si="225"/>
        <v>0.57961496082154396</v>
      </c>
    </row>
    <row r="191" spans="1:51" x14ac:dyDescent="0.2">
      <c r="A191" s="18" t="s">
        <v>205</v>
      </c>
      <c r="B191" s="18">
        <f>IF(ISERROR(VLOOKUP('Prices revenue smoothing'!A191,Quantities!$A$1:$B$576,2,FALSE)),0,VLOOKUP('Prices revenue smoothing'!A191,Quantities!$A$1:$B$576,2,FALSE))</f>
        <v>3</v>
      </c>
      <c r="C191" s="19">
        <f t="shared" si="214"/>
        <v>1</v>
      </c>
      <c r="D191" s="20">
        <v>2</v>
      </c>
      <c r="E191" s="21">
        <v>990</v>
      </c>
      <c r="F191" s="22">
        <v>0</v>
      </c>
      <c r="G191" s="23">
        <v>0</v>
      </c>
      <c r="H191" s="23">
        <v>0</v>
      </c>
      <c r="I191" s="23">
        <f>VLOOKUP(A191,'[1]Public Lighting Charges'!$A$8:$L$689,12,FALSE)</f>
        <v>47.014230990871503</v>
      </c>
      <c r="J191" s="24">
        <f t="shared" si="215"/>
        <v>47.014230990871503</v>
      </c>
      <c r="K191" s="25">
        <f t="shared" si="216"/>
        <v>47.014230990871503</v>
      </c>
      <c r="L191" s="25">
        <f t="shared" si="253"/>
        <v>66.068315584284477</v>
      </c>
      <c r="M191" s="25">
        <f t="shared" si="253"/>
        <v>66.240149517129112</v>
      </c>
      <c r="N191" s="25">
        <f t="shared" si="253"/>
        <v>66.085164009331848</v>
      </c>
      <c r="O191" s="25">
        <f t="shared" si="253"/>
        <v>66.702703208649183</v>
      </c>
      <c r="P191" s="23">
        <f t="shared" si="267"/>
        <v>66.068315584284477</v>
      </c>
      <c r="Q191" s="23">
        <f t="shared" si="268"/>
        <v>0</v>
      </c>
      <c r="R191" s="32">
        <f t="shared" si="228"/>
        <v>66.068315584284477</v>
      </c>
      <c r="S191" s="26">
        <f t="shared" si="197"/>
        <v>0</v>
      </c>
      <c r="U191" s="61">
        <f t="shared" si="198"/>
        <v>141.0426929726145</v>
      </c>
      <c r="V191" s="61">
        <f t="shared" si="199"/>
        <v>198.20494675285343</v>
      </c>
      <c r="W191" s="61">
        <f t="shared" si="200"/>
        <v>198.72044855138734</v>
      </c>
      <c r="X191" s="61">
        <f t="shared" si="201"/>
        <v>198.25549202799556</v>
      </c>
      <c r="Y191" s="61">
        <f t="shared" si="202"/>
        <v>200.10810962594755</v>
      </c>
      <c r="Z191" s="62">
        <f t="shared" si="203"/>
        <v>767.94837698497122</v>
      </c>
      <c r="AA191" s="61">
        <f t="shared" si="217"/>
        <v>59.065416653333045</v>
      </c>
      <c r="AB191" s="63">
        <f t="shared" si="218"/>
        <v>1.6910405143042252E-5</v>
      </c>
      <c r="AC191" s="73"/>
      <c r="AD191" s="81">
        <f t="shared" si="219"/>
        <v>141.0426929726145</v>
      </c>
      <c r="AE191" s="81">
        <f t="shared" si="204"/>
        <v>162.15759036338986</v>
      </c>
      <c r="AF191" s="81">
        <f t="shared" si="205"/>
        <v>185.94699117936523</v>
      </c>
      <c r="AG191" s="81">
        <f t="shared" si="206"/>
        <v>212.74965949024102</v>
      </c>
      <c r="AH191" s="81">
        <f t="shared" si="207"/>
        <v>242.9472686751015</v>
      </c>
      <c r="AI191" s="82">
        <f t="shared" si="208"/>
        <v>767.94837698588231</v>
      </c>
      <c r="AK191" s="86">
        <f t="shared" si="209"/>
        <v>0.14970571637394303</v>
      </c>
      <c r="AL191" s="86">
        <f t="shared" si="210"/>
        <v>0.14670544106300606</v>
      </c>
      <c r="AM191" s="86">
        <f t="shared" si="211"/>
        <v>0.14414144666111767</v>
      </c>
      <c r="AN191" s="86">
        <f t="shared" si="212"/>
        <v>0.14193963580113589</v>
      </c>
      <c r="AO191" s="56"/>
      <c r="AP191" s="53" t="str">
        <f t="shared" si="220"/>
        <v>FLU0080-ST-0990-002-B</v>
      </c>
      <c r="AQ191" s="53">
        <f t="shared" si="221"/>
        <v>47.014230990871503</v>
      </c>
      <c r="AR191" s="54">
        <f t="shared" ref="AR191:AU191" si="281">IF($B191=0,L191,AQ191*(1+AK191))</f>
        <v>54.052530121129955</v>
      </c>
      <c r="AS191" s="54">
        <f t="shared" si="281"/>
        <v>61.982330393121742</v>
      </c>
      <c r="AT191" s="54">
        <f t="shared" si="281"/>
        <v>70.916553163413681</v>
      </c>
      <c r="AU191" s="54">
        <f t="shared" si="281"/>
        <v>80.982422891700523</v>
      </c>
      <c r="AW191" s="102">
        <f t="shared" si="223"/>
        <v>0.41877686400104008</v>
      </c>
      <c r="AX191" s="102">
        <f t="shared" si="224"/>
        <v>0.72250872097481378</v>
      </c>
      <c r="AY191" s="103">
        <f t="shared" si="225"/>
        <v>0.5796149608215434</v>
      </c>
    </row>
    <row r="192" spans="1:51" x14ac:dyDescent="0.2">
      <c r="A192" s="18" t="s">
        <v>206</v>
      </c>
      <c r="B192" s="18">
        <f>IF(ISERROR(VLOOKUP('Prices revenue smoothing'!A192,Quantities!$A$1:$B$576,2,FALSE)),0,VLOOKUP('Prices revenue smoothing'!A192,Quantities!$A$1:$B$576,2,FALSE))</f>
        <v>62</v>
      </c>
      <c r="C192" s="19">
        <f t="shared" si="214"/>
        <v>1</v>
      </c>
      <c r="D192" s="20">
        <v>2</v>
      </c>
      <c r="E192" s="21">
        <v>10</v>
      </c>
      <c r="F192" s="22">
        <v>0</v>
      </c>
      <c r="G192" s="23">
        <v>0</v>
      </c>
      <c r="H192" s="23">
        <v>0</v>
      </c>
      <c r="I192" s="23">
        <f>VLOOKUP(A192,'[1]Public Lighting Charges'!$A$8:$L$689,12,FALSE)</f>
        <v>31.513814205853745</v>
      </c>
      <c r="J192" s="24">
        <f t="shared" si="215"/>
        <v>31.513814205853745</v>
      </c>
      <c r="K192" s="25">
        <f t="shared" si="216"/>
        <v>31.513814205853745</v>
      </c>
      <c r="L192" s="25">
        <f t="shared" si="253"/>
        <v>44.285838103384386</v>
      </c>
      <c r="M192" s="25">
        <f t="shared" si="253"/>
        <v>44.401019028814787</v>
      </c>
      <c r="N192" s="25">
        <f t="shared" si="253"/>
        <v>44.297131665470033</v>
      </c>
      <c r="O192" s="25">
        <f t="shared" si="253"/>
        <v>44.711070491692603</v>
      </c>
      <c r="P192" s="23">
        <f t="shared" si="267"/>
        <v>44.285838103384386</v>
      </c>
      <c r="Q192" s="23">
        <f t="shared" si="268"/>
        <v>0</v>
      </c>
      <c r="R192" s="32">
        <f t="shared" si="228"/>
        <v>44.285838103384386</v>
      </c>
      <c r="S192" s="26">
        <f t="shared" si="197"/>
        <v>0</v>
      </c>
      <c r="U192" s="61">
        <f t="shared" si="198"/>
        <v>1953.8564807629323</v>
      </c>
      <c r="V192" s="61">
        <f t="shared" si="199"/>
        <v>2745.721962409832</v>
      </c>
      <c r="W192" s="61">
        <f t="shared" si="200"/>
        <v>2752.8631797865169</v>
      </c>
      <c r="X192" s="61">
        <f t="shared" si="201"/>
        <v>2746.4221632591421</v>
      </c>
      <c r="Y192" s="61">
        <f t="shared" si="202"/>
        <v>2772.0863704849412</v>
      </c>
      <c r="Z192" s="62">
        <f t="shared" si="203"/>
        <v>10638.345607558682</v>
      </c>
      <c r="AA192" s="61">
        <f t="shared" si="217"/>
        <v>818.22988972200892</v>
      </c>
      <c r="AB192" s="63">
        <f t="shared" si="218"/>
        <v>2.3425888987723174E-4</v>
      </c>
      <c r="AC192" s="73"/>
      <c r="AD192" s="81">
        <f t="shared" si="219"/>
        <v>1953.8564807629323</v>
      </c>
      <c r="AE192" s="81">
        <f t="shared" si="204"/>
        <v>2246.3599649074181</v>
      </c>
      <c r="AF192" s="81">
        <f t="shared" si="205"/>
        <v>2575.9131943454395</v>
      </c>
      <c r="AG192" s="81">
        <f t="shared" si="206"/>
        <v>2947.2090486518514</v>
      </c>
      <c r="AH192" s="81">
        <f t="shared" si="207"/>
        <v>3365.5348276473073</v>
      </c>
      <c r="AI192" s="82">
        <f t="shared" si="208"/>
        <v>10638.345607571304</v>
      </c>
      <c r="AK192" s="86">
        <f t="shared" si="209"/>
        <v>0.14970571637394292</v>
      </c>
      <c r="AL192" s="86">
        <f t="shared" si="210"/>
        <v>0.14670544106300598</v>
      </c>
      <c r="AM192" s="86">
        <f t="shared" si="211"/>
        <v>0.14414144666111747</v>
      </c>
      <c r="AN192" s="86">
        <f t="shared" si="212"/>
        <v>0.14193963580113589</v>
      </c>
      <c r="AO192" s="56"/>
      <c r="AP192" s="53" t="str">
        <f t="shared" si="220"/>
        <v>FLU0100-ST-0010-002-B</v>
      </c>
      <c r="AQ192" s="53">
        <f t="shared" si="221"/>
        <v>31.513814205853745</v>
      </c>
      <c r="AR192" s="54">
        <f t="shared" ref="AR192:AU192" si="282">IF($B192=0,L192,AQ192*(1+AK192))</f>
        <v>36.231612337216418</v>
      </c>
      <c r="AS192" s="54">
        <f t="shared" si="282"/>
        <v>41.546987005571602</v>
      </c>
      <c r="AT192" s="54">
        <f t="shared" si="282"/>
        <v>47.53562981696534</v>
      </c>
      <c r="AU192" s="54">
        <f t="shared" si="282"/>
        <v>54.282819800763022</v>
      </c>
      <c r="AW192" s="102">
        <f t="shared" si="223"/>
        <v>0.41877686400104008</v>
      </c>
      <c r="AX192" s="102">
        <f t="shared" si="224"/>
        <v>0.72250872097481289</v>
      </c>
      <c r="AY192" s="103">
        <f t="shared" si="225"/>
        <v>0.57961496082154407</v>
      </c>
    </row>
    <row r="193" spans="1:51" x14ac:dyDescent="0.2">
      <c r="A193" s="18" t="s">
        <v>207</v>
      </c>
      <c r="B193" s="18">
        <f>IF(ISERROR(VLOOKUP('Prices revenue smoothing'!A193,Quantities!$A$1:$B$576,2,FALSE)),0,VLOOKUP('Prices revenue smoothing'!A193,Quantities!$A$1:$B$576,2,FALSE))</f>
        <v>4</v>
      </c>
      <c r="C193" s="19">
        <f t="shared" si="214"/>
        <v>1</v>
      </c>
      <c r="D193" s="20">
        <v>2</v>
      </c>
      <c r="E193" s="21">
        <v>990</v>
      </c>
      <c r="F193" s="22">
        <v>0</v>
      </c>
      <c r="G193" s="23">
        <v>0</v>
      </c>
      <c r="H193" s="23">
        <v>0</v>
      </c>
      <c r="I193" s="23">
        <f>VLOOKUP(A193,'[1]Public Lighting Charges'!$A$8:$L$689,12,FALSE)</f>
        <v>41.388697955853743</v>
      </c>
      <c r="J193" s="24">
        <f t="shared" si="215"/>
        <v>41.388697955853743</v>
      </c>
      <c r="K193" s="25">
        <f t="shared" si="216"/>
        <v>41.388697955853743</v>
      </c>
      <c r="L193" s="25">
        <f t="shared" si="253"/>
        <v>58.162847727976533</v>
      </c>
      <c r="M193" s="25">
        <f t="shared" si="253"/>
        <v>58.314120706289302</v>
      </c>
      <c r="N193" s="25">
        <f t="shared" si="253"/>
        <v>58.17768013851736</v>
      </c>
      <c r="O193" s="25">
        <f t="shared" si="253"/>
        <v>58.72132709089243</v>
      </c>
      <c r="P193" s="23">
        <f t="shared" si="267"/>
        <v>58.162847727976533</v>
      </c>
      <c r="Q193" s="23">
        <f t="shared" si="268"/>
        <v>0</v>
      </c>
      <c r="R193" s="32">
        <f t="shared" si="228"/>
        <v>58.162847727976533</v>
      </c>
      <c r="S193" s="26">
        <f t="shared" si="197"/>
        <v>0</v>
      </c>
      <c r="U193" s="61">
        <f t="shared" si="198"/>
        <v>165.55479182341497</v>
      </c>
      <c r="V193" s="61">
        <f t="shared" si="199"/>
        <v>232.65139091190613</v>
      </c>
      <c r="W193" s="61">
        <f t="shared" si="200"/>
        <v>233.25648282515721</v>
      </c>
      <c r="X193" s="61">
        <f t="shared" si="201"/>
        <v>232.71072055406944</v>
      </c>
      <c r="Y193" s="61">
        <f t="shared" si="202"/>
        <v>234.88530836356972</v>
      </c>
      <c r="Z193" s="62">
        <f t="shared" si="203"/>
        <v>901.4117002683854</v>
      </c>
      <c r="AA193" s="61">
        <f t="shared" si="217"/>
        <v>69.330516540154747</v>
      </c>
      <c r="AB193" s="63">
        <f t="shared" si="218"/>
        <v>1.9849299131359808E-5</v>
      </c>
      <c r="AC193" s="73"/>
      <c r="AD193" s="81">
        <f t="shared" si="219"/>
        <v>165.55479182341497</v>
      </c>
      <c r="AE193" s="81">
        <f t="shared" si="204"/>
        <v>190.33929053247832</v>
      </c>
      <c r="AF193" s="81">
        <f t="shared" si="205"/>
        <v>218.26310010166517</v>
      </c>
      <c r="AG193" s="81">
        <f t="shared" si="206"/>
        <v>249.72385910305951</v>
      </c>
      <c r="AH193" s="81">
        <f t="shared" si="207"/>
        <v>285.16957271500195</v>
      </c>
      <c r="AI193" s="82">
        <f t="shared" si="208"/>
        <v>901.41170026945497</v>
      </c>
      <c r="AK193" s="86">
        <f t="shared" si="209"/>
        <v>0.149705716373943</v>
      </c>
      <c r="AL193" s="86">
        <f t="shared" si="210"/>
        <v>0.14670544106300593</v>
      </c>
      <c r="AM193" s="86">
        <f t="shared" si="211"/>
        <v>0.14414144666111758</v>
      </c>
      <c r="AN193" s="86">
        <f t="shared" si="212"/>
        <v>0.14193963580113589</v>
      </c>
      <c r="AO193" s="56"/>
      <c r="AP193" s="53" t="str">
        <f t="shared" si="220"/>
        <v>FLU0100-ST-0990-002-B</v>
      </c>
      <c r="AQ193" s="53">
        <f t="shared" si="221"/>
        <v>41.388697955853743</v>
      </c>
      <c r="AR193" s="54">
        <f t="shared" ref="AR193:AU193" si="283">IF($B193=0,L193,AQ193*(1+AK193))</f>
        <v>47.584822633119579</v>
      </c>
      <c r="AS193" s="54">
        <f t="shared" si="283"/>
        <v>54.565775025416293</v>
      </c>
      <c r="AT193" s="54">
        <f t="shared" si="283"/>
        <v>62.43096477576487</v>
      </c>
      <c r="AU193" s="54">
        <f t="shared" si="283"/>
        <v>71.292393178750487</v>
      </c>
      <c r="AW193" s="102">
        <f t="shared" si="223"/>
        <v>0.41877686400104003</v>
      </c>
      <c r="AX193" s="102">
        <f t="shared" si="224"/>
        <v>0.722508720974813</v>
      </c>
      <c r="AY193" s="103">
        <f t="shared" si="225"/>
        <v>0.57961496082154385</v>
      </c>
    </row>
    <row r="194" spans="1:51" x14ac:dyDescent="0.2">
      <c r="A194" s="18" t="s">
        <v>208</v>
      </c>
      <c r="B194" s="18">
        <f>IF(ISERROR(VLOOKUP('Prices revenue smoothing'!A194,Quantities!$A$1:$B$576,2,FALSE)),0,VLOOKUP('Prices revenue smoothing'!A194,Quantities!$A$1:$B$576,2,FALSE))</f>
        <v>9</v>
      </c>
      <c r="C194" s="19">
        <f t="shared" si="214"/>
        <v>1</v>
      </c>
      <c r="D194" s="20">
        <v>2</v>
      </c>
      <c r="E194" s="21">
        <v>1000</v>
      </c>
      <c r="F194" s="22">
        <v>0</v>
      </c>
      <c r="G194" s="23">
        <v>0</v>
      </c>
      <c r="H194" s="23">
        <v>0</v>
      </c>
      <c r="I194" s="23">
        <f>VLOOKUP(A194,'[1]Public Lighting Charges'!$A$8:$L$689,12,FALSE)</f>
        <v>36.451256080853746</v>
      </c>
      <c r="J194" s="24">
        <f t="shared" si="215"/>
        <v>36.451256080853746</v>
      </c>
      <c r="K194" s="25">
        <f t="shared" si="216"/>
        <v>36.451256080853746</v>
      </c>
      <c r="L194" s="25">
        <f t="shared" si="253"/>
        <v>51.224342915680467</v>
      </c>
      <c r="M194" s="25">
        <f t="shared" si="253"/>
        <v>51.357569867552044</v>
      </c>
      <c r="N194" s="25">
        <f t="shared" si="253"/>
        <v>51.237405901993696</v>
      </c>
      <c r="O194" s="25">
        <f t="shared" si="253"/>
        <v>51.71619879129252</v>
      </c>
      <c r="P194" s="23">
        <f t="shared" si="267"/>
        <v>51.224342915680467</v>
      </c>
      <c r="Q194" s="23">
        <f t="shared" si="268"/>
        <v>0</v>
      </c>
      <c r="R194" s="32">
        <f t="shared" si="228"/>
        <v>51.224342915680467</v>
      </c>
      <c r="S194" s="26">
        <f t="shared" si="197"/>
        <v>0</v>
      </c>
      <c r="U194" s="61">
        <f t="shared" si="198"/>
        <v>328.06130472768371</v>
      </c>
      <c r="V194" s="61">
        <f t="shared" si="199"/>
        <v>461.01908624112423</v>
      </c>
      <c r="W194" s="61">
        <f t="shared" si="200"/>
        <v>462.21812880796841</v>
      </c>
      <c r="X194" s="61">
        <f t="shared" si="201"/>
        <v>461.1366531179433</v>
      </c>
      <c r="Y194" s="61">
        <f t="shared" si="202"/>
        <v>465.44578912163269</v>
      </c>
      <c r="Z194" s="62">
        <f t="shared" si="203"/>
        <v>1786.2261504473217</v>
      </c>
      <c r="AA194" s="61">
        <f t="shared" si="217"/>
        <v>137.38448439394898</v>
      </c>
      <c r="AB194" s="63">
        <f t="shared" si="218"/>
        <v>3.9333122884836941E-5</v>
      </c>
      <c r="AC194" s="73"/>
      <c r="AD194" s="81">
        <f t="shared" si="219"/>
        <v>328.06130472768371</v>
      </c>
      <c r="AE194" s="81">
        <f t="shared" si="204"/>
        <v>377.17395736651201</v>
      </c>
      <c r="AF194" s="81">
        <f t="shared" si="205"/>
        <v>432.50742913944555</v>
      </c>
      <c r="AG194" s="81">
        <f t="shared" si="206"/>
        <v>494.84967566728602</v>
      </c>
      <c r="AH194" s="81">
        <f t="shared" si="207"/>
        <v>565.08845840781089</v>
      </c>
      <c r="AI194" s="82">
        <f t="shared" si="208"/>
        <v>1786.2261504494411</v>
      </c>
      <c r="AK194" s="86">
        <f t="shared" si="209"/>
        <v>0.149705716373943</v>
      </c>
      <c r="AL194" s="86">
        <f t="shared" si="210"/>
        <v>0.14670544106300593</v>
      </c>
      <c r="AM194" s="86">
        <f t="shared" si="211"/>
        <v>0.14414144666111756</v>
      </c>
      <c r="AN194" s="86">
        <f t="shared" si="212"/>
        <v>0.14193963580113603</v>
      </c>
      <c r="AO194" s="56"/>
      <c r="AP194" s="53" t="str">
        <f t="shared" si="220"/>
        <v>FLU0100-ST-1000-002-B</v>
      </c>
      <c r="AQ194" s="53">
        <f t="shared" si="221"/>
        <v>36.451256080853746</v>
      </c>
      <c r="AR194" s="54">
        <f t="shared" ref="AR194:AU194" si="284">IF($B194=0,L194,AQ194*(1+AK194))</f>
        <v>41.908217485168002</v>
      </c>
      <c r="AS194" s="54">
        <f t="shared" si="284"/>
        <v>48.056381015493955</v>
      </c>
      <c r="AT194" s="54">
        <f t="shared" si="284"/>
        <v>54.983297296365116</v>
      </c>
      <c r="AU194" s="54">
        <f t="shared" si="284"/>
        <v>62.787606489756769</v>
      </c>
      <c r="AW194" s="102">
        <f t="shared" si="223"/>
        <v>0.41877686400104008</v>
      </c>
      <c r="AX194" s="102">
        <f t="shared" si="224"/>
        <v>0.72250872097481322</v>
      </c>
      <c r="AY194" s="103">
        <f t="shared" si="225"/>
        <v>0.57961496082154385</v>
      </c>
    </row>
    <row r="195" spans="1:51" x14ac:dyDescent="0.2">
      <c r="A195" s="18" t="s">
        <v>209</v>
      </c>
      <c r="B195" s="18">
        <f>IF(ISERROR(VLOOKUP('Prices revenue smoothing'!A195,Quantities!$A$1:$B$576,2,FALSE)),0,VLOOKUP('Prices revenue smoothing'!A195,Quantities!$A$1:$B$576,2,FALSE))</f>
        <v>220</v>
      </c>
      <c r="C195" s="19">
        <f t="shared" si="214"/>
        <v>1</v>
      </c>
      <c r="D195" s="20">
        <v>2</v>
      </c>
      <c r="E195" s="21">
        <v>10</v>
      </c>
      <c r="F195" s="22">
        <v>0</v>
      </c>
      <c r="G195" s="23">
        <v>0</v>
      </c>
      <c r="H195" s="23">
        <v>0</v>
      </c>
      <c r="I195" s="23">
        <f>VLOOKUP(A195,'[1]Public Lighting Charges'!$A$8:$L$689,12,FALSE)</f>
        <v>30.541486949948279</v>
      </c>
      <c r="J195" s="24">
        <f t="shared" si="215"/>
        <v>30.541486949948279</v>
      </c>
      <c r="K195" s="25">
        <f t="shared" si="216"/>
        <v>30.541486949948279</v>
      </c>
      <c r="L195" s="25">
        <f t="shared" si="253"/>
        <v>42.919442809014114</v>
      </c>
      <c r="M195" s="25">
        <f t="shared" si="253"/>
        <v>43.031069942052881</v>
      </c>
      <c r="N195" s="25">
        <f t="shared" si="253"/>
        <v>42.930387919523561</v>
      </c>
      <c r="O195" s="25">
        <f t="shared" si="253"/>
        <v>43.331555076776311</v>
      </c>
      <c r="P195" s="23">
        <f t="shared" si="267"/>
        <v>42.919442809014114</v>
      </c>
      <c r="Q195" s="23">
        <f t="shared" si="268"/>
        <v>0</v>
      </c>
      <c r="R195" s="32">
        <f t="shared" si="228"/>
        <v>42.919442809014114</v>
      </c>
      <c r="S195" s="26">
        <f t="shared" si="197"/>
        <v>0</v>
      </c>
      <c r="U195" s="61">
        <f t="shared" si="198"/>
        <v>6719.1271289886217</v>
      </c>
      <c r="V195" s="61">
        <f t="shared" si="199"/>
        <v>9442.2774179831049</v>
      </c>
      <c r="W195" s="61">
        <f t="shared" si="200"/>
        <v>9466.8353872516345</v>
      </c>
      <c r="X195" s="61">
        <f t="shared" si="201"/>
        <v>9444.6853422951826</v>
      </c>
      <c r="Y195" s="61">
        <f t="shared" si="202"/>
        <v>9532.9421168907884</v>
      </c>
      <c r="Z195" s="62">
        <f t="shared" si="203"/>
        <v>36584.261578615631</v>
      </c>
      <c r="AA195" s="61">
        <f t="shared" si="217"/>
        <v>2813.8149879021666</v>
      </c>
      <c r="AB195" s="63">
        <f t="shared" si="218"/>
        <v>8.0559410462238896E-4</v>
      </c>
      <c r="AC195" s="73"/>
      <c r="AD195" s="81">
        <f t="shared" si="219"/>
        <v>6719.1271289886217</v>
      </c>
      <c r="AE195" s="81">
        <f t="shared" si="204"/>
        <v>7725.0188692414586</v>
      </c>
      <c r="AF195" s="81">
        <f t="shared" si="205"/>
        <v>8858.3211696735707</v>
      </c>
      <c r="AG195" s="81">
        <f t="shared" si="206"/>
        <v>10135.172398059123</v>
      </c>
      <c r="AH195" s="81">
        <f t="shared" si="207"/>
        <v>11573.75507702136</v>
      </c>
      <c r="AI195" s="82">
        <f t="shared" si="208"/>
        <v>36584.261578659032</v>
      </c>
      <c r="AK195" s="86">
        <f t="shared" si="209"/>
        <v>0.14970571637394303</v>
      </c>
      <c r="AL195" s="86">
        <f t="shared" si="210"/>
        <v>0.14670544106300601</v>
      </c>
      <c r="AM195" s="86">
        <f t="shared" si="211"/>
        <v>0.14414144666111767</v>
      </c>
      <c r="AN195" s="86">
        <f t="shared" si="212"/>
        <v>0.14193963580113589</v>
      </c>
      <c r="AO195" s="56"/>
      <c r="AP195" s="53" t="str">
        <f t="shared" si="220"/>
        <v>FLU0130-ST-0010-002-B</v>
      </c>
      <c r="AQ195" s="53">
        <f t="shared" si="221"/>
        <v>30.541486949948279</v>
      </c>
      <c r="AR195" s="54">
        <f t="shared" ref="AR195:AU195" si="285">IF($B195=0,L195,AQ195*(1+AK195))</f>
        <v>35.113722132915719</v>
      </c>
      <c r="AS195" s="54">
        <f t="shared" si="285"/>
        <v>40.265096225788952</v>
      </c>
      <c r="AT195" s="54">
        <f t="shared" si="285"/>
        <v>46.068965445723279</v>
      </c>
      <c r="AU195" s="54">
        <f t="shared" si="285"/>
        <v>52.607977622824357</v>
      </c>
      <c r="AW195" s="102">
        <f t="shared" si="223"/>
        <v>0.41877686400104014</v>
      </c>
      <c r="AX195" s="102">
        <f t="shared" si="224"/>
        <v>0.72250872097481311</v>
      </c>
      <c r="AY195" s="103">
        <f t="shared" si="225"/>
        <v>0.57961496082154396</v>
      </c>
    </row>
    <row r="196" spans="1:51" x14ac:dyDescent="0.2">
      <c r="A196" s="18" t="s">
        <v>210</v>
      </c>
      <c r="B196" s="18">
        <f>IF(ISERROR(VLOOKUP('Prices revenue smoothing'!A196,Quantities!$A$1:$B$576,2,FALSE)),0,VLOOKUP('Prices revenue smoothing'!A196,Quantities!$A$1:$B$576,2,FALSE))</f>
        <v>3</v>
      </c>
      <c r="C196" s="19">
        <f t="shared" si="214"/>
        <v>1</v>
      </c>
      <c r="D196" s="20">
        <v>2</v>
      </c>
      <c r="E196" s="21">
        <v>740</v>
      </c>
      <c r="F196" s="22">
        <v>0</v>
      </c>
      <c r="G196" s="23">
        <v>0</v>
      </c>
      <c r="H196" s="23">
        <v>0</v>
      </c>
      <c r="I196" s="23">
        <f>VLOOKUP(A196,'[1]Public Lighting Charges'!$A$8:$L$689,12,FALSE)</f>
        <v>30.541486949948279</v>
      </c>
      <c r="J196" s="24">
        <f t="shared" si="215"/>
        <v>30.541486949948279</v>
      </c>
      <c r="K196" s="25">
        <f t="shared" si="216"/>
        <v>30.541486949948279</v>
      </c>
      <c r="L196" s="25">
        <f t="shared" si="253"/>
        <v>42.919442809014114</v>
      </c>
      <c r="M196" s="25">
        <f t="shared" si="253"/>
        <v>43.031069942052881</v>
      </c>
      <c r="N196" s="25">
        <f t="shared" si="253"/>
        <v>42.930387919523561</v>
      </c>
      <c r="O196" s="25">
        <f t="shared" si="253"/>
        <v>43.331555076776311</v>
      </c>
      <c r="P196" s="23">
        <f t="shared" si="267"/>
        <v>42.919442809014114</v>
      </c>
      <c r="Q196" s="23">
        <f t="shared" si="268"/>
        <v>0</v>
      </c>
      <c r="R196" s="32">
        <f t="shared" si="228"/>
        <v>42.919442809014114</v>
      </c>
      <c r="S196" s="26">
        <f t="shared" si="197"/>
        <v>0</v>
      </c>
      <c r="U196" s="61">
        <f t="shared" si="198"/>
        <v>91.624460849844837</v>
      </c>
      <c r="V196" s="61">
        <f t="shared" si="199"/>
        <v>128.75832842704233</v>
      </c>
      <c r="W196" s="61">
        <f t="shared" si="200"/>
        <v>129.09320982615864</v>
      </c>
      <c r="X196" s="61">
        <f t="shared" si="201"/>
        <v>128.79116375857069</v>
      </c>
      <c r="Y196" s="61">
        <f t="shared" si="202"/>
        <v>129.99466523032893</v>
      </c>
      <c r="Z196" s="62">
        <f t="shared" si="203"/>
        <v>498.87629425384938</v>
      </c>
      <c r="AA196" s="61">
        <f t="shared" si="217"/>
        <v>38.370204380484097</v>
      </c>
      <c r="AB196" s="63">
        <f t="shared" si="218"/>
        <v>1.0985374153941669E-5</v>
      </c>
      <c r="AC196" s="73"/>
      <c r="AD196" s="81">
        <f t="shared" si="219"/>
        <v>91.624460849844837</v>
      </c>
      <c r="AE196" s="81">
        <f t="shared" si="204"/>
        <v>105.34116639874716</v>
      </c>
      <c r="AF196" s="81">
        <f t="shared" si="205"/>
        <v>120.79528867736687</v>
      </c>
      <c r="AG196" s="81">
        <f t="shared" si="206"/>
        <v>138.20689633716984</v>
      </c>
      <c r="AH196" s="81">
        <f t="shared" si="207"/>
        <v>157.82393286847307</v>
      </c>
      <c r="AI196" s="82">
        <f t="shared" si="208"/>
        <v>498.87629425444135</v>
      </c>
      <c r="AK196" s="86">
        <f t="shared" si="209"/>
        <v>0.14970571637394312</v>
      </c>
      <c r="AL196" s="86">
        <f t="shared" si="210"/>
        <v>0.14670544106300598</v>
      </c>
      <c r="AM196" s="86">
        <f t="shared" si="211"/>
        <v>0.1441414466611175</v>
      </c>
      <c r="AN196" s="86">
        <f t="shared" si="212"/>
        <v>0.14193963580113589</v>
      </c>
      <c r="AO196" s="56"/>
      <c r="AP196" s="53" t="str">
        <f t="shared" si="220"/>
        <v>FLU0130-ST-0740-002-B</v>
      </c>
      <c r="AQ196" s="53">
        <f t="shared" si="221"/>
        <v>30.541486949948279</v>
      </c>
      <c r="AR196" s="54">
        <f t="shared" ref="AR196:AU196" si="286">IF($B196=0,L196,AQ196*(1+AK196))</f>
        <v>35.113722132915719</v>
      </c>
      <c r="AS196" s="54">
        <f t="shared" si="286"/>
        <v>40.265096225788952</v>
      </c>
      <c r="AT196" s="54">
        <f t="shared" si="286"/>
        <v>46.068965445723272</v>
      </c>
      <c r="AU196" s="54">
        <f t="shared" si="286"/>
        <v>52.60797762282435</v>
      </c>
      <c r="AW196" s="102">
        <f t="shared" si="223"/>
        <v>0.41877686400104014</v>
      </c>
      <c r="AX196" s="102">
        <f t="shared" si="224"/>
        <v>0.72250872097481289</v>
      </c>
      <c r="AY196" s="103">
        <f t="shared" si="225"/>
        <v>0.57961496082154418</v>
      </c>
    </row>
    <row r="197" spans="1:51" x14ac:dyDescent="0.2">
      <c r="A197" s="18" t="s">
        <v>211</v>
      </c>
      <c r="B197" s="18">
        <f>IF(ISERROR(VLOOKUP('Prices revenue smoothing'!A197,Quantities!$A$1:$B$576,2,FALSE)),0,VLOOKUP('Prices revenue smoothing'!A197,Quantities!$A$1:$B$576,2,FALSE))</f>
        <v>12</v>
      </c>
      <c r="C197" s="19">
        <f t="shared" si="214"/>
        <v>1</v>
      </c>
      <c r="D197" s="20">
        <v>2</v>
      </c>
      <c r="E197" s="21">
        <v>810</v>
      </c>
      <c r="F197" s="22">
        <v>0</v>
      </c>
      <c r="G197" s="23">
        <v>0</v>
      </c>
      <c r="H197" s="23">
        <v>0</v>
      </c>
      <c r="I197" s="23">
        <f>VLOOKUP(A197,'[1]Public Lighting Charges'!$A$8:$L$689,12,FALSE)</f>
        <v>41.351400949948278</v>
      </c>
      <c r="J197" s="24">
        <f t="shared" si="215"/>
        <v>41.351400949948278</v>
      </c>
      <c r="K197" s="25">
        <f t="shared" si="216"/>
        <v>41.351400949948278</v>
      </c>
      <c r="L197" s="25">
        <f t="shared" si="253"/>
        <v>58.110434866921985</v>
      </c>
      <c r="M197" s="25">
        <f t="shared" si="253"/>
        <v>58.261571527122697</v>
      </c>
      <c r="N197" s="25">
        <f t="shared" si="253"/>
        <v>58.125253911386295</v>
      </c>
      <c r="O197" s="25">
        <f t="shared" si="253"/>
        <v>58.668410961817244</v>
      </c>
      <c r="P197" s="23">
        <f t="shared" si="267"/>
        <v>58.110434866921985</v>
      </c>
      <c r="Q197" s="23">
        <f t="shared" si="268"/>
        <v>0</v>
      </c>
      <c r="R197" s="32">
        <f t="shared" si="228"/>
        <v>58.110434866921985</v>
      </c>
      <c r="S197" s="26">
        <f t="shared" si="197"/>
        <v>0</v>
      </c>
      <c r="U197" s="61">
        <f t="shared" si="198"/>
        <v>496.21681139937937</v>
      </c>
      <c r="V197" s="61">
        <f t="shared" si="199"/>
        <v>697.32521840306379</v>
      </c>
      <c r="W197" s="61">
        <f t="shared" si="200"/>
        <v>699.13885832547237</v>
      </c>
      <c r="X197" s="61">
        <f t="shared" si="201"/>
        <v>697.50304693663554</v>
      </c>
      <c r="Y197" s="61">
        <f t="shared" si="202"/>
        <v>704.02093154180693</v>
      </c>
      <c r="Z197" s="62">
        <f t="shared" si="203"/>
        <v>2701.7982067373105</v>
      </c>
      <c r="AA197" s="61">
        <f t="shared" si="217"/>
        <v>207.80412014242756</v>
      </c>
      <c r="AB197" s="63">
        <f t="shared" si="218"/>
        <v>5.9494236409548469E-5</v>
      </c>
      <c r="AC197" s="73"/>
      <c r="AD197" s="81">
        <f t="shared" si="219"/>
        <v>496.21681139937937</v>
      </c>
      <c r="AE197" s="81">
        <f t="shared" si="204"/>
        <v>570.50330462671718</v>
      </c>
      <c r="AF197" s="81">
        <f t="shared" si="205"/>
        <v>654.19924355988212</v>
      </c>
      <c r="AG197" s="81">
        <f t="shared" si="206"/>
        <v>748.49646893121235</v>
      </c>
      <c r="AH197" s="81">
        <f t="shared" si="207"/>
        <v>854.73778512974491</v>
      </c>
      <c r="AI197" s="82">
        <f t="shared" si="208"/>
        <v>2701.798206740516</v>
      </c>
      <c r="AK197" s="86">
        <f t="shared" si="209"/>
        <v>0.14970571637394292</v>
      </c>
      <c r="AL197" s="86">
        <f t="shared" si="210"/>
        <v>0.14670544106300587</v>
      </c>
      <c r="AM197" s="86">
        <f t="shared" si="211"/>
        <v>0.14414144666111758</v>
      </c>
      <c r="AN197" s="86">
        <f t="shared" si="212"/>
        <v>0.14193963580113597</v>
      </c>
      <c r="AO197" s="56"/>
      <c r="AP197" s="53" t="str">
        <f t="shared" si="220"/>
        <v>FLU0130-ST-0810-002-B</v>
      </c>
      <c r="AQ197" s="53">
        <f t="shared" si="221"/>
        <v>41.351400949948278</v>
      </c>
      <c r="AR197" s="54">
        <f t="shared" ref="AR197:AU197" si="287">IF($B197=0,L197,AQ197*(1+AK197))</f>
        <v>47.541942052226425</v>
      </c>
      <c r="AS197" s="54">
        <f t="shared" si="287"/>
        <v>54.516603629990172</v>
      </c>
      <c r="AT197" s="54">
        <f t="shared" si="287"/>
        <v>62.374705744267686</v>
      </c>
      <c r="AU197" s="54">
        <f t="shared" si="287"/>
        <v>71.228148760812061</v>
      </c>
      <c r="AW197" s="102">
        <f t="shared" si="223"/>
        <v>0.41877686400103997</v>
      </c>
      <c r="AX197" s="102">
        <f t="shared" si="224"/>
        <v>0.72250872097481267</v>
      </c>
      <c r="AY197" s="103">
        <f t="shared" si="225"/>
        <v>0.57961496082154407</v>
      </c>
    </row>
    <row r="198" spans="1:51" x14ac:dyDescent="0.2">
      <c r="A198" s="18" t="s">
        <v>212</v>
      </c>
      <c r="B198" s="18">
        <f>IF(ISERROR(VLOOKUP('Prices revenue smoothing'!A198,Quantities!$A$1:$B$576,2,FALSE)),0,VLOOKUP('Prices revenue smoothing'!A198,Quantities!$A$1:$B$576,2,FALSE))</f>
        <v>90</v>
      </c>
      <c r="C198" s="19">
        <f t="shared" si="214"/>
        <v>1</v>
      </c>
      <c r="D198" s="20">
        <v>2</v>
      </c>
      <c r="E198" s="21">
        <v>990</v>
      </c>
      <c r="F198" s="22">
        <v>0</v>
      </c>
      <c r="G198" s="23">
        <v>0</v>
      </c>
      <c r="H198" s="23">
        <v>0</v>
      </c>
      <c r="I198" s="23">
        <f>VLOOKUP(A198,'[1]Public Lighting Charges'!$A$8:$L$689,12,FALSE)</f>
        <v>40.416370699948281</v>
      </c>
      <c r="J198" s="24">
        <f t="shared" si="215"/>
        <v>40.416370699948281</v>
      </c>
      <c r="K198" s="25">
        <f t="shared" si="216"/>
        <v>40.416370699948281</v>
      </c>
      <c r="L198" s="25">
        <f t="shared" si="253"/>
        <v>56.796452433606277</v>
      </c>
      <c r="M198" s="25">
        <f t="shared" si="253"/>
        <v>56.944171619527395</v>
      </c>
      <c r="N198" s="25">
        <f t="shared" si="253"/>
        <v>56.810936392570895</v>
      </c>
      <c r="O198" s="25">
        <f t="shared" si="253"/>
        <v>57.341811675976139</v>
      </c>
      <c r="P198" s="23">
        <f t="shared" si="267"/>
        <v>56.796452433606277</v>
      </c>
      <c r="Q198" s="23">
        <f t="shared" si="268"/>
        <v>0</v>
      </c>
      <c r="R198" s="32">
        <f t="shared" si="228"/>
        <v>56.796452433606277</v>
      </c>
      <c r="S198" s="26">
        <f t="shared" si="197"/>
        <v>0</v>
      </c>
      <c r="U198" s="61">
        <f t="shared" si="198"/>
        <v>3637.4733629953453</v>
      </c>
      <c r="V198" s="61">
        <f t="shared" si="199"/>
        <v>5111.6807190245645</v>
      </c>
      <c r="W198" s="61">
        <f t="shared" si="200"/>
        <v>5124.9754457574654</v>
      </c>
      <c r="X198" s="61">
        <f t="shared" si="201"/>
        <v>5112.9842753313806</v>
      </c>
      <c r="Y198" s="61">
        <f t="shared" si="202"/>
        <v>5160.7630508378525</v>
      </c>
      <c r="Z198" s="62">
        <f t="shared" si="203"/>
        <v>19805.29233074639</v>
      </c>
      <c r="AA198" s="61">
        <f t="shared" si="217"/>
        <v>1523.2896878425072</v>
      </c>
      <c r="AB198" s="63">
        <f t="shared" si="218"/>
        <v>4.3611722783270276E-4</v>
      </c>
      <c r="AC198" s="73"/>
      <c r="AD198" s="81">
        <f t="shared" si="219"/>
        <v>3637.4733629953453</v>
      </c>
      <c r="AE198" s="81">
        <f t="shared" si="204"/>
        <v>4182.0239185936989</v>
      </c>
      <c r="AF198" s="81">
        <f t="shared" si="205"/>
        <v>4795.5495821070281</v>
      </c>
      <c r="AG198" s="81">
        <f t="shared" si="206"/>
        <v>5486.7870364070532</v>
      </c>
      <c r="AH198" s="81">
        <f t="shared" si="207"/>
        <v>6265.5795900730645</v>
      </c>
      <c r="AI198" s="82">
        <f t="shared" si="208"/>
        <v>19805.292330769891</v>
      </c>
      <c r="AK198" s="86">
        <f t="shared" si="209"/>
        <v>0.14970571637394298</v>
      </c>
      <c r="AL198" s="86">
        <f t="shared" si="210"/>
        <v>0.14670544106300598</v>
      </c>
      <c r="AM198" s="86">
        <f t="shared" si="211"/>
        <v>0.14414144666111761</v>
      </c>
      <c r="AN198" s="86">
        <f t="shared" si="212"/>
        <v>0.14193963580113597</v>
      </c>
      <c r="AO198" s="56"/>
      <c r="AP198" s="53" t="str">
        <f t="shared" si="220"/>
        <v>FLU0130-ST-0990-002-B</v>
      </c>
      <c r="AQ198" s="53">
        <f t="shared" si="221"/>
        <v>40.416370699948281</v>
      </c>
      <c r="AR198" s="54">
        <f t="shared" ref="AR198:AU198" si="288">IF($B198=0,L198,AQ198*(1+AK198))</f>
        <v>46.466932428818879</v>
      </c>
      <c r="AS198" s="54">
        <f t="shared" si="288"/>
        <v>53.283884245633651</v>
      </c>
      <c r="AT198" s="54">
        <f t="shared" si="288"/>
        <v>60.964300404522824</v>
      </c>
      <c r="AU198" s="54">
        <f t="shared" si="288"/>
        <v>69.617551000811844</v>
      </c>
      <c r="AW198" s="102">
        <f t="shared" si="223"/>
        <v>0.41877686400103997</v>
      </c>
      <c r="AX198" s="102">
        <f t="shared" si="224"/>
        <v>0.72250872097481356</v>
      </c>
      <c r="AY198" s="103">
        <f t="shared" si="225"/>
        <v>0.5796149608215434</v>
      </c>
    </row>
    <row r="199" spans="1:51" x14ac:dyDescent="0.2">
      <c r="A199" s="18" t="s">
        <v>213</v>
      </c>
      <c r="B199" s="18">
        <f>IF(ISERROR(VLOOKUP('Prices revenue smoothing'!A199,Quantities!$A$1:$B$576,2,FALSE)),0,VLOOKUP('Prices revenue smoothing'!A199,Quantities!$A$1:$B$576,2,FALSE))</f>
        <v>2</v>
      </c>
      <c r="C199" s="19">
        <f t="shared" si="214"/>
        <v>1</v>
      </c>
      <c r="D199" s="20">
        <v>2</v>
      </c>
      <c r="E199" s="21">
        <v>1000</v>
      </c>
      <c r="F199" s="22">
        <v>0</v>
      </c>
      <c r="G199" s="23">
        <v>0</v>
      </c>
      <c r="H199" s="23">
        <v>0</v>
      </c>
      <c r="I199" s="23">
        <f>VLOOKUP(A199,'[1]Public Lighting Charges'!$A$8:$L$689,12,FALSE)</f>
        <v>35.478928824948277</v>
      </c>
      <c r="J199" s="24">
        <f t="shared" si="215"/>
        <v>35.478928824948277</v>
      </c>
      <c r="K199" s="25">
        <f t="shared" si="216"/>
        <v>35.478928824948277</v>
      </c>
      <c r="L199" s="25">
        <f t="shared" si="253"/>
        <v>49.857947621310188</v>
      </c>
      <c r="M199" s="25">
        <f t="shared" si="253"/>
        <v>49.987620780790131</v>
      </c>
      <c r="N199" s="25">
        <f t="shared" si="253"/>
        <v>49.870662156047217</v>
      </c>
      <c r="O199" s="25">
        <f t="shared" si="253"/>
        <v>50.336683376376214</v>
      </c>
      <c r="P199" s="23">
        <f t="shared" si="267"/>
        <v>49.857947621310188</v>
      </c>
      <c r="Q199" s="23">
        <f t="shared" si="268"/>
        <v>0</v>
      </c>
      <c r="R199" s="32">
        <f t="shared" si="228"/>
        <v>49.857947621310188</v>
      </c>
      <c r="S199" s="26">
        <f t="shared" si="197"/>
        <v>0</v>
      </c>
      <c r="U199" s="61">
        <f t="shared" si="198"/>
        <v>70.957857649896553</v>
      </c>
      <c r="V199" s="61">
        <f t="shared" si="199"/>
        <v>99.715895242620377</v>
      </c>
      <c r="W199" s="61">
        <f t="shared" si="200"/>
        <v>99.975241561580262</v>
      </c>
      <c r="X199" s="61">
        <f t="shared" si="201"/>
        <v>99.741324312094434</v>
      </c>
      <c r="Y199" s="61">
        <f t="shared" si="202"/>
        <v>100.67336675275243</v>
      </c>
      <c r="Z199" s="62">
        <f t="shared" si="203"/>
        <v>386.35090175957629</v>
      </c>
      <c r="AA199" s="61">
        <f t="shared" si="217"/>
        <v>29.715509102855876</v>
      </c>
      <c r="AB199" s="63">
        <f t="shared" si="218"/>
        <v>8.5075383605661387E-6</v>
      </c>
      <c r="AC199" s="73"/>
      <c r="AD199" s="81">
        <f t="shared" si="219"/>
        <v>70.957857649896553</v>
      </c>
      <c r="AE199" s="81">
        <f t="shared" si="204"/>
        <v>81.580654561734576</v>
      </c>
      <c r="AF199" s="81">
        <f t="shared" si="205"/>
        <v>93.548980471422581</v>
      </c>
      <c r="AG199" s="81">
        <f t="shared" si="206"/>
        <v>107.03326585024607</v>
      </c>
      <c r="AH199" s="81">
        <f t="shared" si="207"/>
        <v>122.22552862363615</v>
      </c>
      <c r="AI199" s="82">
        <f t="shared" si="208"/>
        <v>386.35090176003473</v>
      </c>
      <c r="AK199" s="86">
        <f t="shared" si="209"/>
        <v>0.14970571637394284</v>
      </c>
      <c r="AL199" s="86">
        <f t="shared" si="210"/>
        <v>0.14670544106300601</v>
      </c>
      <c r="AM199" s="86">
        <f t="shared" si="211"/>
        <v>0.14414144666111756</v>
      </c>
      <c r="AN199" s="86">
        <f t="shared" si="212"/>
        <v>0.14193963580113592</v>
      </c>
      <c r="AO199" s="56"/>
      <c r="AP199" s="53" t="str">
        <f t="shared" si="220"/>
        <v>FLU0130-ST-1000-002-B</v>
      </c>
      <c r="AQ199" s="53">
        <f t="shared" si="221"/>
        <v>35.478928824948277</v>
      </c>
      <c r="AR199" s="54">
        <f t="shared" ref="AR199:AU199" si="289">IF($B199=0,L199,AQ199*(1+AK199))</f>
        <v>40.790327280867288</v>
      </c>
      <c r="AS199" s="54">
        <f t="shared" si="289"/>
        <v>46.774490235711291</v>
      </c>
      <c r="AT199" s="54">
        <f t="shared" si="289"/>
        <v>53.516632925123034</v>
      </c>
      <c r="AU199" s="54">
        <f t="shared" si="289"/>
        <v>61.112764311818083</v>
      </c>
      <c r="AW199" s="102">
        <f t="shared" si="223"/>
        <v>0.41877686400103986</v>
      </c>
      <c r="AX199" s="102">
        <f t="shared" si="224"/>
        <v>0.722508720974813</v>
      </c>
      <c r="AY199" s="103">
        <f t="shared" si="225"/>
        <v>0.57961496082154362</v>
      </c>
    </row>
    <row r="200" spans="1:51" x14ac:dyDescent="0.2">
      <c r="A200" s="18" t="s">
        <v>214</v>
      </c>
      <c r="B200" s="18">
        <f>IF(ISERROR(VLOOKUP('Prices revenue smoothing'!A200,Quantities!$A$1:$B$576,2,FALSE)),0,VLOOKUP('Prices revenue smoothing'!A200,Quantities!$A$1:$B$576,2,FALSE))</f>
        <v>20</v>
      </c>
      <c r="C200" s="19">
        <f t="shared" si="214"/>
        <v>1</v>
      </c>
      <c r="D200" s="20">
        <v>2</v>
      </c>
      <c r="E200" s="21">
        <v>10</v>
      </c>
      <c r="F200" s="22">
        <v>0</v>
      </c>
      <c r="G200" s="23">
        <v>0</v>
      </c>
      <c r="H200" s="23">
        <v>0</v>
      </c>
      <c r="I200" s="23">
        <f>VLOOKUP(A200,'[1]Public Lighting Charges'!$A$8:$L$689,12,FALSE)</f>
        <v>31.490405479948279</v>
      </c>
      <c r="J200" s="24">
        <f t="shared" si="215"/>
        <v>31.490405479948279</v>
      </c>
      <c r="K200" s="25">
        <f t="shared" si="216"/>
        <v>31.490405479948279</v>
      </c>
      <c r="L200" s="25">
        <f t="shared" si="253"/>
        <v>44.252942210843926</v>
      </c>
      <c r="M200" s="25">
        <f t="shared" si="253"/>
        <v>44.368037578915406</v>
      </c>
      <c r="N200" s="25">
        <f t="shared" si="253"/>
        <v>44.264227383976788</v>
      </c>
      <c r="O200" s="25">
        <f t="shared" si="253"/>
        <v>44.677858732962179</v>
      </c>
      <c r="P200" s="23">
        <f t="shared" si="267"/>
        <v>44.252942210843926</v>
      </c>
      <c r="Q200" s="23">
        <f t="shared" si="268"/>
        <v>0</v>
      </c>
      <c r="R200" s="32">
        <f t="shared" si="228"/>
        <v>44.252942210843926</v>
      </c>
      <c r="S200" s="26">
        <f t="shared" si="197"/>
        <v>0</v>
      </c>
      <c r="U200" s="61">
        <f t="shared" si="198"/>
        <v>629.80810959896553</v>
      </c>
      <c r="V200" s="61">
        <f t="shared" si="199"/>
        <v>885.05884421687847</v>
      </c>
      <c r="W200" s="61">
        <f t="shared" si="200"/>
        <v>887.36075157830805</v>
      </c>
      <c r="X200" s="61">
        <f t="shared" si="201"/>
        <v>885.28454767953576</v>
      </c>
      <c r="Y200" s="61">
        <f t="shared" si="202"/>
        <v>893.55717465924363</v>
      </c>
      <c r="Z200" s="62">
        <f t="shared" si="203"/>
        <v>3429.1752758323191</v>
      </c>
      <c r="AA200" s="61">
        <f t="shared" si="217"/>
        <v>263.7490650602781</v>
      </c>
      <c r="AB200" s="63">
        <f t="shared" si="218"/>
        <v>7.5511251743895562E-5</v>
      </c>
      <c r="AC200" s="73"/>
      <c r="AD200" s="81">
        <f t="shared" si="219"/>
        <v>629.80810959896553</v>
      </c>
      <c r="AE200" s="81">
        <f t="shared" si="204"/>
        <v>724.09398382459744</v>
      </c>
      <c r="AF200" s="81">
        <f t="shared" si="205"/>
        <v>830.32251109265417</v>
      </c>
      <c r="AG200" s="81">
        <f t="shared" si="206"/>
        <v>950.00639903684123</v>
      </c>
      <c r="AH200" s="81">
        <f t="shared" si="207"/>
        <v>1084.8499613248791</v>
      </c>
      <c r="AI200" s="82">
        <f t="shared" si="208"/>
        <v>3429.1752758363878</v>
      </c>
      <c r="AK200" s="86">
        <f t="shared" si="209"/>
        <v>0.14970571637394295</v>
      </c>
      <c r="AL200" s="86">
        <f t="shared" si="210"/>
        <v>0.14670544106300604</v>
      </c>
      <c r="AM200" s="86">
        <f t="shared" si="211"/>
        <v>0.14414144666111764</v>
      </c>
      <c r="AN200" s="86">
        <f t="shared" si="212"/>
        <v>0.14193963580113597</v>
      </c>
      <c r="AO200" s="56"/>
      <c r="AP200" s="53" t="str">
        <f t="shared" si="220"/>
        <v>FLU0140-ST-0010-002-B</v>
      </c>
      <c r="AQ200" s="53">
        <f t="shared" si="221"/>
        <v>31.490405479948279</v>
      </c>
      <c r="AR200" s="54">
        <f t="shared" ref="AR200:AU200" si="290">IF($B200=0,L200,AQ200*(1+AK200))</f>
        <v>36.204699191229878</v>
      </c>
      <c r="AS200" s="54">
        <f t="shared" si="290"/>
        <v>41.516125554632715</v>
      </c>
      <c r="AT200" s="54">
        <f t="shared" si="290"/>
        <v>47.500319951842073</v>
      </c>
      <c r="AU200" s="54">
        <f t="shared" si="290"/>
        <v>54.242498066243968</v>
      </c>
      <c r="AW200" s="102">
        <f t="shared" si="223"/>
        <v>0.41877686400103981</v>
      </c>
      <c r="AX200" s="102">
        <f t="shared" si="224"/>
        <v>0.72250872097481345</v>
      </c>
      <c r="AY200" s="103">
        <f t="shared" si="225"/>
        <v>0.57961496082154318</v>
      </c>
    </row>
    <row r="201" spans="1:51" x14ac:dyDescent="0.2">
      <c r="A201" s="18" t="s">
        <v>215</v>
      </c>
      <c r="B201" s="18">
        <f>IF(ISERROR(VLOOKUP('Prices revenue smoothing'!A201,Quantities!$A$1:$B$576,2,FALSE)),0,VLOOKUP('Prices revenue smoothing'!A201,Quantities!$A$1:$B$576,2,FALSE))</f>
        <v>2</v>
      </c>
      <c r="C201" s="19">
        <f t="shared" si="214"/>
        <v>1</v>
      </c>
      <c r="D201" s="20">
        <v>2</v>
      </c>
      <c r="E201" s="21">
        <v>740</v>
      </c>
      <c r="F201" s="22">
        <v>0</v>
      </c>
      <c r="G201" s="23">
        <v>0</v>
      </c>
      <c r="H201" s="23">
        <v>0</v>
      </c>
      <c r="I201" s="23">
        <f>VLOOKUP(A201,'[1]Public Lighting Charges'!$A$8:$L$689,12,FALSE)</f>
        <v>31.490405479948279</v>
      </c>
      <c r="J201" s="24">
        <f t="shared" si="215"/>
        <v>31.490405479948279</v>
      </c>
      <c r="K201" s="25">
        <f t="shared" si="216"/>
        <v>31.490405479948279</v>
      </c>
      <c r="L201" s="25">
        <f t="shared" si="253"/>
        <v>44.252942210843926</v>
      </c>
      <c r="M201" s="25">
        <f t="shared" si="253"/>
        <v>44.368037578915406</v>
      </c>
      <c r="N201" s="25">
        <f t="shared" si="253"/>
        <v>44.264227383976788</v>
      </c>
      <c r="O201" s="25">
        <f t="shared" si="253"/>
        <v>44.677858732962179</v>
      </c>
      <c r="P201" s="23">
        <f t="shared" si="267"/>
        <v>44.252942210843926</v>
      </c>
      <c r="Q201" s="23">
        <f t="shared" si="268"/>
        <v>0</v>
      </c>
      <c r="R201" s="32">
        <f t="shared" si="228"/>
        <v>44.252942210843926</v>
      </c>
      <c r="S201" s="26">
        <f t="shared" si="197"/>
        <v>0</v>
      </c>
      <c r="U201" s="61">
        <f t="shared" si="198"/>
        <v>62.980810959896559</v>
      </c>
      <c r="V201" s="61">
        <f t="shared" si="199"/>
        <v>88.505884421687853</v>
      </c>
      <c r="W201" s="61">
        <f t="shared" si="200"/>
        <v>88.736075157830811</v>
      </c>
      <c r="X201" s="61">
        <f t="shared" si="201"/>
        <v>88.528454767953576</v>
      </c>
      <c r="Y201" s="61">
        <f t="shared" si="202"/>
        <v>89.355717465924357</v>
      </c>
      <c r="Z201" s="62">
        <f t="shared" si="203"/>
        <v>342.9175275832319</v>
      </c>
      <c r="AA201" s="61">
        <f t="shared" si="217"/>
        <v>26.374906506027799</v>
      </c>
      <c r="AB201" s="63">
        <f t="shared" si="218"/>
        <v>7.5511251743895526E-6</v>
      </c>
      <c r="AC201" s="73"/>
      <c r="AD201" s="81">
        <f t="shared" si="219"/>
        <v>62.980810959896559</v>
      </c>
      <c r="AE201" s="81">
        <f t="shared" si="204"/>
        <v>72.409398382459756</v>
      </c>
      <c r="AF201" s="81">
        <f t="shared" si="205"/>
        <v>83.032251109265417</v>
      </c>
      <c r="AG201" s="81">
        <f t="shared" si="206"/>
        <v>95.000639903684117</v>
      </c>
      <c r="AH201" s="81">
        <f t="shared" si="207"/>
        <v>108.48499613248789</v>
      </c>
      <c r="AI201" s="82">
        <f t="shared" si="208"/>
        <v>342.91752758363873</v>
      </c>
      <c r="AK201" s="86">
        <f t="shared" si="209"/>
        <v>0.14970571637394303</v>
      </c>
      <c r="AL201" s="86">
        <f t="shared" si="210"/>
        <v>0.14670544106300584</v>
      </c>
      <c r="AM201" s="86">
        <f t="shared" si="211"/>
        <v>0.14414144666111756</v>
      </c>
      <c r="AN201" s="86">
        <f t="shared" si="212"/>
        <v>0.14193963580113583</v>
      </c>
      <c r="AO201" s="56"/>
      <c r="AP201" s="53" t="str">
        <f t="shared" si="220"/>
        <v>FLU0140-ST-0740-002-B</v>
      </c>
      <c r="AQ201" s="53">
        <f t="shared" si="221"/>
        <v>31.490405479948279</v>
      </c>
      <c r="AR201" s="54">
        <f t="shared" ref="AR201:AU201" si="291">IF($B201=0,L201,AQ201*(1+AK201))</f>
        <v>36.204699191229878</v>
      </c>
      <c r="AS201" s="54">
        <f t="shared" si="291"/>
        <v>41.516125554632708</v>
      </c>
      <c r="AT201" s="54">
        <f t="shared" si="291"/>
        <v>47.500319951842059</v>
      </c>
      <c r="AU201" s="54">
        <f t="shared" si="291"/>
        <v>54.242498066243947</v>
      </c>
      <c r="AW201" s="102">
        <f t="shared" si="223"/>
        <v>0.41877686400103981</v>
      </c>
      <c r="AX201" s="102">
        <f t="shared" si="224"/>
        <v>0.72250872097481278</v>
      </c>
      <c r="AY201" s="103">
        <f t="shared" si="225"/>
        <v>0.57961496082154373</v>
      </c>
    </row>
    <row r="202" spans="1:51" x14ac:dyDescent="0.2">
      <c r="A202" s="18" t="s">
        <v>216</v>
      </c>
      <c r="B202" s="18">
        <f>IF(ISERROR(VLOOKUP('Prices revenue smoothing'!A202,Quantities!$A$1:$B$576,2,FALSE)),0,VLOOKUP('Prices revenue smoothing'!A202,Quantities!$A$1:$B$576,2,FALSE))</f>
        <v>1</v>
      </c>
      <c r="C202" s="19">
        <f t="shared" si="214"/>
        <v>1</v>
      </c>
      <c r="D202" s="20">
        <v>2</v>
      </c>
      <c r="E202" s="21">
        <v>830</v>
      </c>
      <c r="F202" s="22">
        <v>0</v>
      </c>
      <c r="G202" s="23">
        <v>0</v>
      </c>
      <c r="H202" s="23">
        <v>0</v>
      </c>
      <c r="I202" s="23">
        <f>VLOOKUP(A202,'[1]Public Lighting Charges'!$A$8:$L$689,12,FALSE)</f>
        <v>31.490405479948279</v>
      </c>
      <c r="J202" s="24">
        <f t="shared" si="215"/>
        <v>31.490405479948279</v>
      </c>
      <c r="K202" s="25">
        <f t="shared" si="216"/>
        <v>31.490405479948279</v>
      </c>
      <c r="L202" s="25">
        <f t="shared" si="253"/>
        <v>44.252942210843926</v>
      </c>
      <c r="M202" s="25">
        <f t="shared" si="253"/>
        <v>44.368037578915406</v>
      </c>
      <c r="N202" s="25">
        <f t="shared" si="253"/>
        <v>44.264227383976788</v>
      </c>
      <c r="O202" s="25">
        <f t="shared" si="253"/>
        <v>44.677858732962179</v>
      </c>
      <c r="P202" s="23">
        <f t="shared" si="267"/>
        <v>44.252942210843926</v>
      </c>
      <c r="Q202" s="23">
        <f t="shared" si="268"/>
        <v>0</v>
      </c>
      <c r="R202" s="32">
        <f t="shared" si="228"/>
        <v>44.252942210843926</v>
      </c>
      <c r="S202" s="26">
        <f t="shared" si="197"/>
        <v>0</v>
      </c>
      <c r="U202" s="61">
        <f t="shared" si="198"/>
        <v>31.490405479948279</v>
      </c>
      <c r="V202" s="61">
        <f t="shared" si="199"/>
        <v>44.252942210843926</v>
      </c>
      <c r="W202" s="61">
        <f t="shared" si="200"/>
        <v>44.368037578915406</v>
      </c>
      <c r="X202" s="61">
        <f t="shared" si="201"/>
        <v>44.264227383976788</v>
      </c>
      <c r="Y202" s="61">
        <f t="shared" si="202"/>
        <v>44.677858732962179</v>
      </c>
      <c r="Z202" s="62">
        <f t="shared" si="203"/>
        <v>171.45876379161595</v>
      </c>
      <c r="AA202" s="61">
        <f t="shared" si="217"/>
        <v>13.187453253013899</v>
      </c>
      <c r="AB202" s="63">
        <f t="shared" si="218"/>
        <v>3.7755625871947763E-6</v>
      </c>
      <c r="AC202" s="73"/>
      <c r="AD202" s="81">
        <f t="shared" si="219"/>
        <v>31.490405479948279</v>
      </c>
      <c r="AE202" s="81">
        <f t="shared" si="204"/>
        <v>36.204699191229878</v>
      </c>
      <c r="AF202" s="81">
        <f t="shared" si="205"/>
        <v>41.516125554632708</v>
      </c>
      <c r="AG202" s="81">
        <f t="shared" si="206"/>
        <v>47.500319951842059</v>
      </c>
      <c r="AH202" s="81">
        <f t="shared" si="207"/>
        <v>54.242498066243947</v>
      </c>
      <c r="AI202" s="82">
        <f t="shared" si="208"/>
        <v>171.45876379181936</v>
      </c>
      <c r="AK202" s="86">
        <f t="shared" si="209"/>
        <v>0.14970571637394303</v>
      </c>
      <c r="AL202" s="86">
        <f t="shared" si="210"/>
        <v>0.14670544106300584</v>
      </c>
      <c r="AM202" s="86">
        <f t="shared" si="211"/>
        <v>0.14414144666111756</v>
      </c>
      <c r="AN202" s="86">
        <f t="shared" si="212"/>
        <v>0.14193963580113583</v>
      </c>
      <c r="AO202" s="56"/>
      <c r="AP202" s="53" t="str">
        <f t="shared" si="220"/>
        <v>FLU0140-ST-0830-002-B</v>
      </c>
      <c r="AQ202" s="53">
        <f t="shared" si="221"/>
        <v>31.490405479948279</v>
      </c>
      <c r="AR202" s="54">
        <f t="shared" ref="AR202:AU202" si="292">IF($B202=0,L202,AQ202*(1+AK202))</f>
        <v>36.204699191229878</v>
      </c>
      <c r="AS202" s="54">
        <f t="shared" si="292"/>
        <v>41.516125554632708</v>
      </c>
      <c r="AT202" s="54">
        <f t="shared" si="292"/>
        <v>47.500319951842059</v>
      </c>
      <c r="AU202" s="54">
        <f t="shared" si="292"/>
        <v>54.242498066243947</v>
      </c>
      <c r="AW202" s="102">
        <f t="shared" si="223"/>
        <v>0.41877686400103981</v>
      </c>
      <c r="AX202" s="102">
        <f t="shared" si="224"/>
        <v>0.72250872097481278</v>
      </c>
      <c r="AY202" s="103">
        <f t="shared" si="225"/>
        <v>0.57961496082154373</v>
      </c>
    </row>
    <row r="203" spans="1:51" x14ac:dyDescent="0.2">
      <c r="A203" s="18" t="s">
        <v>217</v>
      </c>
      <c r="B203" s="18">
        <f>IF(ISERROR(VLOOKUP('Prices revenue smoothing'!A203,Quantities!$A$1:$B$576,2,FALSE)),0,VLOOKUP('Prices revenue smoothing'!A203,Quantities!$A$1:$B$576,2,FALSE))</f>
        <v>1</v>
      </c>
      <c r="C203" s="19">
        <f t="shared" si="214"/>
        <v>1</v>
      </c>
      <c r="D203" s="20">
        <v>2</v>
      </c>
      <c r="E203" s="21">
        <v>990</v>
      </c>
      <c r="F203" s="22">
        <v>0</v>
      </c>
      <c r="G203" s="23">
        <v>0</v>
      </c>
      <c r="H203" s="23">
        <v>0</v>
      </c>
      <c r="I203" s="23">
        <f>VLOOKUP(A203,'[1]Public Lighting Charges'!$A$8:$L$689,12,FALSE)</f>
        <v>41.365289229948282</v>
      </c>
      <c r="J203" s="24">
        <f t="shared" si="215"/>
        <v>41.365289229948282</v>
      </c>
      <c r="K203" s="25">
        <f t="shared" si="216"/>
        <v>41.365289229948282</v>
      </c>
      <c r="L203" s="25">
        <f t="shared" si="253"/>
        <v>58.129951835436074</v>
      </c>
      <c r="M203" s="25">
        <f t="shared" si="253"/>
        <v>58.28113925638992</v>
      </c>
      <c r="N203" s="25">
        <f t="shared" si="253"/>
        <v>58.144775857024115</v>
      </c>
      <c r="O203" s="25">
        <f t="shared" si="253"/>
        <v>58.688115332162013</v>
      </c>
      <c r="P203" s="23">
        <f t="shared" si="267"/>
        <v>58.129951835436074</v>
      </c>
      <c r="Q203" s="23">
        <f t="shared" si="268"/>
        <v>0</v>
      </c>
      <c r="R203" s="32">
        <f t="shared" si="228"/>
        <v>58.129951835436074</v>
      </c>
      <c r="S203" s="26">
        <f t="shared" si="197"/>
        <v>0</v>
      </c>
      <c r="U203" s="61">
        <f t="shared" si="198"/>
        <v>41.365289229948282</v>
      </c>
      <c r="V203" s="61">
        <f t="shared" si="199"/>
        <v>58.129951835436074</v>
      </c>
      <c r="W203" s="61">
        <f t="shared" si="200"/>
        <v>58.28113925638992</v>
      </c>
      <c r="X203" s="61">
        <f t="shared" si="201"/>
        <v>58.144775857024115</v>
      </c>
      <c r="Y203" s="61">
        <f t="shared" si="202"/>
        <v>58.688115332162013</v>
      </c>
      <c r="Z203" s="62">
        <f t="shared" si="203"/>
        <v>225.22546938195941</v>
      </c>
      <c r="AA203" s="61">
        <f t="shared" si="217"/>
        <v>17.322826102213732</v>
      </c>
      <c r="AB203" s="63">
        <f t="shared" si="218"/>
        <v>4.9595181784664748E-6</v>
      </c>
      <c r="AC203" s="73"/>
      <c r="AD203" s="81">
        <f t="shared" si="219"/>
        <v>41.365289229948282</v>
      </c>
      <c r="AE203" s="81">
        <f t="shared" si="204"/>
        <v>47.557909487133038</v>
      </c>
      <c r="AF203" s="81">
        <f t="shared" si="205"/>
        <v>54.534913574477407</v>
      </c>
      <c r="AG203" s="81">
        <f t="shared" si="206"/>
        <v>62.395654910641596</v>
      </c>
      <c r="AH203" s="81">
        <f t="shared" si="207"/>
        <v>71.252071444231419</v>
      </c>
      <c r="AI203" s="82">
        <f t="shared" si="208"/>
        <v>225.22546938222663</v>
      </c>
      <c r="AK203" s="86">
        <f t="shared" si="209"/>
        <v>0.149705716373943</v>
      </c>
      <c r="AL203" s="86">
        <f t="shared" si="210"/>
        <v>0.14670544106300598</v>
      </c>
      <c r="AM203" s="86">
        <f t="shared" si="211"/>
        <v>0.14414144666111753</v>
      </c>
      <c r="AN203" s="86">
        <f t="shared" si="212"/>
        <v>0.14193963580113586</v>
      </c>
      <c r="AO203" s="56"/>
      <c r="AP203" s="53" t="str">
        <f t="shared" si="220"/>
        <v>FLU0140-ST-0990-002-B</v>
      </c>
      <c r="AQ203" s="53">
        <f t="shared" si="221"/>
        <v>41.365289229948282</v>
      </c>
      <c r="AR203" s="54">
        <f t="shared" ref="AR203:AU203" si="293">IF($B203=0,L203,AQ203*(1+AK203))</f>
        <v>47.557909487133038</v>
      </c>
      <c r="AS203" s="54">
        <f t="shared" si="293"/>
        <v>54.534913574477407</v>
      </c>
      <c r="AT203" s="54">
        <f t="shared" si="293"/>
        <v>62.395654910641596</v>
      </c>
      <c r="AU203" s="54">
        <f t="shared" si="293"/>
        <v>71.252071444231419</v>
      </c>
      <c r="AW203" s="102">
        <f t="shared" si="223"/>
        <v>0.41877686400103992</v>
      </c>
      <c r="AX203" s="102">
        <f t="shared" si="224"/>
        <v>0.72250872097481289</v>
      </c>
      <c r="AY203" s="103">
        <f t="shared" si="225"/>
        <v>0.57961496082154385</v>
      </c>
    </row>
    <row r="204" spans="1:51" x14ac:dyDescent="0.2">
      <c r="A204" s="18" t="s">
        <v>218</v>
      </c>
      <c r="B204" s="18">
        <f>IF(ISERROR(VLOOKUP('Prices revenue smoothing'!A204,Quantities!$A$1:$B$576,2,FALSE)),0,VLOOKUP('Prices revenue smoothing'!A204,Quantities!$A$1:$B$576,2,FALSE))</f>
        <v>1</v>
      </c>
      <c r="C204" s="19">
        <f t="shared" si="214"/>
        <v>1</v>
      </c>
      <c r="D204" s="20">
        <v>2</v>
      </c>
      <c r="E204" s="21">
        <v>1260</v>
      </c>
      <c r="F204" s="22">
        <v>0</v>
      </c>
      <c r="G204" s="23">
        <v>0</v>
      </c>
      <c r="H204" s="23">
        <v>0</v>
      </c>
      <c r="I204" s="23">
        <f>VLOOKUP(A204,'[1]Public Lighting Charges'!$A$8:$L$689,12,FALSE)</f>
        <v>36.895362479948282</v>
      </c>
      <c r="J204" s="24">
        <f t="shared" si="215"/>
        <v>36.895362479948282</v>
      </c>
      <c r="K204" s="25">
        <f t="shared" si="216"/>
        <v>36.895362479948282</v>
      </c>
      <c r="L204" s="25">
        <f t="shared" si="253"/>
        <v>51.848438239797858</v>
      </c>
      <c r="M204" s="25">
        <f t="shared" si="253"/>
        <v>51.983288371450321</v>
      </c>
      <c r="N204" s="25">
        <f t="shared" si="253"/>
        <v>51.861660379908152</v>
      </c>
      <c r="O204" s="25">
        <f t="shared" si="253"/>
        <v>52.346286675482659</v>
      </c>
      <c r="P204" s="23">
        <f t="shared" si="267"/>
        <v>51.848438239797858</v>
      </c>
      <c r="Q204" s="23">
        <f t="shared" si="268"/>
        <v>0</v>
      </c>
      <c r="R204" s="32">
        <f t="shared" si="228"/>
        <v>51.848438239797858</v>
      </c>
      <c r="S204" s="26">
        <f t="shared" ref="S204:S267" si="294">R204-L204</f>
        <v>0</v>
      </c>
      <c r="U204" s="61">
        <f t="shared" ref="U204:U267" si="295">K204*$B204</f>
        <v>36.895362479948282</v>
      </c>
      <c r="V204" s="61">
        <f t="shared" ref="V204:V267" si="296">L204*$B204</f>
        <v>51.848438239797858</v>
      </c>
      <c r="W204" s="61">
        <f t="shared" ref="W204:W267" si="297">M204*$B204</f>
        <v>51.983288371450321</v>
      </c>
      <c r="X204" s="61">
        <f t="shared" ref="X204:X267" si="298">N204*$B204</f>
        <v>51.861660379908152</v>
      </c>
      <c r="Y204" s="61">
        <f t="shared" ref="Y204:Y267" si="299">O204*$B204</f>
        <v>52.346286675482659</v>
      </c>
      <c r="Z204" s="62">
        <f t="shared" ref="Z204:Z267" si="300">NPV($U$3,U204:Y204)</f>
        <v>200.88764003002899</v>
      </c>
      <c r="AA204" s="61">
        <f t="shared" si="217"/>
        <v>15.450924195534377</v>
      </c>
      <c r="AB204" s="63">
        <f t="shared" si="218"/>
        <v>4.4235934119356879E-6</v>
      </c>
      <c r="AC204" s="73"/>
      <c r="AD204" s="81">
        <f t="shared" si="219"/>
        <v>36.895362479948282</v>
      </c>
      <c r="AE204" s="81">
        <f t="shared" ref="AE204:AE267" si="301">AD204+($AB204*V$6)</f>
        <v>42.418809150885238</v>
      </c>
      <c r="AF204" s="81">
        <f t="shared" ref="AF204:AF267" si="302">AE204+($AB204*W$6)</f>
        <v>48.641879256733333</v>
      </c>
      <c r="AG204" s="81">
        <f t="shared" ref="AG204:AG267" si="303">AF204+($AB204*X$6)</f>
        <v>55.653190101114284</v>
      </c>
      <c r="AH204" s="81">
        <f t="shared" ref="AH204:AH267" si="304">AG204+($AB204*Y$6)</f>
        <v>63.552583635237831</v>
      </c>
      <c r="AI204" s="82">
        <f t="shared" ref="AI204:AI267" si="305">NPV($U$3,AD204:AH204)</f>
        <v>200.88764003026736</v>
      </c>
      <c r="AK204" s="86">
        <f t="shared" ref="AK204:AK267" si="306">IF(AD204=0,0,(AE204-AD204)/AD204)</f>
        <v>0.149705716373943</v>
      </c>
      <c r="AL204" s="86">
        <f t="shared" ref="AL204:AL267" si="307">IF(AE204=0,0,(AF204-AE204)/AE204)</f>
        <v>0.14670544106300601</v>
      </c>
      <c r="AM204" s="86">
        <f t="shared" ref="AM204:AM267" si="308">IF(AF204=0,0,(AG204-AF204)/AF204)</f>
        <v>0.14414144666111761</v>
      </c>
      <c r="AN204" s="86">
        <f t="shared" ref="AN204:AN267" si="309">IF(AG204=0,0,(AH204-AG204)/AG204)</f>
        <v>0.14193963580113597</v>
      </c>
      <c r="AO204" s="56"/>
      <c r="AP204" s="53" t="str">
        <f t="shared" si="220"/>
        <v>FLU0140-ST-1260-002-B</v>
      </c>
      <c r="AQ204" s="53">
        <f t="shared" si="221"/>
        <v>36.895362479948282</v>
      </c>
      <c r="AR204" s="54">
        <f t="shared" ref="AR204:AU204" si="310">IF($B204=0,L204,AQ204*(1+AK204))</f>
        <v>42.418809150885238</v>
      </c>
      <c r="AS204" s="54">
        <f t="shared" si="310"/>
        <v>48.641879256733333</v>
      </c>
      <c r="AT204" s="54">
        <f t="shared" si="310"/>
        <v>55.653190101114291</v>
      </c>
      <c r="AU204" s="54">
        <f t="shared" si="310"/>
        <v>63.552583635237838</v>
      </c>
      <c r="AW204" s="102">
        <f t="shared" si="223"/>
        <v>0.41877686400104003</v>
      </c>
      <c r="AX204" s="102">
        <f t="shared" si="224"/>
        <v>0.72250872097481345</v>
      </c>
      <c r="AY204" s="103">
        <f t="shared" si="225"/>
        <v>0.57961496082154351</v>
      </c>
    </row>
    <row r="205" spans="1:51" x14ac:dyDescent="0.2">
      <c r="A205" s="18" t="s">
        <v>219</v>
      </c>
      <c r="B205" s="18">
        <f>IF(ISERROR(VLOOKUP('Prices revenue smoothing'!A205,Quantities!$A$1:$B$576,2,FALSE)),0,VLOOKUP('Prices revenue smoothing'!A205,Quantities!$A$1:$B$576,2,FALSE))</f>
        <v>1</v>
      </c>
      <c r="C205" s="19">
        <f t="shared" ref="C205:C268" si="311">I205/J205</f>
        <v>1</v>
      </c>
      <c r="D205" s="20">
        <v>2</v>
      </c>
      <c r="E205" s="21">
        <v>990</v>
      </c>
      <c r="F205" s="22">
        <v>0</v>
      </c>
      <c r="G205" s="23">
        <v>0</v>
      </c>
      <c r="H205" s="23">
        <v>0</v>
      </c>
      <c r="I205" s="23">
        <f>VLOOKUP(A205,'[1]Public Lighting Charges'!$A$8:$L$689,12,FALSE)</f>
        <v>43.93336073760041</v>
      </c>
      <c r="J205" s="24">
        <f t="shared" ref="J205:J268" si="312">SUM(F205:I205)</f>
        <v>43.93336073760041</v>
      </c>
      <c r="K205" s="25">
        <f t="shared" ref="K205:K268" si="313">J205</f>
        <v>43.93336073760041</v>
      </c>
      <c r="L205" s="25">
        <f t="shared" si="253"/>
        <v>61.738819942701589</v>
      </c>
      <c r="M205" s="25">
        <f t="shared" si="253"/>
        <v>61.899393496698252</v>
      </c>
      <c r="N205" s="25">
        <f t="shared" si="253"/>
        <v>61.754564280530076</v>
      </c>
      <c r="O205" s="25">
        <f t="shared" si="253"/>
        <v>62.331635772319125</v>
      </c>
      <c r="P205" s="23">
        <f t="shared" si="267"/>
        <v>61.738819942701589</v>
      </c>
      <c r="Q205" s="23">
        <f t="shared" si="268"/>
        <v>0</v>
      </c>
      <c r="R205" s="32">
        <f t="shared" si="228"/>
        <v>61.738819942701589</v>
      </c>
      <c r="S205" s="26">
        <f t="shared" si="294"/>
        <v>0</v>
      </c>
      <c r="U205" s="61">
        <f t="shared" si="295"/>
        <v>43.93336073760041</v>
      </c>
      <c r="V205" s="61">
        <f t="shared" si="296"/>
        <v>61.738819942701589</v>
      </c>
      <c r="W205" s="61">
        <f t="shared" si="297"/>
        <v>61.899393496698252</v>
      </c>
      <c r="X205" s="61">
        <f t="shared" si="298"/>
        <v>61.754564280530076</v>
      </c>
      <c r="Y205" s="61">
        <f t="shared" si="299"/>
        <v>62.331635772319125</v>
      </c>
      <c r="Z205" s="62">
        <f t="shared" si="300"/>
        <v>239.20808914564842</v>
      </c>
      <c r="AA205" s="61">
        <f t="shared" ref="AA205:AA268" si="314">Y205-U205</f>
        <v>18.398275034718715</v>
      </c>
      <c r="AB205" s="63">
        <f t="shared" ref="AB205:AB268" si="315">AA205/($Y$9-$U$9)</f>
        <v>5.2674187773236797E-6</v>
      </c>
      <c r="AC205" s="73"/>
      <c r="AD205" s="81">
        <f t="shared" ref="AD205:AD268" si="316">U205</f>
        <v>43.93336073760041</v>
      </c>
      <c r="AE205" s="81">
        <f t="shared" si="301"/>
        <v>50.510435979537739</v>
      </c>
      <c r="AF205" s="81">
        <f t="shared" si="302"/>
        <v>57.920591768200552</v>
      </c>
      <c r="AG205" s="81">
        <f t="shared" si="303"/>
        <v>66.269349657136999</v>
      </c>
      <c r="AH205" s="81">
        <f t="shared" si="304"/>
        <v>75.675597012249156</v>
      </c>
      <c r="AI205" s="82">
        <f t="shared" si="305"/>
        <v>239.20808914593223</v>
      </c>
      <c r="AK205" s="86">
        <f t="shared" si="306"/>
        <v>0.14970571637394298</v>
      </c>
      <c r="AL205" s="86">
        <f t="shared" si="307"/>
        <v>0.14670544106300604</v>
      </c>
      <c r="AM205" s="86">
        <f t="shared" si="308"/>
        <v>0.14414144666111761</v>
      </c>
      <c r="AN205" s="86">
        <f t="shared" si="309"/>
        <v>0.14193963580113592</v>
      </c>
      <c r="AO205" s="56"/>
      <c r="AP205" s="53" t="str">
        <f t="shared" ref="AP205:AP268" si="317">A205</f>
        <v>FLU0220-ST-0990-002-B</v>
      </c>
      <c r="AQ205" s="53">
        <f t="shared" ref="AQ205:AQ268" si="318">K205</f>
        <v>43.93336073760041</v>
      </c>
      <c r="AR205" s="54">
        <f t="shared" ref="AR205:AU205" si="319">IF($B205=0,L205,AQ205*(1+AK205))</f>
        <v>50.510435979537739</v>
      </c>
      <c r="AS205" s="54">
        <f t="shared" si="319"/>
        <v>57.920591768200552</v>
      </c>
      <c r="AT205" s="54">
        <f t="shared" si="319"/>
        <v>66.269349657136999</v>
      </c>
      <c r="AU205" s="54">
        <f t="shared" si="319"/>
        <v>75.675597012249156</v>
      </c>
      <c r="AW205" s="102">
        <f t="shared" ref="AW205:AW268" si="320">IF(K205=0,0,(O205-K205)/K205)</f>
        <v>0.41877686400103997</v>
      </c>
      <c r="AX205" s="102">
        <f t="shared" ref="AX205:AX268" si="321">IF(AQ205=0,0,(AU205-AQ205)/AQ205)</f>
        <v>0.72250872097481322</v>
      </c>
      <c r="AY205" s="103">
        <f t="shared" ref="AY205:AY268" si="322">IF(AX205=0,0,AW205/AX205)</f>
        <v>0.57961496082154362</v>
      </c>
    </row>
    <row r="206" spans="1:51" x14ac:dyDescent="0.2">
      <c r="A206" s="18" t="s">
        <v>220</v>
      </c>
      <c r="B206" s="18">
        <f>IF(ISERROR(VLOOKUP('Prices revenue smoothing'!A206,Quantities!$A$1:$B$576,2,FALSE)),0,VLOOKUP('Prices revenue smoothing'!A206,Quantities!$A$1:$B$576,2,FALSE))</f>
        <v>9</v>
      </c>
      <c r="C206" s="19">
        <f t="shared" si="311"/>
        <v>1</v>
      </c>
      <c r="D206" s="20">
        <v>2</v>
      </c>
      <c r="E206" s="21">
        <v>10</v>
      </c>
      <c r="F206" s="22">
        <v>0</v>
      </c>
      <c r="G206" s="23">
        <v>0</v>
      </c>
      <c r="H206" s="23">
        <v>0</v>
      </c>
      <c r="I206" s="23">
        <f>VLOOKUP(A206,'[1]Public Lighting Charges'!$A$8:$L$689,12,FALSE)</f>
        <v>34.058476987600407</v>
      </c>
      <c r="J206" s="24">
        <f t="shared" si="312"/>
        <v>34.058476987600407</v>
      </c>
      <c r="K206" s="25">
        <f t="shared" si="313"/>
        <v>34.058476987600407</v>
      </c>
      <c r="L206" s="25">
        <f t="shared" si="253"/>
        <v>47.861810318109434</v>
      </c>
      <c r="M206" s="25">
        <f t="shared" si="253"/>
        <v>47.986291819223737</v>
      </c>
      <c r="N206" s="25">
        <f t="shared" si="253"/>
        <v>47.874015807482735</v>
      </c>
      <c r="O206" s="25">
        <f t="shared" si="253"/>
        <v>48.321379173119297</v>
      </c>
      <c r="P206" s="23">
        <f t="shared" si="267"/>
        <v>47.861810318109434</v>
      </c>
      <c r="Q206" s="23">
        <f t="shared" si="268"/>
        <v>0</v>
      </c>
      <c r="R206" s="32">
        <f t="shared" ref="R206:R269" si="323">SUM(P206:Q206)</f>
        <v>47.861810318109434</v>
      </c>
      <c r="S206" s="26">
        <f t="shared" si="294"/>
        <v>0</v>
      </c>
      <c r="U206" s="61">
        <f t="shared" si="295"/>
        <v>306.52629288840365</v>
      </c>
      <c r="V206" s="61">
        <f t="shared" si="296"/>
        <v>430.75629286298488</v>
      </c>
      <c r="W206" s="61">
        <f t="shared" si="297"/>
        <v>431.87662637301366</v>
      </c>
      <c r="X206" s="61">
        <f t="shared" si="298"/>
        <v>430.86614226734463</v>
      </c>
      <c r="Y206" s="61">
        <f t="shared" si="299"/>
        <v>434.89241255807366</v>
      </c>
      <c r="Z206" s="62">
        <f t="shared" si="300"/>
        <v>1668.9724519977444</v>
      </c>
      <c r="AA206" s="61">
        <f t="shared" si="314"/>
        <v>128.36611966967001</v>
      </c>
      <c r="AB206" s="63">
        <f t="shared" si="315"/>
        <v>3.6751168674467854E-5</v>
      </c>
      <c r="AC206" s="73"/>
      <c r="AD206" s="81">
        <f t="shared" si="316"/>
        <v>306.52629288840365</v>
      </c>
      <c r="AE206" s="81">
        <f t="shared" si="301"/>
        <v>352.41503115271121</v>
      </c>
      <c r="AF206" s="81">
        <f t="shared" si="302"/>
        <v>404.11623373520274</v>
      </c>
      <c r="AG206" s="81">
        <f t="shared" si="303"/>
        <v>462.36613228503722</v>
      </c>
      <c r="AH206" s="81">
        <f t="shared" si="304"/>
        <v>527.99421270835524</v>
      </c>
      <c r="AI206" s="82">
        <f t="shared" si="305"/>
        <v>1668.9724519997249</v>
      </c>
      <c r="AK206" s="86">
        <f t="shared" si="306"/>
        <v>0.14970571637394309</v>
      </c>
      <c r="AL206" s="86">
        <f t="shared" si="307"/>
        <v>0.14670544106300609</v>
      </c>
      <c r="AM206" s="86">
        <f t="shared" si="308"/>
        <v>0.14414144666111767</v>
      </c>
      <c r="AN206" s="86">
        <f t="shared" si="309"/>
        <v>0.14193963580113592</v>
      </c>
      <c r="AO206" s="56"/>
      <c r="AP206" s="53" t="str">
        <f t="shared" si="317"/>
        <v>FLU0240-ST-0010-002-B</v>
      </c>
      <c r="AQ206" s="53">
        <f t="shared" si="318"/>
        <v>34.058476987600407</v>
      </c>
      <c r="AR206" s="54">
        <f t="shared" ref="AR206:AU206" si="324">IF($B206=0,L206,AQ206*(1+AK206))</f>
        <v>39.157225683634579</v>
      </c>
      <c r="AS206" s="54">
        <f t="shared" si="324"/>
        <v>44.901803748355853</v>
      </c>
      <c r="AT206" s="54">
        <f t="shared" si="324"/>
        <v>51.374014698337461</v>
      </c>
      <c r="AU206" s="54">
        <f t="shared" si="324"/>
        <v>58.666023634261691</v>
      </c>
      <c r="AW206" s="102">
        <f t="shared" si="320"/>
        <v>0.41877686400104008</v>
      </c>
      <c r="AX206" s="102">
        <f t="shared" si="321"/>
        <v>0.72250872097481333</v>
      </c>
      <c r="AY206" s="103">
        <f t="shared" si="322"/>
        <v>0.57961496082154373</v>
      </c>
    </row>
    <row r="207" spans="1:51" x14ac:dyDescent="0.2">
      <c r="A207" s="18" t="s">
        <v>221</v>
      </c>
      <c r="B207" s="18">
        <f>IF(ISERROR(VLOOKUP('Prices revenue smoothing'!A207,Quantities!$A$1:$B$576,2,FALSE)),0,VLOOKUP('Prices revenue smoothing'!A207,Quantities!$A$1:$B$576,2,FALSE))</f>
        <v>1</v>
      </c>
      <c r="C207" s="19">
        <f t="shared" si="311"/>
        <v>1</v>
      </c>
      <c r="D207" s="20">
        <v>2</v>
      </c>
      <c r="E207" s="21">
        <v>810</v>
      </c>
      <c r="F207" s="22">
        <v>0</v>
      </c>
      <c r="G207" s="23">
        <v>0</v>
      </c>
      <c r="H207" s="23">
        <v>0</v>
      </c>
      <c r="I207" s="23">
        <f>VLOOKUP(A207,'[1]Public Lighting Charges'!$A$8:$L$689,12,FALSE)</f>
        <v>44.868390987600407</v>
      </c>
      <c r="J207" s="24">
        <f t="shared" si="312"/>
        <v>44.868390987600407</v>
      </c>
      <c r="K207" s="25">
        <f t="shared" si="313"/>
        <v>44.868390987600407</v>
      </c>
      <c r="L207" s="25">
        <f t="shared" si="253"/>
        <v>63.052802376017297</v>
      </c>
      <c r="M207" s="25">
        <f t="shared" si="253"/>
        <v>63.216793404293554</v>
      </c>
      <c r="N207" s="25">
        <f t="shared" si="253"/>
        <v>63.068881799345476</v>
      </c>
      <c r="O207" s="25">
        <f t="shared" si="253"/>
        <v>63.65823505816023</v>
      </c>
      <c r="P207" s="23">
        <f t="shared" si="267"/>
        <v>63.052802376017297</v>
      </c>
      <c r="Q207" s="23">
        <f t="shared" si="268"/>
        <v>0</v>
      </c>
      <c r="R207" s="32">
        <f t="shared" si="323"/>
        <v>63.052802376017297</v>
      </c>
      <c r="S207" s="26">
        <f t="shared" si="294"/>
        <v>0</v>
      </c>
      <c r="U207" s="61">
        <f t="shared" si="295"/>
        <v>44.868390987600407</v>
      </c>
      <c r="V207" s="61">
        <f t="shared" si="296"/>
        <v>63.052802376017297</v>
      </c>
      <c r="W207" s="61">
        <f t="shared" si="297"/>
        <v>63.216793404293554</v>
      </c>
      <c r="X207" s="61">
        <f t="shared" si="298"/>
        <v>63.068881799345476</v>
      </c>
      <c r="Y207" s="61">
        <f t="shared" si="299"/>
        <v>63.65823505816023</v>
      </c>
      <c r="Z207" s="62">
        <f t="shared" si="300"/>
        <v>244.29913603213103</v>
      </c>
      <c r="AA207" s="61">
        <f t="shared" si="314"/>
        <v>18.789844070559823</v>
      </c>
      <c r="AB207" s="63">
        <f t="shared" si="315"/>
        <v>5.3795248355337996E-6</v>
      </c>
      <c r="AC207" s="73"/>
      <c r="AD207" s="81">
        <f t="shared" si="316"/>
        <v>44.868390987600407</v>
      </c>
      <c r="AE207" s="81">
        <f t="shared" si="301"/>
        <v>51.585445602945292</v>
      </c>
      <c r="AF207" s="81">
        <f t="shared" si="302"/>
        <v>59.15331115255708</v>
      </c>
      <c r="AG207" s="81">
        <f t="shared" si="303"/>
        <v>67.679754996881883</v>
      </c>
      <c r="AH207" s="81">
        <f t="shared" si="304"/>
        <v>77.286194772249402</v>
      </c>
      <c r="AI207" s="82">
        <f t="shared" si="305"/>
        <v>244.29913603242085</v>
      </c>
      <c r="AK207" s="86">
        <f t="shared" si="306"/>
        <v>0.14970571637394298</v>
      </c>
      <c r="AL207" s="86">
        <f t="shared" si="307"/>
        <v>0.14670544106300593</v>
      </c>
      <c r="AM207" s="86">
        <f t="shared" si="308"/>
        <v>0.14414144666111767</v>
      </c>
      <c r="AN207" s="86">
        <f t="shared" si="309"/>
        <v>0.14193963580113586</v>
      </c>
      <c r="AO207" s="56"/>
      <c r="AP207" s="53" t="str">
        <f t="shared" si="317"/>
        <v>FLU0240-ST-0810-002-B</v>
      </c>
      <c r="AQ207" s="53">
        <f t="shared" si="318"/>
        <v>44.868390987600407</v>
      </c>
      <c r="AR207" s="54">
        <f t="shared" ref="AR207:AU207" si="325">IF($B207=0,L207,AQ207*(1+AK207))</f>
        <v>51.585445602945292</v>
      </c>
      <c r="AS207" s="54">
        <f t="shared" si="325"/>
        <v>59.15331115255708</v>
      </c>
      <c r="AT207" s="54">
        <f t="shared" si="325"/>
        <v>67.679754996881883</v>
      </c>
      <c r="AU207" s="54">
        <f t="shared" si="325"/>
        <v>77.286194772249402</v>
      </c>
      <c r="AW207" s="102">
        <f t="shared" si="320"/>
        <v>0.41877686400103997</v>
      </c>
      <c r="AX207" s="102">
        <f t="shared" si="321"/>
        <v>0.722508720974813</v>
      </c>
      <c r="AY207" s="103">
        <f t="shared" si="322"/>
        <v>0.57961496082154385</v>
      </c>
    </row>
    <row r="208" spans="1:51" x14ac:dyDescent="0.2">
      <c r="A208" s="18" t="s">
        <v>222</v>
      </c>
      <c r="B208" s="18">
        <f>IF(ISERROR(VLOOKUP('Prices revenue smoothing'!A208,Quantities!$A$1:$B$576,2,FALSE)),0,VLOOKUP('Prices revenue smoothing'!A208,Quantities!$A$1:$B$576,2,FALSE))</f>
        <v>1</v>
      </c>
      <c r="C208" s="19">
        <f t="shared" si="311"/>
        <v>1</v>
      </c>
      <c r="D208" s="20">
        <v>2</v>
      </c>
      <c r="E208" s="21">
        <v>990</v>
      </c>
      <c r="F208" s="22">
        <v>0</v>
      </c>
      <c r="G208" s="23">
        <v>0</v>
      </c>
      <c r="H208" s="23">
        <v>0</v>
      </c>
      <c r="I208" s="23">
        <f>VLOOKUP(A208,'[1]Public Lighting Charges'!$A$8:$L$689,12,FALSE)</f>
        <v>43.93336073760041</v>
      </c>
      <c r="J208" s="24">
        <f t="shared" si="312"/>
        <v>43.93336073760041</v>
      </c>
      <c r="K208" s="25">
        <f t="shared" si="313"/>
        <v>43.93336073760041</v>
      </c>
      <c r="L208" s="25">
        <f t="shared" si="253"/>
        <v>61.738819942701589</v>
      </c>
      <c r="M208" s="25">
        <f t="shared" si="253"/>
        <v>61.899393496698252</v>
      </c>
      <c r="N208" s="25">
        <f t="shared" si="253"/>
        <v>61.754564280530076</v>
      </c>
      <c r="O208" s="25">
        <f t="shared" si="253"/>
        <v>62.331635772319125</v>
      </c>
      <c r="P208" s="23">
        <f t="shared" si="267"/>
        <v>61.738819942701589</v>
      </c>
      <c r="Q208" s="23">
        <f t="shared" si="268"/>
        <v>0</v>
      </c>
      <c r="R208" s="32">
        <f t="shared" si="323"/>
        <v>61.738819942701589</v>
      </c>
      <c r="S208" s="26">
        <f t="shared" si="294"/>
        <v>0</v>
      </c>
      <c r="U208" s="61">
        <f t="shared" si="295"/>
        <v>43.93336073760041</v>
      </c>
      <c r="V208" s="61">
        <f t="shared" si="296"/>
        <v>61.738819942701589</v>
      </c>
      <c r="W208" s="61">
        <f t="shared" si="297"/>
        <v>61.899393496698252</v>
      </c>
      <c r="X208" s="61">
        <f t="shared" si="298"/>
        <v>61.754564280530076</v>
      </c>
      <c r="Y208" s="61">
        <f t="shared" si="299"/>
        <v>62.331635772319125</v>
      </c>
      <c r="Z208" s="62">
        <f t="shared" si="300"/>
        <v>239.20808914564842</v>
      </c>
      <c r="AA208" s="61">
        <f t="shared" si="314"/>
        <v>18.398275034718715</v>
      </c>
      <c r="AB208" s="63">
        <f t="shared" si="315"/>
        <v>5.2674187773236797E-6</v>
      </c>
      <c r="AC208" s="73"/>
      <c r="AD208" s="81">
        <f t="shared" si="316"/>
        <v>43.93336073760041</v>
      </c>
      <c r="AE208" s="81">
        <f t="shared" si="301"/>
        <v>50.510435979537739</v>
      </c>
      <c r="AF208" s="81">
        <f t="shared" si="302"/>
        <v>57.920591768200552</v>
      </c>
      <c r="AG208" s="81">
        <f t="shared" si="303"/>
        <v>66.269349657136999</v>
      </c>
      <c r="AH208" s="81">
        <f t="shared" si="304"/>
        <v>75.675597012249156</v>
      </c>
      <c r="AI208" s="82">
        <f t="shared" si="305"/>
        <v>239.20808914593223</v>
      </c>
      <c r="AK208" s="86">
        <f t="shared" si="306"/>
        <v>0.14970571637394298</v>
      </c>
      <c r="AL208" s="86">
        <f t="shared" si="307"/>
        <v>0.14670544106300604</v>
      </c>
      <c r="AM208" s="86">
        <f t="shared" si="308"/>
        <v>0.14414144666111761</v>
      </c>
      <c r="AN208" s="86">
        <f t="shared" si="309"/>
        <v>0.14193963580113592</v>
      </c>
      <c r="AO208" s="56"/>
      <c r="AP208" s="53" t="str">
        <f t="shared" si="317"/>
        <v>FLU0240-ST-0990-002-B</v>
      </c>
      <c r="AQ208" s="53">
        <f t="shared" si="318"/>
        <v>43.93336073760041</v>
      </c>
      <c r="AR208" s="54">
        <f t="shared" ref="AR208:AU208" si="326">IF($B208=0,L208,AQ208*(1+AK208))</f>
        <v>50.510435979537739</v>
      </c>
      <c r="AS208" s="54">
        <f t="shared" si="326"/>
        <v>57.920591768200552</v>
      </c>
      <c r="AT208" s="54">
        <f t="shared" si="326"/>
        <v>66.269349657136999</v>
      </c>
      <c r="AU208" s="54">
        <f t="shared" si="326"/>
        <v>75.675597012249156</v>
      </c>
      <c r="AW208" s="102">
        <f t="shared" si="320"/>
        <v>0.41877686400103997</v>
      </c>
      <c r="AX208" s="102">
        <f t="shared" si="321"/>
        <v>0.72250872097481322</v>
      </c>
      <c r="AY208" s="103">
        <f t="shared" si="322"/>
        <v>0.57961496082154362</v>
      </c>
    </row>
    <row r="209" spans="1:51" x14ac:dyDescent="0.2">
      <c r="A209" s="18" t="s">
        <v>223</v>
      </c>
      <c r="B209" s="18">
        <f>IF(ISERROR(VLOOKUP('Prices revenue smoothing'!A209,Quantities!$A$1:$B$576,2,FALSE)),0,VLOOKUP('Prices revenue smoothing'!A209,Quantities!$A$1:$B$576,2,FALSE))</f>
        <v>1</v>
      </c>
      <c r="C209" s="19">
        <f t="shared" si="311"/>
        <v>1</v>
      </c>
      <c r="D209" s="20">
        <v>2</v>
      </c>
      <c r="E209" s="21">
        <v>10</v>
      </c>
      <c r="F209" s="22">
        <v>0</v>
      </c>
      <c r="G209" s="23">
        <v>0</v>
      </c>
      <c r="H209" s="23">
        <v>0</v>
      </c>
      <c r="I209" s="23">
        <f>VLOOKUP(A209,'[1]Public Lighting Charges'!$A$8:$L$689,12,FALSE)</f>
        <v>35.068368224550383</v>
      </c>
      <c r="J209" s="24">
        <f t="shared" si="312"/>
        <v>35.068368224550383</v>
      </c>
      <c r="K209" s="25">
        <f t="shared" si="313"/>
        <v>35.068368224550383</v>
      </c>
      <c r="L209" s="25">
        <f t="shared" si="253"/>
        <v>49.280993649249517</v>
      </c>
      <c r="M209" s="25">
        <f t="shared" si="253"/>
        <v>49.409166236644147</v>
      </c>
      <c r="N209" s="25">
        <f t="shared" si="253"/>
        <v>49.293561051951045</v>
      </c>
      <c r="O209" s="25">
        <f t="shared" si="253"/>
        <v>49.754189495261315</v>
      </c>
      <c r="P209" s="23">
        <f t="shared" si="267"/>
        <v>49.280993649249517</v>
      </c>
      <c r="Q209" s="23">
        <f t="shared" si="268"/>
        <v>0</v>
      </c>
      <c r="R209" s="32">
        <f t="shared" si="323"/>
        <v>49.280993649249517</v>
      </c>
      <c r="S209" s="26">
        <f t="shared" si="294"/>
        <v>0</v>
      </c>
      <c r="U209" s="61">
        <f t="shared" si="295"/>
        <v>35.068368224550383</v>
      </c>
      <c r="V209" s="61">
        <f t="shared" si="296"/>
        <v>49.280993649249517</v>
      </c>
      <c r="W209" s="61">
        <f t="shared" si="297"/>
        <v>49.409166236644147</v>
      </c>
      <c r="X209" s="61">
        <f t="shared" si="298"/>
        <v>49.293561051951045</v>
      </c>
      <c r="Y209" s="61">
        <f t="shared" si="299"/>
        <v>49.754189495261315</v>
      </c>
      <c r="Z209" s="62">
        <f t="shared" si="300"/>
        <v>190.94003307767093</v>
      </c>
      <c r="AA209" s="61">
        <f t="shared" si="314"/>
        <v>14.685821270710932</v>
      </c>
      <c r="AB209" s="63">
        <f t="shared" si="315"/>
        <v>4.204544750841363E-6</v>
      </c>
      <c r="AC209" s="73"/>
      <c r="AD209" s="81">
        <f t="shared" si="316"/>
        <v>35.068368224550383</v>
      </c>
      <c r="AE209" s="81">
        <f t="shared" si="301"/>
        <v>40.31830341167192</v>
      </c>
      <c r="AF209" s="81">
        <f t="shared" si="302"/>
        <v>46.233217896593345</v>
      </c>
      <c r="AG209" s="81">
        <f t="shared" si="303"/>
        <v>52.89734080800698</v>
      </c>
      <c r="AH209" s="81">
        <f t="shared" si="304"/>
        <v>60.405570097144057</v>
      </c>
      <c r="AI209" s="82">
        <f t="shared" si="305"/>
        <v>190.94003307789748</v>
      </c>
      <c r="AK209" s="86">
        <f t="shared" si="306"/>
        <v>0.14970571637394306</v>
      </c>
      <c r="AL209" s="86">
        <f t="shared" si="307"/>
        <v>0.14670544106300593</v>
      </c>
      <c r="AM209" s="86">
        <f t="shared" si="308"/>
        <v>0.14414144666111756</v>
      </c>
      <c r="AN209" s="86">
        <f t="shared" si="309"/>
        <v>0.14193963580113594</v>
      </c>
      <c r="AO209" s="56"/>
      <c r="AP209" s="53" t="str">
        <f t="shared" si="317"/>
        <v>FLU0250-ST-0010-002-B</v>
      </c>
      <c r="AQ209" s="53">
        <f t="shared" si="318"/>
        <v>35.068368224550383</v>
      </c>
      <c r="AR209" s="54">
        <f t="shared" ref="AR209:AU209" si="327">IF($B209=0,L209,AQ209*(1+AK209))</f>
        <v>40.31830341167192</v>
      </c>
      <c r="AS209" s="54">
        <f t="shared" si="327"/>
        <v>46.233217896593345</v>
      </c>
      <c r="AT209" s="54">
        <f t="shared" si="327"/>
        <v>52.89734080800698</v>
      </c>
      <c r="AU209" s="54">
        <f t="shared" si="327"/>
        <v>60.405570097144057</v>
      </c>
      <c r="AW209" s="102">
        <f t="shared" si="320"/>
        <v>0.41877686400104008</v>
      </c>
      <c r="AX209" s="102">
        <f t="shared" si="321"/>
        <v>0.72250872097481311</v>
      </c>
      <c r="AY209" s="103">
        <f t="shared" si="322"/>
        <v>0.57961496082154385</v>
      </c>
    </row>
    <row r="210" spans="1:51" x14ac:dyDescent="0.2">
      <c r="A210" s="18" t="s">
        <v>224</v>
      </c>
      <c r="B210" s="18">
        <f>IF(ISERROR(VLOOKUP('Prices revenue smoothing'!A210,Quantities!$A$1:$B$576,2,FALSE)),0,VLOOKUP('Prices revenue smoothing'!A210,Quantities!$A$1:$B$576,2,FALSE))</f>
        <v>21</v>
      </c>
      <c r="C210" s="19">
        <f t="shared" si="311"/>
        <v>1</v>
      </c>
      <c r="D210" s="20">
        <v>2</v>
      </c>
      <c r="E210" s="21">
        <v>1620</v>
      </c>
      <c r="F210" s="22">
        <v>0</v>
      </c>
      <c r="G210" s="23">
        <v>0</v>
      </c>
      <c r="H210" s="23">
        <v>0</v>
      </c>
      <c r="I210" s="23">
        <f>VLOOKUP(A210,'[1]Public Lighting Charges'!$A$8:$L$689,12,FALSE)</f>
        <v>43.639337217127348</v>
      </c>
      <c r="J210" s="24">
        <f t="shared" si="312"/>
        <v>43.639337217127348</v>
      </c>
      <c r="K210" s="25">
        <f t="shared" si="313"/>
        <v>43.639337217127348</v>
      </c>
      <c r="L210" s="25">
        <f t="shared" si="253"/>
        <v>61.325633587625646</v>
      </c>
      <c r="M210" s="25">
        <f t="shared" si="253"/>
        <v>61.485132504926</v>
      </c>
      <c r="N210" s="25">
        <f t="shared" si="253"/>
        <v>61.341272556651063</v>
      </c>
      <c r="O210" s="25">
        <f t="shared" si="253"/>
        <v>61.914482003999815</v>
      </c>
      <c r="P210" s="23">
        <f t="shared" si="267"/>
        <v>61.325633587625646</v>
      </c>
      <c r="Q210" s="23">
        <f t="shared" si="268"/>
        <v>0</v>
      </c>
      <c r="R210" s="32">
        <f t="shared" si="323"/>
        <v>61.325633587625646</v>
      </c>
      <c r="S210" s="26">
        <f t="shared" si="294"/>
        <v>0</v>
      </c>
      <c r="U210" s="61">
        <f t="shared" si="295"/>
        <v>916.42608155967434</v>
      </c>
      <c r="V210" s="61">
        <f t="shared" si="296"/>
        <v>1287.8383053401385</v>
      </c>
      <c r="W210" s="61">
        <f t="shared" si="297"/>
        <v>1291.1877826034461</v>
      </c>
      <c r="X210" s="61">
        <f t="shared" si="298"/>
        <v>1288.1667236896724</v>
      </c>
      <c r="Y210" s="61">
        <f t="shared" si="299"/>
        <v>1300.204122083996</v>
      </c>
      <c r="Z210" s="62">
        <f t="shared" si="300"/>
        <v>4989.7510259329456</v>
      </c>
      <c r="AA210" s="61">
        <f t="shared" si="314"/>
        <v>383.77804052432168</v>
      </c>
      <c r="AB210" s="63">
        <f t="shared" si="315"/>
        <v>1.0987549936978135E-4</v>
      </c>
      <c r="AC210" s="73"/>
      <c r="AD210" s="81">
        <f t="shared" si="316"/>
        <v>916.42608155967434</v>
      </c>
      <c r="AE210" s="81">
        <f t="shared" si="301"/>
        <v>1053.6203046033309</v>
      </c>
      <c r="AF210" s="81">
        <f t="shared" si="302"/>
        <v>1208.1921361031011</v>
      </c>
      <c r="AG210" s="81">
        <f t="shared" si="303"/>
        <v>1382.342698445588</v>
      </c>
      <c r="AH210" s="81">
        <f t="shared" si="304"/>
        <v>1578.5519176153143</v>
      </c>
      <c r="AI210" s="82">
        <f t="shared" si="305"/>
        <v>4989.7510259388655</v>
      </c>
      <c r="AK210" s="86">
        <f t="shared" si="306"/>
        <v>0.14970571637394295</v>
      </c>
      <c r="AL210" s="86">
        <f t="shared" si="307"/>
        <v>0.1467054410630059</v>
      </c>
      <c r="AM210" s="86">
        <f t="shared" si="308"/>
        <v>0.14414144666111758</v>
      </c>
      <c r="AN210" s="86">
        <f t="shared" si="309"/>
        <v>0.141939635801136</v>
      </c>
      <c r="AO210" s="56"/>
      <c r="AP210" s="53" t="str">
        <f t="shared" si="317"/>
        <v>FLU0350-ST-1620-002-B</v>
      </c>
      <c r="AQ210" s="53">
        <f t="shared" si="318"/>
        <v>43.639337217127348</v>
      </c>
      <c r="AR210" s="54">
        <f t="shared" ref="AR210:AU210" si="328">IF($B210=0,L210,AQ210*(1+AK210))</f>
        <v>50.172395457301469</v>
      </c>
      <c r="AS210" s="54">
        <f t="shared" si="328"/>
        <v>57.532958862052439</v>
      </c>
      <c r="AT210" s="54">
        <f t="shared" si="328"/>
        <v>65.825842783123235</v>
      </c>
      <c r="AU210" s="54">
        <f t="shared" si="328"/>
        <v>75.169138934062588</v>
      </c>
      <c r="AW210" s="102">
        <f t="shared" si="320"/>
        <v>0.41877686400104008</v>
      </c>
      <c r="AX210" s="102">
        <f t="shared" si="321"/>
        <v>0.72250872097481311</v>
      </c>
      <c r="AY210" s="103">
        <f t="shared" si="322"/>
        <v>0.57961496082154385</v>
      </c>
    </row>
    <row r="211" spans="1:51" x14ac:dyDescent="0.2">
      <c r="A211" s="27" t="s">
        <v>225</v>
      </c>
      <c r="B211" s="18">
        <f>IF(ISERROR(VLOOKUP('Prices revenue smoothing'!A211,Quantities!$A$1:$B$576,2,FALSE)),0,VLOOKUP('Prices revenue smoothing'!A211,Quantities!$A$1:$B$576,2,FALSE))</f>
        <v>2</v>
      </c>
      <c r="C211" s="19">
        <f t="shared" si="311"/>
        <v>1</v>
      </c>
      <c r="D211" s="20">
        <v>2</v>
      </c>
      <c r="E211" s="21">
        <v>1660</v>
      </c>
      <c r="F211" s="22">
        <v>0</v>
      </c>
      <c r="G211" s="23">
        <v>0</v>
      </c>
      <c r="H211" s="23">
        <v>0</v>
      </c>
      <c r="I211" s="23">
        <f>VLOOKUP(A211,'[1]Public Lighting Charges'!$A$8:$L$689,12,FALSE)</f>
        <v>54.449251217127348</v>
      </c>
      <c r="J211" s="24">
        <f t="shared" si="312"/>
        <v>54.449251217127348</v>
      </c>
      <c r="K211" s="25">
        <f t="shared" si="313"/>
        <v>54.449251217127348</v>
      </c>
      <c r="L211" s="25">
        <f t="shared" si="253"/>
        <v>76.516625645533523</v>
      </c>
      <c r="M211" s="25">
        <f t="shared" si="253"/>
        <v>76.715634089995817</v>
      </c>
      <c r="N211" s="25">
        <f t="shared" si="253"/>
        <v>76.53613854851379</v>
      </c>
      <c r="O211" s="25">
        <f t="shared" si="253"/>
        <v>77.251337889040755</v>
      </c>
      <c r="P211" s="23">
        <f t="shared" si="267"/>
        <v>76.516625645533523</v>
      </c>
      <c r="Q211" s="23">
        <f t="shared" si="268"/>
        <v>0</v>
      </c>
      <c r="R211" s="32">
        <f t="shared" si="323"/>
        <v>76.516625645533523</v>
      </c>
      <c r="S211" s="26">
        <f t="shared" si="294"/>
        <v>0</v>
      </c>
      <c r="U211" s="61">
        <f t="shared" si="295"/>
        <v>108.8985024342547</v>
      </c>
      <c r="V211" s="61">
        <f t="shared" si="296"/>
        <v>153.03325129106705</v>
      </c>
      <c r="W211" s="61">
        <f t="shared" si="297"/>
        <v>153.43126817999163</v>
      </c>
      <c r="X211" s="61">
        <f t="shared" si="298"/>
        <v>153.07227709702758</v>
      </c>
      <c r="Y211" s="61">
        <f t="shared" si="299"/>
        <v>154.50267577808151</v>
      </c>
      <c r="Z211" s="62">
        <f t="shared" si="300"/>
        <v>592.92988837583732</v>
      </c>
      <c r="AA211" s="61">
        <f t="shared" si="314"/>
        <v>45.604173343826815</v>
      </c>
      <c r="AB211" s="63">
        <f t="shared" si="315"/>
        <v>1.305645657227615E-5</v>
      </c>
      <c r="AC211" s="73"/>
      <c r="AD211" s="81">
        <f t="shared" si="316"/>
        <v>108.8985024342547</v>
      </c>
      <c r="AE211" s="81">
        <f t="shared" si="301"/>
        <v>125.20123075322437</v>
      </c>
      <c r="AF211" s="81">
        <f t="shared" si="302"/>
        <v>143.56893253250735</v>
      </c>
      <c r="AG211" s="81">
        <f t="shared" si="303"/>
        <v>164.26316616333534</v>
      </c>
      <c r="AH211" s="81">
        <f t="shared" si="304"/>
        <v>187.57862014410063</v>
      </c>
      <c r="AI211" s="82">
        <f t="shared" si="305"/>
        <v>592.92988837654093</v>
      </c>
      <c r="AK211" s="86">
        <f t="shared" si="306"/>
        <v>0.14970571637394295</v>
      </c>
      <c r="AL211" s="86">
        <f t="shared" si="307"/>
        <v>0.14670544106300609</v>
      </c>
      <c r="AM211" s="86">
        <f t="shared" si="308"/>
        <v>0.14414144666111758</v>
      </c>
      <c r="AN211" s="86">
        <f t="shared" si="309"/>
        <v>0.14193963580113586</v>
      </c>
      <c r="AO211" s="56"/>
      <c r="AP211" s="53" t="str">
        <f t="shared" si="317"/>
        <v>FLU0350-ST-1660-002-B</v>
      </c>
      <c r="AQ211" s="53">
        <f t="shared" si="318"/>
        <v>54.449251217127348</v>
      </c>
      <c r="AR211" s="54">
        <f t="shared" ref="AR211:AU211" si="329">IF($B211=0,L211,AQ211*(1+AK211))</f>
        <v>62.60061537661219</v>
      </c>
      <c r="AS211" s="54">
        <f t="shared" si="329"/>
        <v>71.784466266253673</v>
      </c>
      <c r="AT211" s="54">
        <f t="shared" si="329"/>
        <v>82.131583081667671</v>
      </c>
      <c r="AU211" s="54">
        <f t="shared" si="329"/>
        <v>93.789310072050299</v>
      </c>
      <c r="AW211" s="102">
        <f t="shared" si="320"/>
        <v>0.41877686400104014</v>
      </c>
      <c r="AX211" s="102">
        <f t="shared" si="321"/>
        <v>0.72250872097481289</v>
      </c>
      <c r="AY211" s="103">
        <f t="shared" si="322"/>
        <v>0.57961496082154418</v>
      </c>
    </row>
    <row r="212" spans="1:51" x14ac:dyDescent="0.2">
      <c r="A212" s="27" t="s">
        <v>226</v>
      </c>
      <c r="B212" s="18">
        <f>IF(ISERROR(VLOOKUP('Prices revenue smoothing'!A212,Quantities!$A$1:$B$576,2,FALSE)),0,VLOOKUP('Prices revenue smoothing'!A212,Quantities!$A$1:$B$576,2,FALSE))</f>
        <v>21</v>
      </c>
      <c r="C212" s="19">
        <f t="shared" si="311"/>
        <v>1</v>
      </c>
      <c r="D212" s="20">
        <v>2</v>
      </c>
      <c r="E212" s="21">
        <v>1700</v>
      </c>
      <c r="F212" s="22">
        <v>0</v>
      </c>
      <c r="G212" s="23">
        <v>0</v>
      </c>
      <c r="H212" s="23">
        <v>0</v>
      </c>
      <c r="I212" s="23">
        <f>VLOOKUP(A212,'[1]Public Lighting Charges'!$A$8:$L$689,12,FALSE)</f>
        <v>53.514220967127351</v>
      </c>
      <c r="J212" s="24">
        <f t="shared" si="312"/>
        <v>53.514220967127351</v>
      </c>
      <c r="K212" s="25">
        <f t="shared" si="313"/>
        <v>53.514220967127351</v>
      </c>
      <c r="L212" s="25">
        <f t="shared" si="253"/>
        <v>75.202643212217808</v>
      </c>
      <c r="M212" s="25">
        <f t="shared" si="253"/>
        <v>75.398234182400515</v>
      </c>
      <c r="N212" s="25">
        <f t="shared" si="253"/>
        <v>75.22182102969839</v>
      </c>
      <c r="O212" s="25">
        <f t="shared" si="253"/>
        <v>75.924738603199643</v>
      </c>
      <c r="P212" s="23">
        <f t="shared" si="267"/>
        <v>75.202643212217808</v>
      </c>
      <c r="Q212" s="23">
        <f t="shared" si="268"/>
        <v>0</v>
      </c>
      <c r="R212" s="32">
        <f t="shared" si="323"/>
        <v>75.202643212217808</v>
      </c>
      <c r="S212" s="26">
        <f t="shared" si="294"/>
        <v>0</v>
      </c>
      <c r="U212" s="61">
        <f t="shared" si="295"/>
        <v>1123.7986403096743</v>
      </c>
      <c r="V212" s="61">
        <f t="shared" si="296"/>
        <v>1579.2555074565739</v>
      </c>
      <c r="W212" s="61">
        <f t="shared" si="297"/>
        <v>1583.3629178304109</v>
      </c>
      <c r="X212" s="61">
        <f t="shared" si="298"/>
        <v>1579.6582416236661</v>
      </c>
      <c r="Y212" s="61">
        <f t="shared" si="299"/>
        <v>1594.4195106671925</v>
      </c>
      <c r="Z212" s="62">
        <f t="shared" si="300"/>
        <v>6118.8518433301579</v>
      </c>
      <c r="AA212" s="61">
        <f t="shared" si="314"/>
        <v>470.62087035751824</v>
      </c>
      <c r="AB212" s="63">
        <f t="shared" si="315"/>
        <v>1.3473856678648704E-4</v>
      </c>
      <c r="AC212" s="73"/>
      <c r="AD212" s="81">
        <f t="shared" si="316"/>
        <v>1123.7986403096743</v>
      </c>
      <c r="AE212" s="81">
        <f t="shared" si="301"/>
        <v>1292.0377208172972</v>
      </c>
      <c r="AF212" s="81">
        <f t="shared" si="302"/>
        <v>1481.5866845198398</v>
      </c>
      <c r="AG212" s="81">
        <f t="shared" si="303"/>
        <v>1695.1447325803783</v>
      </c>
      <c r="AH212" s="81">
        <f t="shared" si="304"/>
        <v>1935.7529585530513</v>
      </c>
      <c r="AI212" s="82">
        <f t="shared" si="305"/>
        <v>6118.8518433374174</v>
      </c>
      <c r="AK212" s="86">
        <f t="shared" si="306"/>
        <v>0.14970571637394303</v>
      </c>
      <c r="AL212" s="86">
        <f t="shared" si="307"/>
        <v>0.14670544106300595</v>
      </c>
      <c r="AM212" s="86">
        <f t="shared" si="308"/>
        <v>0.14414144666111761</v>
      </c>
      <c r="AN212" s="86">
        <f t="shared" si="309"/>
        <v>0.14193963580113597</v>
      </c>
      <c r="AO212" s="56"/>
      <c r="AP212" s="53" t="str">
        <f t="shared" si="317"/>
        <v>FLU0350-ST-1700-002-B</v>
      </c>
      <c r="AQ212" s="53">
        <f t="shared" si="318"/>
        <v>53.514220967127351</v>
      </c>
      <c r="AR212" s="54">
        <f t="shared" ref="AR212:AU212" si="330">IF($B212=0,L212,AQ212*(1+AK212))</f>
        <v>61.52560575320463</v>
      </c>
      <c r="AS212" s="54">
        <f t="shared" si="330"/>
        <v>70.551746881897131</v>
      </c>
      <c r="AT212" s="54">
        <f t="shared" si="330"/>
        <v>80.721177741922787</v>
      </c>
      <c r="AU212" s="54">
        <f t="shared" si="330"/>
        <v>92.178712312050067</v>
      </c>
      <c r="AW212" s="102">
        <f t="shared" si="320"/>
        <v>0.41877686400103997</v>
      </c>
      <c r="AX212" s="102">
        <f t="shared" si="321"/>
        <v>0.72250872097481322</v>
      </c>
      <c r="AY212" s="103">
        <f t="shared" si="322"/>
        <v>0.57961496082154362</v>
      </c>
    </row>
    <row r="213" spans="1:51" x14ac:dyDescent="0.2">
      <c r="A213" s="27" t="s">
        <v>227</v>
      </c>
      <c r="B213" s="18">
        <f>IF(ISERROR(VLOOKUP('Prices revenue smoothing'!A213,Quantities!$A$1:$B$576,2,FALSE)),0,VLOOKUP('Prices revenue smoothing'!A213,Quantities!$A$1:$B$576,2,FALSE))</f>
        <v>534</v>
      </c>
      <c r="C213" s="19">
        <f t="shared" si="311"/>
        <v>1</v>
      </c>
      <c r="D213" s="20">
        <v>2</v>
      </c>
      <c r="E213" s="21">
        <v>40</v>
      </c>
      <c r="F213" s="22">
        <v>0</v>
      </c>
      <c r="G213" s="23">
        <v>0</v>
      </c>
      <c r="H213" s="23">
        <v>0</v>
      </c>
      <c r="I213" s="23">
        <f>VLOOKUP(A213,'[1]Public Lighting Charges'!$A$8:$L$689,12,FALSE)</f>
        <v>49.975415853378351</v>
      </c>
      <c r="J213" s="24">
        <f t="shared" si="312"/>
        <v>49.975415853378351</v>
      </c>
      <c r="K213" s="25">
        <f t="shared" si="313"/>
        <v>49.975415853378351</v>
      </c>
      <c r="L213" s="25">
        <f t="shared" si="253"/>
        <v>70.229619340108854</v>
      </c>
      <c r="M213" s="25">
        <f t="shared" si="253"/>
        <v>70.412276209542696</v>
      </c>
      <c r="N213" s="25">
        <f t="shared" si="253"/>
        <v>70.247528960886882</v>
      </c>
      <c r="O213" s="25">
        <f t="shared" si="253"/>
        <v>70.903963781603991</v>
      </c>
      <c r="P213" s="23">
        <f t="shared" si="267"/>
        <v>70.229619340108854</v>
      </c>
      <c r="Q213" s="23">
        <f t="shared" si="268"/>
        <v>0</v>
      </c>
      <c r="R213" s="32">
        <f t="shared" si="323"/>
        <v>70.229619340108854</v>
      </c>
      <c r="S213" s="26">
        <f t="shared" si="294"/>
        <v>0</v>
      </c>
      <c r="U213" s="61">
        <f t="shared" si="295"/>
        <v>26686.872065704039</v>
      </c>
      <c r="V213" s="61">
        <f t="shared" si="296"/>
        <v>37502.61672761813</v>
      </c>
      <c r="W213" s="61">
        <f t="shared" si="297"/>
        <v>37600.1554958958</v>
      </c>
      <c r="X213" s="61">
        <f t="shared" si="298"/>
        <v>37512.180465113597</v>
      </c>
      <c r="Y213" s="61">
        <f t="shared" si="299"/>
        <v>37862.716659376529</v>
      </c>
      <c r="Z213" s="62">
        <f t="shared" si="300"/>
        <v>145304.51495025141</v>
      </c>
      <c r="AA213" s="61">
        <f t="shared" si="314"/>
        <v>11175.844593672489</v>
      </c>
      <c r="AB213" s="63">
        <f t="shared" si="315"/>
        <v>3.1996398333036338E-3</v>
      </c>
      <c r="AC213" s="73"/>
      <c r="AD213" s="81">
        <f t="shared" si="316"/>
        <v>26686.872065704039</v>
      </c>
      <c r="AE213" s="81">
        <f t="shared" si="301"/>
        <v>30682.049366080028</v>
      </c>
      <c r="AF213" s="81">
        <f t="shared" si="302"/>
        <v>35183.272951047722</v>
      </c>
      <c r="AG213" s="81">
        <f t="shared" si="303"/>
        <v>40254.640812484708</v>
      </c>
      <c r="AH213" s="81">
        <f t="shared" si="304"/>
        <v>45968.369868714326</v>
      </c>
      <c r="AI213" s="82">
        <f t="shared" si="305"/>
        <v>145304.51495042376</v>
      </c>
      <c r="AK213" s="86">
        <f t="shared" si="306"/>
        <v>0.14970571637394289</v>
      </c>
      <c r="AL213" s="86">
        <f t="shared" si="307"/>
        <v>0.14670544106300601</v>
      </c>
      <c r="AM213" s="86">
        <f t="shared" si="308"/>
        <v>0.14414144666111756</v>
      </c>
      <c r="AN213" s="86">
        <f t="shared" si="309"/>
        <v>0.14193963580113583</v>
      </c>
      <c r="AO213" s="56"/>
      <c r="AP213" s="53" t="str">
        <f t="shared" si="317"/>
        <v>HPS0010-ST-0040-002-B</v>
      </c>
      <c r="AQ213" s="53">
        <f t="shared" si="318"/>
        <v>49.975415853378351</v>
      </c>
      <c r="AR213" s="54">
        <f t="shared" ref="AR213:AU213" si="331">IF($B213=0,L213,AQ213*(1+AK213))</f>
        <v>57.457021284794052</v>
      </c>
      <c r="AS213" s="54">
        <f t="shared" si="331"/>
        <v>65.886278934546283</v>
      </c>
      <c r="AT213" s="54">
        <f t="shared" si="331"/>
        <v>75.383222495289701</v>
      </c>
      <c r="AU213" s="54">
        <f t="shared" si="331"/>
        <v>86.083089641787112</v>
      </c>
      <c r="AW213" s="102">
        <f t="shared" si="320"/>
        <v>0.41877686400103992</v>
      </c>
      <c r="AX213" s="102">
        <f t="shared" si="321"/>
        <v>0.72250872097481256</v>
      </c>
      <c r="AY213" s="103">
        <f t="shared" si="322"/>
        <v>0.57961496082154407</v>
      </c>
    </row>
    <row r="214" spans="1:51" x14ac:dyDescent="0.2">
      <c r="A214" s="27" t="s">
        <v>228</v>
      </c>
      <c r="B214" s="18">
        <f>IF(ISERROR(VLOOKUP('Prices revenue smoothing'!A214,Quantities!$A$1:$B$576,2,FALSE)),0,VLOOKUP('Prices revenue smoothing'!A214,Quantities!$A$1:$B$576,2,FALSE))</f>
        <v>37</v>
      </c>
      <c r="C214" s="19">
        <f t="shared" si="311"/>
        <v>1</v>
      </c>
      <c r="D214" s="20">
        <v>2</v>
      </c>
      <c r="E214" s="21">
        <v>350</v>
      </c>
      <c r="F214" s="22">
        <v>0</v>
      </c>
      <c r="G214" s="23">
        <v>0</v>
      </c>
      <c r="H214" s="23">
        <v>0</v>
      </c>
      <c r="I214" s="23">
        <f>VLOOKUP(A214,'[1]Public Lighting Charges'!$A$8:$L$689,12,FALSE)</f>
        <v>60.78532985337835</v>
      </c>
      <c r="J214" s="24">
        <f t="shared" si="312"/>
        <v>60.78532985337835</v>
      </c>
      <c r="K214" s="25">
        <f t="shared" si="313"/>
        <v>60.78532985337835</v>
      </c>
      <c r="L214" s="25">
        <f t="shared" si="253"/>
        <v>85.420611398016717</v>
      </c>
      <c r="M214" s="25">
        <f t="shared" si="253"/>
        <v>85.642777794612527</v>
      </c>
      <c r="N214" s="25">
        <f t="shared" si="253"/>
        <v>85.442394952749609</v>
      </c>
      <c r="O214" s="25">
        <f t="shared" si="253"/>
        <v>86.240819666644938</v>
      </c>
      <c r="P214" s="23">
        <f t="shared" si="267"/>
        <v>85.420611398016717</v>
      </c>
      <c r="Q214" s="23">
        <f t="shared" si="268"/>
        <v>0</v>
      </c>
      <c r="R214" s="32">
        <f t="shared" si="323"/>
        <v>85.420611398016717</v>
      </c>
      <c r="S214" s="26">
        <f t="shared" si="294"/>
        <v>0</v>
      </c>
      <c r="U214" s="61">
        <f t="shared" si="295"/>
        <v>2249.0572045749991</v>
      </c>
      <c r="V214" s="61">
        <f t="shared" si="296"/>
        <v>3160.5626217266185</v>
      </c>
      <c r="W214" s="61">
        <f t="shared" si="297"/>
        <v>3168.7827784006636</v>
      </c>
      <c r="X214" s="61">
        <f t="shared" si="298"/>
        <v>3161.3686132517355</v>
      </c>
      <c r="Y214" s="61">
        <f t="shared" si="299"/>
        <v>3190.9103276658625</v>
      </c>
      <c r="Z214" s="62">
        <f t="shared" si="300"/>
        <v>12245.652671528896</v>
      </c>
      <c r="AA214" s="61">
        <f t="shared" si="314"/>
        <v>941.85312309086339</v>
      </c>
      <c r="AB214" s="63">
        <f t="shared" si="315"/>
        <v>2.6965217210242741E-4</v>
      </c>
      <c r="AC214" s="73"/>
      <c r="AD214" s="81">
        <f t="shared" si="316"/>
        <v>2249.0572045749991</v>
      </c>
      <c r="AE214" s="81">
        <f t="shared" si="301"/>
        <v>2585.7539245518769</v>
      </c>
      <c r="AF214" s="81">
        <f t="shared" si="302"/>
        <v>2965.0980945336587</v>
      </c>
      <c r="AG214" s="81">
        <f t="shared" si="303"/>
        <v>3392.4916233718632</v>
      </c>
      <c r="AH214" s="81">
        <f t="shared" si="304"/>
        <v>3874.0206488516696</v>
      </c>
      <c r="AI214" s="82">
        <f t="shared" si="305"/>
        <v>12245.652671543427</v>
      </c>
      <c r="AK214" s="86">
        <f t="shared" si="306"/>
        <v>0.14970571637394295</v>
      </c>
      <c r="AL214" s="86">
        <f t="shared" si="307"/>
        <v>0.14670544106300598</v>
      </c>
      <c r="AM214" s="86">
        <f t="shared" si="308"/>
        <v>0.1441414466611175</v>
      </c>
      <c r="AN214" s="86">
        <f t="shared" si="309"/>
        <v>0.14193963580113589</v>
      </c>
      <c r="AO214" s="56"/>
      <c r="AP214" s="53" t="str">
        <f t="shared" si="317"/>
        <v>HPS0010-ST-0350-002-B</v>
      </c>
      <c r="AQ214" s="53">
        <f t="shared" si="318"/>
        <v>60.78532985337835</v>
      </c>
      <c r="AR214" s="54">
        <f t="shared" ref="AR214:AU214" si="332">IF($B214=0,L214,AQ214*(1+AK214))</f>
        <v>69.885241204104787</v>
      </c>
      <c r="AS214" s="54">
        <f t="shared" si="332"/>
        <v>80.137786338747546</v>
      </c>
      <c r="AT214" s="54">
        <f t="shared" si="332"/>
        <v>91.68896279383415</v>
      </c>
      <c r="AU214" s="54">
        <f t="shared" si="332"/>
        <v>104.70326077977488</v>
      </c>
      <c r="AW214" s="102">
        <f t="shared" si="320"/>
        <v>0.41877686400104008</v>
      </c>
      <c r="AX214" s="102">
        <f t="shared" si="321"/>
        <v>0.72250872097481333</v>
      </c>
      <c r="AY214" s="103">
        <f t="shared" si="322"/>
        <v>0.57961496082154373</v>
      </c>
    </row>
    <row r="215" spans="1:51" x14ac:dyDescent="0.2">
      <c r="A215" s="27" t="s">
        <v>229</v>
      </c>
      <c r="B215" s="18">
        <f>IF(ISERROR(VLOOKUP('Prices revenue smoothing'!A215,Quantities!$A$1:$B$576,2,FALSE)),0,VLOOKUP('Prices revenue smoothing'!A215,Quantities!$A$1:$B$576,2,FALSE))</f>
        <v>210</v>
      </c>
      <c r="C215" s="19">
        <f t="shared" si="311"/>
        <v>1</v>
      </c>
      <c r="D215" s="20">
        <v>2</v>
      </c>
      <c r="E215" s="21">
        <v>360</v>
      </c>
      <c r="F215" s="22">
        <v>0</v>
      </c>
      <c r="G215" s="23">
        <v>0</v>
      </c>
      <c r="H215" s="23">
        <v>0</v>
      </c>
      <c r="I215" s="23">
        <f>VLOOKUP(A215,'[1]Public Lighting Charges'!$A$8:$L$689,12,FALSE)</f>
        <v>59.850299603378353</v>
      </c>
      <c r="J215" s="24">
        <f t="shared" si="312"/>
        <v>59.850299603378353</v>
      </c>
      <c r="K215" s="25">
        <f t="shared" si="313"/>
        <v>59.850299603378353</v>
      </c>
      <c r="L215" s="25">
        <f t="shared" si="253"/>
        <v>84.106628964701002</v>
      </c>
      <c r="M215" s="25">
        <f t="shared" si="253"/>
        <v>84.325377887017211</v>
      </c>
      <c r="N215" s="25">
        <f t="shared" si="253"/>
        <v>84.128077433934209</v>
      </c>
      <c r="O215" s="25">
        <f t="shared" si="253"/>
        <v>84.914220380803826</v>
      </c>
      <c r="P215" s="23">
        <f t="shared" si="267"/>
        <v>84.106628964701002</v>
      </c>
      <c r="Q215" s="23">
        <f t="shared" si="268"/>
        <v>0</v>
      </c>
      <c r="R215" s="32">
        <f t="shared" si="323"/>
        <v>84.106628964701002</v>
      </c>
      <c r="S215" s="26">
        <f t="shared" si="294"/>
        <v>0</v>
      </c>
      <c r="U215" s="61">
        <f t="shared" si="295"/>
        <v>12568.562916709454</v>
      </c>
      <c r="V215" s="61">
        <f t="shared" si="296"/>
        <v>17662.392082587212</v>
      </c>
      <c r="W215" s="61">
        <f t="shared" si="297"/>
        <v>17708.329356273614</v>
      </c>
      <c r="X215" s="61">
        <f t="shared" si="298"/>
        <v>17666.896261126185</v>
      </c>
      <c r="Y215" s="61">
        <f t="shared" si="299"/>
        <v>17831.986279968802</v>
      </c>
      <c r="Z215" s="62">
        <f t="shared" si="300"/>
        <v>68433.233154408066</v>
      </c>
      <c r="AA215" s="61">
        <f t="shared" si="314"/>
        <v>5263.4233632593478</v>
      </c>
      <c r="AB215" s="63">
        <f t="shared" si="315"/>
        <v>1.5069160018707328E-3</v>
      </c>
      <c r="AC215" s="73"/>
      <c r="AD215" s="81">
        <f t="shared" si="316"/>
        <v>12568.562916709454</v>
      </c>
      <c r="AE215" s="81">
        <f t="shared" si="301"/>
        <v>14450.148631946417</v>
      </c>
      <c r="AF215" s="81">
        <f t="shared" si="302"/>
        <v>16570.064060422108</v>
      </c>
      <c r="AG215" s="81">
        <f t="shared" si="303"/>
        <v>18958.497065358741</v>
      </c>
      <c r="AH215" s="81">
        <f t="shared" si="304"/>
        <v>21649.459234152666</v>
      </c>
      <c r="AI215" s="82">
        <f t="shared" si="305"/>
        <v>68433.233154489251</v>
      </c>
      <c r="AK215" s="86">
        <f t="shared" si="306"/>
        <v>0.14970571637394295</v>
      </c>
      <c r="AL215" s="86">
        <f t="shared" si="307"/>
        <v>0.14670544106300598</v>
      </c>
      <c r="AM215" s="86">
        <f t="shared" si="308"/>
        <v>0.14414144666111744</v>
      </c>
      <c r="AN215" s="86">
        <f t="shared" si="309"/>
        <v>0.141939635801136</v>
      </c>
      <c r="AO215" s="56"/>
      <c r="AP215" s="53" t="str">
        <f t="shared" si="317"/>
        <v>HPS0010-ST-0360-002-B</v>
      </c>
      <c r="AQ215" s="53">
        <f t="shared" si="318"/>
        <v>59.850299603378353</v>
      </c>
      <c r="AR215" s="54">
        <f t="shared" ref="AR215:AU215" si="333">IF($B215=0,L215,AQ215*(1+AK215))</f>
        <v>68.810231580697234</v>
      </c>
      <c r="AS215" s="54">
        <f t="shared" si="333"/>
        <v>78.905066954391003</v>
      </c>
      <c r="AT215" s="54">
        <f t="shared" si="333"/>
        <v>90.278557454089253</v>
      </c>
      <c r="AU215" s="54">
        <f t="shared" si="333"/>
        <v>103.09266301977462</v>
      </c>
      <c r="AW215" s="102">
        <f t="shared" si="320"/>
        <v>0.41877686400103997</v>
      </c>
      <c r="AX215" s="102">
        <f t="shared" si="321"/>
        <v>0.72250872097481322</v>
      </c>
      <c r="AY215" s="103">
        <f t="shared" si="322"/>
        <v>0.57961496082154362</v>
      </c>
    </row>
    <row r="216" spans="1:51" x14ac:dyDescent="0.2">
      <c r="A216" s="27" t="s">
        <v>230</v>
      </c>
      <c r="B216" s="18">
        <f>IF(ISERROR(VLOOKUP('Prices revenue smoothing'!A216,Quantities!$A$1:$B$576,2,FALSE)),0,VLOOKUP('Prices revenue smoothing'!A216,Quantities!$A$1:$B$576,2,FALSE))</f>
        <v>3</v>
      </c>
      <c r="C216" s="19">
        <f t="shared" si="311"/>
        <v>1</v>
      </c>
      <c r="D216" s="20">
        <v>2</v>
      </c>
      <c r="E216" s="21">
        <v>890</v>
      </c>
      <c r="F216" s="22">
        <v>0</v>
      </c>
      <c r="G216" s="23">
        <v>0</v>
      </c>
      <c r="H216" s="23">
        <v>0</v>
      </c>
      <c r="I216" s="23">
        <f>VLOOKUP(A216,'[1]Public Lighting Charges'!$A$8:$L$689,12,FALSE)</f>
        <v>49.975415853378351</v>
      </c>
      <c r="J216" s="24">
        <f t="shared" si="312"/>
        <v>49.975415853378351</v>
      </c>
      <c r="K216" s="25">
        <f t="shared" si="313"/>
        <v>49.975415853378351</v>
      </c>
      <c r="L216" s="25">
        <f t="shared" si="253"/>
        <v>70.229619340108854</v>
      </c>
      <c r="M216" s="25">
        <f t="shared" si="253"/>
        <v>70.412276209542696</v>
      </c>
      <c r="N216" s="25">
        <f t="shared" si="253"/>
        <v>70.247528960886882</v>
      </c>
      <c r="O216" s="25">
        <f t="shared" si="253"/>
        <v>70.903963781603991</v>
      </c>
      <c r="P216" s="23">
        <f t="shared" si="267"/>
        <v>70.229619340108854</v>
      </c>
      <c r="Q216" s="23">
        <f t="shared" si="268"/>
        <v>0</v>
      </c>
      <c r="R216" s="32">
        <f t="shared" si="323"/>
        <v>70.229619340108854</v>
      </c>
      <c r="S216" s="26">
        <f t="shared" si="294"/>
        <v>0</v>
      </c>
      <c r="U216" s="61">
        <f t="shared" si="295"/>
        <v>149.92624756013504</v>
      </c>
      <c r="V216" s="61">
        <f t="shared" si="296"/>
        <v>210.68885802032656</v>
      </c>
      <c r="W216" s="61">
        <f t="shared" si="297"/>
        <v>211.23682862862807</v>
      </c>
      <c r="X216" s="61">
        <f t="shared" si="298"/>
        <v>210.74258688266065</v>
      </c>
      <c r="Y216" s="61">
        <f t="shared" si="299"/>
        <v>212.71189134481199</v>
      </c>
      <c r="Z216" s="62">
        <f t="shared" si="300"/>
        <v>816.31749972051341</v>
      </c>
      <c r="AA216" s="61">
        <f t="shared" si="314"/>
        <v>62.78564378467695</v>
      </c>
      <c r="AB216" s="63">
        <f t="shared" si="315"/>
        <v>1.7975504681481102E-5</v>
      </c>
      <c r="AC216" s="73"/>
      <c r="AD216" s="81">
        <f t="shared" si="316"/>
        <v>149.92624756013504</v>
      </c>
      <c r="AE216" s="81">
        <f t="shared" si="301"/>
        <v>172.37106385438219</v>
      </c>
      <c r="AF216" s="81">
        <f t="shared" si="302"/>
        <v>197.65883680363891</v>
      </c>
      <c r="AG216" s="81">
        <f t="shared" si="303"/>
        <v>226.14966748586917</v>
      </c>
      <c r="AH216" s="81">
        <f t="shared" si="304"/>
        <v>258.24926892536143</v>
      </c>
      <c r="AI216" s="82">
        <f t="shared" si="305"/>
        <v>816.31749972148191</v>
      </c>
      <c r="AK216" s="86">
        <f t="shared" si="306"/>
        <v>0.14970571637394306</v>
      </c>
      <c r="AL216" s="86">
        <f t="shared" si="307"/>
        <v>0.14670544106300606</v>
      </c>
      <c r="AM216" s="86">
        <f t="shared" si="308"/>
        <v>0.14414144666111761</v>
      </c>
      <c r="AN216" s="86">
        <f t="shared" si="309"/>
        <v>0.14193963580113592</v>
      </c>
      <c r="AO216" s="56"/>
      <c r="AP216" s="53" t="str">
        <f t="shared" si="317"/>
        <v>HPS0010-ST-0890-002-B</v>
      </c>
      <c r="AQ216" s="53">
        <f t="shared" si="318"/>
        <v>49.975415853378351</v>
      </c>
      <c r="AR216" s="54">
        <f t="shared" ref="AR216:AU216" si="334">IF($B216=0,L216,AQ216*(1+AK216))</f>
        <v>57.457021284794067</v>
      </c>
      <c r="AS216" s="54">
        <f t="shared" si="334"/>
        <v>65.886278934546297</v>
      </c>
      <c r="AT216" s="54">
        <f t="shared" si="334"/>
        <v>75.383222495289729</v>
      </c>
      <c r="AU216" s="54">
        <f t="shared" si="334"/>
        <v>86.083089641787154</v>
      </c>
      <c r="AW216" s="102">
        <f t="shared" si="320"/>
        <v>0.41877686400103992</v>
      </c>
      <c r="AX216" s="102">
        <f t="shared" si="321"/>
        <v>0.72250872097481333</v>
      </c>
      <c r="AY216" s="103">
        <f t="shared" si="322"/>
        <v>0.57961496082154351</v>
      </c>
    </row>
    <row r="217" spans="1:51" x14ac:dyDescent="0.2">
      <c r="A217" s="27" t="s">
        <v>231</v>
      </c>
      <c r="B217" s="18">
        <f>IF(ISERROR(VLOOKUP('Prices revenue smoothing'!A217,Quantities!$A$1:$B$576,2,FALSE)),0,VLOOKUP('Prices revenue smoothing'!A217,Quantities!$A$1:$B$576,2,FALSE))</f>
        <v>4</v>
      </c>
      <c r="C217" s="19">
        <f t="shared" si="311"/>
        <v>1</v>
      </c>
      <c r="D217" s="20">
        <v>2</v>
      </c>
      <c r="E217" s="21">
        <v>910</v>
      </c>
      <c r="F217" s="22">
        <v>0</v>
      </c>
      <c r="G217" s="23">
        <v>0</v>
      </c>
      <c r="H217" s="23">
        <v>0</v>
      </c>
      <c r="I217" s="23">
        <f>VLOOKUP(A217,'[1]Public Lighting Charges'!$A$8:$L$689,12,FALSE)</f>
        <v>55.380372853378354</v>
      </c>
      <c r="J217" s="24">
        <f t="shared" si="312"/>
        <v>55.380372853378354</v>
      </c>
      <c r="K217" s="25">
        <f t="shared" si="313"/>
        <v>55.380372853378354</v>
      </c>
      <c r="L217" s="25">
        <f t="shared" ref="L217:O267" si="335">IF($D217=1,($I217*(1+L$8)*L$7)+$F217,$J217*(1+L$8)*L$7)</f>
        <v>77.825115369062786</v>
      </c>
      <c r="M217" s="25">
        <f t="shared" si="335"/>
        <v>78.027527002077619</v>
      </c>
      <c r="N217" s="25">
        <f t="shared" si="335"/>
        <v>77.844961956818238</v>
      </c>
      <c r="O217" s="25">
        <f t="shared" si="335"/>
        <v>78.572391724124458</v>
      </c>
      <c r="P217" s="23">
        <f t="shared" si="267"/>
        <v>77.825115369062786</v>
      </c>
      <c r="Q217" s="23">
        <f t="shared" si="268"/>
        <v>0</v>
      </c>
      <c r="R217" s="32">
        <f t="shared" si="323"/>
        <v>77.825115369062786</v>
      </c>
      <c r="S217" s="26">
        <f t="shared" si="294"/>
        <v>0</v>
      </c>
      <c r="U217" s="61">
        <f t="shared" si="295"/>
        <v>221.52149141351342</v>
      </c>
      <c r="V217" s="61">
        <f t="shared" si="296"/>
        <v>311.30046147625114</v>
      </c>
      <c r="W217" s="61">
        <f t="shared" si="297"/>
        <v>312.11010800831048</v>
      </c>
      <c r="X217" s="61">
        <f t="shared" si="298"/>
        <v>311.37984782727295</v>
      </c>
      <c r="Y217" s="61">
        <f t="shared" si="299"/>
        <v>314.28956689649783</v>
      </c>
      <c r="Z217" s="62">
        <f t="shared" si="300"/>
        <v>1206.1388379143366</v>
      </c>
      <c r="AA217" s="61">
        <f t="shared" si="314"/>
        <v>92.768075482984415</v>
      </c>
      <c r="AB217" s="63">
        <f t="shared" si="315"/>
        <v>2.6559462874271753E-5</v>
      </c>
      <c r="AC217" s="73"/>
      <c r="AD217" s="81">
        <f t="shared" si="316"/>
        <v>221.52149141351342</v>
      </c>
      <c r="AE217" s="81">
        <f t="shared" si="301"/>
        <v>254.68452497779768</v>
      </c>
      <c r="AF217" s="81">
        <f t="shared" si="302"/>
        <v>292.04813054658763</v>
      </c>
      <c r="AG217" s="81">
        <f t="shared" si="303"/>
        <v>334.14437057824767</v>
      </c>
      <c r="AH217" s="81">
        <f t="shared" si="304"/>
        <v>381.57270084312393</v>
      </c>
      <c r="AI217" s="82">
        <f t="shared" si="305"/>
        <v>1206.1388379157677</v>
      </c>
      <c r="AK217" s="86">
        <f t="shared" si="306"/>
        <v>0.14970571637394289</v>
      </c>
      <c r="AL217" s="86">
        <f t="shared" si="307"/>
        <v>0.1467054410630059</v>
      </c>
      <c r="AM217" s="86">
        <f t="shared" si="308"/>
        <v>0.1441414466611175</v>
      </c>
      <c r="AN217" s="86">
        <f t="shared" si="309"/>
        <v>0.14193963580113586</v>
      </c>
      <c r="AO217" s="56"/>
      <c r="AP217" s="53" t="str">
        <f t="shared" si="317"/>
        <v>HPS0010-ST-0910-002-B</v>
      </c>
      <c r="AQ217" s="53">
        <f t="shared" si="318"/>
        <v>55.380372853378354</v>
      </c>
      <c r="AR217" s="54">
        <f t="shared" ref="AR217:AU217" si="336">IF($B217=0,L217,AQ217*(1+AK217))</f>
        <v>63.671131244449413</v>
      </c>
      <c r="AS217" s="54">
        <f t="shared" si="336"/>
        <v>73.012032636646907</v>
      </c>
      <c r="AT217" s="54">
        <f t="shared" si="336"/>
        <v>83.536092644561919</v>
      </c>
      <c r="AU217" s="54">
        <f t="shared" si="336"/>
        <v>95.393175210780981</v>
      </c>
      <c r="AW217" s="102">
        <f t="shared" si="320"/>
        <v>0.41877686400103981</v>
      </c>
      <c r="AX217" s="102">
        <f t="shared" si="321"/>
        <v>0.72250872097481256</v>
      </c>
      <c r="AY217" s="103">
        <f t="shared" si="322"/>
        <v>0.57961496082154396</v>
      </c>
    </row>
    <row r="218" spans="1:51" x14ac:dyDescent="0.2">
      <c r="A218" s="27" t="s">
        <v>232</v>
      </c>
      <c r="B218" s="18">
        <f>IF(ISERROR(VLOOKUP('Prices revenue smoothing'!A218,Quantities!$A$1:$B$576,2,FALSE)),0,VLOOKUP('Prices revenue smoothing'!A218,Quantities!$A$1:$B$576,2,FALSE))</f>
        <v>362</v>
      </c>
      <c r="C218" s="19">
        <f t="shared" si="311"/>
        <v>1</v>
      </c>
      <c r="D218" s="20">
        <v>2</v>
      </c>
      <c r="E218" s="21">
        <v>90</v>
      </c>
      <c r="F218" s="22">
        <v>0</v>
      </c>
      <c r="G218" s="23">
        <v>0</v>
      </c>
      <c r="H218" s="23">
        <v>0</v>
      </c>
      <c r="I218" s="23">
        <f>VLOOKUP(A218,'[1]Public Lighting Charges'!$A$8:$L$689,12,FALSE)</f>
        <v>49.488519223931391</v>
      </c>
      <c r="J218" s="24">
        <f t="shared" si="312"/>
        <v>49.488519223931391</v>
      </c>
      <c r="K218" s="25">
        <f t="shared" si="313"/>
        <v>49.488519223931391</v>
      </c>
      <c r="L218" s="25">
        <f t="shared" si="335"/>
        <v>69.545391618135227</v>
      </c>
      <c r="M218" s="25">
        <f t="shared" si="335"/>
        <v>69.726268912300824</v>
      </c>
      <c r="N218" s="25">
        <f t="shared" si="335"/>
        <v>69.563126750440404</v>
      </c>
      <c r="O218" s="25">
        <f t="shared" si="335"/>
        <v>70.213166108584559</v>
      </c>
      <c r="P218" s="23">
        <f t="shared" si="267"/>
        <v>69.545391618135227</v>
      </c>
      <c r="Q218" s="23">
        <f t="shared" si="268"/>
        <v>0</v>
      </c>
      <c r="R218" s="32">
        <f t="shared" si="323"/>
        <v>69.545391618135227</v>
      </c>
      <c r="S218" s="26">
        <f t="shared" si="294"/>
        <v>0</v>
      </c>
      <c r="U218" s="61">
        <f t="shared" si="295"/>
        <v>17914.843959063164</v>
      </c>
      <c r="V218" s="61">
        <f t="shared" si="296"/>
        <v>25175.431765764952</v>
      </c>
      <c r="W218" s="61">
        <f t="shared" si="297"/>
        <v>25240.909346252898</v>
      </c>
      <c r="X218" s="61">
        <f t="shared" si="298"/>
        <v>25181.851883659427</v>
      </c>
      <c r="Y218" s="61">
        <f t="shared" si="299"/>
        <v>25417.166131307611</v>
      </c>
      <c r="Z218" s="62">
        <f t="shared" si="300"/>
        <v>97542.630903770565</v>
      </c>
      <c r="AA218" s="61">
        <f t="shared" si="314"/>
        <v>7502.3221722444468</v>
      </c>
      <c r="AB218" s="63">
        <f t="shared" si="315"/>
        <v>2.1479118346170735E-3</v>
      </c>
      <c r="AC218" s="73"/>
      <c r="AD218" s="81">
        <f t="shared" si="316"/>
        <v>17914.843959063164</v>
      </c>
      <c r="AE218" s="81">
        <f t="shared" si="301"/>
        <v>20596.798507682121</v>
      </c>
      <c r="AF218" s="81">
        <f t="shared" si="302"/>
        <v>23618.460917237488</v>
      </c>
      <c r="AG218" s="81">
        <f t="shared" si="303"/>
        <v>27022.860041757165</v>
      </c>
      <c r="AH218" s="81">
        <f t="shared" si="304"/>
        <v>30858.474954389247</v>
      </c>
      <c r="AI218" s="82">
        <f t="shared" si="305"/>
        <v>97542.630903886311</v>
      </c>
      <c r="AK218" s="86">
        <f t="shared" si="306"/>
        <v>0.149705716373943</v>
      </c>
      <c r="AL218" s="86">
        <f t="shared" si="307"/>
        <v>0.1467054410630059</v>
      </c>
      <c r="AM218" s="86">
        <f t="shared" si="308"/>
        <v>0.14414144666111758</v>
      </c>
      <c r="AN218" s="86">
        <f t="shared" si="309"/>
        <v>0.14193963580113594</v>
      </c>
      <c r="AO218" s="56"/>
      <c r="AP218" s="53" t="str">
        <f t="shared" si="317"/>
        <v>HPS0010-TA-0090-002-B</v>
      </c>
      <c r="AQ218" s="53">
        <f t="shared" si="318"/>
        <v>49.488519223931391</v>
      </c>
      <c r="AR218" s="54">
        <f t="shared" ref="AR218:AU218" si="337">IF($B218=0,L218,AQ218*(1+AK218))</f>
        <v>56.897233446635688</v>
      </c>
      <c r="AS218" s="54">
        <f t="shared" si="337"/>
        <v>65.244367174689188</v>
      </c>
      <c r="AT218" s="54">
        <f t="shared" si="337"/>
        <v>74.648784645738019</v>
      </c>
      <c r="AU218" s="54">
        <f t="shared" si="337"/>
        <v>85.24440595135151</v>
      </c>
      <c r="AW218" s="102">
        <f t="shared" si="320"/>
        <v>0.41877686400103997</v>
      </c>
      <c r="AX218" s="102">
        <f t="shared" si="321"/>
        <v>0.72250872097481311</v>
      </c>
      <c r="AY218" s="103">
        <f t="shared" si="322"/>
        <v>0.57961496082154373</v>
      </c>
    </row>
    <row r="219" spans="1:51" x14ac:dyDescent="0.2">
      <c r="A219" s="27" t="s">
        <v>233</v>
      </c>
      <c r="B219" s="18">
        <f>IF(ISERROR(VLOOKUP('Prices revenue smoothing'!A219,Quantities!$A$1:$B$576,2,FALSE)),0,VLOOKUP('Prices revenue smoothing'!A219,Quantities!$A$1:$B$576,2,FALSE))</f>
        <v>8</v>
      </c>
      <c r="C219" s="19">
        <f t="shared" si="311"/>
        <v>1</v>
      </c>
      <c r="D219" s="20">
        <v>2</v>
      </c>
      <c r="E219" s="21">
        <v>140</v>
      </c>
      <c r="F219" s="22">
        <v>0</v>
      </c>
      <c r="G219" s="23">
        <v>0</v>
      </c>
      <c r="H219" s="23">
        <v>0</v>
      </c>
      <c r="I219" s="23">
        <f>VLOOKUP(A219,'[1]Public Lighting Charges'!$A$8:$L$689,12,FALSE)</f>
        <v>60.29843322393139</v>
      </c>
      <c r="J219" s="24">
        <f t="shared" si="312"/>
        <v>60.29843322393139</v>
      </c>
      <c r="K219" s="25">
        <f t="shared" si="313"/>
        <v>60.29843322393139</v>
      </c>
      <c r="L219" s="25">
        <f t="shared" si="335"/>
        <v>84.736383676043076</v>
      </c>
      <c r="M219" s="25">
        <f t="shared" si="335"/>
        <v>84.956770497370641</v>
      </c>
      <c r="N219" s="25">
        <f t="shared" si="335"/>
        <v>84.757992742303145</v>
      </c>
      <c r="O219" s="25">
        <f t="shared" si="335"/>
        <v>85.550021993625506</v>
      </c>
      <c r="P219" s="23">
        <f t="shared" si="267"/>
        <v>84.736383676043076</v>
      </c>
      <c r="Q219" s="23">
        <f t="shared" si="268"/>
        <v>0</v>
      </c>
      <c r="R219" s="32">
        <f t="shared" si="323"/>
        <v>84.736383676043076</v>
      </c>
      <c r="S219" s="26">
        <f t="shared" si="294"/>
        <v>0</v>
      </c>
      <c r="U219" s="61">
        <f t="shared" si="295"/>
        <v>482.38746579145112</v>
      </c>
      <c r="V219" s="61">
        <f t="shared" si="296"/>
        <v>677.89106940834461</v>
      </c>
      <c r="W219" s="61">
        <f t="shared" si="297"/>
        <v>679.65416397896513</v>
      </c>
      <c r="X219" s="61">
        <f t="shared" si="298"/>
        <v>678.06394193842516</v>
      </c>
      <c r="Y219" s="61">
        <f t="shared" si="299"/>
        <v>684.40017594900405</v>
      </c>
      <c r="Z219" s="62">
        <f t="shared" si="300"/>
        <v>2626.5002718316373</v>
      </c>
      <c r="AA219" s="61">
        <f t="shared" si="314"/>
        <v>202.01271015755293</v>
      </c>
      <c r="AB219" s="63">
        <f t="shared" si="315"/>
        <v>5.7836158049270557E-5</v>
      </c>
      <c r="AC219" s="73"/>
      <c r="AD219" s="81">
        <f t="shared" si="316"/>
        <v>482.38746579145112</v>
      </c>
      <c r="AE219" s="81">
        <f t="shared" si="301"/>
        <v>554.60362692757121</v>
      </c>
      <c r="AF219" s="81">
        <f t="shared" si="302"/>
        <v>635.96699663112338</v>
      </c>
      <c r="AG219" s="81">
        <f t="shared" si="303"/>
        <v>727.63619955425963</v>
      </c>
      <c r="AH219" s="81">
        <f t="shared" si="304"/>
        <v>830.91661671471388</v>
      </c>
      <c r="AI219" s="82">
        <f t="shared" si="305"/>
        <v>2626.5002718347541</v>
      </c>
      <c r="AK219" s="86">
        <f t="shared" si="306"/>
        <v>0.14970571637394295</v>
      </c>
      <c r="AL219" s="86">
        <f t="shared" si="307"/>
        <v>0.14670544106300601</v>
      </c>
      <c r="AM219" s="86">
        <f t="shared" si="308"/>
        <v>0.14414144666111764</v>
      </c>
      <c r="AN219" s="86">
        <f t="shared" si="309"/>
        <v>0.14193963580113589</v>
      </c>
      <c r="AO219" s="56"/>
      <c r="AP219" s="53" t="str">
        <f t="shared" si="317"/>
        <v>HPS0010-TA-0140-002-B</v>
      </c>
      <c r="AQ219" s="53">
        <f t="shared" si="318"/>
        <v>60.29843322393139</v>
      </c>
      <c r="AR219" s="54">
        <f t="shared" ref="AR219:AU219" si="338">IF($B219=0,L219,AQ219*(1+AK219))</f>
        <v>69.325453365946402</v>
      </c>
      <c r="AS219" s="54">
        <f t="shared" si="338"/>
        <v>79.495874578890422</v>
      </c>
      <c r="AT219" s="54">
        <f t="shared" si="338"/>
        <v>90.954524944282454</v>
      </c>
      <c r="AU219" s="54">
        <f t="shared" si="338"/>
        <v>103.86457708933925</v>
      </c>
      <c r="AW219" s="102">
        <f t="shared" si="320"/>
        <v>0.41877686400104014</v>
      </c>
      <c r="AX219" s="102">
        <f t="shared" si="321"/>
        <v>0.72250872097481333</v>
      </c>
      <c r="AY219" s="103">
        <f t="shared" si="322"/>
        <v>0.57961496082154373</v>
      </c>
    </row>
    <row r="220" spans="1:51" x14ac:dyDescent="0.2">
      <c r="A220" s="27" t="s">
        <v>234</v>
      </c>
      <c r="B220" s="18">
        <f>IF(ISERROR(VLOOKUP('Prices revenue smoothing'!A220,Quantities!$A$1:$B$576,2,FALSE)),0,VLOOKUP('Prices revenue smoothing'!A220,Quantities!$A$1:$B$576,2,FALSE))</f>
        <v>114</v>
      </c>
      <c r="C220" s="19">
        <f t="shared" si="311"/>
        <v>1</v>
      </c>
      <c r="D220" s="20">
        <v>2</v>
      </c>
      <c r="E220" s="21">
        <v>170</v>
      </c>
      <c r="F220" s="22">
        <v>0</v>
      </c>
      <c r="G220" s="23">
        <v>0</v>
      </c>
      <c r="H220" s="23">
        <v>0</v>
      </c>
      <c r="I220" s="23">
        <f>VLOOKUP(A220,'[1]Public Lighting Charges'!$A$8:$L$689,12,FALSE)</f>
        <v>59.363402973931393</v>
      </c>
      <c r="J220" s="24">
        <f t="shared" si="312"/>
        <v>59.363402973931393</v>
      </c>
      <c r="K220" s="25">
        <f t="shared" si="313"/>
        <v>59.363402973931393</v>
      </c>
      <c r="L220" s="25">
        <f t="shared" si="335"/>
        <v>83.422401242727375</v>
      </c>
      <c r="M220" s="25">
        <f t="shared" si="335"/>
        <v>83.639370589775339</v>
      </c>
      <c r="N220" s="25">
        <f t="shared" si="335"/>
        <v>83.443675223487745</v>
      </c>
      <c r="O220" s="25">
        <f t="shared" si="335"/>
        <v>84.223422707784394</v>
      </c>
      <c r="P220" s="23">
        <f t="shared" si="267"/>
        <v>83.422401242727375</v>
      </c>
      <c r="Q220" s="23">
        <f t="shared" si="268"/>
        <v>0</v>
      </c>
      <c r="R220" s="32">
        <f t="shared" si="323"/>
        <v>83.422401242727375</v>
      </c>
      <c r="S220" s="26">
        <f t="shared" si="294"/>
        <v>0</v>
      </c>
      <c r="U220" s="61">
        <f t="shared" si="295"/>
        <v>6767.427939028179</v>
      </c>
      <c r="V220" s="61">
        <f t="shared" si="296"/>
        <v>9510.1537416709216</v>
      </c>
      <c r="W220" s="61">
        <f t="shared" si="297"/>
        <v>9534.8882472343885</v>
      </c>
      <c r="X220" s="61">
        <f t="shared" si="298"/>
        <v>9512.5789754776033</v>
      </c>
      <c r="Y220" s="61">
        <f t="shared" si="299"/>
        <v>9601.4701886874209</v>
      </c>
      <c r="Z220" s="62">
        <f t="shared" si="300"/>
        <v>36847.249528541819</v>
      </c>
      <c r="AA220" s="61">
        <f t="shared" si="314"/>
        <v>2834.0422496592419</v>
      </c>
      <c r="AB220" s="63">
        <f t="shared" si="315"/>
        <v>8.1138516156615138E-4</v>
      </c>
      <c r="AC220" s="73"/>
      <c r="AD220" s="81">
        <f t="shared" si="316"/>
        <v>6767.427939028179</v>
      </c>
      <c r="AE220" s="81">
        <f t="shared" si="301"/>
        <v>7780.5505866494286</v>
      </c>
      <c r="AF220" s="81">
        <f t="shared" si="302"/>
        <v>8921.9996921768634</v>
      </c>
      <c r="AG220" s="81">
        <f t="shared" si="303"/>
        <v>10208.029634917282</v>
      </c>
      <c r="AH220" s="81">
        <f t="shared" si="304"/>
        <v>11656.953643544644</v>
      </c>
      <c r="AI220" s="82">
        <f t="shared" si="305"/>
        <v>36847.24952858554</v>
      </c>
      <c r="AK220" s="86">
        <f t="shared" si="306"/>
        <v>0.14970571637394292</v>
      </c>
      <c r="AL220" s="86">
        <f t="shared" si="307"/>
        <v>0.14670544106300604</v>
      </c>
      <c r="AM220" s="86">
        <f t="shared" si="308"/>
        <v>0.14414144666111758</v>
      </c>
      <c r="AN220" s="86">
        <f t="shared" si="309"/>
        <v>0.14193963580113597</v>
      </c>
      <c r="AO220" s="56"/>
      <c r="AP220" s="53" t="str">
        <f t="shared" si="317"/>
        <v>HPS0010-TA-0170-002-B</v>
      </c>
      <c r="AQ220" s="53">
        <f t="shared" si="318"/>
        <v>59.363402973931393</v>
      </c>
      <c r="AR220" s="54">
        <f t="shared" ref="AR220:AU220" si="339">IF($B220=0,L220,AQ220*(1+AK220))</f>
        <v>68.250443742538835</v>
      </c>
      <c r="AS220" s="54">
        <f t="shared" si="339"/>
        <v>78.263155194533866</v>
      </c>
      <c r="AT220" s="54">
        <f t="shared" si="339"/>
        <v>89.544119604537528</v>
      </c>
      <c r="AU220" s="54">
        <f t="shared" si="339"/>
        <v>102.25397932933895</v>
      </c>
      <c r="AW220" s="102">
        <f t="shared" si="320"/>
        <v>0.41877686400104003</v>
      </c>
      <c r="AX220" s="102">
        <f t="shared" si="321"/>
        <v>0.72250872097481256</v>
      </c>
      <c r="AY220" s="103">
        <f t="shared" si="322"/>
        <v>0.57961496082154429</v>
      </c>
    </row>
    <row r="221" spans="1:51" x14ac:dyDescent="0.2">
      <c r="A221" s="27" t="s">
        <v>235</v>
      </c>
      <c r="B221" s="18">
        <f>IF(ISERROR(VLOOKUP('Prices revenue smoothing'!A221,Quantities!$A$1:$B$576,2,FALSE)),0,VLOOKUP('Prices revenue smoothing'!A221,Quantities!$A$1:$B$576,2,FALSE))</f>
        <v>7301</v>
      </c>
      <c r="C221" s="19">
        <f t="shared" si="311"/>
        <v>1</v>
      </c>
      <c r="D221" s="20">
        <v>2</v>
      </c>
      <c r="E221" s="21">
        <v>40</v>
      </c>
      <c r="F221" s="22">
        <v>0</v>
      </c>
      <c r="G221" s="23">
        <v>0</v>
      </c>
      <c r="H221" s="23">
        <v>0</v>
      </c>
      <c r="I221" s="23">
        <f>VLOOKUP(A221,'[1]Public Lighting Charges'!$A$8:$L$689,12,FALSE)</f>
        <v>52.259027617134578</v>
      </c>
      <c r="J221" s="24">
        <f t="shared" si="312"/>
        <v>52.259027617134578</v>
      </c>
      <c r="K221" s="25">
        <f t="shared" si="313"/>
        <v>52.259027617134578</v>
      </c>
      <c r="L221" s="25">
        <f t="shared" si="335"/>
        <v>73.438740908195868</v>
      </c>
      <c r="M221" s="25">
        <f t="shared" si="335"/>
        <v>73.629744228952774</v>
      </c>
      <c r="N221" s="25">
        <f t="shared" si="335"/>
        <v>73.457468903768671</v>
      </c>
      <c r="O221" s="25">
        <f t="shared" si="335"/>
        <v>74.143899318381941</v>
      </c>
      <c r="P221" s="23">
        <f t="shared" si="267"/>
        <v>73.438740908195868</v>
      </c>
      <c r="Q221" s="23">
        <f t="shared" si="268"/>
        <v>0</v>
      </c>
      <c r="R221" s="32">
        <f t="shared" si="323"/>
        <v>73.438740908195868</v>
      </c>
      <c r="S221" s="26">
        <f t="shared" si="294"/>
        <v>0</v>
      </c>
      <c r="U221" s="61">
        <f t="shared" si="295"/>
        <v>381543.16063269955</v>
      </c>
      <c r="V221" s="61">
        <f t="shared" si="296"/>
        <v>536176.24737073807</v>
      </c>
      <c r="W221" s="61">
        <f t="shared" si="297"/>
        <v>537570.76261558419</v>
      </c>
      <c r="X221" s="61">
        <f t="shared" si="298"/>
        <v>536312.98046641506</v>
      </c>
      <c r="Y221" s="61">
        <f t="shared" si="299"/>
        <v>541324.60892350657</v>
      </c>
      <c r="Z221" s="62">
        <f t="shared" si="300"/>
        <v>2077423.8266599814</v>
      </c>
      <c r="AA221" s="61">
        <f t="shared" si="314"/>
        <v>159781.44829080702</v>
      </c>
      <c r="AB221" s="63">
        <f t="shared" si="315"/>
        <v>4.5745364682653625E-2</v>
      </c>
      <c r="AC221" s="73"/>
      <c r="AD221" s="81">
        <f t="shared" si="316"/>
        <v>381543.16063269955</v>
      </c>
      <c r="AE221" s="81">
        <f t="shared" si="301"/>
        <v>438662.35282279627</v>
      </c>
      <c r="AF221" s="81">
        <f t="shared" si="302"/>
        <v>503016.50677140057</v>
      </c>
      <c r="AG221" s="81">
        <f t="shared" si="303"/>
        <v>575522.03375185211</v>
      </c>
      <c r="AH221" s="81">
        <f t="shared" si="304"/>
        <v>657211.42161811912</v>
      </c>
      <c r="AI221" s="82">
        <f t="shared" si="305"/>
        <v>2077423.8266624468</v>
      </c>
      <c r="AK221" s="86">
        <f t="shared" si="306"/>
        <v>0.14970571637394306</v>
      </c>
      <c r="AL221" s="86">
        <f t="shared" si="307"/>
        <v>0.14670544106300606</v>
      </c>
      <c r="AM221" s="86">
        <f t="shared" si="308"/>
        <v>0.14414144666111761</v>
      </c>
      <c r="AN221" s="86">
        <f t="shared" si="309"/>
        <v>0.14193963580113603</v>
      </c>
      <c r="AO221" s="56"/>
      <c r="AP221" s="53" t="str">
        <f t="shared" si="317"/>
        <v>HPS0020-ST-0040-002-B</v>
      </c>
      <c r="AQ221" s="53">
        <f t="shared" si="318"/>
        <v>52.259027617134578</v>
      </c>
      <c r="AR221" s="54">
        <f t="shared" ref="AR221:AU221" si="340">IF($B221=0,L221,AQ221*(1+AK221))</f>
        <v>60.082502783563385</v>
      </c>
      <c r="AS221" s="54">
        <f t="shared" si="340"/>
        <v>68.896932854595335</v>
      </c>
      <c r="AT221" s="54">
        <f t="shared" si="340"/>
        <v>78.827836426770602</v>
      </c>
      <c r="AU221" s="54">
        <f t="shared" si="340"/>
        <v>90.016630820177937</v>
      </c>
      <c r="AW221" s="102">
        <f t="shared" si="320"/>
        <v>0.41877686400104003</v>
      </c>
      <c r="AX221" s="102">
        <f t="shared" si="321"/>
        <v>0.72250872097481345</v>
      </c>
      <c r="AY221" s="103">
        <f t="shared" si="322"/>
        <v>0.57961496082154351</v>
      </c>
    </row>
    <row r="222" spans="1:51" x14ac:dyDescent="0.2">
      <c r="A222" s="27" t="s">
        <v>236</v>
      </c>
      <c r="B222" s="18">
        <f>IF(ISERROR(VLOOKUP('Prices revenue smoothing'!A222,Quantities!$A$1:$B$576,2,FALSE)),0,VLOOKUP('Prices revenue smoothing'!A222,Quantities!$A$1:$B$576,2,FALSE))</f>
        <v>604</v>
      </c>
      <c r="C222" s="19">
        <f t="shared" si="311"/>
        <v>1</v>
      </c>
      <c r="D222" s="20">
        <v>2</v>
      </c>
      <c r="E222" s="21">
        <v>350</v>
      </c>
      <c r="F222" s="22">
        <v>0</v>
      </c>
      <c r="G222" s="23">
        <v>0</v>
      </c>
      <c r="H222" s="23">
        <v>0</v>
      </c>
      <c r="I222" s="23">
        <f>VLOOKUP(A222,'[1]Public Lighting Charges'!$A$8:$L$689,12,FALSE)</f>
        <v>63.068941617134577</v>
      </c>
      <c r="J222" s="24">
        <f t="shared" si="312"/>
        <v>63.068941617134577</v>
      </c>
      <c r="K222" s="25">
        <f t="shared" si="313"/>
        <v>63.068941617134577</v>
      </c>
      <c r="L222" s="25">
        <f t="shared" si="335"/>
        <v>88.629732966103731</v>
      </c>
      <c r="M222" s="25">
        <f t="shared" si="335"/>
        <v>88.860245814022605</v>
      </c>
      <c r="N222" s="25">
        <f t="shared" si="335"/>
        <v>88.652334895631412</v>
      </c>
      <c r="O222" s="25">
        <f t="shared" si="335"/>
        <v>89.480755203422873</v>
      </c>
      <c r="P222" s="23">
        <f t="shared" si="267"/>
        <v>88.629732966103731</v>
      </c>
      <c r="Q222" s="23">
        <f t="shared" si="268"/>
        <v>0</v>
      </c>
      <c r="R222" s="32">
        <f t="shared" si="323"/>
        <v>88.629732966103731</v>
      </c>
      <c r="S222" s="26">
        <f t="shared" si="294"/>
        <v>0</v>
      </c>
      <c r="U222" s="61">
        <f t="shared" si="295"/>
        <v>38093.640736749287</v>
      </c>
      <c r="V222" s="61">
        <f t="shared" si="296"/>
        <v>53532.358711526656</v>
      </c>
      <c r="W222" s="61">
        <f t="shared" si="297"/>
        <v>53671.588471669653</v>
      </c>
      <c r="X222" s="61">
        <f t="shared" si="298"/>
        <v>53546.010276961373</v>
      </c>
      <c r="Y222" s="61">
        <f t="shared" si="299"/>
        <v>54046.376142867419</v>
      </c>
      <c r="Z222" s="62">
        <f t="shared" si="300"/>
        <v>207412.01802574255</v>
      </c>
      <c r="AA222" s="61">
        <f t="shared" si="314"/>
        <v>15952.735406118132</v>
      </c>
      <c r="AB222" s="63">
        <f t="shared" si="315"/>
        <v>4.5672617606429674E-3</v>
      </c>
      <c r="AC222" s="73"/>
      <c r="AD222" s="81">
        <f t="shared" si="316"/>
        <v>38093.640736749287</v>
      </c>
      <c r="AE222" s="81">
        <f t="shared" si="301"/>
        <v>43796.476512535955</v>
      </c>
      <c r="AF222" s="81">
        <f t="shared" si="302"/>
        <v>50221.657916313125</v>
      </c>
      <c r="AG222" s="81">
        <f t="shared" si="303"/>
        <v>57460.680342090265</v>
      </c>
      <c r="AH222" s="81">
        <f t="shared" si="304"/>
        <v>65616.628382732044</v>
      </c>
      <c r="AI222" s="82">
        <f t="shared" si="305"/>
        <v>207412.01802598865</v>
      </c>
      <c r="AK222" s="86">
        <f t="shared" si="306"/>
        <v>0.14970571637394298</v>
      </c>
      <c r="AL222" s="86">
        <f t="shared" si="307"/>
        <v>0.14670544106300598</v>
      </c>
      <c r="AM222" s="86">
        <f t="shared" si="308"/>
        <v>0.14414144666111756</v>
      </c>
      <c r="AN222" s="86">
        <f t="shared" si="309"/>
        <v>0.14193963580113586</v>
      </c>
      <c r="AO222" s="56"/>
      <c r="AP222" s="53" t="str">
        <f t="shared" si="317"/>
        <v>HPS0020-ST-0350-002-B</v>
      </c>
      <c r="AQ222" s="53">
        <f t="shared" si="318"/>
        <v>63.068941617134577</v>
      </c>
      <c r="AR222" s="54">
        <f t="shared" ref="AR222:AU222" si="341">IF($B222=0,L222,AQ222*(1+AK222))</f>
        <v>72.510722702874091</v>
      </c>
      <c r="AS222" s="54">
        <f t="shared" si="341"/>
        <v>83.148440258796555</v>
      </c>
      <c r="AT222" s="54">
        <f t="shared" si="341"/>
        <v>95.133576725314995</v>
      </c>
      <c r="AU222" s="54">
        <f t="shared" si="341"/>
        <v>108.63680195816562</v>
      </c>
      <c r="AW222" s="102">
        <f t="shared" si="320"/>
        <v>0.41877686400103997</v>
      </c>
      <c r="AX222" s="102">
        <f t="shared" si="321"/>
        <v>0.72250872097481278</v>
      </c>
      <c r="AY222" s="103">
        <f t="shared" si="322"/>
        <v>0.57961496082154396</v>
      </c>
    </row>
    <row r="223" spans="1:51" x14ac:dyDescent="0.2">
      <c r="A223" s="27" t="s">
        <v>237</v>
      </c>
      <c r="B223" s="18">
        <f>IF(ISERROR(VLOOKUP('Prices revenue smoothing'!A223,Quantities!$A$1:$B$576,2,FALSE)),0,VLOOKUP('Prices revenue smoothing'!A223,Quantities!$A$1:$B$576,2,FALSE))</f>
        <v>3808</v>
      </c>
      <c r="C223" s="19">
        <f t="shared" si="311"/>
        <v>1</v>
      </c>
      <c r="D223" s="20">
        <v>2</v>
      </c>
      <c r="E223" s="21">
        <v>360</v>
      </c>
      <c r="F223" s="22">
        <v>0</v>
      </c>
      <c r="G223" s="23">
        <v>0</v>
      </c>
      <c r="H223" s="23">
        <v>0</v>
      </c>
      <c r="I223" s="23">
        <f>VLOOKUP(A223,'[1]Public Lighting Charges'!$A$8:$L$689,12,FALSE)</f>
        <v>62.13391136713458</v>
      </c>
      <c r="J223" s="24">
        <f t="shared" si="312"/>
        <v>62.13391136713458</v>
      </c>
      <c r="K223" s="25">
        <f t="shared" si="313"/>
        <v>62.13391136713458</v>
      </c>
      <c r="L223" s="25">
        <f t="shared" si="335"/>
        <v>87.31575053278803</v>
      </c>
      <c r="M223" s="25">
        <f t="shared" si="335"/>
        <v>87.542845906427303</v>
      </c>
      <c r="N223" s="25">
        <f t="shared" si="335"/>
        <v>87.338017376816012</v>
      </c>
      <c r="O223" s="25">
        <f t="shared" si="335"/>
        <v>88.154155917581775</v>
      </c>
      <c r="P223" s="23">
        <f t="shared" si="267"/>
        <v>87.31575053278803</v>
      </c>
      <c r="Q223" s="23">
        <f t="shared" si="268"/>
        <v>0</v>
      </c>
      <c r="R223" s="32">
        <f t="shared" si="323"/>
        <v>87.31575053278803</v>
      </c>
      <c r="S223" s="26">
        <f t="shared" si="294"/>
        <v>0</v>
      </c>
      <c r="U223" s="61">
        <f t="shared" si="295"/>
        <v>236605.93448604847</v>
      </c>
      <c r="V223" s="61">
        <f t="shared" si="296"/>
        <v>332498.37802885682</v>
      </c>
      <c r="W223" s="61">
        <f t="shared" si="297"/>
        <v>333363.15721167519</v>
      </c>
      <c r="X223" s="61">
        <f t="shared" si="298"/>
        <v>332583.17017091537</v>
      </c>
      <c r="Y223" s="61">
        <f t="shared" si="299"/>
        <v>335691.02573415142</v>
      </c>
      <c r="Z223" s="62">
        <f t="shared" si="300"/>
        <v>1288270.5196847972</v>
      </c>
      <c r="AA223" s="61">
        <f t="shared" si="314"/>
        <v>99085.091248102952</v>
      </c>
      <c r="AB223" s="63">
        <f t="shared" si="315"/>
        <v>2.8368021959025311E-2</v>
      </c>
      <c r="AC223" s="73"/>
      <c r="AD223" s="81">
        <f t="shared" si="316"/>
        <v>236605.93448604847</v>
      </c>
      <c r="AE223" s="81">
        <f t="shared" si="301"/>
        <v>272027.19540660857</v>
      </c>
      <c r="AF223" s="81">
        <f t="shared" si="302"/>
        <v>311935.06508986762</v>
      </c>
      <c r="AG223" s="81">
        <f t="shared" si="303"/>
        <v>356897.83663625101</v>
      </c>
      <c r="AH223" s="81">
        <f t="shared" si="304"/>
        <v>407555.78558661381</v>
      </c>
      <c r="AI223" s="82">
        <f t="shared" si="305"/>
        <v>1288270.5196863255</v>
      </c>
      <c r="AK223" s="86">
        <f t="shared" si="306"/>
        <v>0.14970571637394298</v>
      </c>
      <c r="AL223" s="86">
        <f t="shared" si="307"/>
        <v>0.14670544106300606</v>
      </c>
      <c r="AM223" s="86">
        <f t="shared" si="308"/>
        <v>0.14414144666111756</v>
      </c>
      <c r="AN223" s="86">
        <f t="shared" si="309"/>
        <v>0.141939635801136</v>
      </c>
      <c r="AO223" s="56"/>
      <c r="AP223" s="53" t="str">
        <f t="shared" si="317"/>
        <v>HPS0020-ST-0360-002-B</v>
      </c>
      <c r="AQ223" s="53">
        <f t="shared" si="318"/>
        <v>62.13391136713458</v>
      </c>
      <c r="AR223" s="54">
        <f t="shared" ref="AR223:AU223" si="342">IF($B223=0,L223,AQ223*(1+AK223))</f>
        <v>71.435713079466538</v>
      </c>
      <c r="AS223" s="54">
        <f t="shared" si="342"/>
        <v>81.915720874440026</v>
      </c>
      <c r="AT223" s="54">
        <f t="shared" si="342"/>
        <v>93.723171385570112</v>
      </c>
      <c r="AU223" s="54">
        <f t="shared" si="342"/>
        <v>107.02620419816539</v>
      </c>
      <c r="AW223" s="102">
        <f t="shared" si="320"/>
        <v>0.41877686400104008</v>
      </c>
      <c r="AX223" s="102">
        <f t="shared" si="321"/>
        <v>0.72250872097481311</v>
      </c>
      <c r="AY223" s="103">
        <f t="shared" si="322"/>
        <v>0.57961496082154385</v>
      </c>
    </row>
    <row r="224" spans="1:51" x14ac:dyDescent="0.2">
      <c r="A224" s="27" t="s">
        <v>238</v>
      </c>
      <c r="B224" s="18">
        <f>IF(ISERROR(VLOOKUP('Prices revenue smoothing'!A224,Quantities!$A$1:$B$576,2,FALSE)),0,VLOOKUP('Prices revenue smoothing'!A224,Quantities!$A$1:$B$576,2,FALSE))</f>
        <v>74</v>
      </c>
      <c r="C224" s="19">
        <f t="shared" si="311"/>
        <v>1</v>
      </c>
      <c r="D224" s="20">
        <v>2</v>
      </c>
      <c r="E224" s="21">
        <v>730</v>
      </c>
      <c r="F224" s="22">
        <v>0</v>
      </c>
      <c r="G224" s="23">
        <v>0</v>
      </c>
      <c r="H224" s="23">
        <v>0</v>
      </c>
      <c r="I224" s="23">
        <f>VLOOKUP(A224,'[1]Public Lighting Charges'!$A$8:$L$689,12,FALSE)</f>
        <v>57.196469492134575</v>
      </c>
      <c r="J224" s="24">
        <f t="shared" si="312"/>
        <v>57.196469492134575</v>
      </c>
      <c r="K224" s="25">
        <f t="shared" si="313"/>
        <v>57.196469492134575</v>
      </c>
      <c r="L224" s="25">
        <f t="shared" si="335"/>
        <v>80.377245720491942</v>
      </c>
      <c r="M224" s="25">
        <f t="shared" si="335"/>
        <v>80.586295067690031</v>
      </c>
      <c r="N224" s="25">
        <f t="shared" si="335"/>
        <v>80.397743140292334</v>
      </c>
      <c r="O224" s="25">
        <f t="shared" si="335"/>
        <v>81.149027617981844</v>
      </c>
      <c r="P224" s="23">
        <f t="shared" si="267"/>
        <v>80.377245720491942</v>
      </c>
      <c r="Q224" s="23">
        <f t="shared" si="268"/>
        <v>0</v>
      </c>
      <c r="R224" s="32">
        <f t="shared" si="323"/>
        <v>80.377245720491942</v>
      </c>
      <c r="S224" s="26">
        <f t="shared" si="294"/>
        <v>0</v>
      </c>
      <c r="U224" s="61">
        <f t="shared" si="295"/>
        <v>4232.5387424179589</v>
      </c>
      <c r="V224" s="61">
        <f t="shared" si="296"/>
        <v>5947.9161833164035</v>
      </c>
      <c r="W224" s="61">
        <f t="shared" si="297"/>
        <v>5963.3858350090622</v>
      </c>
      <c r="X224" s="61">
        <f t="shared" si="298"/>
        <v>5949.4329923816331</v>
      </c>
      <c r="Y224" s="61">
        <f t="shared" si="299"/>
        <v>6005.0280437306565</v>
      </c>
      <c r="Z224" s="62">
        <f t="shared" si="300"/>
        <v>23045.300605519416</v>
      </c>
      <c r="AA224" s="61">
        <f t="shared" si="314"/>
        <v>1772.4893013126975</v>
      </c>
      <c r="AB224" s="63">
        <f t="shared" si="315"/>
        <v>5.0746297741072839E-4</v>
      </c>
      <c r="AC224" s="73"/>
      <c r="AD224" s="81">
        <f t="shared" si="316"/>
        <v>4232.5387424179589</v>
      </c>
      <c r="AE224" s="81">
        <f t="shared" si="301"/>
        <v>4866.1739869321063</v>
      </c>
      <c r="AF224" s="81">
        <f t="shared" si="302"/>
        <v>5580.068187974307</v>
      </c>
      <c r="AG224" s="81">
        <f t="shared" si="303"/>
        <v>6384.3872890566045</v>
      </c>
      <c r="AH224" s="81">
        <f t="shared" si="304"/>
        <v>7290.5848956787004</v>
      </c>
      <c r="AI224" s="82">
        <f t="shared" si="305"/>
        <v>23045.300605546756</v>
      </c>
      <c r="AK224" s="86">
        <f t="shared" si="306"/>
        <v>0.14970571637394278</v>
      </c>
      <c r="AL224" s="86">
        <f t="shared" si="307"/>
        <v>0.1467054410630059</v>
      </c>
      <c r="AM224" s="86">
        <f t="shared" si="308"/>
        <v>0.14414144666111756</v>
      </c>
      <c r="AN224" s="86">
        <f t="shared" si="309"/>
        <v>0.14193963580113592</v>
      </c>
      <c r="AO224" s="56"/>
      <c r="AP224" s="53" t="str">
        <f t="shared" si="317"/>
        <v>HPS0020-ST-0730-002-B</v>
      </c>
      <c r="AQ224" s="53">
        <f t="shared" si="318"/>
        <v>57.196469492134575</v>
      </c>
      <c r="AR224" s="54">
        <f t="shared" ref="AR224:AU224" si="343">IF($B224=0,L224,AQ224*(1+AK224))</f>
        <v>65.759107931514947</v>
      </c>
      <c r="AS224" s="54">
        <f t="shared" si="343"/>
        <v>75.406326864517666</v>
      </c>
      <c r="AT224" s="54">
        <f t="shared" si="343"/>
        <v>86.275503906170329</v>
      </c>
      <c r="AU224" s="54">
        <f t="shared" si="343"/>
        <v>98.521417509171627</v>
      </c>
      <c r="AW224" s="102">
        <f t="shared" si="320"/>
        <v>0.41877686400103992</v>
      </c>
      <c r="AX224" s="102">
        <f t="shared" si="321"/>
        <v>0.72250872097481278</v>
      </c>
      <c r="AY224" s="103">
        <f t="shared" si="322"/>
        <v>0.57961496082154396</v>
      </c>
    </row>
    <row r="225" spans="1:51" x14ac:dyDescent="0.2">
      <c r="A225" s="27" t="s">
        <v>239</v>
      </c>
      <c r="B225" s="18">
        <f>IF(ISERROR(VLOOKUP('Prices revenue smoothing'!A225,Quantities!$A$1:$B$576,2,FALSE)),0,VLOOKUP('Prices revenue smoothing'!A225,Quantities!$A$1:$B$576,2,FALSE))</f>
        <v>7</v>
      </c>
      <c r="C225" s="19">
        <f t="shared" si="311"/>
        <v>1</v>
      </c>
      <c r="D225" s="20">
        <v>2</v>
      </c>
      <c r="E225" s="21">
        <v>750</v>
      </c>
      <c r="F225" s="22">
        <v>0</v>
      </c>
      <c r="G225" s="23">
        <v>0</v>
      </c>
      <c r="H225" s="23">
        <v>0</v>
      </c>
      <c r="I225" s="23">
        <f>VLOOKUP(A225,'[1]Public Lighting Charges'!$A$8:$L$689,12,FALSE)</f>
        <v>52.259027617134578</v>
      </c>
      <c r="J225" s="24">
        <f t="shared" si="312"/>
        <v>52.259027617134578</v>
      </c>
      <c r="K225" s="25">
        <f t="shared" si="313"/>
        <v>52.259027617134578</v>
      </c>
      <c r="L225" s="25">
        <f t="shared" si="335"/>
        <v>73.438740908195868</v>
      </c>
      <c r="M225" s="25">
        <f t="shared" si="335"/>
        <v>73.629744228952774</v>
      </c>
      <c r="N225" s="25">
        <f t="shared" si="335"/>
        <v>73.457468903768671</v>
      </c>
      <c r="O225" s="25">
        <f t="shared" si="335"/>
        <v>74.143899318381941</v>
      </c>
      <c r="P225" s="23">
        <f t="shared" si="267"/>
        <v>73.438740908195868</v>
      </c>
      <c r="Q225" s="23">
        <f t="shared" si="268"/>
        <v>0</v>
      </c>
      <c r="R225" s="32">
        <f t="shared" si="323"/>
        <v>73.438740908195868</v>
      </c>
      <c r="S225" s="26">
        <f t="shared" si="294"/>
        <v>0</v>
      </c>
      <c r="U225" s="61">
        <f t="shared" si="295"/>
        <v>365.81319331994206</v>
      </c>
      <c r="V225" s="61">
        <f t="shared" si="296"/>
        <v>514.07118635737106</v>
      </c>
      <c r="W225" s="61">
        <f t="shared" si="297"/>
        <v>515.40820960266944</v>
      </c>
      <c r="X225" s="61">
        <f t="shared" si="298"/>
        <v>514.20228232638067</v>
      </c>
      <c r="Y225" s="61">
        <f t="shared" si="299"/>
        <v>519.00729522867357</v>
      </c>
      <c r="Z225" s="62">
        <f t="shared" si="300"/>
        <v>1991.7773985234724</v>
      </c>
      <c r="AA225" s="61">
        <f t="shared" si="314"/>
        <v>153.19410190873151</v>
      </c>
      <c r="AB225" s="63">
        <f t="shared" si="315"/>
        <v>4.3859410050482848E-5</v>
      </c>
      <c r="AC225" s="73"/>
      <c r="AD225" s="81">
        <f t="shared" si="316"/>
        <v>365.81319331994206</v>
      </c>
      <c r="AE225" s="81">
        <f t="shared" si="301"/>
        <v>420.57751948494365</v>
      </c>
      <c r="AF225" s="81">
        <f t="shared" si="302"/>
        <v>482.2785299821673</v>
      </c>
      <c r="AG225" s="81">
        <f t="shared" si="303"/>
        <v>551.79485498739405</v>
      </c>
      <c r="AH225" s="81">
        <f t="shared" si="304"/>
        <v>630.11641574124542</v>
      </c>
      <c r="AI225" s="82">
        <f t="shared" si="305"/>
        <v>1991.7773985258357</v>
      </c>
      <c r="AK225" s="86">
        <f t="shared" si="306"/>
        <v>0.14970571637394289</v>
      </c>
      <c r="AL225" s="86">
        <f t="shared" si="307"/>
        <v>0.14670544106300598</v>
      </c>
      <c r="AM225" s="86">
        <f t="shared" si="308"/>
        <v>0.14414144666111756</v>
      </c>
      <c r="AN225" s="86">
        <f t="shared" si="309"/>
        <v>0.14193963580113603</v>
      </c>
      <c r="AO225" s="56"/>
      <c r="AP225" s="53" t="str">
        <f t="shared" si="317"/>
        <v>HPS0020-ST-0750-002-B</v>
      </c>
      <c r="AQ225" s="53">
        <f t="shared" si="318"/>
        <v>52.259027617134578</v>
      </c>
      <c r="AR225" s="54">
        <f t="shared" ref="AR225:AU225" si="344">IF($B225=0,L225,AQ225*(1+AK225))</f>
        <v>60.08250278356337</v>
      </c>
      <c r="AS225" s="54">
        <f t="shared" si="344"/>
        <v>68.89693285459532</v>
      </c>
      <c r="AT225" s="54">
        <f t="shared" si="344"/>
        <v>78.82783642677056</v>
      </c>
      <c r="AU225" s="54">
        <f t="shared" si="344"/>
        <v>90.016630820177895</v>
      </c>
      <c r="AW225" s="102">
        <f t="shared" si="320"/>
        <v>0.41877686400104003</v>
      </c>
      <c r="AX225" s="102">
        <f t="shared" si="321"/>
        <v>0.72250872097481267</v>
      </c>
      <c r="AY225" s="103">
        <f t="shared" si="322"/>
        <v>0.57961496082154418</v>
      </c>
    </row>
    <row r="226" spans="1:51" x14ac:dyDescent="0.2">
      <c r="A226" s="27" t="s">
        <v>240</v>
      </c>
      <c r="B226" s="18">
        <f>IF(ISERROR(VLOOKUP('Prices revenue smoothing'!A226,Quantities!$A$1:$B$576,2,FALSE)),0,VLOOKUP('Prices revenue smoothing'!A226,Quantities!$A$1:$B$576,2,FALSE))</f>
        <v>11</v>
      </c>
      <c r="C226" s="19">
        <f t="shared" si="311"/>
        <v>1</v>
      </c>
      <c r="D226" s="20">
        <v>2</v>
      </c>
      <c r="E226" s="21">
        <v>880</v>
      </c>
      <c r="F226" s="22">
        <v>0</v>
      </c>
      <c r="G226" s="23">
        <v>0</v>
      </c>
      <c r="H226" s="23">
        <v>0</v>
      </c>
      <c r="I226" s="23">
        <f>VLOOKUP(A226,'[1]Public Lighting Charges'!$A$8:$L$689,12,FALSE)</f>
        <v>54.72774855463458</v>
      </c>
      <c r="J226" s="24">
        <f t="shared" si="312"/>
        <v>54.72774855463458</v>
      </c>
      <c r="K226" s="25">
        <f t="shared" si="313"/>
        <v>54.72774855463458</v>
      </c>
      <c r="L226" s="25">
        <f t="shared" si="335"/>
        <v>76.907993314343912</v>
      </c>
      <c r="M226" s="25">
        <f t="shared" si="335"/>
        <v>77.108019648321417</v>
      </c>
      <c r="N226" s="25">
        <f t="shared" si="335"/>
        <v>76.927606022030517</v>
      </c>
      <c r="O226" s="25">
        <f t="shared" si="335"/>
        <v>77.646463468181892</v>
      </c>
      <c r="P226" s="23">
        <f t="shared" si="267"/>
        <v>76.907993314343912</v>
      </c>
      <c r="Q226" s="23">
        <f t="shared" si="268"/>
        <v>0</v>
      </c>
      <c r="R226" s="32">
        <f t="shared" si="323"/>
        <v>76.907993314343912</v>
      </c>
      <c r="S226" s="26">
        <f t="shared" si="294"/>
        <v>0</v>
      </c>
      <c r="U226" s="61">
        <f t="shared" si="295"/>
        <v>602.00523410098037</v>
      </c>
      <c r="V226" s="61">
        <f t="shared" si="296"/>
        <v>845.98792645778303</v>
      </c>
      <c r="W226" s="61">
        <f t="shared" si="297"/>
        <v>848.18821613153557</v>
      </c>
      <c r="X226" s="61">
        <f t="shared" si="298"/>
        <v>846.20366624233566</v>
      </c>
      <c r="Y226" s="61">
        <f t="shared" si="299"/>
        <v>854.11109815000077</v>
      </c>
      <c r="Z226" s="62">
        <f t="shared" si="300"/>
        <v>3277.7943523389013</v>
      </c>
      <c r="AA226" s="61">
        <f t="shared" si="314"/>
        <v>252.1058640490204</v>
      </c>
      <c r="AB226" s="63">
        <f t="shared" si="315"/>
        <v>7.2177807955327341E-5</v>
      </c>
      <c r="AC226" s="73"/>
      <c r="AD226" s="81">
        <f t="shared" si="316"/>
        <v>602.00523410098037</v>
      </c>
      <c r="AE226" s="81">
        <f t="shared" si="301"/>
        <v>692.12885893293083</v>
      </c>
      <c r="AF226" s="81">
        <f t="shared" si="302"/>
        <v>793.66792845512146</v>
      </c>
      <c r="AG226" s="81">
        <f t="shared" si="303"/>
        <v>908.068371831175</v>
      </c>
      <c r="AH226" s="81">
        <f t="shared" si="304"/>
        <v>1036.9592658114225</v>
      </c>
      <c r="AI226" s="82">
        <f t="shared" si="305"/>
        <v>3277.7943523427898</v>
      </c>
      <c r="AK226" s="86">
        <f t="shared" si="306"/>
        <v>0.14970571637394287</v>
      </c>
      <c r="AL226" s="86">
        <f t="shared" si="307"/>
        <v>0.14670544106300593</v>
      </c>
      <c r="AM226" s="86">
        <f t="shared" si="308"/>
        <v>0.14414144666111756</v>
      </c>
      <c r="AN226" s="86">
        <f t="shared" si="309"/>
        <v>0.14193963580113594</v>
      </c>
      <c r="AO226" s="56"/>
      <c r="AP226" s="53" t="str">
        <f t="shared" si="317"/>
        <v>HPS0020-ST-0880-002-B</v>
      </c>
      <c r="AQ226" s="53">
        <f t="shared" si="318"/>
        <v>54.72774855463458</v>
      </c>
      <c r="AR226" s="54">
        <f t="shared" ref="AR226:AU226" si="345">IF($B226=0,L226,AQ226*(1+AK226))</f>
        <v>62.920805357539166</v>
      </c>
      <c r="AS226" s="54">
        <f t="shared" si="345"/>
        <v>72.151629859556493</v>
      </c>
      <c r="AT226" s="54">
        <f t="shared" si="345"/>
        <v>82.551670166470444</v>
      </c>
      <c r="AU226" s="54">
        <f t="shared" si="345"/>
        <v>94.269024164674761</v>
      </c>
      <c r="AW226" s="102">
        <f t="shared" si="320"/>
        <v>0.41877686400103986</v>
      </c>
      <c r="AX226" s="102">
        <f t="shared" si="321"/>
        <v>0.72250872097481267</v>
      </c>
      <c r="AY226" s="103">
        <f t="shared" si="322"/>
        <v>0.57961496082154396</v>
      </c>
    </row>
    <row r="227" spans="1:51" x14ac:dyDescent="0.2">
      <c r="A227" s="27" t="s">
        <v>241</v>
      </c>
      <c r="B227" s="18">
        <f>IF(ISERROR(VLOOKUP('Prices revenue smoothing'!A227,Quantities!$A$1:$B$576,2,FALSE)),0,VLOOKUP('Prices revenue smoothing'!A227,Quantities!$A$1:$B$576,2,FALSE))</f>
        <v>58</v>
      </c>
      <c r="C227" s="19">
        <f t="shared" si="311"/>
        <v>1</v>
      </c>
      <c r="D227" s="20">
        <v>2</v>
      </c>
      <c r="E227" s="21">
        <v>890</v>
      </c>
      <c r="F227" s="22">
        <v>0</v>
      </c>
      <c r="G227" s="23">
        <v>0</v>
      </c>
      <c r="H227" s="23">
        <v>0</v>
      </c>
      <c r="I227" s="23">
        <f>VLOOKUP(A227,'[1]Public Lighting Charges'!$A$8:$L$689,12,FALSE)</f>
        <v>52.259027617134578</v>
      </c>
      <c r="J227" s="24">
        <f t="shared" si="312"/>
        <v>52.259027617134578</v>
      </c>
      <c r="K227" s="25">
        <f t="shared" si="313"/>
        <v>52.259027617134578</v>
      </c>
      <c r="L227" s="25">
        <f t="shared" si="335"/>
        <v>73.438740908195868</v>
      </c>
      <c r="M227" s="25">
        <f t="shared" si="335"/>
        <v>73.629744228952774</v>
      </c>
      <c r="N227" s="25">
        <f t="shared" si="335"/>
        <v>73.457468903768671</v>
      </c>
      <c r="O227" s="25">
        <f t="shared" si="335"/>
        <v>74.143899318381941</v>
      </c>
      <c r="P227" s="23">
        <f t="shared" si="267"/>
        <v>73.438740908195868</v>
      </c>
      <c r="Q227" s="23">
        <f t="shared" si="268"/>
        <v>0</v>
      </c>
      <c r="R227" s="32">
        <f t="shared" si="323"/>
        <v>73.438740908195868</v>
      </c>
      <c r="S227" s="26">
        <f t="shared" si="294"/>
        <v>0</v>
      </c>
      <c r="U227" s="61">
        <f t="shared" si="295"/>
        <v>3031.0236017938055</v>
      </c>
      <c r="V227" s="61">
        <f t="shared" si="296"/>
        <v>4259.4469726753605</v>
      </c>
      <c r="W227" s="61">
        <f t="shared" si="297"/>
        <v>4270.5251652792613</v>
      </c>
      <c r="X227" s="61">
        <f t="shared" si="298"/>
        <v>4260.5331964185825</v>
      </c>
      <c r="Y227" s="61">
        <f t="shared" si="299"/>
        <v>4300.3461604661525</v>
      </c>
      <c r="Z227" s="62">
        <f t="shared" si="300"/>
        <v>16503.298444908771</v>
      </c>
      <c r="AA227" s="61">
        <f t="shared" si="314"/>
        <v>1269.322558672347</v>
      </c>
      <c r="AB227" s="63">
        <f t="shared" si="315"/>
        <v>3.6340654041828649E-4</v>
      </c>
      <c r="AC227" s="73"/>
      <c r="AD227" s="81">
        <f t="shared" si="316"/>
        <v>3031.0236017938055</v>
      </c>
      <c r="AE227" s="81">
        <f t="shared" si="301"/>
        <v>3484.7851614466758</v>
      </c>
      <c r="AF227" s="81">
        <f t="shared" si="302"/>
        <v>3996.0221055665288</v>
      </c>
      <c r="AG227" s="81">
        <f t="shared" si="303"/>
        <v>4572.014512752693</v>
      </c>
      <c r="AH227" s="81">
        <f t="shared" si="304"/>
        <v>5220.9645875703181</v>
      </c>
      <c r="AI227" s="82">
        <f t="shared" si="305"/>
        <v>16503.29844492835</v>
      </c>
      <c r="AK227" s="86">
        <f t="shared" si="306"/>
        <v>0.14970571637394292</v>
      </c>
      <c r="AL227" s="86">
        <f t="shared" si="307"/>
        <v>0.14670544106300595</v>
      </c>
      <c r="AM227" s="86">
        <f t="shared" si="308"/>
        <v>0.14414144666111747</v>
      </c>
      <c r="AN227" s="86">
        <f t="shared" si="309"/>
        <v>0.14193963580113592</v>
      </c>
      <c r="AO227" s="56"/>
      <c r="AP227" s="53" t="str">
        <f t="shared" si="317"/>
        <v>HPS0020-ST-0890-002-B</v>
      </c>
      <c r="AQ227" s="53">
        <f t="shared" si="318"/>
        <v>52.259027617134578</v>
      </c>
      <c r="AR227" s="54">
        <f t="shared" ref="AR227:AU227" si="346">IF($B227=0,L227,AQ227*(1+AK227))</f>
        <v>60.08250278356337</v>
      </c>
      <c r="AS227" s="54">
        <f t="shared" si="346"/>
        <v>68.89693285459532</v>
      </c>
      <c r="AT227" s="54">
        <f t="shared" si="346"/>
        <v>78.82783642677056</v>
      </c>
      <c r="AU227" s="54">
        <f t="shared" si="346"/>
        <v>90.016630820177895</v>
      </c>
      <c r="AW227" s="102">
        <f t="shared" si="320"/>
        <v>0.41877686400104003</v>
      </c>
      <c r="AX227" s="102">
        <f t="shared" si="321"/>
        <v>0.72250872097481267</v>
      </c>
      <c r="AY227" s="103">
        <f t="shared" si="322"/>
        <v>0.57961496082154418</v>
      </c>
    </row>
    <row r="228" spans="1:51" x14ac:dyDescent="0.2">
      <c r="A228" s="27" t="s">
        <v>242</v>
      </c>
      <c r="B228" s="18">
        <f>IF(ISERROR(VLOOKUP('Prices revenue smoothing'!A228,Quantities!$A$1:$B$576,2,FALSE)),0,VLOOKUP('Prices revenue smoothing'!A228,Quantities!$A$1:$B$576,2,FALSE))</f>
        <v>5</v>
      </c>
      <c r="C228" s="19">
        <f t="shared" si="311"/>
        <v>1</v>
      </c>
      <c r="D228" s="20">
        <v>2</v>
      </c>
      <c r="E228" s="21">
        <v>910</v>
      </c>
      <c r="F228" s="22">
        <v>0</v>
      </c>
      <c r="G228" s="23">
        <v>0</v>
      </c>
      <c r="H228" s="23">
        <v>0</v>
      </c>
      <c r="I228" s="23">
        <f>VLOOKUP(A228,'[1]Public Lighting Charges'!$A$8:$L$689,12,FALSE)</f>
        <v>57.663984617134581</v>
      </c>
      <c r="J228" s="24">
        <f t="shared" si="312"/>
        <v>57.663984617134581</v>
      </c>
      <c r="K228" s="25">
        <f t="shared" si="313"/>
        <v>57.663984617134581</v>
      </c>
      <c r="L228" s="25">
        <f t="shared" si="335"/>
        <v>81.034236937149799</v>
      </c>
      <c r="M228" s="25">
        <f t="shared" si="335"/>
        <v>81.244995021487696</v>
      </c>
      <c r="N228" s="25">
        <f t="shared" si="335"/>
        <v>81.054901899700042</v>
      </c>
      <c r="O228" s="25">
        <f t="shared" si="335"/>
        <v>81.812327260902421</v>
      </c>
      <c r="P228" s="23">
        <f t="shared" si="267"/>
        <v>81.034236937149799</v>
      </c>
      <c r="Q228" s="23">
        <f t="shared" si="268"/>
        <v>0</v>
      </c>
      <c r="R228" s="32">
        <f t="shared" si="323"/>
        <v>81.034236937149799</v>
      </c>
      <c r="S228" s="26">
        <f t="shared" si="294"/>
        <v>0</v>
      </c>
      <c r="U228" s="61">
        <f t="shared" si="295"/>
        <v>288.31992308567288</v>
      </c>
      <c r="V228" s="61">
        <f t="shared" si="296"/>
        <v>405.17118468574898</v>
      </c>
      <c r="W228" s="61">
        <f t="shared" si="297"/>
        <v>406.22497510743847</v>
      </c>
      <c r="X228" s="61">
        <f t="shared" si="298"/>
        <v>405.27450949850021</v>
      </c>
      <c r="Y228" s="61">
        <f t="shared" si="299"/>
        <v>409.06163630451209</v>
      </c>
      <c r="Z228" s="62">
        <f t="shared" si="300"/>
        <v>1569.8425229945456</v>
      </c>
      <c r="AA228" s="61">
        <f t="shared" si="314"/>
        <v>120.74171321883921</v>
      </c>
      <c r="AB228" s="63">
        <f t="shared" si="315"/>
        <v>3.4568304159763746E-5</v>
      </c>
      <c r="AC228" s="73"/>
      <c r="AD228" s="81">
        <f t="shared" si="316"/>
        <v>288.31992308567288</v>
      </c>
      <c r="AE228" s="81">
        <f t="shared" si="301"/>
        <v>331.48306371609374</v>
      </c>
      <c r="AF228" s="81">
        <f t="shared" si="302"/>
        <v>380.11343278347982</v>
      </c>
      <c r="AG228" s="81">
        <f t="shared" si="303"/>
        <v>434.90353288021407</v>
      </c>
      <c r="AH228" s="81">
        <f t="shared" si="304"/>
        <v>496.63358194585902</v>
      </c>
      <c r="AI228" s="82">
        <f t="shared" si="305"/>
        <v>1569.8425229964084</v>
      </c>
      <c r="AK228" s="86">
        <f t="shared" si="306"/>
        <v>0.14970571637394317</v>
      </c>
      <c r="AL228" s="86">
        <f t="shared" si="307"/>
        <v>0.14670544106300609</v>
      </c>
      <c r="AM228" s="86">
        <f t="shared" si="308"/>
        <v>0.14414144666111756</v>
      </c>
      <c r="AN228" s="86">
        <f t="shared" si="309"/>
        <v>0.14193963580113597</v>
      </c>
      <c r="AO228" s="56"/>
      <c r="AP228" s="53" t="str">
        <f t="shared" si="317"/>
        <v>HPS0020-ST-0910-002-B</v>
      </c>
      <c r="AQ228" s="53">
        <f t="shared" si="318"/>
        <v>57.663984617134581</v>
      </c>
      <c r="AR228" s="54">
        <f t="shared" ref="AR228:AU228" si="347">IF($B228=0,L228,AQ228*(1+AK228))</f>
        <v>66.296612743218759</v>
      </c>
      <c r="AS228" s="54">
        <f t="shared" si="347"/>
        <v>76.022686556695973</v>
      </c>
      <c r="AT228" s="54">
        <f t="shared" si="347"/>
        <v>86.98070657604282</v>
      </c>
      <c r="AU228" s="54">
        <f t="shared" si="347"/>
        <v>99.326716389171807</v>
      </c>
      <c r="AW228" s="102">
        <f t="shared" si="320"/>
        <v>0.41877686400104014</v>
      </c>
      <c r="AX228" s="102">
        <f t="shared" si="321"/>
        <v>0.72250872097481345</v>
      </c>
      <c r="AY228" s="103">
        <f t="shared" si="322"/>
        <v>0.57961496082154373</v>
      </c>
    </row>
    <row r="229" spans="1:51" x14ac:dyDescent="0.2">
      <c r="A229" s="27" t="s">
        <v>243</v>
      </c>
      <c r="B229" s="18">
        <f>IF(ISERROR(VLOOKUP('Prices revenue smoothing'!A229,Quantities!$A$1:$B$576,2,FALSE)),0,VLOOKUP('Prices revenue smoothing'!A229,Quantities!$A$1:$B$576,2,FALSE))</f>
        <v>12</v>
      </c>
      <c r="C229" s="19">
        <f t="shared" si="311"/>
        <v>1</v>
      </c>
      <c r="D229" s="20">
        <v>2</v>
      </c>
      <c r="E229" s="21">
        <v>90</v>
      </c>
      <c r="F229" s="22">
        <v>0</v>
      </c>
      <c r="G229" s="23">
        <v>0</v>
      </c>
      <c r="H229" s="23">
        <v>0</v>
      </c>
      <c r="I229" s="23">
        <f>VLOOKUP(A229,'[1]Public Lighting Charges'!$A$8:$L$689,12,FALSE)</f>
        <v>51.056042919322252</v>
      </c>
      <c r="J229" s="24">
        <f t="shared" si="312"/>
        <v>51.056042919322252</v>
      </c>
      <c r="K229" s="25">
        <f t="shared" si="313"/>
        <v>51.056042919322252</v>
      </c>
      <c r="L229" s="25">
        <f t="shared" si="335"/>
        <v>71.748206553320173</v>
      </c>
      <c r="M229" s="25">
        <f t="shared" si="335"/>
        <v>71.934813043853111</v>
      </c>
      <c r="N229" s="25">
        <f t="shared" si="335"/>
        <v>71.766503436927792</v>
      </c>
      <c r="O229" s="25">
        <f t="shared" si="335"/>
        <v>72.437132461378525</v>
      </c>
      <c r="P229" s="23">
        <f t="shared" si="267"/>
        <v>71.748206553320173</v>
      </c>
      <c r="Q229" s="23">
        <f t="shared" si="268"/>
        <v>0</v>
      </c>
      <c r="R229" s="32">
        <f t="shared" si="323"/>
        <v>71.748206553320173</v>
      </c>
      <c r="S229" s="26">
        <f t="shared" si="294"/>
        <v>0</v>
      </c>
      <c r="U229" s="61">
        <f t="shared" si="295"/>
        <v>612.67251503186708</v>
      </c>
      <c r="V229" s="61">
        <f t="shared" si="296"/>
        <v>860.97847863984202</v>
      </c>
      <c r="W229" s="61">
        <f t="shared" si="297"/>
        <v>863.21775652623728</v>
      </c>
      <c r="X229" s="61">
        <f t="shared" si="298"/>
        <v>861.1980412431335</v>
      </c>
      <c r="Y229" s="61">
        <f t="shared" si="299"/>
        <v>869.2455895365423</v>
      </c>
      <c r="Z229" s="62">
        <f t="shared" si="300"/>
        <v>3335.875497168628</v>
      </c>
      <c r="AA229" s="61">
        <f t="shared" si="314"/>
        <v>256.57307450467522</v>
      </c>
      <c r="AB229" s="63">
        <f t="shared" si="315"/>
        <v>7.345676852048733E-5</v>
      </c>
      <c r="AC229" s="73"/>
      <c r="AD229" s="81">
        <f t="shared" si="316"/>
        <v>612.67251503186708</v>
      </c>
      <c r="AE229" s="81">
        <f t="shared" si="301"/>
        <v>704.393092797338</v>
      </c>
      <c r="AF229" s="81">
        <f t="shared" si="302"/>
        <v>807.73139215790638</v>
      </c>
      <c r="AG229" s="81">
        <f t="shared" si="303"/>
        <v>924.15896353714538</v>
      </c>
      <c r="AH229" s="81">
        <f t="shared" si="304"/>
        <v>1055.3337502439631</v>
      </c>
      <c r="AI229" s="82">
        <f t="shared" si="305"/>
        <v>3335.8754971725862</v>
      </c>
      <c r="AK229" s="86">
        <f t="shared" si="306"/>
        <v>0.14970571637394284</v>
      </c>
      <c r="AL229" s="86">
        <f t="shared" si="307"/>
        <v>0.14670544106300601</v>
      </c>
      <c r="AM229" s="86">
        <f t="shared" si="308"/>
        <v>0.14414144666111744</v>
      </c>
      <c r="AN229" s="86">
        <f t="shared" si="309"/>
        <v>0.14193963580113597</v>
      </c>
      <c r="AO229" s="56"/>
      <c r="AP229" s="53" t="str">
        <f t="shared" si="317"/>
        <v>HPS0020-TA-0090-002-B</v>
      </c>
      <c r="AQ229" s="53">
        <f t="shared" si="318"/>
        <v>51.056042919322252</v>
      </c>
      <c r="AR229" s="54">
        <f t="shared" ref="AR229:AU229" si="348">IF($B229=0,L229,AQ229*(1+AK229))</f>
        <v>58.69942439977816</v>
      </c>
      <c r="AS229" s="54">
        <f t="shared" si="348"/>
        <v>67.310949346492194</v>
      </c>
      <c r="AT229" s="54">
        <f t="shared" si="348"/>
        <v>77.013246961428777</v>
      </c>
      <c r="AU229" s="54">
        <f t="shared" si="348"/>
        <v>87.944479186996915</v>
      </c>
      <c r="AW229" s="102">
        <f t="shared" si="320"/>
        <v>0.41877686400103992</v>
      </c>
      <c r="AX229" s="102">
        <f t="shared" si="321"/>
        <v>0.72250872097481267</v>
      </c>
      <c r="AY229" s="103">
        <f t="shared" si="322"/>
        <v>0.57961496082154396</v>
      </c>
    </row>
    <row r="230" spans="1:51" x14ac:dyDescent="0.2">
      <c r="A230" s="27" t="s">
        <v>244</v>
      </c>
      <c r="B230" s="18">
        <f>IF(ISERROR(VLOOKUP('Prices revenue smoothing'!A230,Quantities!$A$1:$B$576,2,FALSE)),0,VLOOKUP('Prices revenue smoothing'!A230,Quantities!$A$1:$B$576,2,FALSE))</f>
        <v>7</v>
      </c>
      <c r="C230" s="19">
        <f t="shared" si="311"/>
        <v>1</v>
      </c>
      <c r="D230" s="20">
        <v>2</v>
      </c>
      <c r="E230" s="21">
        <v>140</v>
      </c>
      <c r="F230" s="22">
        <v>0</v>
      </c>
      <c r="G230" s="23">
        <v>0</v>
      </c>
      <c r="H230" s="23">
        <v>0</v>
      </c>
      <c r="I230" s="23">
        <f>VLOOKUP(A230,'[1]Public Lighting Charges'!$A$8:$L$689,12,FALSE)</f>
        <v>61.865956919322251</v>
      </c>
      <c r="J230" s="24">
        <f t="shared" si="312"/>
        <v>61.865956919322251</v>
      </c>
      <c r="K230" s="25">
        <f t="shared" si="313"/>
        <v>61.865956919322251</v>
      </c>
      <c r="L230" s="25">
        <f t="shared" si="335"/>
        <v>86.939198611228036</v>
      </c>
      <c r="M230" s="25">
        <f t="shared" si="335"/>
        <v>87.165314628922943</v>
      </c>
      <c r="N230" s="25">
        <f t="shared" si="335"/>
        <v>86.961369428790533</v>
      </c>
      <c r="O230" s="25">
        <f t="shared" si="335"/>
        <v>87.773988346419472</v>
      </c>
      <c r="P230" s="23">
        <f t="shared" si="267"/>
        <v>86.939198611228036</v>
      </c>
      <c r="Q230" s="23">
        <f t="shared" si="268"/>
        <v>0</v>
      </c>
      <c r="R230" s="32">
        <f t="shared" si="323"/>
        <v>86.939198611228036</v>
      </c>
      <c r="S230" s="26">
        <f t="shared" si="294"/>
        <v>0</v>
      </c>
      <c r="U230" s="61">
        <f t="shared" si="295"/>
        <v>433.06169843525578</v>
      </c>
      <c r="V230" s="61">
        <f t="shared" si="296"/>
        <v>608.5743902785963</v>
      </c>
      <c r="W230" s="61">
        <f t="shared" si="297"/>
        <v>610.1572024024606</v>
      </c>
      <c r="X230" s="61">
        <f t="shared" si="298"/>
        <v>608.72958600153379</v>
      </c>
      <c r="Y230" s="61">
        <f t="shared" si="299"/>
        <v>614.41791842493626</v>
      </c>
      <c r="Z230" s="62">
        <f t="shared" si="300"/>
        <v>2357.931640686149</v>
      </c>
      <c r="AA230" s="61">
        <f t="shared" si="314"/>
        <v>181.35621998968048</v>
      </c>
      <c r="AB230" s="63">
        <f t="shared" si="315"/>
        <v>5.1922213183323684E-5</v>
      </c>
      <c r="AC230" s="73"/>
      <c r="AD230" s="81">
        <f t="shared" si="316"/>
        <v>433.06169843525578</v>
      </c>
      <c r="AE230" s="81">
        <f t="shared" si="301"/>
        <v>497.89351023362218</v>
      </c>
      <c r="AF230" s="81">
        <f t="shared" si="302"/>
        <v>570.93719725485403</v>
      </c>
      <c r="AG230" s="81">
        <f t="shared" si="303"/>
        <v>653.23291081981256</v>
      </c>
      <c r="AH230" s="81">
        <f t="shared" si="304"/>
        <v>745.9525522748927</v>
      </c>
      <c r="AI230" s="82">
        <f t="shared" si="305"/>
        <v>2357.9316406889466</v>
      </c>
      <c r="AK230" s="86">
        <f t="shared" si="306"/>
        <v>0.14970571637394292</v>
      </c>
      <c r="AL230" s="86">
        <f t="shared" si="307"/>
        <v>0.14670544106300604</v>
      </c>
      <c r="AM230" s="86">
        <f t="shared" si="308"/>
        <v>0.14414144666111761</v>
      </c>
      <c r="AN230" s="86">
        <f t="shared" si="309"/>
        <v>0.14193963580113597</v>
      </c>
      <c r="AO230" s="56"/>
      <c r="AP230" s="53" t="str">
        <f t="shared" si="317"/>
        <v>HPS0020-TA-0140-002-B</v>
      </c>
      <c r="AQ230" s="53">
        <f t="shared" si="318"/>
        <v>61.865956919322251</v>
      </c>
      <c r="AR230" s="54">
        <f t="shared" ref="AR230:AU230" si="349">IF($B230=0,L230,AQ230*(1+AK230))</f>
        <v>71.127644319088873</v>
      </c>
      <c r="AS230" s="54">
        <f t="shared" si="349"/>
        <v>81.562456750693414</v>
      </c>
      <c r="AT230" s="54">
        <f t="shared" si="349"/>
        <v>93.318987259973213</v>
      </c>
      <c r="AU230" s="54">
        <f t="shared" si="349"/>
        <v>106.56465032498465</v>
      </c>
      <c r="AW230" s="102">
        <f t="shared" si="320"/>
        <v>0.41877686400104014</v>
      </c>
      <c r="AX230" s="102">
        <f t="shared" si="321"/>
        <v>0.722508720974813</v>
      </c>
      <c r="AY230" s="103">
        <f t="shared" si="322"/>
        <v>0.57961496082154407</v>
      </c>
    </row>
    <row r="231" spans="1:51" x14ac:dyDescent="0.2">
      <c r="A231" s="27" t="s">
        <v>245</v>
      </c>
      <c r="B231" s="18">
        <f>IF(ISERROR(VLOOKUP('Prices revenue smoothing'!A231,Quantities!$A$1:$B$576,2,FALSE)),0,VLOOKUP('Prices revenue smoothing'!A231,Quantities!$A$1:$B$576,2,FALSE))</f>
        <v>260</v>
      </c>
      <c r="C231" s="19">
        <f t="shared" si="311"/>
        <v>1</v>
      </c>
      <c r="D231" s="20">
        <v>2</v>
      </c>
      <c r="E231" s="21">
        <v>170</v>
      </c>
      <c r="F231" s="22">
        <v>0</v>
      </c>
      <c r="G231" s="23">
        <v>0</v>
      </c>
      <c r="H231" s="23">
        <v>0</v>
      </c>
      <c r="I231" s="23">
        <f>VLOOKUP(A231,'[1]Public Lighting Charges'!$A$8:$L$689,12,FALSE)</f>
        <v>60.930926669322254</v>
      </c>
      <c r="J231" s="24">
        <f t="shared" si="312"/>
        <v>60.930926669322254</v>
      </c>
      <c r="K231" s="25">
        <f t="shared" si="313"/>
        <v>60.930926669322254</v>
      </c>
      <c r="L231" s="25">
        <f t="shared" si="335"/>
        <v>85.625216177912336</v>
      </c>
      <c r="M231" s="25">
        <f t="shared" si="335"/>
        <v>85.847914721327641</v>
      </c>
      <c r="N231" s="25">
        <f t="shared" si="335"/>
        <v>85.647051909975119</v>
      </c>
      <c r="O231" s="25">
        <f t="shared" si="335"/>
        <v>86.447389060578359</v>
      </c>
      <c r="P231" s="23">
        <f t="shared" si="267"/>
        <v>85.625216177912336</v>
      </c>
      <c r="Q231" s="23">
        <f t="shared" si="268"/>
        <v>0</v>
      </c>
      <c r="R231" s="32">
        <f t="shared" si="323"/>
        <v>85.625216177912336</v>
      </c>
      <c r="S231" s="26">
        <f t="shared" si="294"/>
        <v>0</v>
      </c>
      <c r="U231" s="61">
        <f t="shared" si="295"/>
        <v>15842.040934023786</v>
      </c>
      <c r="V231" s="61">
        <f t="shared" si="296"/>
        <v>22262.556206257206</v>
      </c>
      <c r="W231" s="61">
        <f t="shared" si="297"/>
        <v>22320.457827545186</v>
      </c>
      <c r="X231" s="61">
        <f t="shared" si="298"/>
        <v>22268.23349659353</v>
      </c>
      <c r="Y231" s="61">
        <f t="shared" si="299"/>
        <v>22476.321155750375</v>
      </c>
      <c r="Z231" s="62">
        <f t="shared" si="300"/>
        <v>86256.6458921429</v>
      </c>
      <c r="AA231" s="61">
        <f t="shared" si="314"/>
        <v>6634.2802217265889</v>
      </c>
      <c r="AB231" s="63">
        <f t="shared" si="315"/>
        <v>1.8993917716745347E-3</v>
      </c>
      <c r="AC231" s="73"/>
      <c r="AD231" s="81">
        <f t="shared" si="316"/>
        <v>15842.040934023786</v>
      </c>
      <c r="AE231" s="81">
        <f t="shared" si="301"/>
        <v>18213.685020877147</v>
      </c>
      <c r="AF231" s="81">
        <f t="shared" si="302"/>
        <v>20885.731715247595</v>
      </c>
      <c r="AG231" s="81">
        <f t="shared" si="303"/>
        <v>23896.231299259369</v>
      </c>
      <c r="AH231" s="81">
        <f t="shared" si="304"/>
        <v>27288.05366689595</v>
      </c>
      <c r="AI231" s="82">
        <f t="shared" si="305"/>
        <v>86256.645892245273</v>
      </c>
      <c r="AK231" s="86">
        <f t="shared" si="306"/>
        <v>0.14970571637394306</v>
      </c>
      <c r="AL231" s="86">
        <f t="shared" si="307"/>
        <v>0.14670544106300606</v>
      </c>
      <c r="AM231" s="86">
        <f t="shared" si="308"/>
        <v>0.14414144666111761</v>
      </c>
      <c r="AN231" s="86">
        <f t="shared" si="309"/>
        <v>0.141939635801136</v>
      </c>
      <c r="AO231" s="56"/>
      <c r="AP231" s="53" t="str">
        <f t="shared" si="317"/>
        <v>HPS0020-TA-0170-002-B</v>
      </c>
      <c r="AQ231" s="53">
        <f t="shared" si="318"/>
        <v>60.930926669322254</v>
      </c>
      <c r="AR231" s="54">
        <f t="shared" ref="AR231:AU231" si="350">IF($B231=0,L231,AQ231*(1+AK231))</f>
        <v>70.052634695681334</v>
      </c>
      <c r="AS231" s="54">
        <f t="shared" si="350"/>
        <v>80.3297373663369</v>
      </c>
      <c r="AT231" s="54">
        <f t="shared" si="350"/>
        <v>91.908581920228343</v>
      </c>
      <c r="AU231" s="54">
        <f t="shared" si="350"/>
        <v>104.95405256498442</v>
      </c>
      <c r="AW231" s="102">
        <f t="shared" si="320"/>
        <v>0.41877686400103997</v>
      </c>
      <c r="AX231" s="102">
        <f t="shared" si="321"/>
        <v>0.72250872097481345</v>
      </c>
      <c r="AY231" s="103">
        <f t="shared" si="322"/>
        <v>0.57961496082154351</v>
      </c>
    </row>
    <row r="232" spans="1:51" x14ac:dyDescent="0.2">
      <c r="A232" s="27" t="s">
        <v>246</v>
      </c>
      <c r="B232" s="18">
        <f>IF(ISERROR(VLOOKUP('Prices revenue smoothing'!A232,Quantities!$A$1:$B$576,2,FALSE)),0,VLOOKUP('Prices revenue smoothing'!A232,Quantities!$A$1:$B$576,2,FALSE))</f>
        <v>75</v>
      </c>
      <c r="C232" s="19">
        <f t="shared" si="311"/>
        <v>1</v>
      </c>
      <c r="D232" s="20">
        <v>2</v>
      </c>
      <c r="E232" s="21">
        <v>40</v>
      </c>
      <c r="F232" s="22">
        <v>0</v>
      </c>
      <c r="G232" s="23">
        <v>0</v>
      </c>
      <c r="H232" s="23">
        <v>0</v>
      </c>
      <c r="I232" s="23">
        <f>VLOOKUP(A232,'[1]Public Lighting Charges'!$A$8:$L$689,12,FALSE)</f>
        <v>52.259027617134578</v>
      </c>
      <c r="J232" s="24">
        <f t="shared" si="312"/>
        <v>52.259027617134578</v>
      </c>
      <c r="K232" s="25">
        <f t="shared" si="313"/>
        <v>52.259027617134578</v>
      </c>
      <c r="L232" s="25">
        <f t="shared" si="335"/>
        <v>73.438740908195868</v>
      </c>
      <c r="M232" s="25">
        <f t="shared" si="335"/>
        <v>73.629744228952774</v>
      </c>
      <c r="N232" s="25">
        <f t="shared" si="335"/>
        <v>73.457468903768671</v>
      </c>
      <c r="O232" s="25">
        <f t="shared" si="335"/>
        <v>74.143899318381941</v>
      </c>
      <c r="P232" s="23">
        <f t="shared" si="267"/>
        <v>73.438740908195868</v>
      </c>
      <c r="Q232" s="23">
        <f t="shared" si="268"/>
        <v>0</v>
      </c>
      <c r="R232" s="32">
        <f t="shared" si="323"/>
        <v>73.438740908195868</v>
      </c>
      <c r="S232" s="26">
        <f t="shared" si="294"/>
        <v>0</v>
      </c>
      <c r="U232" s="61">
        <f t="shared" si="295"/>
        <v>3919.4270712850935</v>
      </c>
      <c r="V232" s="61">
        <f t="shared" si="296"/>
        <v>5507.9055681146901</v>
      </c>
      <c r="W232" s="61">
        <f t="shared" si="297"/>
        <v>5522.2308171714576</v>
      </c>
      <c r="X232" s="61">
        <f t="shared" si="298"/>
        <v>5509.3101677826508</v>
      </c>
      <c r="Y232" s="61">
        <f t="shared" si="299"/>
        <v>5560.7924488786457</v>
      </c>
      <c r="Z232" s="62">
        <f t="shared" si="300"/>
        <v>21340.472127037207</v>
      </c>
      <c r="AA232" s="61">
        <f t="shared" si="314"/>
        <v>1641.3653775935522</v>
      </c>
      <c r="AB232" s="63">
        <f t="shared" si="315"/>
        <v>4.6992225054088779E-4</v>
      </c>
      <c r="AC232" s="73"/>
      <c r="AD232" s="81">
        <f t="shared" si="316"/>
        <v>3919.4270712850935</v>
      </c>
      <c r="AE232" s="81">
        <f t="shared" si="301"/>
        <v>4506.1877087672538</v>
      </c>
      <c r="AF232" s="81">
        <f t="shared" si="302"/>
        <v>5167.2699640946503</v>
      </c>
      <c r="AG232" s="81">
        <f t="shared" si="303"/>
        <v>5912.0877320077943</v>
      </c>
      <c r="AH232" s="81">
        <f t="shared" si="304"/>
        <v>6751.2473115133444</v>
      </c>
      <c r="AI232" s="82">
        <f t="shared" si="305"/>
        <v>21340.47212706253</v>
      </c>
      <c r="AK232" s="86">
        <f t="shared" si="306"/>
        <v>0.149705716373943</v>
      </c>
      <c r="AL232" s="86">
        <f t="shared" si="307"/>
        <v>0.14670544106300604</v>
      </c>
      <c r="AM232" s="86">
        <f t="shared" si="308"/>
        <v>0.14414144666111758</v>
      </c>
      <c r="AN232" s="86">
        <f t="shared" si="309"/>
        <v>0.14193963580113592</v>
      </c>
      <c r="AO232" s="56"/>
      <c r="AP232" s="53" t="str">
        <f t="shared" si="317"/>
        <v>HPS0070-ST-0040-002-B</v>
      </c>
      <c r="AQ232" s="53">
        <f t="shared" si="318"/>
        <v>52.259027617134578</v>
      </c>
      <c r="AR232" s="54">
        <f t="shared" ref="AR232:AU232" si="351">IF($B232=0,L232,AQ232*(1+AK232))</f>
        <v>60.082502783563385</v>
      </c>
      <c r="AS232" s="54">
        <f t="shared" si="351"/>
        <v>68.896932854595335</v>
      </c>
      <c r="AT232" s="54">
        <f t="shared" si="351"/>
        <v>78.827836426770588</v>
      </c>
      <c r="AU232" s="54">
        <f t="shared" si="351"/>
        <v>90.016630820177923</v>
      </c>
      <c r="AW232" s="102">
        <f t="shared" si="320"/>
        <v>0.41877686400104003</v>
      </c>
      <c r="AX232" s="102">
        <f t="shared" si="321"/>
        <v>0.72250872097481322</v>
      </c>
      <c r="AY232" s="103">
        <f t="shared" si="322"/>
        <v>0.57961496082154373</v>
      </c>
    </row>
    <row r="233" spans="1:51" x14ac:dyDescent="0.2">
      <c r="A233" s="27" t="s">
        <v>247</v>
      </c>
      <c r="B233" s="18">
        <f>IF(ISERROR(VLOOKUP('Prices revenue smoothing'!A233,Quantities!$A$1:$B$576,2,FALSE)),0,VLOOKUP('Prices revenue smoothing'!A233,Quantities!$A$1:$B$576,2,FALSE))</f>
        <v>7</v>
      </c>
      <c r="C233" s="19">
        <f t="shared" si="311"/>
        <v>1</v>
      </c>
      <c r="D233" s="20">
        <v>2</v>
      </c>
      <c r="E233" s="21">
        <v>350</v>
      </c>
      <c r="F233" s="22">
        <v>0</v>
      </c>
      <c r="G233" s="23">
        <v>0</v>
      </c>
      <c r="H233" s="23">
        <v>0</v>
      </c>
      <c r="I233" s="23">
        <f>VLOOKUP(A233,'[1]Public Lighting Charges'!$A$8:$L$689,12,FALSE)</f>
        <v>63.068941617134577</v>
      </c>
      <c r="J233" s="24">
        <f t="shared" si="312"/>
        <v>63.068941617134577</v>
      </c>
      <c r="K233" s="25">
        <f t="shared" si="313"/>
        <v>63.068941617134577</v>
      </c>
      <c r="L233" s="25">
        <f t="shared" si="335"/>
        <v>88.629732966103731</v>
      </c>
      <c r="M233" s="25">
        <f t="shared" si="335"/>
        <v>88.860245814022605</v>
      </c>
      <c r="N233" s="25">
        <f t="shared" si="335"/>
        <v>88.652334895631412</v>
      </c>
      <c r="O233" s="25">
        <f t="shared" si="335"/>
        <v>89.480755203422873</v>
      </c>
      <c r="P233" s="23">
        <f t="shared" si="267"/>
        <v>88.629732966103731</v>
      </c>
      <c r="Q233" s="23">
        <f t="shared" si="268"/>
        <v>0</v>
      </c>
      <c r="R233" s="32">
        <f t="shared" si="323"/>
        <v>88.629732966103731</v>
      </c>
      <c r="S233" s="26">
        <f t="shared" si="294"/>
        <v>0</v>
      </c>
      <c r="U233" s="61">
        <f t="shared" si="295"/>
        <v>441.48259131994206</v>
      </c>
      <c r="V233" s="61">
        <f t="shared" si="296"/>
        <v>620.40813076272616</v>
      </c>
      <c r="W233" s="61">
        <f t="shared" si="297"/>
        <v>622.02172069815822</v>
      </c>
      <c r="X233" s="61">
        <f t="shared" si="298"/>
        <v>620.56634426941991</v>
      </c>
      <c r="Y233" s="61">
        <f t="shared" si="299"/>
        <v>626.36528642396013</v>
      </c>
      <c r="Z233" s="62">
        <f t="shared" si="300"/>
        <v>2403.7816658612546</v>
      </c>
      <c r="AA233" s="61">
        <f t="shared" si="314"/>
        <v>184.88269510401807</v>
      </c>
      <c r="AB233" s="63">
        <f t="shared" si="315"/>
        <v>5.2931841596855572E-5</v>
      </c>
      <c r="AC233" s="73"/>
      <c r="AD233" s="81">
        <f t="shared" si="316"/>
        <v>441.48259131994206</v>
      </c>
      <c r="AE233" s="81">
        <f t="shared" si="301"/>
        <v>507.57505892011869</v>
      </c>
      <c r="AF233" s="81">
        <f t="shared" si="302"/>
        <v>582.0390818115759</v>
      </c>
      <c r="AG233" s="81">
        <f t="shared" si="303"/>
        <v>665.93503707720504</v>
      </c>
      <c r="AH233" s="81">
        <f t="shared" si="304"/>
        <v>760.45761370715945</v>
      </c>
      <c r="AI233" s="82">
        <f t="shared" si="305"/>
        <v>2403.7816658641068</v>
      </c>
      <c r="AK233" s="86">
        <f t="shared" si="306"/>
        <v>0.149705716373943</v>
      </c>
      <c r="AL233" s="86">
        <f t="shared" si="307"/>
        <v>0.14670544106300587</v>
      </c>
      <c r="AM233" s="86">
        <f t="shared" si="308"/>
        <v>0.14414144666111761</v>
      </c>
      <c r="AN233" s="86">
        <f t="shared" si="309"/>
        <v>0.14193963580113589</v>
      </c>
      <c r="AO233" s="56"/>
      <c r="AP233" s="53" t="str">
        <f t="shared" si="317"/>
        <v>HPS0070-ST-0350-002-B</v>
      </c>
      <c r="AQ233" s="53">
        <f t="shared" si="318"/>
        <v>63.068941617134577</v>
      </c>
      <c r="AR233" s="54">
        <f t="shared" ref="AR233:AU233" si="352">IF($B233=0,L233,AQ233*(1+AK233))</f>
        <v>72.510722702874091</v>
      </c>
      <c r="AS233" s="54">
        <f t="shared" si="352"/>
        <v>83.148440258796555</v>
      </c>
      <c r="AT233" s="54">
        <f t="shared" si="352"/>
        <v>95.13357672531501</v>
      </c>
      <c r="AU233" s="54">
        <f t="shared" si="352"/>
        <v>108.63680195816565</v>
      </c>
      <c r="AW233" s="102">
        <f t="shared" si="320"/>
        <v>0.41877686400103997</v>
      </c>
      <c r="AX233" s="102">
        <f t="shared" si="321"/>
        <v>0.72250872097481322</v>
      </c>
      <c r="AY233" s="103">
        <f t="shared" si="322"/>
        <v>0.57961496082154362</v>
      </c>
    </row>
    <row r="234" spans="1:51" x14ac:dyDescent="0.2">
      <c r="A234" s="27" t="s">
        <v>248</v>
      </c>
      <c r="B234" s="18">
        <f>IF(ISERROR(VLOOKUP('Prices revenue smoothing'!A234,Quantities!$A$1:$B$576,2,FALSE)),0,VLOOKUP('Prices revenue smoothing'!A234,Quantities!$A$1:$B$576,2,FALSE))</f>
        <v>3</v>
      </c>
      <c r="C234" s="19">
        <f t="shared" si="311"/>
        <v>1</v>
      </c>
      <c r="D234" s="20">
        <v>2</v>
      </c>
      <c r="E234" s="21">
        <v>360</v>
      </c>
      <c r="F234" s="22">
        <v>0</v>
      </c>
      <c r="G234" s="23">
        <v>0</v>
      </c>
      <c r="H234" s="23">
        <v>0</v>
      </c>
      <c r="I234" s="23">
        <f>VLOOKUP(A234,'[1]Public Lighting Charges'!$A$8:$L$689,12,FALSE)</f>
        <v>62.13391136713458</v>
      </c>
      <c r="J234" s="24">
        <f t="shared" si="312"/>
        <v>62.13391136713458</v>
      </c>
      <c r="K234" s="25">
        <f t="shared" si="313"/>
        <v>62.13391136713458</v>
      </c>
      <c r="L234" s="25">
        <f t="shared" si="335"/>
        <v>87.31575053278803</v>
      </c>
      <c r="M234" s="25">
        <f t="shared" si="335"/>
        <v>87.542845906427303</v>
      </c>
      <c r="N234" s="25">
        <f t="shared" si="335"/>
        <v>87.338017376816012</v>
      </c>
      <c r="O234" s="25">
        <f t="shared" si="335"/>
        <v>88.154155917581775</v>
      </c>
      <c r="P234" s="23">
        <f t="shared" si="267"/>
        <v>87.31575053278803</v>
      </c>
      <c r="Q234" s="23">
        <f t="shared" si="268"/>
        <v>0</v>
      </c>
      <c r="R234" s="32">
        <f t="shared" si="323"/>
        <v>87.31575053278803</v>
      </c>
      <c r="S234" s="26">
        <f t="shared" si="294"/>
        <v>0</v>
      </c>
      <c r="U234" s="61">
        <f t="shared" si="295"/>
        <v>186.40173410140375</v>
      </c>
      <c r="V234" s="61">
        <f t="shared" si="296"/>
        <v>261.94725159836412</v>
      </c>
      <c r="W234" s="61">
        <f t="shared" si="297"/>
        <v>262.62853771928189</v>
      </c>
      <c r="X234" s="61">
        <f t="shared" si="298"/>
        <v>262.01405213044802</v>
      </c>
      <c r="Y234" s="61">
        <f t="shared" si="299"/>
        <v>264.46246775274534</v>
      </c>
      <c r="Z234" s="62">
        <f t="shared" si="300"/>
        <v>1014.9190018525186</v>
      </c>
      <c r="AA234" s="61">
        <f t="shared" si="314"/>
        <v>78.060733651341593</v>
      </c>
      <c r="AB234" s="63">
        <f t="shared" si="315"/>
        <v>2.2348756795450607E-5</v>
      </c>
      <c r="AC234" s="73"/>
      <c r="AD234" s="81">
        <f t="shared" si="316"/>
        <v>186.40173410140375</v>
      </c>
      <c r="AE234" s="81">
        <f t="shared" si="301"/>
        <v>214.30713923839963</v>
      </c>
      <c r="AF234" s="81">
        <f t="shared" si="302"/>
        <v>245.74716262332009</v>
      </c>
      <c r="AG234" s="81">
        <f t="shared" si="303"/>
        <v>281.16951415671036</v>
      </c>
      <c r="AH234" s="81">
        <f t="shared" si="304"/>
        <v>321.07861259449618</v>
      </c>
      <c r="AI234" s="82">
        <f t="shared" si="305"/>
        <v>1014.9190018537228</v>
      </c>
      <c r="AK234" s="86">
        <f t="shared" si="306"/>
        <v>0.14970571637394298</v>
      </c>
      <c r="AL234" s="86">
        <f t="shared" si="307"/>
        <v>0.14670544106300604</v>
      </c>
      <c r="AM234" s="86">
        <f t="shared" si="308"/>
        <v>0.14414144666111753</v>
      </c>
      <c r="AN234" s="86">
        <f t="shared" si="309"/>
        <v>0.14193963580113597</v>
      </c>
      <c r="AO234" s="56"/>
      <c r="AP234" s="53" t="str">
        <f t="shared" si="317"/>
        <v>HPS0070-ST-0360-002-B</v>
      </c>
      <c r="AQ234" s="53">
        <f t="shared" si="318"/>
        <v>62.13391136713458</v>
      </c>
      <c r="AR234" s="54">
        <f t="shared" ref="AR234:AU234" si="353">IF($B234=0,L234,AQ234*(1+AK234))</f>
        <v>71.435713079466538</v>
      </c>
      <c r="AS234" s="54">
        <f t="shared" si="353"/>
        <v>81.915720874440026</v>
      </c>
      <c r="AT234" s="54">
        <f t="shared" si="353"/>
        <v>93.723171385570112</v>
      </c>
      <c r="AU234" s="54">
        <f t="shared" si="353"/>
        <v>107.02620419816539</v>
      </c>
      <c r="AW234" s="102">
        <f t="shared" si="320"/>
        <v>0.41877686400104008</v>
      </c>
      <c r="AX234" s="102">
        <f t="shared" si="321"/>
        <v>0.72250872097481311</v>
      </c>
      <c r="AY234" s="103">
        <f t="shared" si="322"/>
        <v>0.57961496082154385</v>
      </c>
    </row>
    <row r="235" spans="1:51" x14ac:dyDescent="0.2">
      <c r="A235" s="27" t="s">
        <v>249</v>
      </c>
      <c r="B235" s="18">
        <f>IF(ISERROR(VLOOKUP('Prices revenue smoothing'!A235,Quantities!$A$1:$B$576,2,FALSE)),0,VLOOKUP('Prices revenue smoothing'!A235,Quantities!$A$1:$B$576,2,FALSE))</f>
        <v>2</v>
      </c>
      <c r="C235" s="19">
        <f t="shared" si="311"/>
        <v>1</v>
      </c>
      <c r="D235" s="20">
        <v>2</v>
      </c>
      <c r="E235" s="21">
        <v>50</v>
      </c>
      <c r="F235" s="22">
        <v>0</v>
      </c>
      <c r="G235" s="23">
        <v>0</v>
      </c>
      <c r="H235" s="23">
        <v>0</v>
      </c>
      <c r="I235" s="23">
        <f>VLOOKUP(A235,'[1]Public Lighting Charges'!$A$8:$L$689,12,FALSE)</f>
        <v>52.38194117654173</v>
      </c>
      <c r="J235" s="24">
        <f t="shared" si="312"/>
        <v>52.38194117654173</v>
      </c>
      <c r="K235" s="25">
        <f t="shared" si="313"/>
        <v>52.38194117654173</v>
      </c>
      <c r="L235" s="25">
        <f t="shared" si="335"/>
        <v>73.611469285569015</v>
      </c>
      <c r="M235" s="25">
        <f t="shared" si="335"/>
        <v>73.8029218473295</v>
      </c>
      <c r="N235" s="25">
        <f t="shared" si="335"/>
        <v>73.6302413295044</v>
      </c>
      <c r="O235" s="25">
        <f t="shared" si="335"/>
        <v>74.318286232740832</v>
      </c>
      <c r="P235" s="23">
        <f t="shared" si="267"/>
        <v>73.611469285569015</v>
      </c>
      <c r="Q235" s="23">
        <f t="shared" si="268"/>
        <v>0</v>
      </c>
      <c r="R235" s="32">
        <f t="shared" si="323"/>
        <v>73.611469285569015</v>
      </c>
      <c r="S235" s="26">
        <f t="shared" si="294"/>
        <v>0</v>
      </c>
      <c r="U235" s="61">
        <f t="shared" si="295"/>
        <v>104.76388235308346</v>
      </c>
      <c r="V235" s="61">
        <f t="shared" si="296"/>
        <v>147.22293857113803</v>
      </c>
      <c r="W235" s="61">
        <f t="shared" si="297"/>
        <v>147.605843694659</v>
      </c>
      <c r="X235" s="61">
        <f t="shared" si="298"/>
        <v>147.2604826590088</v>
      </c>
      <c r="Y235" s="61">
        <f t="shared" si="299"/>
        <v>148.63657246548166</v>
      </c>
      <c r="Z235" s="62">
        <f t="shared" si="300"/>
        <v>570.41773468772374</v>
      </c>
      <c r="AA235" s="61">
        <f t="shared" si="314"/>
        <v>43.872690112398203</v>
      </c>
      <c r="AB235" s="63">
        <f t="shared" si="315"/>
        <v>1.2560733616257867E-5</v>
      </c>
      <c r="AC235" s="73"/>
      <c r="AD235" s="81">
        <f t="shared" si="316"/>
        <v>104.76388235308346</v>
      </c>
      <c r="AE235" s="81">
        <f t="shared" si="301"/>
        <v>120.44763441086731</v>
      </c>
      <c r="AF235" s="81">
        <f t="shared" si="302"/>
        <v>138.1179577421093</v>
      </c>
      <c r="AG235" s="81">
        <f t="shared" si="303"/>
        <v>158.02647998093605</v>
      </c>
      <c r="AH235" s="81">
        <f t="shared" si="304"/>
        <v>180.45670099636561</v>
      </c>
      <c r="AI235" s="82">
        <f t="shared" si="305"/>
        <v>570.41773468840063</v>
      </c>
      <c r="AK235" s="86">
        <f t="shared" si="306"/>
        <v>0.14970571637394303</v>
      </c>
      <c r="AL235" s="86">
        <f t="shared" si="307"/>
        <v>0.14670544106300601</v>
      </c>
      <c r="AM235" s="86">
        <f t="shared" si="308"/>
        <v>0.14414144666111764</v>
      </c>
      <c r="AN235" s="86">
        <f t="shared" si="309"/>
        <v>0.14193963580113597</v>
      </c>
      <c r="AO235" s="56"/>
      <c r="AP235" s="53" t="str">
        <f t="shared" si="317"/>
        <v>HPS0080-ST-0050-002-B</v>
      </c>
      <c r="AQ235" s="53">
        <f t="shared" si="318"/>
        <v>52.38194117654173</v>
      </c>
      <c r="AR235" s="54">
        <f t="shared" ref="AR235:AU235" si="354">IF($B235=0,L235,AQ235*(1+AK235))</f>
        <v>60.223817205433654</v>
      </c>
      <c r="AS235" s="54">
        <f t="shared" si="354"/>
        <v>69.058978871054649</v>
      </c>
      <c r="AT235" s="54">
        <f t="shared" si="354"/>
        <v>79.013239990468023</v>
      </c>
      <c r="AU235" s="54">
        <f t="shared" si="354"/>
        <v>90.228350498182806</v>
      </c>
      <c r="AW235" s="102">
        <f t="shared" si="320"/>
        <v>0.41877686400104014</v>
      </c>
      <c r="AX235" s="102">
        <f t="shared" si="321"/>
        <v>0.72250872097481333</v>
      </c>
      <c r="AY235" s="103">
        <f t="shared" si="322"/>
        <v>0.57961496082154373</v>
      </c>
    </row>
    <row r="236" spans="1:51" x14ac:dyDescent="0.2">
      <c r="A236" s="27" t="s">
        <v>250</v>
      </c>
      <c r="B236" s="18">
        <f>IF(ISERROR(VLOOKUP('Prices revenue smoothing'!A236,Quantities!$A$1:$B$576,2,FALSE)),0,VLOOKUP('Prices revenue smoothing'!A236,Quantities!$A$1:$B$576,2,FALSE))</f>
        <v>11</v>
      </c>
      <c r="C236" s="19">
        <f t="shared" si="311"/>
        <v>1</v>
      </c>
      <c r="D236" s="20">
        <v>2</v>
      </c>
      <c r="E236" s="21">
        <v>310</v>
      </c>
      <c r="F236" s="22">
        <v>0</v>
      </c>
      <c r="G236" s="23">
        <v>0</v>
      </c>
      <c r="H236" s="23">
        <v>0</v>
      </c>
      <c r="I236" s="23">
        <f>VLOOKUP(A236,'[1]Public Lighting Charges'!$A$8:$L$689,12,FALSE)</f>
        <v>62.256824926541732</v>
      </c>
      <c r="J236" s="24">
        <f t="shared" si="312"/>
        <v>62.256824926541732</v>
      </c>
      <c r="K236" s="25">
        <f t="shared" si="313"/>
        <v>62.256824926541732</v>
      </c>
      <c r="L236" s="25">
        <f t="shared" si="335"/>
        <v>87.488478910161163</v>
      </c>
      <c r="M236" s="25">
        <f t="shared" si="335"/>
        <v>87.716023524804015</v>
      </c>
      <c r="N236" s="25">
        <f t="shared" si="335"/>
        <v>87.510789802551727</v>
      </c>
      <c r="O236" s="25">
        <f t="shared" si="335"/>
        <v>88.328542831940666</v>
      </c>
      <c r="P236" s="23">
        <f t="shared" si="267"/>
        <v>87.488478910161163</v>
      </c>
      <c r="Q236" s="23">
        <f t="shared" si="268"/>
        <v>0</v>
      </c>
      <c r="R236" s="32">
        <f t="shared" si="323"/>
        <v>87.488478910161163</v>
      </c>
      <c r="S236" s="26">
        <f t="shared" si="294"/>
        <v>0</v>
      </c>
      <c r="U236" s="61">
        <f t="shared" si="295"/>
        <v>684.82507419195906</v>
      </c>
      <c r="V236" s="61">
        <f t="shared" si="296"/>
        <v>962.37326801177278</v>
      </c>
      <c r="W236" s="61">
        <f t="shared" si="297"/>
        <v>964.87625877284415</v>
      </c>
      <c r="X236" s="61">
        <f t="shared" si="298"/>
        <v>962.61868782806903</v>
      </c>
      <c r="Y236" s="61">
        <f t="shared" si="299"/>
        <v>971.6139711513473</v>
      </c>
      <c r="Z236" s="62">
        <f t="shared" si="300"/>
        <v>3728.7313022762587</v>
      </c>
      <c r="AA236" s="61">
        <f t="shared" si="314"/>
        <v>286.78889695938824</v>
      </c>
      <c r="AB236" s="63">
        <f t="shared" si="315"/>
        <v>8.2107546393406938E-5</v>
      </c>
      <c r="AC236" s="73"/>
      <c r="AD236" s="81">
        <f t="shared" si="316"/>
        <v>684.82507419195906</v>
      </c>
      <c r="AE236" s="81">
        <f t="shared" si="301"/>
        <v>787.34730251470501</v>
      </c>
      <c r="AF236" s="81">
        <f t="shared" si="302"/>
        <v>902.8554357998928</v>
      </c>
      <c r="AG236" s="81">
        <f t="shared" si="303"/>
        <v>1032.994324441943</v>
      </c>
      <c r="AH236" s="81">
        <f t="shared" si="304"/>
        <v>1179.617162637873</v>
      </c>
      <c r="AI236" s="82">
        <f t="shared" si="305"/>
        <v>3728.7313022806834</v>
      </c>
      <c r="AK236" s="86">
        <f t="shared" si="306"/>
        <v>0.14970571637394306</v>
      </c>
      <c r="AL236" s="86">
        <f t="shared" si="307"/>
        <v>0.14670544106300598</v>
      </c>
      <c r="AM236" s="86">
        <f t="shared" si="308"/>
        <v>0.1441414466611175</v>
      </c>
      <c r="AN236" s="86">
        <f t="shared" si="309"/>
        <v>0.14193963580113603</v>
      </c>
      <c r="AO236" s="56"/>
      <c r="AP236" s="53" t="str">
        <f t="shared" si="317"/>
        <v>HPS0080-ST-0310-002-B</v>
      </c>
      <c r="AQ236" s="53">
        <f t="shared" si="318"/>
        <v>62.256824926541732</v>
      </c>
      <c r="AR236" s="54">
        <f t="shared" ref="AR236:AU236" si="355">IF($B236=0,L236,AQ236*(1+AK236))</f>
        <v>71.577027501336815</v>
      </c>
      <c r="AS236" s="54">
        <f t="shared" si="355"/>
        <v>82.077766890899341</v>
      </c>
      <c r="AT236" s="54">
        <f t="shared" si="355"/>
        <v>93.908574949267546</v>
      </c>
      <c r="AU236" s="54">
        <f t="shared" si="355"/>
        <v>107.23792387617027</v>
      </c>
      <c r="AW236" s="102">
        <f t="shared" si="320"/>
        <v>0.41877686400104014</v>
      </c>
      <c r="AX236" s="102">
        <f t="shared" si="321"/>
        <v>0.72250872097481322</v>
      </c>
      <c r="AY236" s="103">
        <f t="shared" si="322"/>
        <v>0.57961496082154385</v>
      </c>
    </row>
    <row r="237" spans="1:51" x14ac:dyDescent="0.2">
      <c r="A237" s="27" t="s">
        <v>251</v>
      </c>
      <c r="B237" s="18">
        <f>IF(ISERROR(VLOOKUP('Prices revenue smoothing'!A237,Quantities!$A$1:$B$576,2,FALSE)),0,VLOOKUP('Prices revenue smoothing'!A237,Quantities!$A$1:$B$576,2,FALSE))</f>
        <v>1298</v>
      </c>
      <c r="C237" s="19">
        <f t="shared" si="311"/>
        <v>1</v>
      </c>
      <c r="D237" s="20">
        <v>2</v>
      </c>
      <c r="E237" s="21">
        <v>50</v>
      </c>
      <c r="F237" s="22">
        <v>0</v>
      </c>
      <c r="G237" s="23">
        <v>0</v>
      </c>
      <c r="H237" s="23">
        <v>0</v>
      </c>
      <c r="I237" s="23">
        <f>VLOOKUP(A237,'[1]Public Lighting Charges'!$A$8:$L$689,12,FALSE)</f>
        <v>76.765813632082711</v>
      </c>
      <c r="J237" s="24">
        <f t="shared" si="312"/>
        <v>76.765813632082711</v>
      </c>
      <c r="K237" s="25">
        <f t="shared" si="313"/>
        <v>76.765813632082711</v>
      </c>
      <c r="L237" s="25">
        <f t="shared" si="335"/>
        <v>107.87771902753379</v>
      </c>
      <c r="M237" s="25">
        <f t="shared" si="335"/>
        <v>108.158293044941</v>
      </c>
      <c r="N237" s="25">
        <f t="shared" si="335"/>
        <v>107.90522948617411</v>
      </c>
      <c r="O237" s="25">
        <f t="shared" si="335"/>
        <v>108.9135603274146</v>
      </c>
      <c r="P237" s="23">
        <f t="shared" si="267"/>
        <v>107.87771902753379</v>
      </c>
      <c r="Q237" s="23">
        <f t="shared" si="268"/>
        <v>0</v>
      </c>
      <c r="R237" s="32">
        <f t="shared" si="323"/>
        <v>107.87771902753379</v>
      </c>
      <c r="S237" s="26">
        <f t="shared" si="294"/>
        <v>0</v>
      </c>
      <c r="U237" s="61">
        <f t="shared" si="295"/>
        <v>99642.026094443354</v>
      </c>
      <c r="V237" s="61">
        <f t="shared" si="296"/>
        <v>140025.27929773886</v>
      </c>
      <c r="W237" s="61">
        <f t="shared" si="297"/>
        <v>140389.46437233343</v>
      </c>
      <c r="X237" s="61">
        <f t="shared" si="298"/>
        <v>140060.98787305399</v>
      </c>
      <c r="Y237" s="61">
        <f t="shared" si="299"/>
        <v>141369.80130498414</v>
      </c>
      <c r="Z237" s="62">
        <f t="shared" si="300"/>
        <v>542530.28360412386</v>
      </c>
      <c r="AA237" s="61">
        <f t="shared" si="314"/>
        <v>41727.775210540785</v>
      </c>
      <c r="AB237" s="63">
        <f t="shared" si="315"/>
        <v>1.1946645338498959E-2</v>
      </c>
      <c r="AC237" s="73"/>
      <c r="AD237" s="81">
        <f t="shared" si="316"/>
        <v>99642.026094443354</v>
      </c>
      <c r="AE237" s="81">
        <f t="shared" si="301"/>
        <v>114559.00699186312</v>
      </c>
      <c r="AF237" s="81">
        <f t="shared" si="302"/>
        <v>131365.43664034439</v>
      </c>
      <c r="AG237" s="81">
        <f t="shared" si="303"/>
        <v>150300.64071895301</v>
      </c>
      <c r="AH237" s="81">
        <f t="shared" si="304"/>
        <v>171634.2589232786</v>
      </c>
      <c r="AI237" s="82">
        <f t="shared" si="305"/>
        <v>542530.28360476764</v>
      </c>
      <c r="AK237" s="86">
        <f t="shared" si="306"/>
        <v>0.149705716373943</v>
      </c>
      <c r="AL237" s="86">
        <f t="shared" si="307"/>
        <v>0.14670544106300598</v>
      </c>
      <c r="AM237" s="86">
        <f t="shared" si="308"/>
        <v>0.14414144666111764</v>
      </c>
      <c r="AN237" s="86">
        <f t="shared" si="309"/>
        <v>0.141939635801136</v>
      </c>
      <c r="AO237" s="56"/>
      <c r="AP237" s="53" t="str">
        <f t="shared" si="317"/>
        <v>HPS0090-ST-0050-002-B</v>
      </c>
      <c r="AQ237" s="53">
        <f t="shared" si="318"/>
        <v>76.765813632082711</v>
      </c>
      <c r="AR237" s="54">
        <f t="shared" ref="AR237:AU237" si="356">IF($B237=0,L237,AQ237*(1+AK237))</f>
        <v>88.25809475490226</v>
      </c>
      <c r="AS237" s="54">
        <f t="shared" si="356"/>
        <v>101.20603747330077</v>
      </c>
      <c r="AT237" s="54">
        <f t="shared" si="356"/>
        <v>115.79402212554163</v>
      </c>
      <c r="AU237" s="54">
        <f t="shared" si="356"/>
        <v>132.22978345398968</v>
      </c>
      <c r="AW237" s="102">
        <f t="shared" si="320"/>
        <v>0.41877686400104008</v>
      </c>
      <c r="AX237" s="102">
        <f t="shared" si="321"/>
        <v>0.72250872097481333</v>
      </c>
      <c r="AY237" s="103">
        <f t="shared" si="322"/>
        <v>0.57961496082154373</v>
      </c>
    </row>
    <row r="238" spans="1:51" x14ac:dyDescent="0.2">
      <c r="A238" s="27" t="s">
        <v>252</v>
      </c>
      <c r="B238" s="18">
        <f>IF(ISERROR(VLOOKUP('Prices revenue smoothing'!A238,Quantities!$A$1:$B$576,2,FALSE)),0,VLOOKUP('Prices revenue smoothing'!A238,Quantities!$A$1:$B$576,2,FALSE))</f>
        <v>371</v>
      </c>
      <c r="C238" s="19">
        <f t="shared" si="311"/>
        <v>1</v>
      </c>
      <c r="D238" s="20">
        <v>2</v>
      </c>
      <c r="E238" s="21">
        <v>220</v>
      </c>
      <c r="F238" s="22">
        <v>0</v>
      </c>
      <c r="G238" s="23">
        <v>0</v>
      </c>
      <c r="H238" s="23">
        <v>0</v>
      </c>
      <c r="I238" s="23">
        <f>VLOOKUP(A238,'[1]Public Lighting Charges'!$A$8:$L$689,12,FALSE)</f>
        <v>87.575727632082717</v>
      </c>
      <c r="J238" s="24">
        <f t="shared" si="312"/>
        <v>87.575727632082717</v>
      </c>
      <c r="K238" s="25">
        <f t="shared" si="313"/>
        <v>87.575727632082717</v>
      </c>
      <c r="L238" s="25">
        <f t="shared" si="335"/>
        <v>123.06871108544168</v>
      </c>
      <c r="M238" s="25">
        <f t="shared" si="335"/>
        <v>123.38879463001084</v>
      </c>
      <c r="N238" s="25">
        <f t="shared" si="335"/>
        <v>123.10009547803686</v>
      </c>
      <c r="O238" s="25">
        <f t="shared" si="335"/>
        <v>124.25041621245555</v>
      </c>
      <c r="P238" s="23">
        <f t="shared" si="267"/>
        <v>123.06871108544168</v>
      </c>
      <c r="Q238" s="23">
        <f t="shared" si="268"/>
        <v>0</v>
      </c>
      <c r="R238" s="32">
        <f t="shared" si="323"/>
        <v>123.06871108544168</v>
      </c>
      <c r="S238" s="26">
        <f t="shared" si="294"/>
        <v>0</v>
      </c>
      <c r="U238" s="61">
        <f t="shared" si="295"/>
        <v>32490.594951502688</v>
      </c>
      <c r="V238" s="61">
        <f t="shared" si="296"/>
        <v>45658.491812698863</v>
      </c>
      <c r="W238" s="61">
        <f t="shared" si="297"/>
        <v>45777.242807734023</v>
      </c>
      <c r="X238" s="61">
        <f t="shared" si="298"/>
        <v>45670.135422351676</v>
      </c>
      <c r="Y238" s="61">
        <f t="shared" si="299"/>
        <v>46096.904414821009</v>
      </c>
      <c r="Z238" s="62">
        <f t="shared" si="300"/>
        <v>176904.5892021305</v>
      </c>
      <c r="AA238" s="61">
        <f t="shared" si="314"/>
        <v>13606.309463318321</v>
      </c>
      <c r="AB238" s="63">
        <f t="shared" si="315"/>
        <v>3.8954809525302619E-3</v>
      </c>
      <c r="AC238" s="73"/>
      <c r="AD238" s="81">
        <f t="shared" si="316"/>
        <v>32490.594951502688</v>
      </c>
      <c r="AE238" s="81">
        <f t="shared" si="301"/>
        <v>37354.622744133012</v>
      </c>
      <c r="AF238" s="81">
        <f t="shared" si="302"/>
        <v>42834.749149553238</v>
      </c>
      <c r="AG238" s="81">
        <f t="shared" si="303"/>
        <v>49009.011859335922</v>
      </c>
      <c r="AH238" s="81">
        <f t="shared" si="304"/>
        <v>55965.333153623615</v>
      </c>
      <c r="AI238" s="82">
        <f t="shared" si="305"/>
        <v>176904.58920234037</v>
      </c>
      <c r="AK238" s="86">
        <f t="shared" si="306"/>
        <v>0.14970571637394295</v>
      </c>
      <c r="AL238" s="86">
        <f t="shared" si="307"/>
        <v>0.1467054410630059</v>
      </c>
      <c r="AM238" s="86">
        <f t="shared" si="308"/>
        <v>0.14414144666111769</v>
      </c>
      <c r="AN238" s="86">
        <f t="shared" si="309"/>
        <v>0.14193963580113594</v>
      </c>
      <c r="AO238" s="56"/>
      <c r="AP238" s="53" t="str">
        <f t="shared" si="317"/>
        <v>HPS0090-ST-0220-002-B</v>
      </c>
      <c r="AQ238" s="53">
        <f t="shared" si="318"/>
        <v>87.575727632082717</v>
      </c>
      <c r="AR238" s="54">
        <f t="shared" ref="AR238:AU238" si="357">IF($B238=0,L238,AQ238*(1+AK238))</f>
        <v>100.68631467421298</v>
      </c>
      <c r="AS238" s="54">
        <f t="shared" si="357"/>
        <v>115.457544877502</v>
      </c>
      <c r="AT238" s="54">
        <f t="shared" si="357"/>
        <v>132.09976242408607</v>
      </c>
      <c r="AU238" s="54">
        <f t="shared" si="357"/>
        <v>150.84995459197742</v>
      </c>
      <c r="AW238" s="102">
        <f t="shared" si="320"/>
        <v>0.41877686400104008</v>
      </c>
      <c r="AX238" s="102">
        <f t="shared" si="321"/>
        <v>0.72250872097481333</v>
      </c>
      <c r="AY238" s="103">
        <f t="shared" si="322"/>
        <v>0.57961496082154373</v>
      </c>
    </row>
    <row r="239" spans="1:51" x14ac:dyDescent="0.2">
      <c r="A239" s="27" t="s">
        <v>253</v>
      </c>
      <c r="B239" s="18">
        <f>IF(ISERROR(VLOOKUP('Prices revenue smoothing'!A239,Quantities!$A$1:$B$576,2,FALSE)),0,VLOOKUP('Prices revenue smoothing'!A239,Quantities!$A$1:$B$576,2,FALSE))</f>
        <v>856</v>
      </c>
      <c r="C239" s="19">
        <f t="shared" si="311"/>
        <v>1</v>
      </c>
      <c r="D239" s="20">
        <v>2</v>
      </c>
      <c r="E239" s="21">
        <v>310</v>
      </c>
      <c r="F239" s="22">
        <v>0</v>
      </c>
      <c r="G239" s="23">
        <v>0</v>
      </c>
      <c r="H239" s="23">
        <v>0</v>
      </c>
      <c r="I239" s="23">
        <f>VLOOKUP(A239,'[1]Public Lighting Charges'!$A$8:$L$689,12,FALSE)</f>
        <v>86.640697382082706</v>
      </c>
      <c r="J239" s="24">
        <f t="shared" si="312"/>
        <v>86.640697382082706</v>
      </c>
      <c r="K239" s="25">
        <f t="shared" si="313"/>
        <v>86.640697382082706</v>
      </c>
      <c r="L239" s="25">
        <f t="shared" si="335"/>
        <v>121.75472865212593</v>
      </c>
      <c r="M239" s="25">
        <f t="shared" si="335"/>
        <v>122.07139472241552</v>
      </c>
      <c r="N239" s="25">
        <f t="shared" si="335"/>
        <v>121.78577795922143</v>
      </c>
      <c r="O239" s="25">
        <f t="shared" si="335"/>
        <v>122.92381692661441</v>
      </c>
      <c r="P239" s="23">
        <f t="shared" si="267"/>
        <v>121.75472865212593</v>
      </c>
      <c r="Q239" s="23">
        <f t="shared" si="268"/>
        <v>0</v>
      </c>
      <c r="R239" s="32">
        <f t="shared" si="323"/>
        <v>121.75472865212593</v>
      </c>
      <c r="S239" s="26">
        <f t="shared" si="294"/>
        <v>0</v>
      </c>
      <c r="U239" s="61">
        <f t="shared" si="295"/>
        <v>74164.43695906279</v>
      </c>
      <c r="V239" s="61">
        <f t="shared" si="296"/>
        <v>104222.0477262198</v>
      </c>
      <c r="W239" s="61">
        <f t="shared" si="297"/>
        <v>104493.11388238768</v>
      </c>
      <c r="X239" s="61">
        <f t="shared" si="298"/>
        <v>104248.62593309354</v>
      </c>
      <c r="Y239" s="61">
        <f t="shared" si="299"/>
        <v>105222.78728918193</v>
      </c>
      <c r="Z239" s="62">
        <f t="shared" si="300"/>
        <v>403810.06482749886</v>
      </c>
      <c r="AA239" s="61">
        <f t="shared" si="314"/>
        <v>31058.350330119138</v>
      </c>
      <c r="AB239" s="63">
        <f t="shared" si="315"/>
        <v>8.8919932663713355E-3</v>
      </c>
      <c r="AC239" s="73"/>
      <c r="AD239" s="81">
        <f t="shared" si="316"/>
        <v>74164.43695906279</v>
      </c>
      <c r="AE239" s="81">
        <f t="shared" si="301"/>
        <v>85267.277123489417</v>
      </c>
      <c r="AF239" s="81">
        <f t="shared" si="302"/>
        <v>97776.450622132485</v>
      </c>
      <c r="AG239" s="81">
        <f t="shared" si="303"/>
        <v>111870.08966419598</v>
      </c>
      <c r="AH239" s="81">
        <f t="shared" si="304"/>
        <v>127748.88944817238</v>
      </c>
      <c r="AI239" s="82">
        <f t="shared" si="305"/>
        <v>403810.06482797791</v>
      </c>
      <c r="AK239" s="86">
        <f t="shared" si="306"/>
        <v>0.14970571637394295</v>
      </c>
      <c r="AL239" s="86">
        <f t="shared" si="307"/>
        <v>0.1467054410630059</v>
      </c>
      <c r="AM239" s="86">
        <f t="shared" si="308"/>
        <v>0.1441414466611175</v>
      </c>
      <c r="AN239" s="86">
        <f t="shared" si="309"/>
        <v>0.14193963580113594</v>
      </c>
      <c r="AO239" s="56"/>
      <c r="AP239" s="53" t="str">
        <f t="shared" si="317"/>
        <v>HPS0090-ST-0310-002-B</v>
      </c>
      <c r="AQ239" s="53">
        <f t="shared" si="318"/>
        <v>86.640697382082706</v>
      </c>
      <c r="AR239" s="54">
        <f t="shared" ref="AR239:AU239" si="358">IF($B239=0,L239,AQ239*(1+AK239))</f>
        <v>99.611305050805413</v>
      </c>
      <c r="AS239" s="54">
        <f t="shared" si="358"/>
        <v>114.22482549314546</v>
      </c>
      <c r="AT239" s="54">
        <f t="shared" si="358"/>
        <v>130.68935708434114</v>
      </c>
      <c r="AU239" s="54">
        <f t="shared" si="358"/>
        <v>149.23935683197715</v>
      </c>
      <c r="AW239" s="102">
        <f t="shared" si="320"/>
        <v>0.41877686400103986</v>
      </c>
      <c r="AX239" s="102">
        <f t="shared" si="321"/>
        <v>0.72250872097481345</v>
      </c>
      <c r="AY239" s="103">
        <f t="shared" si="322"/>
        <v>0.57961496082154329</v>
      </c>
    </row>
    <row r="240" spans="1:51" x14ac:dyDescent="0.2">
      <c r="A240" s="27" t="s">
        <v>254</v>
      </c>
      <c r="B240" s="18">
        <f>IF(ISERROR(VLOOKUP('Prices revenue smoothing'!A240,Quantities!$A$1:$B$576,2,FALSE)),0,VLOOKUP('Prices revenue smoothing'!A240,Quantities!$A$1:$B$576,2,FALSE))</f>
        <v>275</v>
      </c>
      <c r="C240" s="19">
        <f t="shared" si="311"/>
        <v>1</v>
      </c>
      <c r="D240" s="20">
        <v>2</v>
      </c>
      <c r="E240" s="21">
        <v>690</v>
      </c>
      <c r="F240" s="22">
        <v>0</v>
      </c>
      <c r="G240" s="23">
        <v>0</v>
      </c>
      <c r="H240" s="23">
        <v>0</v>
      </c>
      <c r="I240" s="23">
        <f>VLOOKUP(A240,'[1]Public Lighting Charges'!$A$8:$L$689,12,FALSE)</f>
        <v>81.703255507082716</v>
      </c>
      <c r="J240" s="24">
        <f t="shared" si="312"/>
        <v>81.703255507082716</v>
      </c>
      <c r="K240" s="25">
        <f t="shared" si="313"/>
        <v>81.703255507082716</v>
      </c>
      <c r="L240" s="25">
        <f t="shared" si="335"/>
        <v>114.81622383982987</v>
      </c>
      <c r="M240" s="25">
        <f t="shared" si="335"/>
        <v>115.11484388367826</v>
      </c>
      <c r="N240" s="25">
        <f t="shared" si="335"/>
        <v>114.84550372269777</v>
      </c>
      <c r="O240" s="25">
        <f t="shared" si="335"/>
        <v>115.9186886270145</v>
      </c>
      <c r="P240" s="23">
        <f t="shared" si="267"/>
        <v>114.81622383982987</v>
      </c>
      <c r="Q240" s="23">
        <f t="shared" si="268"/>
        <v>0</v>
      </c>
      <c r="R240" s="32">
        <f t="shared" si="323"/>
        <v>114.81622383982987</v>
      </c>
      <c r="S240" s="26">
        <f t="shared" si="294"/>
        <v>0</v>
      </c>
      <c r="U240" s="61">
        <f t="shared" si="295"/>
        <v>22468.395264447747</v>
      </c>
      <c r="V240" s="61">
        <f t="shared" si="296"/>
        <v>31574.461555953214</v>
      </c>
      <c r="W240" s="61">
        <f t="shared" si="297"/>
        <v>31656.582068011521</v>
      </c>
      <c r="X240" s="61">
        <f t="shared" si="298"/>
        <v>31582.513523741887</v>
      </c>
      <c r="Y240" s="61">
        <f t="shared" si="299"/>
        <v>31877.639372428988</v>
      </c>
      <c r="Z240" s="62">
        <f t="shared" si="300"/>
        <v>122335.77871446118</v>
      </c>
      <c r="AA240" s="61">
        <f t="shared" si="314"/>
        <v>9409.2441079812415</v>
      </c>
      <c r="AB240" s="63">
        <f t="shared" si="315"/>
        <v>2.6938628214479418E-3</v>
      </c>
      <c r="AC240" s="73"/>
      <c r="AD240" s="81">
        <f t="shared" si="316"/>
        <v>22468.395264447747</v>
      </c>
      <c r="AE240" s="81">
        <f t="shared" si="301"/>
        <v>25832.042473284804</v>
      </c>
      <c r="AF240" s="81">
        <f t="shared" si="302"/>
        <v>29621.743657886353</v>
      </c>
      <c r="AG240" s="81">
        <f t="shared" si="303"/>
        <v>33891.464641358878</v>
      </c>
      <c r="AH240" s="81">
        <f t="shared" si="304"/>
        <v>38702.006789320432</v>
      </c>
      <c r="AI240" s="82">
        <f t="shared" si="305"/>
        <v>122335.77871460633</v>
      </c>
      <c r="AK240" s="86">
        <f t="shared" si="306"/>
        <v>0.14970571637394295</v>
      </c>
      <c r="AL240" s="86">
        <f t="shared" si="307"/>
        <v>0.14670544106300587</v>
      </c>
      <c r="AM240" s="86">
        <f t="shared" si="308"/>
        <v>0.14414144666111764</v>
      </c>
      <c r="AN240" s="86">
        <f t="shared" si="309"/>
        <v>0.14193963580113592</v>
      </c>
      <c r="AO240" s="56"/>
      <c r="AP240" s="53" t="str">
        <f t="shared" si="317"/>
        <v>HPS0090-ST-0690-002-B</v>
      </c>
      <c r="AQ240" s="53">
        <f t="shared" si="318"/>
        <v>81.703255507082716</v>
      </c>
      <c r="AR240" s="54">
        <f t="shared" ref="AR240:AU240" si="359">IF($B240=0,L240,AQ240*(1+AK240))</f>
        <v>93.934699902853836</v>
      </c>
      <c r="AS240" s="54">
        <f t="shared" si="359"/>
        <v>107.71543148322311</v>
      </c>
      <c r="AT240" s="54">
        <f t="shared" si="359"/>
        <v>123.2416896049414</v>
      </c>
      <c r="AU240" s="54">
        <f t="shared" si="359"/>
        <v>140.73457014298344</v>
      </c>
      <c r="AW240" s="102">
        <f t="shared" si="320"/>
        <v>0.41877686400103986</v>
      </c>
      <c r="AX240" s="102">
        <f t="shared" si="321"/>
        <v>0.72250872097481356</v>
      </c>
      <c r="AY240" s="103">
        <f t="shared" si="322"/>
        <v>0.57961496082154318</v>
      </c>
    </row>
    <row r="241" spans="1:51" x14ac:dyDescent="0.2">
      <c r="A241" s="27" t="s">
        <v>255</v>
      </c>
      <c r="B241" s="18">
        <f>IF(ISERROR(VLOOKUP('Prices revenue smoothing'!A241,Quantities!$A$1:$B$576,2,FALSE)),0,VLOOKUP('Prices revenue smoothing'!A241,Quantities!$A$1:$B$576,2,FALSE))</f>
        <v>3</v>
      </c>
      <c r="C241" s="19">
        <f t="shared" si="311"/>
        <v>1</v>
      </c>
      <c r="D241" s="20">
        <v>2</v>
      </c>
      <c r="E241" s="21">
        <v>710</v>
      </c>
      <c r="F241" s="22">
        <v>0</v>
      </c>
      <c r="G241" s="23">
        <v>0</v>
      </c>
      <c r="H241" s="23">
        <v>0</v>
      </c>
      <c r="I241" s="23">
        <f>VLOOKUP(A241,'[1]Public Lighting Charges'!$A$8:$L$689,12,FALSE)</f>
        <v>80.057441548749381</v>
      </c>
      <c r="J241" s="24">
        <f t="shared" si="312"/>
        <v>80.057441548749381</v>
      </c>
      <c r="K241" s="25">
        <f t="shared" si="313"/>
        <v>80.057441548749381</v>
      </c>
      <c r="L241" s="25">
        <f t="shared" si="335"/>
        <v>112.50338890239784</v>
      </c>
      <c r="M241" s="25">
        <f t="shared" si="335"/>
        <v>112.79599360409918</v>
      </c>
      <c r="N241" s="25">
        <f t="shared" si="335"/>
        <v>112.53207897718988</v>
      </c>
      <c r="O241" s="25">
        <f t="shared" si="335"/>
        <v>113.58364586048121</v>
      </c>
      <c r="P241" s="23">
        <f t="shared" si="267"/>
        <v>112.50338890239784</v>
      </c>
      <c r="Q241" s="23">
        <f t="shared" si="268"/>
        <v>0</v>
      </c>
      <c r="R241" s="32">
        <f t="shared" si="323"/>
        <v>112.50338890239784</v>
      </c>
      <c r="S241" s="26">
        <f t="shared" si="294"/>
        <v>0</v>
      </c>
      <c r="U241" s="61">
        <f t="shared" si="295"/>
        <v>240.17232464624814</v>
      </c>
      <c r="V241" s="61">
        <f t="shared" si="296"/>
        <v>337.51016670719355</v>
      </c>
      <c r="W241" s="61">
        <f t="shared" si="297"/>
        <v>338.38798081229754</v>
      </c>
      <c r="X241" s="61">
        <f t="shared" si="298"/>
        <v>337.59623693156965</v>
      </c>
      <c r="Y241" s="61">
        <f t="shared" si="299"/>
        <v>340.75093758144362</v>
      </c>
      <c r="Z241" s="62">
        <f t="shared" si="300"/>
        <v>1307.6887786353141</v>
      </c>
      <c r="AA241" s="61">
        <f t="shared" si="314"/>
        <v>100.57861293519548</v>
      </c>
      <c r="AB241" s="63">
        <f t="shared" si="315"/>
        <v>2.8795616620159888E-5</v>
      </c>
      <c r="AC241" s="73"/>
      <c r="AD241" s="81">
        <f t="shared" si="316"/>
        <v>240.17232464624814</v>
      </c>
      <c r="AE241" s="81">
        <f t="shared" si="301"/>
        <v>276.12749456060993</v>
      </c>
      <c r="AF241" s="81">
        <f t="shared" si="302"/>
        <v>316.63690043974697</v>
      </c>
      <c r="AG241" s="81">
        <f t="shared" si="303"/>
        <v>362.27740133542432</v>
      </c>
      <c r="AH241" s="81">
        <f t="shared" si="304"/>
        <v>413.6989237399564</v>
      </c>
      <c r="AI241" s="82">
        <f t="shared" si="305"/>
        <v>1307.6887786368652</v>
      </c>
      <c r="AK241" s="86">
        <f t="shared" si="306"/>
        <v>0.14970571637394303</v>
      </c>
      <c r="AL241" s="86">
        <f t="shared" si="307"/>
        <v>0.14670544106300587</v>
      </c>
      <c r="AM241" s="86">
        <f t="shared" si="308"/>
        <v>0.14414144666111747</v>
      </c>
      <c r="AN241" s="86">
        <f t="shared" si="309"/>
        <v>0.14193963580113594</v>
      </c>
      <c r="AO241" s="56"/>
      <c r="AP241" s="53" t="str">
        <f t="shared" si="317"/>
        <v>HPS0090-ST-0710-002-B</v>
      </c>
      <c r="AQ241" s="53">
        <f t="shared" si="318"/>
        <v>80.057441548749381</v>
      </c>
      <c r="AR241" s="54">
        <f t="shared" ref="AR241:AU241" si="360">IF($B241=0,L241,AQ241*(1+AK241))</f>
        <v>92.042498186869977</v>
      </c>
      <c r="AS241" s="54">
        <f t="shared" si="360"/>
        <v>105.54563347991567</v>
      </c>
      <c r="AT241" s="54">
        <f t="shared" si="360"/>
        <v>120.75913377847479</v>
      </c>
      <c r="AU241" s="54">
        <f t="shared" si="360"/>
        <v>137.89964124665215</v>
      </c>
      <c r="AW241" s="102">
        <f t="shared" si="320"/>
        <v>0.41877686400104003</v>
      </c>
      <c r="AX241" s="102">
        <f t="shared" si="321"/>
        <v>0.722508720974813</v>
      </c>
      <c r="AY241" s="103">
        <f t="shared" si="322"/>
        <v>0.57961496082154385</v>
      </c>
    </row>
    <row r="242" spans="1:51" x14ac:dyDescent="0.2">
      <c r="A242" s="27" t="s">
        <v>256</v>
      </c>
      <c r="B242" s="18">
        <f>IF(ISERROR(VLOOKUP('Prices revenue smoothing'!A242,Quantities!$A$1:$B$576,2,FALSE)),0,VLOOKUP('Prices revenue smoothing'!A242,Quantities!$A$1:$B$576,2,FALSE))</f>
        <v>8</v>
      </c>
      <c r="C242" s="19">
        <f t="shared" si="311"/>
        <v>1</v>
      </c>
      <c r="D242" s="20">
        <v>2</v>
      </c>
      <c r="E242" s="21">
        <v>720</v>
      </c>
      <c r="F242" s="22">
        <v>0</v>
      </c>
      <c r="G242" s="23">
        <v>0</v>
      </c>
      <c r="H242" s="23">
        <v>0</v>
      </c>
      <c r="I242" s="23">
        <f>VLOOKUP(A242,'[1]Public Lighting Charges'!$A$8:$L$689,12,FALSE)</f>
        <v>79.234534569582706</v>
      </c>
      <c r="J242" s="24">
        <f t="shared" si="312"/>
        <v>79.234534569582706</v>
      </c>
      <c r="K242" s="25">
        <f t="shared" si="313"/>
        <v>79.234534569582706</v>
      </c>
      <c r="L242" s="25">
        <f t="shared" si="335"/>
        <v>111.34697143368183</v>
      </c>
      <c r="M242" s="25">
        <f t="shared" si="335"/>
        <v>111.63656846430962</v>
      </c>
      <c r="N242" s="25">
        <f t="shared" si="335"/>
        <v>111.37536660443594</v>
      </c>
      <c r="O242" s="25">
        <f t="shared" si="335"/>
        <v>112.41612447721454</v>
      </c>
      <c r="P242" s="23">
        <f t="shared" si="267"/>
        <v>111.34697143368183</v>
      </c>
      <c r="Q242" s="23">
        <f t="shared" si="268"/>
        <v>0</v>
      </c>
      <c r="R242" s="32">
        <f t="shared" si="323"/>
        <v>111.34697143368183</v>
      </c>
      <c r="S242" s="26">
        <f t="shared" si="294"/>
        <v>0</v>
      </c>
      <c r="U242" s="61">
        <f t="shared" si="295"/>
        <v>633.87627655666165</v>
      </c>
      <c r="V242" s="61">
        <f t="shared" si="296"/>
        <v>890.77577146945464</v>
      </c>
      <c r="W242" s="61">
        <f t="shared" si="297"/>
        <v>893.09254771447695</v>
      </c>
      <c r="X242" s="61">
        <f t="shared" si="298"/>
        <v>891.00293283548751</v>
      </c>
      <c r="Y242" s="61">
        <f t="shared" si="299"/>
        <v>899.3289958177163</v>
      </c>
      <c r="Z242" s="62">
        <f t="shared" si="300"/>
        <v>3451.3256059672744</v>
      </c>
      <c r="AA242" s="61">
        <f t="shared" si="314"/>
        <v>265.45271926105465</v>
      </c>
      <c r="AB242" s="63">
        <f t="shared" si="315"/>
        <v>7.5999007259578547E-5</v>
      </c>
      <c r="AC242" s="73"/>
      <c r="AD242" s="81">
        <f t="shared" si="316"/>
        <v>633.87627655666165</v>
      </c>
      <c r="AE242" s="81">
        <f t="shared" si="301"/>
        <v>728.77117863102421</v>
      </c>
      <c r="AF242" s="81">
        <f t="shared" si="302"/>
        <v>835.6858758260953</v>
      </c>
      <c r="AG242" s="81">
        <f t="shared" si="303"/>
        <v>956.14284692193166</v>
      </c>
      <c r="AH242" s="81">
        <f t="shared" si="304"/>
        <v>1091.8574143878918</v>
      </c>
      <c r="AI242" s="82">
        <f t="shared" si="305"/>
        <v>3451.3256059713694</v>
      </c>
      <c r="AK242" s="86">
        <f t="shared" si="306"/>
        <v>0.14970571637394287</v>
      </c>
      <c r="AL242" s="86">
        <f t="shared" si="307"/>
        <v>0.14670544106300593</v>
      </c>
      <c r="AM242" s="86">
        <f t="shared" si="308"/>
        <v>0.14414144666111747</v>
      </c>
      <c r="AN242" s="86">
        <f t="shared" si="309"/>
        <v>0.14193963580113583</v>
      </c>
      <c r="AO242" s="56"/>
      <c r="AP242" s="53" t="str">
        <f t="shared" si="317"/>
        <v>HPS0090-ST-0720-002-B</v>
      </c>
      <c r="AQ242" s="53">
        <f t="shared" si="318"/>
        <v>79.234534569582706</v>
      </c>
      <c r="AR242" s="54">
        <f t="shared" ref="AR242:AU242" si="361">IF($B242=0,L242,AQ242*(1+AK242))</f>
        <v>91.096397328878027</v>
      </c>
      <c r="AS242" s="54">
        <f t="shared" si="361"/>
        <v>104.46073447826191</v>
      </c>
      <c r="AT242" s="54">
        <f t="shared" si="361"/>
        <v>119.51785586524146</v>
      </c>
      <c r="AU242" s="54">
        <f t="shared" si="361"/>
        <v>136.48217679848648</v>
      </c>
      <c r="AW242" s="102">
        <f t="shared" si="320"/>
        <v>0.41877686400103992</v>
      </c>
      <c r="AX242" s="102">
        <f t="shared" si="321"/>
        <v>0.72250872097481256</v>
      </c>
      <c r="AY242" s="103">
        <f t="shared" si="322"/>
        <v>0.57961496082154407</v>
      </c>
    </row>
    <row r="243" spans="1:51" x14ac:dyDescent="0.2">
      <c r="A243" s="27" t="s">
        <v>257</v>
      </c>
      <c r="B243" s="18">
        <f>IF(ISERROR(VLOOKUP('Prices revenue smoothing'!A243,Quantities!$A$1:$B$576,2,FALSE)),0,VLOOKUP('Prices revenue smoothing'!A243,Quantities!$A$1:$B$576,2,FALSE))</f>
        <v>22</v>
      </c>
      <c r="C243" s="19">
        <f t="shared" si="311"/>
        <v>1</v>
      </c>
      <c r="D243" s="20">
        <v>2</v>
      </c>
      <c r="E243" s="21">
        <v>980</v>
      </c>
      <c r="F243" s="22">
        <v>0</v>
      </c>
      <c r="G243" s="23">
        <v>0</v>
      </c>
      <c r="H243" s="23">
        <v>0</v>
      </c>
      <c r="I243" s="23">
        <f>VLOOKUP(A243,'[1]Public Lighting Charges'!$A$8:$L$689,12,FALSE)</f>
        <v>82.170770632082707</v>
      </c>
      <c r="J243" s="24">
        <f t="shared" si="312"/>
        <v>82.170770632082707</v>
      </c>
      <c r="K243" s="25">
        <f t="shared" si="313"/>
        <v>82.170770632082707</v>
      </c>
      <c r="L243" s="25">
        <f t="shared" si="335"/>
        <v>115.47321505648772</v>
      </c>
      <c r="M243" s="25">
        <f t="shared" si="335"/>
        <v>115.77354383747591</v>
      </c>
      <c r="N243" s="25">
        <f t="shared" si="335"/>
        <v>115.50266248210548</v>
      </c>
      <c r="O243" s="25">
        <f t="shared" si="335"/>
        <v>116.58198826993505</v>
      </c>
      <c r="P243" s="23">
        <f t="shared" ref="P243:P306" si="362">IF($D243=2,($I243*(1+L$8)*L$7))</f>
        <v>115.47321505648772</v>
      </c>
      <c r="Q243" s="23">
        <f t="shared" ref="Q243:Q306" si="363">IF($D243=2,0)</f>
        <v>0</v>
      </c>
      <c r="R243" s="32">
        <f t="shared" si="323"/>
        <v>115.47321505648772</v>
      </c>
      <c r="S243" s="26">
        <f t="shared" si="294"/>
        <v>0</v>
      </c>
      <c r="U243" s="61">
        <f t="shared" si="295"/>
        <v>1807.7569539058195</v>
      </c>
      <c r="V243" s="61">
        <f t="shared" si="296"/>
        <v>2540.41073124273</v>
      </c>
      <c r="W243" s="61">
        <f t="shared" si="297"/>
        <v>2547.0179644244699</v>
      </c>
      <c r="X243" s="61">
        <f t="shared" si="298"/>
        <v>2541.0585746063207</v>
      </c>
      <c r="Y243" s="61">
        <f t="shared" si="299"/>
        <v>2564.803741938571</v>
      </c>
      <c r="Z243" s="62">
        <f t="shared" si="300"/>
        <v>9842.8638129082028</v>
      </c>
      <c r="AA243" s="61">
        <f t="shared" si="314"/>
        <v>757.04678803275146</v>
      </c>
      <c r="AB243" s="63">
        <f t="shared" si="315"/>
        <v>2.1674219235614666E-4</v>
      </c>
      <c r="AC243" s="73"/>
      <c r="AD243" s="81">
        <f t="shared" si="316"/>
        <v>1807.7569539058195</v>
      </c>
      <c r="AE243" s="81">
        <f t="shared" si="301"/>
        <v>2078.3885037202672</v>
      </c>
      <c r="AF243" s="81">
        <f t="shared" si="302"/>
        <v>2383.2994058588301</v>
      </c>
      <c r="AG243" s="81">
        <f t="shared" si="303"/>
        <v>2726.8316300459037</v>
      </c>
      <c r="AH243" s="81">
        <f t="shared" si="304"/>
        <v>3113.8771185056371</v>
      </c>
      <c r="AI243" s="82">
        <f t="shared" si="305"/>
        <v>9842.8638129198807</v>
      </c>
      <c r="AK243" s="86">
        <f t="shared" si="306"/>
        <v>0.14970571637394295</v>
      </c>
      <c r="AL243" s="86">
        <f t="shared" si="307"/>
        <v>0.14670544106300604</v>
      </c>
      <c r="AM243" s="86">
        <f t="shared" si="308"/>
        <v>0.14414144666111747</v>
      </c>
      <c r="AN243" s="86">
        <f t="shared" si="309"/>
        <v>0.14193963580113594</v>
      </c>
      <c r="AO243" s="56"/>
      <c r="AP243" s="53" t="str">
        <f t="shared" si="317"/>
        <v>HPS0090-ST-0980-002-B</v>
      </c>
      <c r="AQ243" s="53">
        <f t="shared" si="318"/>
        <v>82.170770632082707</v>
      </c>
      <c r="AR243" s="54">
        <f t="shared" ref="AR243:AU243" si="364">IF($B243=0,L243,AQ243*(1+AK243))</f>
        <v>94.472204714557606</v>
      </c>
      <c r="AS243" s="54">
        <f t="shared" si="364"/>
        <v>108.33179117540138</v>
      </c>
      <c r="AT243" s="54">
        <f t="shared" si="364"/>
        <v>123.94689227481382</v>
      </c>
      <c r="AU243" s="54">
        <f t="shared" si="364"/>
        <v>141.53986902298354</v>
      </c>
      <c r="AW243" s="102">
        <f t="shared" si="320"/>
        <v>0.41877686400103992</v>
      </c>
      <c r="AX243" s="102">
        <f t="shared" si="321"/>
        <v>0.72250872097481333</v>
      </c>
      <c r="AY243" s="103">
        <f t="shared" si="322"/>
        <v>0.57961496082154351</v>
      </c>
    </row>
    <row r="244" spans="1:51" x14ac:dyDescent="0.2">
      <c r="A244" s="27" t="s">
        <v>258</v>
      </c>
      <c r="B244" s="18">
        <f>IF(ISERROR(VLOOKUP('Prices revenue smoothing'!A244,Quantities!$A$1:$B$576,2,FALSE)),0,VLOOKUP('Prices revenue smoothing'!A244,Quantities!$A$1:$B$576,2,FALSE))</f>
        <v>16</v>
      </c>
      <c r="C244" s="19">
        <f t="shared" si="311"/>
        <v>1</v>
      </c>
      <c r="D244" s="20">
        <v>2</v>
      </c>
      <c r="E244" s="21">
        <v>1010</v>
      </c>
      <c r="F244" s="22">
        <v>0</v>
      </c>
      <c r="G244" s="23">
        <v>0</v>
      </c>
      <c r="H244" s="23">
        <v>0</v>
      </c>
      <c r="I244" s="23">
        <f>VLOOKUP(A244,'[1]Public Lighting Charges'!$A$8:$L$689,12,FALSE)</f>
        <v>76.765813632082711</v>
      </c>
      <c r="J244" s="24">
        <f t="shared" si="312"/>
        <v>76.765813632082711</v>
      </c>
      <c r="K244" s="25">
        <f t="shared" si="313"/>
        <v>76.765813632082711</v>
      </c>
      <c r="L244" s="25">
        <f t="shared" si="335"/>
        <v>107.87771902753379</v>
      </c>
      <c r="M244" s="25">
        <f t="shared" si="335"/>
        <v>108.158293044941</v>
      </c>
      <c r="N244" s="25">
        <f t="shared" si="335"/>
        <v>107.90522948617411</v>
      </c>
      <c r="O244" s="25">
        <f t="shared" si="335"/>
        <v>108.9135603274146</v>
      </c>
      <c r="P244" s="23">
        <f t="shared" si="362"/>
        <v>107.87771902753379</v>
      </c>
      <c r="Q244" s="23">
        <f t="shared" si="363"/>
        <v>0</v>
      </c>
      <c r="R244" s="32">
        <f t="shared" si="323"/>
        <v>107.87771902753379</v>
      </c>
      <c r="S244" s="26">
        <f t="shared" si="294"/>
        <v>0</v>
      </c>
      <c r="U244" s="61">
        <f t="shared" si="295"/>
        <v>1228.2530181133234</v>
      </c>
      <c r="V244" s="61">
        <f t="shared" si="296"/>
        <v>1726.0435044405406</v>
      </c>
      <c r="W244" s="61">
        <f t="shared" si="297"/>
        <v>1730.5326887190561</v>
      </c>
      <c r="X244" s="61">
        <f t="shared" si="298"/>
        <v>1726.4836717787857</v>
      </c>
      <c r="Y244" s="61">
        <f t="shared" si="299"/>
        <v>1742.6169652386336</v>
      </c>
      <c r="Z244" s="62">
        <f t="shared" si="300"/>
        <v>6687.5843895731759</v>
      </c>
      <c r="AA244" s="61">
        <f t="shared" si="314"/>
        <v>514.36394712531023</v>
      </c>
      <c r="AB244" s="63">
        <f t="shared" si="315"/>
        <v>1.4726219215407038E-4</v>
      </c>
      <c r="AC244" s="73"/>
      <c r="AD244" s="81">
        <f t="shared" si="316"/>
        <v>1228.2530181133234</v>
      </c>
      <c r="AE244" s="81">
        <f t="shared" si="301"/>
        <v>1412.1295160784362</v>
      </c>
      <c r="AF244" s="81">
        <f t="shared" si="302"/>
        <v>1619.2965995728123</v>
      </c>
      <c r="AG244" s="81">
        <f t="shared" si="303"/>
        <v>1852.7043540086659</v>
      </c>
      <c r="AH244" s="81">
        <f t="shared" si="304"/>
        <v>2115.6765352638349</v>
      </c>
      <c r="AI244" s="82">
        <f t="shared" si="305"/>
        <v>6687.5843895811113</v>
      </c>
      <c r="AK244" s="86">
        <f t="shared" si="306"/>
        <v>0.14970571637394309</v>
      </c>
      <c r="AL244" s="86">
        <f t="shared" si="307"/>
        <v>0.14670544106300595</v>
      </c>
      <c r="AM244" s="86">
        <f t="shared" si="308"/>
        <v>0.14414144666111756</v>
      </c>
      <c r="AN244" s="86">
        <f t="shared" si="309"/>
        <v>0.14193963580113605</v>
      </c>
      <c r="AO244" s="56"/>
      <c r="AP244" s="53" t="str">
        <f t="shared" si="317"/>
        <v>HPS0090-ST-1010-002-B</v>
      </c>
      <c r="AQ244" s="53">
        <f t="shared" si="318"/>
        <v>76.765813632082711</v>
      </c>
      <c r="AR244" s="54">
        <f t="shared" ref="AR244:AU244" si="365">IF($B244=0,L244,AQ244*(1+AK244))</f>
        <v>88.25809475490226</v>
      </c>
      <c r="AS244" s="54">
        <f t="shared" si="365"/>
        <v>101.20603747330077</v>
      </c>
      <c r="AT244" s="54">
        <f t="shared" si="365"/>
        <v>115.79402212554162</v>
      </c>
      <c r="AU244" s="54">
        <f t="shared" si="365"/>
        <v>132.22978345398968</v>
      </c>
      <c r="AW244" s="102">
        <f t="shared" si="320"/>
        <v>0.41877686400104008</v>
      </c>
      <c r="AX244" s="102">
        <f t="shared" si="321"/>
        <v>0.72250872097481333</v>
      </c>
      <c r="AY244" s="103">
        <f t="shared" si="322"/>
        <v>0.57961496082154373</v>
      </c>
    </row>
    <row r="245" spans="1:51" x14ac:dyDescent="0.2">
      <c r="A245" s="27" t="s">
        <v>259</v>
      </c>
      <c r="B245" s="18">
        <f>IF(ISERROR(VLOOKUP('Prices revenue smoothing'!A245,Quantities!$A$1:$B$576,2,FALSE)),0,VLOOKUP('Prices revenue smoothing'!A245,Quantities!$A$1:$B$576,2,FALSE))</f>
        <v>10</v>
      </c>
      <c r="C245" s="19">
        <f t="shared" si="311"/>
        <v>1</v>
      </c>
      <c r="D245" s="20">
        <v>2</v>
      </c>
      <c r="E245" s="21">
        <v>1360</v>
      </c>
      <c r="F245" s="22">
        <v>0</v>
      </c>
      <c r="G245" s="23">
        <v>0</v>
      </c>
      <c r="H245" s="23">
        <v>0</v>
      </c>
      <c r="I245" s="23">
        <f>VLOOKUP(A245,'[1]Public Lighting Charges'!$A$8:$L$689,12,FALSE)</f>
        <v>80.057441548749381</v>
      </c>
      <c r="J245" s="24">
        <f t="shared" si="312"/>
        <v>80.057441548749381</v>
      </c>
      <c r="K245" s="25">
        <f t="shared" si="313"/>
        <v>80.057441548749381</v>
      </c>
      <c r="L245" s="25">
        <f t="shared" si="335"/>
        <v>112.50338890239784</v>
      </c>
      <c r="M245" s="25">
        <f t="shared" si="335"/>
        <v>112.79599360409918</v>
      </c>
      <c r="N245" s="25">
        <f t="shared" si="335"/>
        <v>112.53207897718988</v>
      </c>
      <c r="O245" s="25">
        <f t="shared" si="335"/>
        <v>113.58364586048121</v>
      </c>
      <c r="P245" s="23">
        <f t="shared" si="362"/>
        <v>112.50338890239784</v>
      </c>
      <c r="Q245" s="23">
        <f t="shared" si="363"/>
        <v>0</v>
      </c>
      <c r="R245" s="32">
        <f t="shared" si="323"/>
        <v>112.50338890239784</v>
      </c>
      <c r="S245" s="26">
        <f t="shared" si="294"/>
        <v>0</v>
      </c>
      <c r="U245" s="61">
        <f t="shared" si="295"/>
        <v>800.57441548749375</v>
      </c>
      <c r="V245" s="61">
        <f t="shared" si="296"/>
        <v>1125.0338890239784</v>
      </c>
      <c r="W245" s="61">
        <f t="shared" si="297"/>
        <v>1127.9599360409918</v>
      </c>
      <c r="X245" s="61">
        <f t="shared" si="298"/>
        <v>1125.3207897718989</v>
      </c>
      <c r="Y245" s="61">
        <f t="shared" si="299"/>
        <v>1135.8364586048122</v>
      </c>
      <c r="Z245" s="62">
        <f t="shared" si="300"/>
        <v>4358.9625954510466</v>
      </c>
      <c r="AA245" s="61">
        <f t="shared" si="314"/>
        <v>335.2620431173184</v>
      </c>
      <c r="AB245" s="63">
        <f t="shared" si="315"/>
        <v>9.5985388733866342E-5</v>
      </c>
      <c r="AC245" s="73"/>
      <c r="AD245" s="81">
        <f t="shared" si="316"/>
        <v>800.57441548749375</v>
      </c>
      <c r="AE245" s="81">
        <f t="shared" si="301"/>
        <v>920.42498186869977</v>
      </c>
      <c r="AF245" s="81">
        <f t="shared" si="302"/>
        <v>1055.4563347991566</v>
      </c>
      <c r="AG245" s="81">
        <f t="shared" si="303"/>
        <v>1207.591337784748</v>
      </c>
      <c r="AH245" s="81">
        <f t="shared" si="304"/>
        <v>1378.9964124665216</v>
      </c>
      <c r="AI245" s="82">
        <f t="shared" si="305"/>
        <v>4358.962595456218</v>
      </c>
      <c r="AK245" s="86">
        <f t="shared" si="306"/>
        <v>0.14970571637394312</v>
      </c>
      <c r="AL245" s="86">
        <f t="shared" si="307"/>
        <v>0.1467054410630059</v>
      </c>
      <c r="AM245" s="86">
        <f t="shared" si="308"/>
        <v>0.14414144666111772</v>
      </c>
      <c r="AN245" s="86">
        <f t="shared" si="309"/>
        <v>0.14193963580113589</v>
      </c>
      <c r="AO245" s="56"/>
      <c r="AP245" s="53" t="str">
        <f t="shared" si="317"/>
        <v>HPS0090-ST-1360-002-B</v>
      </c>
      <c r="AQ245" s="53">
        <f t="shared" si="318"/>
        <v>80.057441548749381</v>
      </c>
      <c r="AR245" s="54">
        <f t="shared" ref="AR245:AU245" si="366">IF($B245=0,L245,AQ245*(1+AK245))</f>
        <v>92.042498186869977</v>
      </c>
      <c r="AS245" s="54">
        <f t="shared" si="366"/>
        <v>105.54563347991567</v>
      </c>
      <c r="AT245" s="54">
        <f t="shared" si="366"/>
        <v>120.7591337784748</v>
      </c>
      <c r="AU245" s="54">
        <f t="shared" si="366"/>
        <v>137.89964124665218</v>
      </c>
      <c r="AW245" s="102">
        <f t="shared" si="320"/>
        <v>0.41877686400104003</v>
      </c>
      <c r="AX245" s="102">
        <f t="shared" si="321"/>
        <v>0.72250872097481345</v>
      </c>
      <c r="AY245" s="103">
        <f t="shared" si="322"/>
        <v>0.57961496082154351</v>
      </c>
    </row>
    <row r="246" spans="1:51" x14ac:dyDescent="0.2">
      <c r="A246" s="27" t="s">
        <v>260</v>
      </c>
      <c r="B246" s="18">
        <f>IF(ISERROR(VLOOKUP('Prices revenue smoothing'!A246,Quantities!$A$1:$B$576,2,FALSE)),0,VLOOKUP('Prices revenue smoothing'!A246,Quantities!$A$1:$B$576,2,FALSE))</f>
        <v>56</v>
      </c>
      <c r="C246" s="19">
        <f t="shared" si="311"/>
        <v>1</v>
      </c>
      <c r="D246" s="20">
        <v>2</v>
      </c>
      <c r="E246" s="21">
        <v>1370</v>
      </c>
      <c r="F246" s="22">
        <v>0</v>
      </c>
      <c r="G246" s="23">
        <v>0</v>
      </c>
      <c r="H246" s="23">
        <v>0</v>
      </c>
      <c r="I246" s="23">
        <f>VLOOKUP(A246,'[1]Public Lighting Charges'!$A$8:$L$689,12,FALSE)</f>
        <v>79.234534569582706</v>
      </c>
      <c r="J246" s="24">
        <f t="shared" si="312"/>
        <v>79.234534569582706</v>
      </c>
      <c r="K246" s="25">
        <f t="shared" si="313"/>
        <v>79.234534569582706</v>
      </c>
      <c r="L246" s="25">
        <f t="shared" si="335"/>
        <v>111.34697143368183</v>
      </c>
      <c r="M246" s="25">
        <f t="shared" si="335"/>
        <v>111.63656846430962</v>
      </c>
      <c r="N246" s="25">
        <f t="shared" si="335"/>
        <v>111.37536660443594</v>
      </c>
      <c r="O246" s="25">
        <f t="shared" si="335"/>
        <v>112.41612447721454</v>
      </c>
      <c r="P246" s="23">
        <f t="shared" si="362"/>
        <v>111.34697143368183</v>
      </c>
      <c r="Q246" s="23">
        <f t="shared" si="363"/>
        <v>0</v>
      </c>
      <c r="R246" s="32">
        <f t="shared" si="323"/>
        <v>111.34697143368183</v>
      </c>
      <c r="S246" s="26">
        <f t="shared" si="294"/>
        <v>0</v>
      </c>
      <c r="U246" s="61">
        <f t="shared" si="295"/>
        <v>4437.1339358966316</v>
      </c>
      <c r="V246" s="61">
        <f t="shared" si="296"/>
        <v>6235.4304002861827</v>
      </c>
      <c r="W246" s="61">
        <f t="shared" si="297"/>
        <v>6251.6478340013382</v>
      </c>
      <c r="X246" s="61">
        <f t="shared" si="298"/>
        <v>6237.0205298484125</v>
      </c>
      <c r="Y246" s="61">
        <f t="shared" si="299"/>
        <v>6295.3029707240139</v>
      </c>
      <c r="Z246" s="62">
        <f t="shared" si="300"/>
        <v>24159.279241770921</v>
      </c>
      <c r="AA246" s="61">
        <f t="shared" si="314"/>
        <v>1858.1690348273823</v>
      </c>
      <c r="AB246" s="63">
        <f t="shared" si="315"/>
        <v>5.3199305081704981E-4</v>
      </c>
      <c r="AC246" s="73"/>
      <c r="AD246" s="81">
        <f t="shared" si="316"/>
        <v>4437.1339358966316</v>
      </c>
      <c r="AE246" s="81">
        <f t="shared" si="301"/>
        <v>5101.3982504171699</v>
      </c>
      <c r="AF246" s="81">
        <f t="shared" si="302"/>
        <v>5849.8011307826673</v>
      </c>
      <c r="AG246" s="81">
        <f t="shared" si="303"/>
        <v>6692.9999284535224</v>
      </c>
      <c r="AH246" s="81">
        <f t="shared" si="304"/>
        <v>7643.0019007152441</v>
      </c>
      <c r="AI246" s="82">
        <f t="shared" si="305"/>
        <v>24159.279241799581</v>
      </c>
      <c r="AK246" s="86">
        <f t="shared" si="306"/>
        <v>0.14970571637394298</v>
      </c>
      <c r="AL246" s="86">
        <f t="shared" si="307"/>
        <v>0.14670544106300587</v>
      </c>
      <c r="AM246" s="86">
        <f t="shared" si="308"/>
        <v>0.14414144666111758</v>
      </c>
      <c r="AN246" s="86">
        <f t="shared" si="309"/>
        <v>0.14193963580113592</v>
      </c>
      <c r="AO246" s="56"/>
      <c r="AP246" s="53" t="str">
        <f t="shared" si="317"/>
        <v>HPS0090-ST-1370-002-B</v>
      </c>
      <c r="AQ246" s="53">
        <f t="shared" si="318"/>
        <v>79.234534569582706</v>
      </c>
      <c r="AR246" s="54">
        <f t="shared" ref="AR246:AU246" si="367">IF($B246=0,L246,AQ246*(1+AK246))</f>
        <v>91.096397328878041</v>
      </c>
      <c r="AS246" s="54">
        <f t="shared" si="367"/>
        <v>104.46073447826194</v>
      </c>
      <c r="AT246" s="54">
        <f t="shared" si="367"/>
        <v>119.51785586524149</v>
      </c>
      <c r="AU246" s="54">
        <f t="shared" si="367"/>
        <v>136.48217679848653</v>
      </c>
      <c r="AW246" s="102">
        <f t="shared" si="320"/>
        <v>0.41877686400103992</v>
      </c>
      <c r="AX246" s="102">
        <f t="shared" si="321"/>
        <v>0.72250872097481322</v>
      </c>
      <c r="AY246" s="103">
        <f t="shared" si="322"/>
        <v>0.57961496082154351</v>
      </c>
    </row>
    <row r="247" spans="1:51" x14ac:dyDescent="0.2">
      <c r="A247" s="27" t="s">
        <v>261</v>
      </c>
      <c r="B247" s="18">
        <f>IF(ISERROR(VLOOKUP('Prices revenue smoothing'!A247,Quantities!$A$1:$B$576,2,FALSE)),0,VLOOKUP('Prices revenue smoothing'!A247,Quantities!$A$1:$B$576,2,FALSE))</f>
        <v>10</v>
      </c>
      <c r="C247" s="19">
        <f t="shared" si="311"/>
        <v>1</v>
      </c>
      <c r="D247" s="20">
        <v>2</v>
      </c>
      <c r="E247" s="21">
        <v>50</v>
      </c>
      <c r="F247" s="22">
        <v>0</v>
      </c>
      <c r="G247" s="23">
        <v>0</v>
      </c>
      <c r="H247" s="23">
        <v>0</v>
      </c>
      <c r="I247" s="23">
        <f>VLOOKUP(A247,'[1]Public Lighting Charges'!$A$8:$L$689,12,FALSE)</f>
        <v>70.297824922255131</v>
      </c>
      <c r="J247" s="24">
        <f t="shared" si="312"/>
        <v>70.297824922255131</v>
      </c>
      <c r="K247" s="25">
        <f t="shared" si="313"/>
        <v>70.297824922255131</v>
      </c>
      <c r="L247" s="25">
        <f t="shared" si="335"/>
        <v>98.788362246191355</v>
      </c>
      <c r="M247" s="25">
        <f t="shared" si="335"/>
        <v>99.045296188791852</v>
      </c>
      <c r="N247" s="25">
        <f t="shared" si="335"/>
        <v>98.813554780648118</v>
      </c>
      <c r="O247" s="25">
        <f t="shared" si="335"/>
        <v>99.736927589291284</v>
      </c>
      <c r="P247" s="23">
        <f t="shared" si="362"/>
        <v>98.788362246191355</v>
      </c>
      <c r="Q247" s="23">
        <f t="shared" si="363"/>
        <v>0</v>
      </c>
      <c r="R247" s="32">
        <f t="shared" si="323"/>
        <v>98.788362246191355</v>
      </c>
      <c r="S247" s="26">
        <f t="shared" si="294"/>
        <v>0</v>
      </c>
      <c r="U247" s="61">
        <f t="shared" si="295"/>
        <v>702.97824922255131</v>
      </c>
      <c r="V247" s="61">
        <f t="shared" si="296"/>
        <v>987.88362246191355</v>
      </c>
      <c r="W247" s="61">
        <f t="shared" si="297"/>
        <v>990.45296188791849</v>
      </c>
      <c r="X247" s="61">
        <f t="shared" si="298"/>
        <v>988.13554780648121</v>
      </c>
      <c r="Y247" s="61">
        <f t="shared" si="299"/>
        <v>997.36927589291281</v>
      </c>
      <c r="Z247" s="62">
        <f t="shared" si="300"/>
        <v>3827.57159671515</v>
      </c>
      <c r="AA247" s="61">
        <f t="shared" si="314"/>
        <v>294.3910266703615</v>
      </c>
      <c r="AB247" s="63">
        <f t="shared" si="315"/>
        <v>8.428403308640755E-5</v>
      </c>
      <c r="AC247" s="73"/>
      <c r="AD247" s="81">
        <f t="shared" si="316"/>
        <v>702.97824922255131</v>
      </c>
      <c r="AE247" s="81">
        <f t="shared" si="301"/>
        <v>808.21811161771359</v>
      </c>
      <c r="AF247" s="81">
        <f t="shared" si="302"/>
        <v>926.78810615769999</v>
      </c>
      <c r="AG247" s="81">
        <f t="shared" si="303"/>
        <v>1060.3766845275882</v>
      </c>
      <c r="AH247" s="81">
        <f t="shared" si="304"/>
        <v>1210.88616494145</v>
      </c>
      <c r="AI247" s="82">
        <f t="shared" si="305"/>
        <v>3827.5715967196916</v>
      </c>
      <c r="AK247" s="86">
        <f t="shared" si="306"/>
        <v>0.149705716373943</v>
      </c>
      <c r="AL247" s="86">
        <f t="shared" si="307"/>
        <v>0.1467054410630059</v>
      </c>
      <c r="AM247" s="86">
        <f t="shared" si="308"/>
        <v>0.14414144666111747</v>
      </c>
      <c r="AN247" s="86">
        <f t="shared" si="309"/>
        <v>0.14193963580113592</v>
      </c>
      <c r="AO247" s="56"/>
      <c r="AP247" s="53" t="str">
        <f t="shared" si="317"/>
        <v>HPS0090-TA-0050-002-B</v>
      </c>
      <c r="AQ247" s="53">
        <f t="shared" si="318"/>
        <v>70.297824922255131</v>
      </c>
      <c r="AR247" s="54">
        <f t="shared" ref="AR247:AU247" si="368">IF($B247=0,L247,AQ247*(1+AK247))</f>
        <v>80.821811161771365</v>
      </c>
      <c r="AS247" s="54">
        <f t="shared" si="368"/>
        <v>92.678810615770018</v>
      </c>
      <c r="AT247" s="54">
        <f t="shared" si="368"/>
        <v>106.03766845275884</v>
      </c>
      <c r="AU247" s="54">
        <f t="shared" si="368"/>
        <v>121.08861649414503</v>
      </c>
      <c r="AW247" s="102">
        <f t="shared" si="320"/>
        <v>0.41877686400103992</v>
      </c>
      <c r="AX247" s="102">
        <f t="shared" si="321"/>
        <v>0.72250872097481311</v>
      </c>
      <c r="AY247" s="103">
        <f t="shared" si="322"/>
        <v>0.57961496082154362</v>
      </c>
    </row>
    <row r="248" spans="1:51" x14ac:dyDescent="0.2">
      <c r="A248" s="27" t="s">
        <v>262</v>
      </c>
      <c r="B248" s="18">
        <f>IF(ISERROR(VLOOKUP('Prices revenue smoothing'!A248,Quantities!$A$1:$B$576,2,FALSE)),0,VLOOKUP('Prices revenue smoothing'!A248,Quantities!$A$1:$B$576,2,FALSE))</f>
        <v>3</v>
      </c>
      <c r="C248" s="19">
        <f t="shared" si="311"/>
        <v>1</v>
      </c>
      <c r="D248" s="20">
        <v>2</v>
      </c>
      <c r="E248" s="21">
        <v>220</v>
      </c>
      <c r="F248" s="22">
        <v>0</v>
      </c>
      <c r="G248" s="23">
        <v>0</v>
      </c>
      <c r="H248" s="23">
        <v>0</v>
      </c>
      <c r="I248" s="23">
        <f>VLOOKUP(A248,'[1]Public Lighting Charges'!$A$8:$L$689,12,FALSE)</f>
        <v>81.107738922255137</v>
      </c>
      <c r="J248" s="24">
        <f t="shared" si="312"/>
        <v>81.107738922255137</v>
      </c>
      <c r="K248" s="25">
        <f t="shared" si="313"/>
        <v>81.107738922255137</v>
      </c>
      <c r="L248" s="25">
        <f t="shared" si="335"/>
        <v>113.97935430409923</v>
      </c>
      <c r="M248" s="25">
        <f t="shared" si="335"/>
        <v>114.2757977738617</v>
      </c>
      <c r="N248" s="25">
        <f t="shared" si="335"/>
        <v>114.00842077251087</v>
      </c>
      <c r="O248" s="25">
        <f t="shared" si="335"/>
        <v>115.07378347433225</v>
      </c>
      <c r="P248" s="23">
        <f t="shared" si="362"/>
        <v>113.97935430409923</v>
      </c>
      <c r="Q248" s="23">
        <f t="shared" si="363"/>
        <v>0</v>
      </c>
      <c r="R248" s="32">
        <f t="shared" si="323"/>
        <v>113.97935430409923</v>
      </c>
      <c r="S248" s="26">
        <f t="shared" si="294"/>
        <v>0</v>
      </c>
      <c r="U248" s="61">
        <f t="shared" si="295"/>
        <v>243.32321676676543</v>
      </c>
      <c r="V248" s="61">
        <f t="shared" si="296"/>
        <v>341.93806291229771</v>
      </c>
      <c r="W248" s="61">
        <f t="shared" si="297"/>
        <v>342.82739332158508</v>
      </c>
      <c r="X248" s="61">
        <f t="shared" si="298"/>
        <v>342.02526231753262</v>
      </c>
      <c r="Y248" s="61">
        <f t="shared" si="299"/>
        <v>345.22135042299675</v>
      </c>
      <c r="Z248" s="62">
        <f t="shared" si="300"/>
        <v>1324.8447364450235</v>
      </c>
      <c r="AA248" s="61">
        <f t="shared" si="314"/>
        <v>101.89813365623132</v>
      </c>
      <c r="AB248" s="63">
        <f t="shared" si="315"/>
        <v>2.9173394874367738E-5</v>
      </c>
      <c r="AC248" s="73"/>
      <c r="AD248" s="81">
        <f t="shared" si="316"/>
        <v>243.32321676676543</v>
      </c>
      <c r="AE248" s="81">
        <f t="shared" si="301"/>
        <v>279.75009324324628</v>
      </c>
      <c r="AF248" s="81">
        <f t="shared" si="302"/>
        <v>320.79095405991376</v>
      </c>
      <c r="AG248" s="81">
        <f t="shared" si="303"/>
        <v>367.03022625390986</v>
      </c>
      <c r="AH248" s="81">
        <f t="shared" si="304"/>
        <v>419.12636289639835</v>
      </c>
      <c r="AI248" s="82">
        <f t="shared" si="305"/>
        <v>1324.8447364465956</v>
      </c>
      <c r="AK248" s="86">
        <f t="shared" si="306"/>
        <v>0.14970571637394309</v>
      </c>
      <c r="AL248" s="86">
        <f t="shared" si="307"/>
        <v>0.1467054410630059</v>
      </c>
      <c r="AM248" s="86">
        <f t="shared" si="308"/>
        <v>0.14414144666111764</v>
      </c>
      <c r="AN248" s="86">
        <f t="shared" si="309"/>
        <v>0.14193963580113594</v>
      </c>
      <c r="AO248" s="56"/>
      <c r="AP248" s="53" t="str">
        <f t="shared" si="317"/>
        <v>HPS0090-TA-0220-002-B</v>
      </c>
      <c r="AQ248" s="53">
        <f t="shared" si="318"/>
        <v>81.107738922255137</v>
      </c>
      <c r="AR248" s="54">
        <f t="shared" ref="AR248:AU248" si="369">IF($B248=0,L248,AQ248*(1+AK248))</f>
        <v>93.250031081082085</v>
      </c>
      <c r="AS248" s="54">
        <f t="shared" si="369"/>
        <v>106.93031801997125</v>
      </c>
      <c r="AT248" s="54">
        <f t="shared" si="369"/>
        <v>122.3434087513033</v>
      </c>
      <c r="AU248" s="54">
        <f t="shared" si="369"/>
        <v>139.70878763213281</v>
      </c>
      <c r="AW248" s="102">
        <f t="shared" si="320"/>
        <v>0.41877686400104014</v>
      </c>
      <c r="AX248" s="102">
        <f t="shared" si="321"/>
        <v>0.72250872097481367</v>
      </c>
      <c r="AY248" s="103">
        <f t="shared" si="322"/>
        <v>0.57961496082154351</v>
      </c>
    </row>
    <row r="249" spans="1:51" x14ac:dyDescent="0.2">
      <c r="A249" s="27" t="s">
        <v>263</v>
      </c>
      <c r="B249" s="18">
        <f>IF(ISERROR(VLOOKUP('Prices revenue smoothing'!A249,Quantities!$A$1:$B$576,2,FALSE)),0,VLOOKUP('Prices revenue smoothing'!A249,Quantities!$A$1:$B$576,2,FALSE))</f>
        <v>15</v>
      </c>
      <c r="C249" s="19">
        <f t="shared" si="311"/>
        <v>1</v>
      </c>
      <c r="D249" s="20">
        <v>2</v>
      </c>
      <c r="E249" s="21">
        <v>310</v>
      </c>
      <c r="F249" s="22">
        <v>0</v>
      </c>
      <c r="G249" s="23">
        <v>0</v>
      </c>
      <c r="H249" s="23">
        <v>0</v>
      </c>
      <c r="I249" s="23">
        <f>VLOOKUP(A249,'[1]Public Lighting Charges'!$A$8:$L$689,12,FALSE)</f>
        <v>80.172708672255126</v>
      </c>
      <c r="J249" s="24">
        <f t="shared" si="312"/>
        <v>80.172708672255126</v>
      </c>
      <c r="K249" s="25">
        <f t="shared" si="313"/>
        <v>80.172708672255126</v>
      </c>
      <c r="L249" s="25">
        <f t="shared" si="335"/>
        <v>112.66537187078349</v>
      </c>
      <c r="M249" s="25">
        <f t="shared" si="335"/>
        <v>112.95839786626635</v>
      </c>
      <c r="N249" s="25">
        <f t="shared" si="335"/>
        <v>112.69410325369545</v>
      </c>
      <c r="O249" s="25">
        <f t="shared" si="335"/>
        <v>113.7471841884911</v>
      </c>
      <c r="P249" s="23">
        <f t="shared" si="362"/>
        <v>112.66537187078349</v>
      </c>
      <c r="Q249" s="23">
        <f t="shared" si="363"/>
        <v>0</v>
      </c>
      <c r="R249" s="32">
        <f t="shared" si="323"/>
        <v>112.66537187078349</v>
      </c>
      <c r="S249" s="26">
        <f t="shared" si="294"/>
        <v>0</v>
      </c>
      <c r="U249" s="61">
        <f t="shared" si="295"/>
        <v>1202.5906300838269</v>
      </c>
      <c r="V249" s="61">
        <f t="shared" si="296"/>
        <v>1689.9805780617523</v>
      </c>
      <c r="W249" s="61">
        <f t="shared" si="297"/>
        <v>1694.3759679939953</v>
      </c>
      <c r="X249" s="61">
        <f t="shared" si="298"/>
        <v>1690.4115488054317</v>
      </c>
      <c r="Y249" s="61">
        <f t="shared" si="299"/>
        <v>1706.2077628273667</v>
      </c>
      <c r="Z249" s="62">
        <f t="shared" si="300"/>
        <v>6547.8579789278765</v>
      </c>
      <c r="AA249" s="61">
        <f t="shared" si="314"/>
        <v>503.61713274353974</v>
      </c>
      <c r="AB249" s="63">
        <f t="shared" si="315"/>
        <v>1.4418538349868682E-4</v>
      </c>
      <c r="AC249" s="73"/>
      <c r="AD249" s="81">
        <f t="shared" si="316"/>
        <v>1202.5906300838269</v>
      </c>
      <c r="AE249" s="81">
        <f t="shared" si="301"/>
        <v>1382.6253218651177</v>
      </c>
      <c r="AF249" s="81">
        <f t="shared" si="302"/>
        <v>1585.4639795342205</v>
      </c>
      <c r="AG249" s="81">
        <f t="shared" si="303"/>
        <v>1813.9950511733755</v>
      </c>
      <c r="AH249" s="81">
        <f t="shared" si="304"/>
        <v>2071.4728480819872</v>
      </c>
      <c r="AI249" s="82">
        <f t="shared" si="305"/>
        <v>6547.8579789356454</v>
      </c>
      <c r="AK249" s="86">
        <f t="shared" si="306"/>
        <v>0.149705716373943</v>
      </c>
      <c r="AL249" s="86">
        <f t="shared" si="307"/>
        <v>0.14670544106300601</v>
      </c>
      <c r="AM249" s="86">
        <f t="shared" si="308"/>
        <v>0.14414144666111756</v>
      </c>
      <c r="AN249" s="86">
        <f t="shared" si="309"/>
        <v>0.14193963580113586</v>
      </c>
      <c r="AO249" s="56"/>
      <c r="AP249" s="53" t="str">
        <f t="shared" si="317"/>
        <v>HPS0090-TA-0310-002-B</v>
      </c>
      <c r="AQ249" s="53">
        <f t="shared" si="318"/>
        <v>80.172708672255126</v>
      </c>
      <c r="AR249" s="54">
        <f t="shared" ref="AR249:AU249" si="370">IF($B249=0,L249,AQ249*(1+AK249))</f>
        <v>92.175021457674518</v>
      </c>
      <c r="AS249" s="54">
        <f t="shared" si="370"/>
        <v>105.6975986356147</v>
      </c>
      <c r="AT249" s="54">
        <f t="shared" si="370"/>
        <v>120.93300341155836</v>
      </c>
      <c r="AU249" s="54">
        <f t="shared" si="370"/>
        <v>138.09818987213245</v>
      </c>
      <c r="AW249" s="102">
        <f t="shared" si="320"/>
        <v>0.41877686400103992</v>
      </c>
      <c r="AX249" s="102">
        <f t="shared" si="321"/>
        <v>0.72250872097481267</v>
      </c>
      <c r="AY249" s="103">
        <f t="shared" si="322"/>
        <v>0.57961496082154396</v>
      </c>
    </row>
    <row r="250" spans="1:51" x14ac:dyDescent="0.2">
      <c r="A250" s="27" t="s">
        <v>264</v>
      </c>
      <c r="B250" s="18">
        <f>IF(ISERROR(VLOOKUP('Prices revenue smoothing'!A250,Quantities!$A$1:$B$576,2,FALSE)),0,VLOOKUP('Prices revenue smoothing'!A250,Quantities!$A$1:$B$576,2,FALSE))</f>
        <v>23</v>
      </c>
      <c r="C250" s="19">
        <f t="shared" si="311"/>
        <v>1</v>
      </c>
      <c r="D250" s="20">
        <v>2</v>
      </c>
      <c r="E250" s="21">
        <v>60</v>
      </c>
      <c r="F250" s="22">
        <v>0</v>
      </c>
      <c r="G250" s="23">
        <v>0</v>
      </c>
      <c r="H250" s="23">
        <v>0</v>
      </c>
      <c r="I250" s="23">
        <f>VLOOKUP(A250,'[1]Public Lighting Charges'!$A$8:$L$689,12,FALSE)</f>
        <v>74.537067268375267</v>
      </c>
      <c r="J250" s="24">
        <f t="shared" si="312"/>
        <v>74.537067268375267</v>
      </c>
      <c r="K250" s="25">
        <f t="shared" si="313"/>
        <v>74.537067268375267</v>
      </c>
      <c r="L250" s="25">
        <f t="shared" si="335"/>
        <v>104.74569889211266</v>
      </c>
      <c r="M250" s="25">
        <f t="shared" si="335"/>
        <v>105.01812698763797</v>
      </c>
      <c r="N250" s="25">
        <f t="shared" si="335"/>
        <v>104.77241063799585</v>
      </c>
      <c r="O250" s="25">
        <f t="shared" si="335"/>
        <v>105.75146655086003</v>
      </c>
      <c r="P250" s="23">
        <f t="shared" si="362"/>
        <v>104.74569889211266</v>
      </c>
      <c r="Q250" s="23">
        <f t="shared" si="363"/>
        <v>0</v>
      </c>
      <c r="R250" s="32">
        <f t="shared" si="323"/>
        <v>104.74569889211266</v>
      </c>
      <c r="S250" s="26">
        <f t="shared" si="294"/>
        <v>0</v>
      </c>
      <c r="U250" s="61">
        <f t="shared" si="295"/>
        <v>1714.3525471726311</v>
      </c>
      <c r="V250" s="61">
        <f t="shared" si="296"/>
        <v>2409.151074518591</v>
      </c>
      <c r="W250" s="61">
        <f t="shared" si="297"/>
        <v>2415.4169207156733</v>
      </c>
      <c r="X250" s="61">
        <f t="shared" si="298"/>
        <v>2409.7654446739043</v>
      </c>
      <c r="Y250" s="61">
        <f t="shared" si="299"/>
        <v>2432.2837306697807</v>
      </c>
      <c r="Z250" s="62">
        <f t="shared" si="300"/>
        <v>9334.296080385373</v>
      </c>
      <c r="AA250" s="61">
        <f t="shared" si="314"/>
        <v>717.9311834971495</v>
      </c>
      <c r="AB250" s="63">
        <f t="shared" si="315"/>
        <v>2.0554341043619003E-4</v>
      </c>
      <c r="AC250" s="73"/>
      <c r="AD250" s="81">
        <f t="shared" si="316"/>
        <v>1714.3525471726311</v>
      </c>
      <c r="AE250" s="81">
        <f t="shared" si="301"/>
        <v>1971.0009233646038</v>
      </c>
      <c r="AF250" s="81">
        <f t="shared" si="302"/>
        <v>2260.1574831623998</v>
      </c>
      <c r="AG250" s="81">
        <f t="shared" si="303"/>
        <v>2585.9398524673784</v>
      </c>
      <c r="AH250" s="81">
        <f t="shared" si="304"/>
        <v>2952.9872133302415</v>
      </c>
      <c r="AI250" s="82">
        <f t="shared" si="305"/>
        <v>9334.2960803964488</v>
      </c>
      <c r="AK250" s="86">
        <f t="shared" si="306"/>
        <v>0.14970571637394298</v>
      </c>
      <c r="AL250" s="86">
        <f t="shared" si="307"/>
        <v>0.14670544106300587</v>
      </c>
      <c r="AM250" s="86">
        <f t="shared" si="308"/>
        <v>0.1441414466611175</v>
      </c>
      <c r="AN250" s="86">
        <f t="shared" si="309"/>
        <v>0.14193963580113603</v>
      </c>
      <c r="AO250" s="56"/>
      <c r="AP250" s="53" t="str">
        <f t="shared" si="317"/>
        <v>HPS0100-ST-0060-002-B</v>
      </c>
      <c r="AQ250" s="53">
        <f t="shared" si="318"/>
        <v>74.537067268375267</v>
      </c>
      <c r="AR250" s="54">
        <f t="shared" ref="AR250:AU250" si="371">IF($B250=0,L250,AQ250*(1+AK250))</f>
        <v>85.695692320200166</v>
      </c>
      <c r="AS250" s="54">
        <f t="shared" si="371"/>
        <v>98.267716659234779</v>
      </c>
      <c r="AT250" s="54">
        <f t="shared" si="371"/>
        <v>112.43216749858168</v>
      </c>
      <c r="AU250" s="54">
        <f t="shared" si="371"/>
        <v>128.39074840566269</v>
      </c>
      <c r="AW250" s="102">
        <f t="shared" si="320"/>
        <v>0.41877686400104003</v>
      </c>
      <c r="AX250" s="102">
        <f t="shared" si="321"/>
        <v>0.72250872097481311</v>
      </c>
      <c r="AY250" s="103">
        <f t="shared" si="322"/>
        <v>0.57961496082154385</v>
      </c>
    </row>
    <row r="251" spans="1:51" x14ac:dyDescent="0.2">
      <c r="A251" s="27" t="s">
        <v>265</v>
      </c>
      <c r="B251" s="18">
        <f>IF(ISERROR(VLOOKUP('Prices revenue smoothing'!A251,Quantities!$A$1:$B$576,2,FALSE)),0,VLOOKUP('Prices revenue smoothing'!A251,Quantities!$A$1:$B$576,2,FALSE))</f>
        <v>9</v>
      </c>
      <c r="C251" s="19">
        <f t="shared" si="311"/>
        <v>1</v>
      </c>
      <c r="D251" s="20">
        <v>2</v>
      </c>
      <c r="E251" s="21">
        <v>230</v>
      </c>
      <c r="F251" s="22">
        <v>0</v>
      </c>
      <c r="G251" s="23">
        <v>0</v>
      </c>
      <c r="H251" s="23">
        <v>0</v>
      </c>
      <c r="I251" s="23">
        <f>VLOOKUP(A251,'[1]Public Lighting Charges'!$A$8:$L$689,12,FALSE)</f>
        <v>85.346981268375274</v>
      </c>
      <c r="J251" s="24">
        <f t="shared" si="312"/>
        <v>85.346981268375274</v>
      </c>
      <c r="K251" s="25">
        <f t="shared" si="313"/>
        <v>85.346981268375274</v>
      </c>
      <c r="L251" s="25">
        <f t="shared" si="335"/>
        <v>119.93669095002053</v>
      </c>
      <c r="M251" s="25">
        <f t="shared" si="335"/>
        <v>120.2486285727078</v>
      </c>
      <c r="N251" s="25">
        <f t="shared" si="335"/>
        <v>119.9672766298586</v>
      </c>
      <c r="O251" s="25">
        <f t="shared" si="335"/>
        <v>121.08832243590098</v>
      </c>
      <c r="P251" s="23">
        <f t="shared" si="362"/>
        <v>119.93669095002053</v>
      </c>
      <c r="Q251" s="23">
        <f t="shared" si="363"/>
        <v>0</v>
      </c>
      <c r="R251" s="32">
        <f t="shared" si="323"/>
        <v>119.93669095002053</v>
      </c>
      <c r="S251" s="26">
        <f t="shared" si="294"/>
        <v>0</v>
      </c>
      <c r="U251" s="61">
        <f t="shared" si="295"/>
        <v>768.1228314153775</v>
      </c>
      <c r="V251" s="61">
        <f t="shared" si="296"/>
        <v>1079.4302185501847</v>
      </c>
      <c r="W251" s="61">
        <f t="shared" si="297"/>
        <v>1082.2376571543703</v>
      </c>
      <c r="X251" s="61">
        <f t="shared" si="298"/>
        <v>1079.7054896687275</v>
      </c>
      <c r="Y251" s="61">
        <f t="shared" si="299"/>
        <v>1089.7949019231087</v>
      </c>
      <c r="Z251" s="62">
        <f t="shared" si="300"/>
        <v>4182.2704124422335</v>
      </c>
      <c r="AA251" s="61">
        <f t="shared" si="314"/>
        <v>321.67207050773118</v>
      </c>
      <c r="AB251" s="63">
        <f t="shared" si="315"/>
        <v>9.2094585016019395E-5</v>
      </c>
      <c r="AC251" s="73"/>
      <c r="AD251" s="81">
        <f t="shared" si="316"/>
        <v>768.1228314153775</v>
      </c>
      <c r="AE251" s="81">
        <f t="shared" si="301"/>
        <v>883.11521015559799</v>
      </c>
      <c r="AF251" s="81">
        <f t="shared" si="302"/>
        <v>1012.6730165709241</v>
      </c>
      <c r="AG251" s="81">
        <f t="shared" si="303"/>
        <v>1158.6411701741349</v>
      </c>
      <c r="AH251" s="81">
        <f t="shared" si="304"/>
        <v>1323.0982758928535</v>
      </c>
      <c r="AI251" s="82">
        <f t="shared" si="305"/>
        <v>4182.2704124471948</v>
      </c>
      <c r="AK251" s="86">
        <f t="shared" si="306"/>
        <v>0.14970571637394292</v>
      </c>
      <c r="AL251" s="86">
        <f t="shared" si="307"/>
        <v>0.14670544106300587</v>
      </c>
      <c r="AM251" s="86">
        <f t="shared" si="308"/>
        <v>0.14414144666111747</v>
      </c>
      <c r="AN251" s="86">
        <f t="shared" si="309"/>
        <v>0.14193963580113586</v>
      </c>
      <c r="AO251" s="56"/>
      <c r="AP251" s="53" t="str">
        <f t="shared" si="317"/>
        <v>HPS0100-ST-0230-002-B</v>
      </c>
      <c r="AQ251" s="53">
        <f t="shared" si="318"/>
        <v>85.346981268375274</v>
      </c>
      <c r="AR251" s="54">
        <f t="shared" ref="AR251:AU251" si="372">IF($B251=0,L251,AQ251*(1+AK251))</f>
        <v>98.123912239510872</v>
      </c>
      <c r="AS251" s="54">
        <f t="shared" si="372"/>
        <v>112.519224063436</v>
      </c>
      <c r="AT251" s="54">
        <f t="shared" si="372"/>
        <v>128.7379077971261</v>
      </c>
      <c r="AU251" s="54">
        <f t="shared" si="372"/>
        <v>147.01091954365037</v>
      </c>
      <c r="AW251" s="102">
        <f t="shared" si="320"/>
        <v>0.41877686400104003</v>
      </c>
      <c r="AX251" s="102">
        <f t="shared" si="321"/>
        <v>0.72250872097481256</v>
      </c>
      <c r="AY251" s="103">
        <f t="shared" si="322"/>
        <v>0.57961496082154429</v>
      </c>
    </row>
    <row r="252" spans="1:51" x14ac:dyDescent="0.2">
      <c r="A252" s="27" t="s">
        <v>266</v>
      </c>
      <c r="B252" s="18">
        <f>IF(ISERROR(VLOOKUP('Prices revenue smoothing'!A252,Quantities!$A$1:$B$576,2,FALSE)),0,VLOOKUP('Prices revenue smoothing'!A252,Quantities!$A$1:$B$576,2,FALSE))</f>
        <v>21</v>
      </c>
      <c r="C252" s="19">
        <f t="shared" si="311"/>
        <v>1</v>
      </c>
      <c r="D252" s="20">
        <v>2</v>
      </c>
      <c r="E252" s="21">
        <v>320</v>
      </c>
      <c r="F252" s="22">
        <v>0</v>
      </c>
      <c r="G252" s="23">
        <v>0</v>
      </c>
      <c r="H252" s="23">
        <v>0</v>
      </c>
      <c r="I252" s="23">
        <f>VLOOKUP(A252,'[1]Public Lighting Charges'!$A$8:$L$689,12,FALSE)</f>
        <v>84.411951018375262</v>
      </c>
      <c r="J252" s="24">
        <f t="shared" si="312"/>
        <v>84.411951018375262</v>
      </c>
      <c r="K252" s="25">
        <f t="shared" si="313"/>
        <v>84.411951018375262</v>
      </c>
      <c r="L252" s="25">
        <f t="shared" si="335"/>
        <v>118.6227085167048</v>
      </c>
      <c r="M252" s="25">
        <f t="shared" si="335"/>
        <v>118.93122866511249</v>
      </c>
      <c r="N252" s="25">
        <f t="shared" si="335"/>
        <v>118.65295911104319</v>
      </c>
      <c r="O252" s="25">
        <f t="shared" si="335"/>
        <v>119.76172315005985</v>
      </c>
      <c r="P252" s="23">
        <f t="shared" si="362"/>
        <v>118.6227085167048</v>
      </c>
      <c r="Q252" s="23">
        <f t="shared" si="363"/>
        <v>0</v>
      </c>
      <c r="R252" s="32">
        <f t="shared" si="323"/>
        <v>118.6227085167048</v>
      </c>
      <c r="S252" s="26">
        <f t="shared" si="294"/>
        <v>0</v>
      </c>
      <c r="U252" s="61">
        <f t="shared" si="295"/>
        <v>1772.6509713858804</v>
      </c>
      <c r="V252" s="61">
        <f t="shared" si="296"/>
        <v>2491.0768788508008</v>
      </c>
      <c r="W252" s="61">
        <f t="shared" si="297"/>
        <v>2497.5558019673622</v>
      </c>
      <c r="X252" s="61">
        <f t="shared" si="298"/>
        <v>2491.7121413319069</v>
      </c>
      <c r="Y252" s="61">
        <f t="shared" si="299"/>
        <v>2514.996186151257</v>
      </c>
      <c r="Z252" s="62">
        <f t="shared" si="300"/>
        <v>9651.7189777490748</v>
      </c>
      <c r="AA252" s="61">
        <f t="shared" si="314"/>
        <v>742.34521476537657</v>
      </c>
      <c r="AB252" s="63">
        <f t="shared" si="315"/>
        <v>2.1253313781496616E-4</v>
      </c>
      <c r="AC252" s="73"/>
      <c r="AD252" s="81">
        <f t="shared" si="316"/>
        <v>1772.6509713858804</v>
      </c>
      <c r="AE252" s="81">
        <f t="shared" si="301"/>
        <v>2038.0269549381696</v>
      </c>
      <c r="AF252" s="81">
        <f t="shared" si="302"/>
        <v>2337.0165982606691</v>
      </c>
      <c r="AG252" s="81">
        <f t="shared" si="303"/>
        <v>2673.8775516050059</v>
      </c>
      <c r="AH252" s="81">
        <f t="shared" si="304"/>
        <v>3053.4067574566534</v>
      </c>
      <c r="AI252" s="82">
        <f t="shared" si="305"/>
        <v>9651.7189777605272</v>
      </c>
      <c r="AK252" s="86">
        <f t="shared" si="306"/>
        <v>0.14970571637394303</v>
      </c>
      <c r="AL252" s="86">
        <f t="shared" si="307"/>
        <v>0.14670544106300609</v>
      </c>
      <c r="AM252" s="86">
        <f t="shared" si="308"/>
        <v>0.14414144666111764</v>
      </c>
      <c r="AN252" s="86">
        <f t="shared" si="309"/>
        <v>0.14193963580113589</v>
      </c>
      <c r="AO252" s="56"/>
      <c r="AP252" s="53" t="str">
        <f t="shared" si="317"/>
        <v>HPS0100-ST-0320-002-B</v>
      </c>
      <c r="AQ252" s="53">
        <f t="shared" si="318"/>
        <v>84.411951018375262</v>
      </c>
      <c r="AR252" s="54">
        <f t="shared" ref="AR252:AU252" si="373">IF($B252=0,L252,AQ252*(1+AK252))</f>
        <v>97.048902616103319</v>
      </c>
      <c r="AS252" s="54">
        <f t="shared" si="373"/>
        <v>111.28650467907947</v>
      </c>
      <c r="AT252" s="54">
        <f t="shared" si="373"/>
        <v>127.32750245738123</v>
      </c>
      <c r="AU252" s="54">
        <f t="shared" si="373"/>
        <v>145.40032178365016</v>
      </c>
      <c r="AW252" s="102">
        <f t="shared" si="320"/>
        <v>0.41877686400104003</v>
      </c>
      <c r="AX252" s="102">
        <f t="shared" si="321"/>
        <v>0.72250872097481322</v>
      </c>
      <c r="AY252" s="103">
        <f t="shared" si="322"/>
        <v>0.57961496082154373</v>
      </c>
    </row>
    <row r="253" spans="1:51" x14ac:dyDescent="0.2">
      <c r="A253" s="27" t="s">
        <v>267</v>
      </c>
      <c r="B253" s="18">
        <f>IF(ISERROR(VLOOKUP('Prices revenue smoothing'!A253,Quantities!$A$1:$B$576,2,FALSE)),0,VLOOKUP('Prices revenue smoothing'!A253,Quantities!$A$1:$B$576,2,FALSE))</f>
        <v>2</v>
      </c>
      <c r="C253" s="19">
        <f t="shared" si="311"/>
        <v>1</v>
      </c>
      <c r="D253" s="20">
        <v>2</v>
      </c>
      <c r="E253" s="21">
        <v>390</v>
      </c>
      <c r="F253" s="22">
        <v>0</v>
      </c>
      <c r="G253" s="23">
        <v>0</v>
      </c>
      <c r="H253" s="23">
        <v>0</v>
      </c>
      <c r="I253" s="23">
        <f>VLOOKUP(A253,'[1]Public Lighting Charges'!$A$8:$L$689,12,FALSE)</f>
        <v>79.474509143375272</v>
      </c>
      <c r="J253" s="24">
        <f t="shared" si="312"/>
        <v>79.474509143375272</v>
      </c>
      <c r="K253" s="25">
        <f t="shared" si="313"/>
        <v>79.474509143375272</v>
      </c>
      <c r="L253" s="25">
        <f t="shared" si="335"/>
        <v>111.68420370440874</v>
      </c>
      <c r="M253" s="25">
        <f t="shared" si="335"/>
        <v>111.97467782637523</v>
      </c>
      <c r="N253" s="25">
        <f t="shared" si="335"/>
        <v>111.71268487451952</v>
      </c>
      <c r="O253" s="25">
        <f t="shared" si="335"/>
        <v>112.75659485045995</v>
      </c>
      <c r="P253" s="23">
        <f t="shared" si="362"/>
        <v>111.68420370440874</v>
      </c>
      <c r="Q253" s="23">
        <f t="shared" si="363"/>
        <v>0</v>
      </c>
      <c r="R253" s="32">
        <f t="shared" si="323"/>
        <v>111.68420370440874</v>
      </c>
      <c r="S253" s="26">
        <f t="shared" si="294"/>
        <v>0</v>
      </c>
      <c r="U253" s="61">
        <f t="shared" si="295"/>
        <v>158.94901828675054</v>
      </c>
      <c r="V253" s="61">
        <f t="shared" si="296"/>
        <v>223.36840740881749</v>
      </c>
      <c r="W253" s="61">
        <f t="shared" si="297"/>
        <v>223.94935565275046</v>
      </c>
      <c r="X253" s="61">
        <f t="shared" si="298"/>
        <v>223.42536974903905</v>
      </c>
      <c r="Y253" s="61">
        <f t="shared" si="299"/>
        <v>225.5131897009199</v>
      </c>
      <c r="Z253" s="62">
        <f t="shared" si="300"/>
        <v>865.44462562385411</v>
      </c>
      <c r="AA253" s="61">
        <f t="shared" si="314"/>
        <v>66.564171414169351</v>
      </c>
      <c r="AB253" s="63">
        <f t="shared" si="315"/>
        <v>1.9057295629201265E-5</v>
      </c>
      <c r="AC253" s="73"/>
      <c r="AD253" s="81">
        <f t="shared" si="316"/>
        <v>158.94901828675054</v>
      </c>
      <c r="AE253" s="81">
        <f t="shared" si="301"/>
        <v>182.74459493630349</v>
      </c>
      <c r="AF253" s="81">
        <f t="shared" si="302"/>
        <v>209.55422133831425</v>
      </c>
      <c r="AG253" s="81">
        <f t="shared" si="303"/>
        <v>239.75966995596289</v>
      </c>
      <c r="AH253" s="81">
        <f t="shared" si="304"/>
        <v>273.79107018931279</v>
      </c>
      <c r="AI253" s="82">
        <f t="shared" si="305"/>
        <v>865.44462562488104</v>
      </c>
      <c r="AK253" s="86">
        <f t="shared" si="306"/>
        <v>0.14970571637394292</v>
      </c>
      <c r="AL253" s="86">
        <f t="shared" si="307"/>
        <v>0.14670544106300593</v>
      </c>
      <c r="AM253" s="86">
        <f t="shared" si="308"/>
        <v>0.14414144666111753</v>
      </c>
      <c r="AN253" s="86">
        <f t="shared" si="309"/>
        <v>0.14193963580113583</v>
      </c>
      <c r="AO253" s="56"/>
      <c r="AP253" s="53" t="str">
        <f t="shared" si="317"/>
        <v>HPS0100-ST-0390-002-B</v>
      </c>
      <c r="AQ253" s="53">
        <f t="shared" si="318"/>
        <v>79.474509143375272</v>
      </c>
      <c r="AR253" s="54">
        <f t="shared" ref="AR253:AU253" si="374">IF($B253=0,L253,AQ253*(1+AK253))</f>
        <v>91.372297468151729</v>
      </c>
      <c r="AS253" s="54">
        <f t="shared" si="374"/>
        <v>104.77711066915711</v>
      </c>
      <c r="AT253" s="54">
        <f t="shared" si="374"/>
        <v>119.87983497798143</v>
      </c>
      <c r="AU253" s="54">
        <f t="shared" si="374"/>
        <v>136.89553509465637</v>
      </c>
      <c r="AW253" s="102">
        <f t="shared" si="320"/>
        <v>0.41877686400103997</v>
      </c>
      <c r="AX253" s="102">
        <f t="shared" si="321"/>
        <v>0.72250872097481234</v>
      </c>
      <c r="AY253" s="103">
        <f t="shared" si="322"/>
        <v>0.5796149608215444</v>
      </c>
    </row>
    <row r="254" spans="1:51" x14ac:dyDescent="0.2">
      <c r="A254" s="27" t="s">
        <v>268</v>
      </c>
      <c r="B254" s="18">
        <f>IF(ISERROR(VLOOKUP('Prices revenue smoothing'!A254,Quantities!$A$1:$B$576,2,FALSE)),0,VLOOKUP('Prices revenue smoothing'!A254,Quantities!$A$1:$B$576,2,FALSE))</f>
        <v>8</v>
      </c>
      <c r="C254" s="19">
        <f t="shared" si="311"/>
        <v>1</v>
      </c>
      <c r="D254" s="20">
        <v>2</v>
      </c>
      <c r="E254" s="21">
        <v>610</v>
      </c>
      <c r="F254" s="22">
        <v>0</v>
      </c>
      <c r="G254" s="23">
        <v>0</v>
      </c>
      <c r="H254" s="23">
        <v>0</v>
      </c>
      <c r="I254" s="23">
        <f>VLOOKUP(A254,'[1]Public Lighting Charges'!$A$8:$L$689,12,FALSE)</f>
        <v>74.537067268375267</v>
      </c>
      <c r="J254" s="24">
        <f t="shared" si="312"/>
        <v>74.537067268375267</v>
      </c>
      <c r="K254" s="25">
        <f t="shared" si="313"/>
        <v>74.537067268375267</v>
      </c>
      <c r="L254" s="25">
        <f t="shared" si="335"/>
        <v>104.74569889211266</v>
      </c>
      <c r="M254" s="25">
        <f t="shared" si="335"/>
        <v>105.01812698763797</v>
      </c>
      <c r="N254" s="25">
        <f t="shared" si="335"/>
        <v>104.77241063799585</v>
      </c>
      <c r="O254" s="25">
        <f t="shared" si="335"/>
        <v>105.75146655086003</v>
      </c>
      <c r="P254" s="23">
        <f t="shared" si="362"/>
        <v>104.74569889211266</v>
      </c>
      <c r="Q254" s="23">
        <f t="shared" si="363"/>
        <v>0</v>
      </c>
      <c r="R254" s="32">
        <f t="shared" si="323"/>
        <v>104.74569889211266</v>
      </c>
      <c r="S254" s="26">
        <f t="shared" si="294"/>
        <v>0</v>
      </c>
      <c r="U254" s="61">
        <f t="shared" si="295"/>
        <v>596.29653814700214</v>
      </c>
      <c r="V254" s="61">
        <f t="shared" si="296"/>
        <v>837.96559113690125</v>
      </c>
      <c r="W254" s="61">
        <f t="shared" si="297"/>
        <v>840.14501590110376</v>
      </c>
      <c r="X254" s="61">
        <f t="shared" si="298"/>
        <v>838.17928510396678</v>
      </c>
      <c r="Y254" s="61">
        <f t="shared" si="299"/>
        <v>846.01173240688024</v>
      </c>
      <c r="Z254" s="62">
        <f t="shared" si="300"/>
        <v>3246.7116801340426</v>
      </c>
      <c r="AA254" s="61">
        <f t="shared" si="314"/>
        <v>249.7151942598781</v>
      </c>
      <c r="AB254" s="63">
        <f t="shared" si="315"/>
        <v>7.1493360151718278E-5</v>
      </c>
      <c r="AC254" s="73"/>
      <c r="AD254" s="81">
        <f t="shared" si="316"/>
        <v>596.29653814700214</v>
      </c>
      <c r="AE254" s="81">
        <f t="shared" si="301"/>
        <v>685.56553856160133</v>
      </c>
      <c r="AF254" s="81">
        <f t="shared" si="302"/>
        <v>786.14173327387823</v>
      </c>
      <c r="AG254" s="81">
        <f t="shared" si="303"/>
        <v>899.45733998865353</v>
      </c>
      <c r="AH254" s="81">
        <f t="shared" si="304"/>
        <v>1027.1259872453015</v>
      </c>
      <c r="AI254" s="82">
        <f t="shared" si="305"/>
        <v>3246.7116801378952</v>
      </c>
      <c r="AK254" s="86">
        <f t="shared" si="306"/>
        <v>0.149705716373943</v>
      </c>
      <c r="AL254" s="86">
        <f t="shared" si="307"/>
        <v>0.1467054410630059</v>
      </c>
      <c r="AM254" s="86">
        <f t="shared" si="308"/>
        <v>0.14414144666111764</v>
      </c>
      <c r="AN254" s="86">
        <f t="shared" si="309"/>
        <v>0.14193963580113594</v>
      </c>
      <c r="AO254" s="56"/>
      <c r="AP254" s="53" t="str">
        <f t="shared" si="317"/>
        <v>HPS0100-ST-0610-002-B</v>
      </c>
      <c r="AQ254" s="53">
        <f t="shared" si="318"/>
        <v>74.537067268375267</v>
      </c>
      <c r="AR254" s="54">
        <f t="shared" ref="AR254:AU254" si="375">IF($B254=0,L254,AQ254*(1+AK254))</f>
        <v>85.695692320200166</v>
      </c>
      <c r="AS254" s="54">
        <f t="shared" si="375"/>
        <v>98.267716659234779</v>
      </c>
      <c r="AT254" s="54">
        <f t="shared" si="375"/>
        <v>112.43216749858169</v>
      </c>
      <c r="AU254" s="54">
        <f t="shared" si="375"/>
        <v>128.39074840566269</v>
      </c>
      <c r="AW254" s="102">
        <f t="shared" si="320"/>
        <v>0.41877686400104003</v>
      </c>
      <c r="AX254" s="102">
        <f t="shared" si="321"/>
        <v>0.72250872097481311</v>
      </c>
      <c r="AY254" s="103">
        <f t="shared" si="322"/>
        <v>0.57961496082154385</v>
      </c>
    </row>
    <row r="255" spans="1:51" x14ac:dyDescent="0.2">
      <c r="A255" s="27" t="s">
        <v>269</v>
      </c>
      <c r="B255" s="18">
        <f>IF(ISERROR(VLOOKUP('Prices revenue smoothing'!A255,Quantities!$A$1:$B$576,2,FALSE)),0,VLOOKUP('Prices revenue smoothing'!A255,Quantities!$A$1:$B$576,2,FALSE))</f>
        <v>6</v>
      </c>
      <c r="C255" s="19">
        <f t="shared" si="311"/>
        <v>1</v>
      </c>
      <c r="D255" s="20">
        <v>2</v>
      </c>
      <c r="E255" s="21">
        <v>1070</v>
      </c>
      <c r="F255" s="22">
        <v>0</v>
      </c>
      <c r="G255" s="23">
        <v>0</v>
      </c>
      <c r="H255" s="23">
        <v>0</v>
      </c>
      <c r="I255" s="23">
        <f>VLOOKUP(A255,'[1]Public Lighting Charges'!$A$8:$L$689,12,FALSE)</f>
        <v>85.346981268375274</v>
      </c>
      <c r="J255" s="24">
        <f t="shared" si="312"/>
        <v>85.346981268375274</v>
      </c>
      <c r="K255" s="25">
        <f t="shared" si="313"/>
        <v>85.346981268375274</v>
      </c>
      <c r="L255" s="25">
        <f t="shared" si="335"/>
        <v>119.93669095002053</v>
      </c>
      <c r="M255" s="25">
        <f t="shared" si="335"/>
        <v>120.2486285727078</v>
      </c>
      <c r="N255" s="25">
        <f t="shared" si="335"/>
        <v>119.9672766298586</v>
      </c>
      <c r="O255" s="25">
        <f t="shared" si="335"/>
        <v>121.08832243590098</v>
      </c>
      <c r="P255" s="23">
        <f t="shared" si="362"/>
        <v>119.93669095002053</v>
      </c>
      <c r="Q255" s="23">
        <f t="shared" si="363"/>
        <v>0</v>
      </c>
      <c r="R255" s="32">
        <f t="shared" si="323"/>
        <v>119.93669095002053</v>
      </c>
      <c r="S255" s="26">
        <f t="shared" si="294"/>
        <v>0</v>
      </c>
      <c r="U255" s="61">
        <f t="shared" si="295"/>
        <v>512.08188761025167</v>
      </c>
      <c r="V255" s="61">
        <f t="shared" si="296"/>
        <v>719.6201457001232</v>
      </c>
      <c r="W255" s="61">
        <f t="shared" si="297"/>
        <v>721.49177143624684</v>
      </c>
      <c r="X255" s="61">
        <f t="shared" si="298"/>
        <v>719.80365977915164</v>
      </c>
      <c r="Y255" s="61">
        <f t="shared" si="299"/>
        <v>726.52993461540586</v>
      </c>
      <c r="Z255" s="62">
        <f t="shared" si="300"/>
        <v>2788.1802749614885</v>
      </c>
      <c r="AA255" s="61">
        <f t="shared" si="314"/>
        <v>214.44804700515419</v>
      </c>
      <c r="AB255" s="63">
        <f t="shared" si="315"/>
        <v>6.1396390010679615E-5</v>
      </c>
      <c r="AC255" s="73"/>
      <c r="AD255" s="81">
        <f t="shared" si="316"/>
        <v>512.08188761025167</v>
      </c>
      <c r="AE255" s="81">
        <f t="shared" si="301"/>
        <v>588.7434734370654</v>
      </c>
      <c r="AF255" s="81">
        <f t="shared" si="302"/>
        <v>675.11534438061619</v>
      </c>
      <c r="AG255" s="81">
        <f t="shared" si="303"/>
        <v>772.42744678275676</v>
      </c>
      <c r="AH255" s="81">
        <f t="shared" si="304"/>
        <v>882.06551726190253</v>
      </c>
      <c r="AI255" s="82">
        <f t="shared" si="305"/>
        <v>2788.1802749647968</v>
      </c>
      <c r="AK255" s="86">
        <f t="shared" si="306"/>
        <v>0.14970571637394309</v>
      </c>
      <c r="AL255" s="86">
        <f t="shared" si="307"/>
        <v>0.14670544106300593</v>
      </c>
      <c r="AM255" s="86">
        <f t="shared" si="308"/>
        <v>0.1441414466611175</v>
      </c>
      <c r="AN255" s="86">
        <f t="shared" si="309"/>
        <v>0.14193963580113589</v>
      </c>
      <c r="AO255" s="56"/>
      <c r="AP255" s="53" t="str">
        <f t="shared" si="317"/>
        <v>HPS0100-ST-1070-002-B</v>
      </c>
      <c r="AQ255" s="53">
        <f t="shared" si="318"/>
        <v>85.346981268375274</v>
      </c>
      <c r="AR255" s="54">
        <f t="shared" ref="AR255:AU255" si="376">IF($B255=0,L255,AQ255*(1+AK255))</f>
        <v>98.123912239510886</v>
      </c>
      <c r="AS255" s="54">
        <f t="shared" si="376"/>
        <v>112.51922406343603</v>
      </c>
      <c r="AT255" s="54">
        <f t="shared" si="376"/>
        <v>128.73790779712613</v>
      </c>
      <c r="AU255" s="54">
        <f t="shared" si="376"/>
        <v>147.01091954365043</v>
      </c>
      <c r="AW255" s="102">
        <f t="shared" si="320"/>
        <v>0.41877686400104003</v>
      </c>
      <c r="AX255" s="102">
        <f t="shared" si="321"/>
        <v>0.72250872097481322</v>
      </c>
      <c r="AY255" s="103">
        <f t="shared" si="322"/>
        <v>0.57961496082154373</v>
      </c>
    </row>
    <row r="256" spans="1:51" x14ac:dyDescent="0.2">
      <c r="A256" s="27" t="s">
        <v>270</v>
      </c>
      <c r="B256" s="18">
        <f>IF(ISERROR(VLOOKUP('Prices revenue smoothing'!A256,Quantities!$A$1:$B$576,2,FALSE)),0,VLOOKUP('Prices revenue smoothing'!A256,Quantities!$A$1:$B$576,2,FALSE))</f>
        <v>2</v>
      </c>
      <c r="C256" s="19">
        <f t="shared" si="311"/>
        <v>1</v>
      </c>
      <c r="D256" s="20">
        <v>2</v>
      </c>
      <c r="E256" s="21">
        <v>1120</v>
      </c>
      <c r="F256" s="22">
        <v>0</v>
      </c>
      <c r="G256" s="23">
        <v>0</v>
      </c>
      <c r="H256" s="23">
        <v>0</v>
      </c>
      <c r="I256" s="23">
        <f>VLOOKUP(A256,'[1]Public Lighting Charges'!$A$8:$L$689,12,FALSE)</f>
        <v>84.411951018375262</v>
      </c>
      <c r="J256" s="24">
        <f t="shared" si="312"/>
        <v>84.411951018375262</v>
      </c>
      <c r="K256" s="25">
        <f t="shared" si="313"/>
        <v>84.411951018375262</v>
      </c>
      <c r="L256" s="25">
        <f t="shared" si="335"/>
        <v>118.6227085167048</v>
      </c>
      <c r="M256" s="25">
        <f t="shared" si="335"/>
        <v>118.93122866511249</v>
      </c>
      <c r="N256" s="25">
        <f t="shared" si="335"/>
        <v>118.65295911104319</v>
      </c>
      <c r="O256" s="25">
        <f t="shared" si="335"/>
        <v>119.76172315005985</v>
      </c>
      <c r="P256" s="23">
        <f t="shared" si="362"/>
        <v>118.6227085167048</v>
      </c>
      <c r="Q256" s="23">
        <f t="shared" si="363"/>
        <v>0</v>
      </c>
      <c r="R256" s="32">
        <f t="shared" si="323"/>
        <v>118.6227085167048</v>
      </c>
      <c r="S256" s="26">
        <f t="shared" si="294"/>
        <v>0</v>
      </c>
      <c r="U256" s="61">
        <f t="shared" si="295"/>
        <v>168.82390203675052</v>
      </c>
      <c r="V256" s="61">
        <f t="shared" si="296"/>
        <v>237.24541703340961</v>
      </c>
      <c r="W256" s="61">
        <f t="shared" si="297"/>
        <v>237.86245733022497</v>
      </c>
      <c r="X256" s="61">
        <f t="shared" si="298"/>
        <v>237.30591822208638</v>
      </c>
      <c r="Y256" s="61">
        <f t="shared" si="299"/>
        <v>239.5234463001197</v>
      </c>
      <c r="Z256" s="62">
        <f t="shared" si="300"/>
        <v>919.21133121419757</v>
      </c>
      <c r="AA256" s="61">
        <f t="shared" si="314"/>
        <v>70.699544263369177</v>
      </c>
      <c r="AB256" s="63">
        <f t="shared" si="315"/>
        <v>2.0241251220472964E-5</v>
      </c>
      <c r="AC256" s="73"/>
      <c r="AD256" s="81">
        <f t="shared" si="316"/>
        <v>168.82390203675052</v>
      </c>
      <c r="AE256" s="81">
        <f t="shared" si="301"/>
        <v>194.09780523220664</v>
      </c>
      <c r="AF256" s="81">
        <f t="shared" si="302"/>
        <v>222.57300935815894</v>
      </c>
      <c r="AG256" s="81">
        <f t="shared" si="303"/>
        <v>254.65500491476243</v>
      </c>
      <c r="AH256" s="81">
        <f t="shared" si="304"/>
        <v>290.80064356730031</v>
      </c>
      <c r="AI256" s="82">
        <f t="shared" si="305"/>
        <v>919.21133121528828</v>
      </c>
      <c r="AK256" s="86">
        <f t="shared" si="306"/>
        <v>0.149705716373943</v>
      </c>
      <c r="AL256" s="86">
        <f t="shared" si="307"/>
        <v>0.14670544106300598</v>
      </c>
      <c r="AM256" s="86">
        <f t="shared" si="308"/>
        <v>0.14414144666111756</v>
      </c>
      <c r="AN256" s="86">
        <f t="shared" si="309"/>
        <v>0.14193963580113603</v>
      </c>
      <c r="AO256" s="56"/>
      <c r="AP256" s="53" t="str">
        <f t="shared" si="317"/>
        <v>HPS0100-ST-1120-002-B</v>
      </c>
      <c r="AQ256" s="53">
        <f t="shared" si="318"/>
        <v>84.411951018375262</v>
      </c>
      <c r="AR256" s="54">
        <f t="shared" ref="AR256:AU256" si="377">IF($B256=0,L256,AQ256*(1+AK256))</f>
        <v>97.048902616103319</v>
      </c>
      <c r="AS256" s="54">
        <f t="shared" si="377"/>
        <v>111.28650467907947</v>
      </c>
      <c r="AT256" s="54">
        <f t="shared" si="377"/>
        <v>127.3275024573812</v>
      </c>
      <c r="AU256" s="54">
        <f t="shared" si="377"/>
        <v>145.40032178365013</v>
      </c>
      <c r="AW256" s="102">
        <f t="shared" si="320"/>
        <v>0.41877686400104003</v>
      </c>
      <c r="AX256" s="102">
        <f t="shared" si="321"/>
        <v>0.72250872097481289</v>
      </c>
      <c r="AY256" s="103">
        <f t="shared" si="322"/>
        <v>0.57961496082154396</v>
      </c>
    </row>
    <row r="257" spans="1:51" x14ac:dyDescent="0.2">
      <c r="A257" s="27" t="s">
        <v>271</v>
      </c>
      <c r="B257" s="18">
        <f>IF(ISERROR(VLOOKUP('Prices revenue smoothing'!A257,Quantities!$A$1:$B$576,2,FALSE)),0,VLOOKUP('Prices revenue smoothing'!A257,Quantities!$A$1:$B$576,2,FALSE))</f>
        <v>1</v>
      </c>
      <c r="C257" s="19">
        <f t="shared" si="311"/>
        <v>1</v>
      </c>
      <c r="D257" s="20">
        <v>2</v>
      </c>
      <c r="E257" s="21">
        <v>1160</v>
      </c>
      <c r="F257" s="22">
        <v>0</v>
      </c>
      <c r="G257" s="23">
        <v>0</v>
      </c>
      <c r="H257" s="23">
        <v>0</v>
      </c>
      <c r="I257" s="23">
        <f>VLOOKUP(A257,'[1]Public Lighting Charges'!$A$8:$L$689,12,FALSE)</f>
        <v>79.942024268375263</v>
      </c>
      <c r="J257" s="24">
        <f t="shared" si="312"/>
        <v>79.942024268375263</v>
      </c>
      <c r="K257" s="25">
        <f t="shared" si="313"/>
        <v>79.942024268375263</v>
      </c>
      <c r="L257" s="25">
        <f t="shared" si="335"/>
        <v>112.34119492106657</v>
      </c>
      <c r="M257" s="25">
        <f t="shared" si="335"/>
        <v>112.63337778017288</v>
      </c>
      <c r="N257" s="25">
        <f t="shared" si="335"/>
        <v>112.36984363392722</v>
      </c>
      <c r="O257" s="25">
        <f t="shared" si="335"/>
        <v>113.41989449338048</v>
      </c>
      <c r="P257" s="23">
        <f t="shared" si="362"/>
        <v>112.34119492106657</v>
      </c>
      <c r="Q257" s="23">
        <f t="shared" si="363"/>
        <v>0</v>
      </c>
      <c r="R257" s="32">
        <f t="shared" si="323"/>
        <v>112.34119492106657</v>
      </c>
      <c r="S257" s="26">
        <f t="shared" si="294"/>
        <v>0</v>
      </c>
      <c r="U257" s="61">
        <f t="shared" si="295"/>
        <v>79.942024268375263</v>
      </c>
      <c r="V257" s="61">
        <f t="shared" si="296"/>
        <v>112.34119492106657</v>
      </c>
      <c r="W257" s="61">
        <f t="shared" si="297"/>
        <v>112.63337778017288</v>
      </c>
      <c r="X257" s="61">
        <f t="shared" si="298"/>
        <v>112.36984363392722</v>
      </c>
      <c r="Y257" s="61">
        <f t="shared" si="299"/>
        <v>113.41989449338048</v>
      </c>
      <c r="Z257" s="62">
        <f t="shared" si="300"/>
        <v>435.26783625516839</v>
      </c>
      <c r="AA257" s="61">
        <f t="shared" si="314"/>
        <v>33.477870225005219</v>
      </c>
      <c r="AB257" s="63">
        <f t="shared" si="315"/>
        <v>9.5847008437056899E-6</v>
      </c>
      <c r="AC257" s="73"/>
      <c r="AD257" s="81">
        <f t="shared" si="316"/>
        <v>79.942024268375263</v>
      </c>
      <c r="AE257" s="81">
        <f t="shared" si="301"/>
        <v>91.909802279855512</v>
      </c>
      <c r="AF257" s="81">
        <f t="shared" si="302"/>
        <v>105.39347036133539</v>
      </c>
      <c r="AG257" s="81">
        <f t="shared" si="303"/>
        <v>120.58503764785388</v>
      </c>
      <c r="AH257" s="81">
        <f t="shared" si="304"/>
        <v>137.70083397465652</v>
      </c>
      <c r="AI257" s="82">
        <f t="shared" si="305"/>
        <v>435.26783625568476</v>
      </c>
      <c r="AK257" s="86">
        <f t="shared" si="306"/>
        <v>0.14970571637394292</v>
      </c>
      <c r="AL257" s="86">
        <f t="shared" si="307"/>
        <v>0.14670544106300598</v>
      </c>
      <c r="AM257" s="86">
        <f t="shared" si="308"/>
        <v>0.14414144666111747</v>
      </c>
      <c r="AN257" s="86">
        <f t="shared" si="309"/>
        <v>0.14193963580113586</v>
      </c>
      <c r="AO257" s="56"/>
      <c r="AP257" s="53" t="str">
        <f t="shared" si="317"/>
        <v>HPS0100-ST-1160-002-B</v>
      </c>
      <c r="AQ257" s="53">
        <f t="shared" si="318"/>
        <v>79.942024268375263</v>
      </c>
      <c r="AR257" s="54">
        <f t="shared" ref="AR257:AU257" si="378">IF($B257=0,L257,AQ257*(1+AK257))</f>
        <v>91.909802279855498</v>
      </c>
      <c r="AS257" s="54">
        <f t="shared" si="378"/>
        <v>105.39347036133537</v>
      </c>
      <c r="AT257" s="54">
        <f t="shared" si="378"/>
        <v>120.58503764785387</v>
      </c>
      <c r="AU257" s="54">
        <f t="shared" si="378"/>
        <v>137.70083397465649</v>
      </c>
      <c r="AW257" s="102">
        <f t="shared" si="320"/>
        <v>0.41877686400103992</v>
      </c>
      <c r="AX257" s="102">
        <f t="shared" si="321"/>
        <v>0.72250872097481245</v>
      </c>
      <c r="AY257" s="103">
        <f t="shared" si="322"/>
        <v>0.57961496082154418</v>
      </c>
    </row>
    <row r="258" spans="1:51" x14ac:dyDescent="0.2">
      <c r="A258" s="27" t="s">
        <v>272</v>
      </c>
      <c r="B258" s="18">
        <f>IF(ISERROR(VLOOKUP('Prices revenue smoothing'!A258,Quantities!$A$1:$B$576,2,FALSE)),0,VLOOKUP('Prices revenue smoothing'!A258,Quantities!$A$1:$B$576,2,FALSE))</f>
        <v>2822</v>
      </c>
      <c r="C258" s="19">
        <f t="shared" si="311"/>
        <v>1</v>
      </c>
      <c r="D258" s="20">
        <v>2</v>
      </c>
      <c r="E258" s="21">
        <v>60</v>
      </c>
      <c r="F258" s="22">
        <v>0</v>
      </c>
      <c r="G258" s="23">
        <v>0</v>
      </c>
      <c r="H258" s="23">
        <v>0</v>
      </c>
      <c r="I258" s="23">
        <f>VLOOKUP(A258,'[1]Public Lighting Charges'!$A$8:$L$689,12,FALSE)</f>
        <v>77.879465349104166</v>
      </c>
      <c r="J258" s="24">
        <f t="shared" si="312"/>
        <v>77.879465349104166</v>
      </c>
      <c r="K258" s="25">
        <f t="shared" si="313"/>
        <v>77.879465349104166</v>
      </c>
      <c r="L258" s="25">
        <f t="shared" si="335"/>
        <v>109.44271523273473</v>
      </c>
      <c r="M258" s="25">
        <f t="shared" si="335"/>
        <v>109.72735957417621</v>
      </c>
      <c r="N258" s="25">
        <f t="shared" si="335"/>
        <v>109.47062478920324</v>
      </c>
      <c r="O258" s="25">
        <f t="shared" si="335"/>
        <v>110.49358361807967</v>
      </c>
      <c r="P258" s="23">
        <f t="shared" si="362"/>
        <v>109.44271523273473</v>
      </c>
      <c r="Q258" s="23">
        <f t="shared" si="363"/>
        <v>0</v>
      </c>
      <c r="R258" s="32">
        <f t="shared" si="323"/>
        <v>109.44271523273473</v>
      </c>
      <c r="S258" s="26">
        <f t="shared" si="294"/>
        <v>0</v>
      </c>
      <c r="U258" s="61">
        <f t="shared" si="295"/>
        <v>219775.85121517195</v>
      </c>
      <c r="V258" s="61">
        <f t="shared" si="296"/>
        <v>308847.3423867774</v>
      </c>
      <c r="W258" s="61">
        <f t="shared" si="297"/>
        <v>309650.60871832527</v>
      </c>
      <c r="X258" s="61">
        <f t="shared" si="298"/>
        <v>308926.10315513157</v>
      </c>
      <c r="Y258" s="61">
        <f t="shared" si="299"/>
        <v>311812.89297022083</v>
      </c>
      <c r="Z258" s="62">
        <f t="shared" si="300"/>
        <v>1196634.1870255712</v>
      </c>
      <c r="AA258" s="61">
        <f t="shared" si="314"/>
        <v>92037.041755048878</v>
      </c>
      <c r="AB258" s="63">
        <f t="shared" si="315"/>
        <v>2.6350168210608007E-2</v>
      </c>
      <c r="AC258" s="73"/>
      <c r="AD258" s="81">
        <f t="shared" si="316"/>
        <v>219775.85121517195</v>
      </c>
      <c r="AE258" s="81">
        <f t="shared" si="301"/>
        <v>252677.55246303236</v>
      </c>
      <c r="AF258" s="81">
        <f t="shared" si="302"/>
        <v>289746.72424384236</v>
      </c>
      <c r="AG258" s="81">
        <f t="shared" si="303"/>
        <v>331511.23624166969</v>
      </c>
      <c r="AH258" s="81">
        <f t="shared" si="304"/>
        <v>378565.82037779666</v>
      </c>
      <c r="AI258" s="82">
        <f t="shared" si="305"/>
        <v>1196634.187026991</v>
      </c>
      <c r="AK258" s="86">
        <f t="shared" si="306"/>
        <v>0.14970571637394295</v>
      </c>
      <c r="AL258" s="86">
        <f t="shared" si="307"/>
        <v>0.14670544106300598</v>
      </c>
      <c r="AM258" s="86">
        <f t="shared" si="308"/>
        <v>0.14414144666111753</v>
      </c>
      <c r="AN258" s="86">
        <f t="shared" si="309"/>
        <v>0.14193963580113605</v>
      </c>
      <c r="AO258" s="56"/>
      <c r="AP258" s="53" t="str">
        <f t="shared" si="317"/>
        <v>HPS0110-ST-0060-002-B</v>
      </c>
      <c r="AQ258" s="53">
        <f t="shared" si="318"/>
        <v>77.879465349104166</v>
      </c>
      <c r="AR258" s="54">
        <f t="shared" ref="AR258:AU258" si="379">IF($B258=0,L258,AQ258*(1+AK258))</f>
        <v>89.538466500011481</v>
      </c>
      <c r="AS258" s="54">
        <f t="shared" si="379"/>
        <v>102.67424672000085</v>
      </c>
      <c r="AT258" s="54">
        <f t="shared" si="379"/>
        <v>117.47386117706228</v>
      </c>
      <c r="AU258" s="54">
        <f t="shared" si="379"/>
        <v>134.1480582486877</v>
      </c>
      <c r="AW258" s="102">
        <f t="shared" si="320"/>
        <v>0.41877686400104003</v>
      </c>
      <c r="AX258" s="102">
        <f t="shared" si="321"/>
        <v>0.72250872097481322</v>
      </c>
      <c r="AY258" s="103">
        <f t="shared" si="322"/>
        <v>0.57961496082154373</v>
      </c>
    </row>
    <row r="259" spans="1:51" x14ac:dyDescent="0.2">
      <c r="A259" s="27" t="s">
        <v>273</v>
      </c>
      <c r="B259" s="18">
        <f>IF(ISERROR(VLOOKUP('Prices revenue smoothing'!A259,Quantities!$A$1:$B$576,2,FALSE)),0,VLOOKUP('Prices revenue smoothing'!A259,Quantities!$A$1:$B$576,2,FALSE))</f>
        <v>1155</v>
      </c>
      <c r="C259" s="19">
        <f t="shared" si="311"/>
        <v>1</v>
      </c>
      <c r="D259" s="20">
        <v>2</v>
      </c>
      <c r="E259" s="21">
        <v>230</v>
      </c>
      <c r="F259" s="22">
        <v>0</v>
      </c>
      <c r="G259" s="23">
        <v>0</v>
      </c>
      <c r="H259" s="23">
        <v>0</v>
      </c>
      <c r="I259" s="23">
        <f>VLOOKUP(A259,'[1]Public Lighting Charges'!$A$8:$L$689,12,FALSE)</f>
        <v>88.689379349104172</v>
      </c>
      <c r="J259" s="24">
        <f t="shared" si="312"/>
        <v>88.689379349104172</v>
      </c>
      <c r="K259" s="25">
        <f t="shared" si="313"/>
        <v>88.689379349104172</v>
      </c>
      <c r="L259" s="25">
        <f t="shared" si="335"/>
        <v>124.63370729064259</v>
      </c>
      <c r="M259" s="25">
        <f t="shared" si="335"/>
        <v>124.95786115924604</v>
      </c>
      <c r="N259" s="25">
        <f t="shared" si="335"/>
        <v>124.66549078106598</v>
      </c>
      <c r="O259" s="25">
        <f t="shared" si="335"/>
        <v>125.83043950312062</v>
      </c>
      <c r="P259" s="23">
        <f t="shared" si="362"/>
        <v>124.63370729064259</v>
      </c>
      <c r="Q259" s="23">
        <f t="shared" si="363"/>
        <v>0</v>
      </c>
      <c r="R259" s="32">
        <f t="shared" si="323"/>
        <v>124.63370729064259</v>
      </c>
      <c r="S259" s="26">
        <f t="shared" si="294"/>
        <v>0</v>
      </c>
      <c r="U259" s="61">
        <f t="shared" si="295"/>
        <v>102436.23314821532</v>
      </c>
      <c r="V259" s="61">
        <f t="shared" si="296"/>
        <v>143951.93192069218</v>
      </c>
      <c r="W259" s="61">
        <f t="shared" si="297"/>
        <v>144326.32963892916</v>
      </c>
      <c r="X259" s="61">
        <f t="shared" si="298"/>
        <v>143988.6418521312</v>
      </c>
      <c r="Y259" s="61">
        <f t="shared" si="299"/>
        <v>145334.15762610431</v>
      </c>
      <c r="Z259" s="62">
        <f t="shared" si="300"/>
        <v>557744.1647820787</v>
      </c>
      <c r="AA259" s="61">
        <f t="shared" si="314"/>
        <v>42897.924477888984</v>
      </c>
      <c r="AB259" s="63">
        <f t="shared" si="315"/>
        <v>1.2281658605311755E-2</v>
      </c>
      <c r="AC259" s="73"/>
      <c r="AD259" s="81">
        <f t="shared" si="316"/>
        <v>102436.23314821532</v>
      </c>
      <c r="AE259" s="81">
        <f t="shared" si="301"/>
        <v>117771.52281431714</v>
      </c>
      <c r="AF259" s="81">
        <f t="shared" si="302"/>
        <v>135049.2460134534</v>
      </c>
      <c r="AG259" s="81">
        <f t="shared" si="303"/>
        <v>154515.43970432575</v>
      </c>
      <c r="AH259" s="81">
        <f t="shared" si="304"/>
        <v>176447.30494161011</v>
      </c>
      <c r="AI259" s="82">
        <f t="shared" si="305"/>
        <v>557744.16478274052</v>
      </c>
      <c r="AK259" s="86">
        <f t="shared" si="306"/>
        <v>0.14970571637394295</v>
      </c>
      <c r="AL259" s="86">
        <f t="shared" si="307"/>
        <v>0.14670544106300595</v>
      </c>
      <c r="AM259" s="86">
        <f t="shared" si="308"/>
        <v>0.14414144666111761</v>
      </c>
      <c r="AN259" s="86">
        <f t="shared" si="309"/>
        <v>0.14193963580113586</v>
      </c>
      <c r="AO259" s="56"/>
      <c r="AP259" s="53" t="str">
        <f t="shared" si="317"/>
        <v>HPS0110-ST-0230-002-B</v>
      </c>
      <c r="AQ259" s="53">
        <f t="shared" si="318"/>
        <v>88.689379349104172</v>
      </c>
      <c r="AR259" s="54">
        <f t="shared" ref="AR259:AU259" si="380">IF($B259=0,L259,AQ259*(1+AK259))</f>
        <v>101.9666864193222</v>
      </c>
      <c r="AS259" s="54">
        <f t="shared" si="380"/>
        <v>116.92575412420209</v>
      </c>
      <c r="AT259" s="54">
        <f t="shared" si="380"/>
        <v>133.77960147560674</v>
      </c>
      <c r="AU259" s="54">
        <f t="shared" si="380"/>
        <v>152.76822938667544</v>
      </c>
      <c r="AW259" s="102">
        <f t="shared" si="320"/>
        <v>0.41877686400104003</v>
      </c>
      <c r="AX259" s="102">
        <f t="shared" si="321"/>
        <v>0.72250872097481322</v>
      </c>
      <c r="AY259" s="103">
        <f t="shared" si="322"/>
        <v>0.57961496082154373</v>
      </c>
    </row>
    <row r="260" spans="1:51" x14ac:dyDescent="0.2">
      <c r="A260" s="27" t="s">
        <v>274</v>
      </c>
      <c r="B260" s="18">
        <f>IF(ISERROR(VLOOKUP('Prices revenue smoothing'!A260,Quantities!$A$1:$B$576,2,FALSE)),0,VLOOKUP('Prices revenue smoothing'!A260,Quantities!$A$1:$B$576,2,FALSE))</f>
        <v>3608</v>
      </c>
      <c r="C260" s="19">
        <f t="shared" si="311"/>
        <v>1</v>
      </c>
      <c r="D260" s="20">
        <v>2</v>
      </c>
      <c r="E260" s="21">
        <v>320</v>
      </c>
      <c r="F260" s="22">
        <v>0</v>
      </c>
      <c r="G260" s="23">
        <v>0</v>
      </c>
      <c r="H260" s="23">
        <v>0</v>
      </c>
      <c r="I260" s="23">
        <f>VLOOKUP(A260,'[1]Public Lighting Charges'!$A$8:$L$689,12,FALSE)</f>
        <v>87.754349099104161</v>
      </c>
      <c r="J260" s="24">
        <f t="shared" si="312"/>
        <v>87.754349099104161</v>
      </c>
      <c r="K260" s="25">
        <f t="shared" si="313"/>
        <v>87.754349099104161</v>
      </c>
      <c r="L260" s="25">
        <f t="shared" si="335"/>
        <v>123.31972485732686</v>
      </c>
      <c r="M260" s="25">
        <f t="shared" si="335"/>
        <v>123.64046125165071</v>
      </c>
      <c r="N260" s="25">
        <f t="shared" si="335"/>
        <v>123.35117326225057</v>
      </c>
      <c r="O260" s="25">
        <f t="shared" si="335"/>
        <v>124.50384021727949</v>
      </c>
      <c r="P260" s="23">
        <f t="shared" si="362"/>
        <v>123.31972485732686</v>
      </c>
      <c r="Q260" s="23">
        <f t="shared" si="363"/>
        <v>0</v>
      </c>
      <c r="R260" s="32">
        <f t="shared" si="323"/>
        <v>123.31972485732686</v>
      </c>
      <c r="S260" s="26">
        <f t="shared" si="294"/>
        <v>0</v>
      </c>
      <c r="U260" s="61">
        <f t="shared" si="295"/>
        <v>316617.6915495678</v>
      </c>
      <c r="V260" s="61">
        <f t="shared" si="296"/>
        <v>444937.56728523533</v>
      </c>
      <c r="W260" s="61">
        <f t="shared" si="297"/>
        <v>446094.78419595573</v>
      </c>
      <c r="X260" s="61">
        <f t="shared" si="298"/>
        <v>445051.03313020006</v>
      </c>
      <c r="Y260" s="61">
        <f t="shared" si="299"/>
        <v>449209.85550394439</v>
      </c>
      <c r="Z260" s="62">
        <f t="shared" si="300"/>
        <v>1723918.0366290167</v>
      </c>
      <c r="AA260" s="61">
        <f t="shared" si="314"/>
        <v>132592.16395437659</v>
      </c>
      <c r="AB260" s="63">
        <f t="shared" si="315"/>
        <v>3.7961083461427944E-2</v>
      </c>
      <c r="AC260" s="73"/>
      <c r="AD260" s="81">
        <f t="shared" si="316"/>
        <v>316617.6915495678</v>
      </c>
      <c r="AE260" s="81">
        <f t="shared" si="301"/>
        <v>364017.16987965995</v>
      </c>
      <c r="AF260" s="81">
        <f t="shared" si="302"/>
        <v>417420.46934136265</v>
      </c>
      <c r="AG260" s="81">
        <f t="shared" si="303"/>
        <v>477588.05965818936</v>
      </c>
      <c r="AH260" s="81">
        <f t="shared" si="304"/>
        <v>545376.73490904388</v>
      </c>
      <c r="AI260" s="82">
        <f t="shared" si="305"/>
        <v>1723918.0366310617</v>
      </c>
      <c r="AK260" s="86">
        <f t="shared" si="306"/>
        <v>0.14970571637394298</v>
      </c>
      <c r="AL260" s="86">
        <f t="shared" si="307"/>
        <v>0.14670544106300601</v>
      </c>
      <c r="AM260" s="86">
        <f t="shared" si="308"/>
        <v>0.14414144666111764</v>
      </c>
      <c r="AN260" s="86">
        <f t="shared" si="309"/>
        <v>0.14193963580113581</v>
      </c>
      <c r="AO260" s="56"/>
      <c r="AP260" s="53" t="str">
        <f t="shared" si="317"/>
        <v>HPS0110-ST-0320-002-B</v>
      </c>
      <c r="AQ260" s="53">
        <f t="shared" si="318"/>
        <v>87.754349099104161</v>
      </c>
      <c r="AR260" s="54">
        <f t="shared" ref="AR260:AU260" si="381">IF($B260=0,L260,AQ260*(1+AK260))</f>
        <v>100.89167679591463</v>
      </c>
      <c r="AS260" s="54">
        <f t="shared" si="381"/>
        <v>115.69303473984553</v>
      </c>
      <c r="AT260" s="54">
        <f t="shared" si="381"/>
        <v>132.36919613586181</v>
      </c>
      <c r="AU260" s="54">
        <f t="shared" si="381"/>
        <v>151.15763162667514</v>
      </c>
      <c r="AW260" s="102">
        <f t="shared" si="320"/>
        <v>0.41877686400103997</v>
      </c>
      <c r="AX260" s="102">
        <f t="shared" si="321"/>
        <v>0.722508720974813</v>
      </c>
      <c r="AY260" s="103">
        <f t="shared" si="322"/>
        <v>0.57961496082154385</v>
      </c>
    </row>
    <row r="261" spans="1:51" x14ac:dyDescent="0.2">
      <c r="A261" s="27" t="s">
        <v>275</v>
      </c>
      <c r="B261" s="18">
        <f>IF(ISERROR(VLOOKUP('Prices revenue smoothing'!A261,Quantities!$A$1:$B$576,2,FALSE)),0,VLOOKUP('Prices revenue smoothing'!A261,Quantities!$A$1:$B$576,2,FALSE))</f>
        <v>241</v>
      </c>
      <c r="C261" s="19">
        <f t="shared" si="311"/>
        <v>1</v>
      </c>
      <c r="D261" s="20">
        <v>2</v>
      </c>
      <c r="E261" s="21">
        <v>390</v>
      </c>
      <c r="F261" s="22">
        <v>0</v>
      </c>
      <c r="G261" s="23">
        <v>0</v>
      </c>
      <c r="H261" s="23">
        <v>0</v>
      </c>
      <c r="I261" s="23">
        <f>VLOOKUP(A261,'[1]Public Lighting Charges'!$A$8:$L$689,12,FALSE)</f>
        <v>82.81690722410417</v>
      </c>
      <c r="J261" s="24">
        <f t="shared" si="312"/>
        <v>82.81690722410417</v>
      </c>
      <c r="K261" s="25">
        <f t="shared" si="313"/>
        <v>82.81690722410417</v>
      </c>
      <c r="L261" s="25">
        <f t="shared" si="335"/>
        <v>116.3812200450308</v>
      </c>
      <c r="M261" s="25">
        <f t="shared" si="335"/>
        <v>116.68391041291346</v>
      </c>
      <c r="N261" s="25">
        <f t="shared" si="335"/>
        <v>116.41089902572691</v>
      </c>
      <c r="O261" s="25">
        <f t="shared" si="335"/>
        <v>117.49871191767959</v>
      </c>
      <c r="P261" s="23">
        <f t="shared" si="362"/>
        <v>116.3812200450308</v>
      </c>
      <c r="Q261" s="23">
        <f t="shared" si="363"/>
        <v>0</v>
      </c>
      <c r="R261" s="32">
        <f t="shared" si="323"/>
        <v>116.3812200450308</v>
      </c>
      <c r="S261" s="26">
        <f t="shared" si="294"/>
        <v>0</v>
      </c>
      <c r="U261" s="61">
        <f t="shared" si="295"/>
        <v>19958.874641009104</v>
      </c>
      <c r="V261" s="61">
        <f t="shared" si="296"/>
        <v>28047.874030852425</v>
      </c>
      <c r="W261" s="61">
        <f t="shared" si="297"/>
        <v>28120.822409512144</v>
      </c>
      <c r="X261" s="61">
        <f t="shared" si="298"/>
        <v>28055.026665200185</v>
      </c>
      <c r="Y261" s="61">
        <f t="shared" si="299"/>
        <v>28317.18957216078</v>
      </c>
      <c r="Z261" s="62">
        <f t="shared" si="300"/>
        <v>108671.9564407741</v>
      </c>
      <c r="AA261" s="61">
        <f t="shared" si="314"/>
        <v>8358.3149311516754</v>
      </c>
      <c r="AB261" s="63">
        <f t="shared" si="315"/>
        <v>2.3929822188249682E-3</v>
      </c>
      <c r="AC261" s="73"/>
      <c r="AD261" s="81">
        <f t="shared" si="316"/>
        <v>19958.874641009104</v>
      </c>
      <c r="AE261" s="81">
        <f t="shared" si="301"/>
        <v>22946.832267159094</v>
      </c>
      <c r="AF261" s="81">
        <f t="shared" si="302"/>
        <v>26313.257415911485</v>
      </c>
      <c r="AG261" s="81">
        <f t="shared" si="303"/>
        <v>30106.088406207346</v>
      </c>
      <c r="AH261" s="81">
        <f t="shared" si="304"/>
        <v>34379.335629981215</v>
      </c>
      <c r="AI261" s="82">
        <f t="shared" si="305"/>
        <v>108671.95644090303</v>
      </c>
      <c r="AK261" s="86">
        <f t="shared" si="306"/>
        <v>0.14970571637394287</v>
      </c>
      <c r="AL261" s="86">
        <f t="shared" si="307"/>
        <v>0.1467054410630059</v>
      </c>
      <c r="AM261" s="86">
        <f t="shared" si="308"/>
        <v>0.14414144666111753</v>
      </c>
      <c r="AN261" s="86">
        <f t="shared" si="309"/>
        <v>0.14193963580113586</v>
      </c>
      <c r="AO261" s="56"/>
      <c r="AP261" s="53" t="str">
        <f t="shared" si="317"/>
        <v>HPS0110-ST-0390-002-B</v>
      </c>
      <c r="AQ261" s="53">
        <f t="shared" si="318"/>
        <v>82.81690722410417</v>
      </c>
      <c r="AR261" s="54">
        <f t="shared" ref="AR261:AU261" si="382">IF($B261=0,L261,AQ261*(1+AK261))</f>
        <v>95.215071647963043</v>
      </c>
      <c r="AS261" s="54">
        <f t="shared" si="382"/>
        <v>109.18364072992318</v>
      </c>
      <c r="AT261" s="54">
        <f t="shared" si="382"/>
        <v>124.92152865646202</v>
      </c>
      <c r="AU261" s="54">
        <f t="shared" si="382"/>
        <v>142.65284493768138</v>
      </c>
      <c r="AW261" s="102">
        <f t="shared" si="320"/>
        <v>0.41877686400103997</v>
      </c>
      <c r="AX261" s="102">
        <f t="shared" si="321"/>
        <v>0.72250872097481245</v>
      </c>
      <c r="AY261" s="103">
        <f t="shared" si="322"/>
        <v>0.57961496082154429</v>
      </c>
    </row>
    <row r="262" spans="1:51" x14ac:dyDescent="0.2">
      <c r="A262" s="27" t="s">
        <v>276</v>
      </c>
      <c r="B262" s="18">
        <f>IF(ISERROR(VLOOKUP('Prices revenue smoothing'!A262,Quantities!$A$1:$B$576,2,FALSE)),0,VLOOKUP('Prices revenue smoothing'!A262,Quantities!$A$1:$B$576,2,FALSE))</f>
        <v>5</v>
      </c>
      <c r="C262" s="19">
        <f t="shared" si="311"/>
        <v>1</v>
      </c>
      <c r="D262" s="20">
        <v>2</v>
      </c>
      <c r="E262" s="21">
        <v>430</v>
      </c>
      <c r="F262" s="22">
        <v>0</v>
      </c>
      <c r="G262" s="23">
        <v>0</v>
      </c>
      <c r="H262" s="23">
        <v>0</v>
      </c>
      <c r="I262" s="23">
        <f>VLOOKUP(A262,'[1]Public Lighting Charges'!$A$8:$L$689,12,FALSE)</f>
        <v>81.171093265770836</v>
      </c>
      <c r="J262" s="24">
        <f t="shared" si="312"/>
        <v>81.171093265770836</v>
      </c>
      <c r="K262" s="25">
        <f t="shared" si="313"/>
        <v>81.171093265770836</v>
      </c>
      <c r="L262" s="25">
        <f t="shared" si="335"/>
        <v>114.06838510759877</v>
      </c>
      <c r="M262" s="25">
        <f t="shared" si="335"/>
        <v>114.36506013333438</v>
      </c>
      <c r="N262" s="25">
        <f t="shared" si="335"/>
        <v>114.09747428021902</v>
      </c>
      <c r="O262" s="25">
        <f t="shared" si="335"/>
        <v>115.16366915114629</v>
      </c>
      <c r="P262" s="23">
        <f t="shared" si="362"/>
        <v>114.06838510759877</v>
      </c>
      <c r="Q262" s="23">
        <f t="shared" si="363"/>
        <v>0</v>
      </c>
      <c r="R262" s="32">
        <f t="shared" si="323"/>
        <v>114.06838510759877</v>
      </c>
      <c r="S262" s="26">
        <f t="shared" si="294"/>
        <v>0</v>
      </c>
      <c r="U262" s="61">
        <f t="shared" si="295"/>
        <v>405.85546632885416</v>
      </c>
      <c r="V262" s="61">
        <f t="shared" si="296"/>
        <v>570.3419255379938</v>
      </c>
      <c r="W262" s="61">
        <f t="shared" si="297"/>
        <v>571.82530066667186</v>
      </c>
      <c r="X262" s="61">
        <f t="shared" si="298"/>
        <v>570.48737140109506</v>
      </c>
      <c r="Y262" s="61">
        <f t="shared" si="299"/>
        <v>575.81834575573146</v>
      </c>
      <c r="Z262" s="62">
        <f t="shared" si="300"/>
        <v>2209.799317418298</v>
      </c>
      <c r="AA262" s="61">
        <f t="shared" si="314"/>
        <v>169.96287942687729</v>
      </c>
      <c r="AB262" s="63">
        <f t="shared" si="315"/>
        <v>4.8660304341124952E-5</v>
      </c>
      <c r="AC262" s="73"/>
      <c r="AD262" s="81">
        <f t="shared" si="316"/>
        <v>405.85546632885416</v>
      </c>
      <c r="AE262" s="81">
        <f t="shared" si="301"/>
        <v>466.61434965989599</v>
      </c>
      <c r="AF262" s="81">
        <f t="shared" si="302"/>
        <v>535.06921363307879</v>
      </c>
      <c r="AG262" s="81">
        <f t="shared" si="303"/>
        <v>612.19486414997732</v>
      </c>
      <c r="AH262" s="81">
        <f t="shared" si="304"/>
        <v>699.08958020675095</v>
      </c>
      <c r="AI262" s="82">
        <f t="shared" si="305"/>
        <v>2209.79931742092</v>
      </c>
      <c r="AK262" s="86">
        <f t="shared" si="306"/>
        <v>0.14970571637394303</v>
      </c>
      <c r="AL262" s="86">
        <f t="shared" si="307"/>
        <v>0.14670544106300612</v>
      </c>
      <c r="AM262" s="86">
        <f t="shared" si="308"/>
        <v>0.14414144666111753</v>
      </c>
      <c r="AN262" s="86">
        <f t="shared" si="309"/>
        <v>0.14193963580113586</v>
      </c>
      <c r="AO262" s="56"/>
      <c r="AP262" s="53" t="str">
        <f t="shared" si="317"/>
        <v>HPS0110-ST-0430-002-B</v>
      </c>
      <c r="AQ262" s="53">
        <f t="shared" si="318"/>
        <v>81.171093265770836</v>
      </c>
      <c r="AR262" s="54">
        <f t="shared" ref="AR262:AU262" si="383">IF($B262=0,L262,AQ262*(1+AK262))</f>
        <v>93.322869931979199</v>
      </c>
      <c r="AS262" s="54">
        <f t="shared" si="383"/>
        <v>107.01384272661576</v>
      </c>
      <c r="AT262" s="54">
        <f t="shared" si="383"/>
        <v>122.43897282999546</v>
      </c>
      <c r="AU262" s="54">
        <f t="shared" si="383"/>
        <v>139.81791604135017</v>
      </c>
      <c r="AW262" s="102">
        <f t="shared" si="320"/>
        <v>0.41877686400104014</v>
      </c>
      <c r="AX262" s="102">
        <f t="shared" si="321"/>
        <v>0.72250872097481289</v>
      </c>
      <c r="AY262" s="103">
        <f t="shared" si="322"/>
        <v>0.57961496082154418</v>
      </c>
    </row>
    <row r="263" spans="1:51" x14ac:dyDescent="0.2">
      <c r="A263" s="27" t="s">
        <v>277</v>
      </c>
      <c r="B263" s="18">
        <f>IF(ISERROR(VLOOKUP('Prices revenue smoothing'!A263,Quantities!$A$1:$B$576,2,FALSE)),0,VLOOKUP('Prices revenue smoothing'!A263,Quantities!$A$1:$B$576,2,FALSE))</f>
        <v>31</v>
      </c>
      <c r="C263" s="19">
        <f t="shared" si="311"/>
        <v>1</v>
      </c>
      <c r="D263" s="20">
        <v>2</v>
      </c>
      <c r="E263" s="21">
        <v>470</v>
      </c>
      <c r="F263" s="22">
        <v>0</v>
      </c>
      <c r="G263" s="23">
        <v>0</v>
      </c>
      <c r="H263" s="23">
        <v>0</v>
      </c>
      <c r="I263" s="23">
        <f>VLOOKUP(A263,'[1]Public Lighting Charges'!$A$8:$L$689,12,FALSE)</f>
        <v>80.348186286604161</v>
      </c>
      <c r="J263" s="24">
        <f t="shared" si="312"/>
        <v>80.348186286604161</v>
      </c>
      <c r="K263" s="25">
        <f t="shared" si="313"/>
        <v>80.348186286604161</v>
      </c>
      <c r="L263" s="25">
        <f t="shared" si="335"/>
        <v>112.91196763888274</v>
      </c>
      <c r="M263" s="25">
        <f t="shared" si="335"/>
        <v>113.20563499354483</v>
      </c>
      <c r="N263" s="25">
        <f t="shared" si="335"/>
        <v>112.94076190746507</v>
      </c>
      <c r="O263" s="25">
        <f t="shared" si="335"/>
        <v>113.99614776787962</v>
      </c>
      <c r="P263" s="23">
        <f t="shared" si="362"/>
        <v>112.91196763888274</v>
      </c>
      <c r="Q263" s="23">
        <f t="shared" si="363"/>
        <v>0</v>
      </c>
      <c r="R263" s="32">
        <f t="shared" si="323"/>
        <v>112.91196763888274</v>
      </c>
      <c r="S263" s="26">
        <f t="shared" si="294"/>
        <v>0</v>
      </c>
      <c r="U263" s="61">
        <f t="shared" si="295"/>
        <v>2490.7937748847289</v>
      </c>
      <c r="V263" s="61">
        <f t="shared" si="296"/>
        <v>3500.270996805365</v>
      </c>
      <c r="W263" s="61">
        <f t="shared" si="297"/>
        <v>3509.37468479989</v>
      </c>
      <c r="X263" s="61">
        <f t="shared" si="298"/>
        <v>3501.1636191314174</v>
      </c>
      <c r="Y263" s="61">
        <f t="shared" si="299"/>
        <v>3533.880580804268</v>
      </c>
      <c r="Z263" s="62">
        <f t="shared" si="300"/>
        <v>13561.858445218395</v>
      </c>
      <c r="AA263" s="61">
        <f t="shared" si="314"/>
        <v>1043.0868059195391</v>
      </c>
      <c r="AB263" s="63">
        <f t="shared" si="315"/>
        <v>2.9863533497085601E-4</v>
      </c>
      <c r="AC263" s="73"/>
      <c r="AD263" s="81">
        <f t="shared" si="316"/>
        <v>2490.7937748847289</v>
      </c>
      <c r="AE263" s="81">
        <f t="shared" si="301"/>
        <v>2863.679841293605</v>
      </c>
      <c r="AF263" s="81">
        <f t="shared" si="302"/>
        <v>3283.7972554738221</v>
      </c>
      <c r="AG263" s="81">
        <f t="shared" si="303"/>
        <v>3757.1285424196262</v>
      </c>
      <c r="AH263" s="81">
        <f t="shared" si="304"/>
        <v>4290.4139993887202</v>
      </c>
      <c r="AI263" s="82">
        <f t="shared" si="305"/>
        <v>13561.858445234486</v>
      </c>
      <c r="AK263" s="86">
        <f t="shared" si="306"/>
        <v>0.14970571637394303</v>
      </c>
      <c r="AL263" s="86">
        <f t="shared" si="307"/>
        <v>0.14670544106300593</v>
      </c>
      <c r="AM263" s="86">
        <f t="shared" si="308"/>
        <v>0.14414144666111753</v>
      </c>
      <c r="AN263" s="86">
        <f t="shared" si="309"/>
        <v>0.14193963580113581</v>
      </c>
      <c r="AO263" s="56"/>
      <c r="AP263" s="53" t="str">
        <f t="shared" si="317"/>
        <v>HPS0110-ST-0470-002-B</v>
      </c>
      <c r="AQ263" s="53">
        <f t="shared" si="318"/>
        <v>80.348186286604161</v>
      </c>
      <c r="AR263" s="54">
        <f t="shared" ref="AR263:AU263" si="384">IF($B263=0,L263,AQ263*(1+AK263))</f>
        <v>92.376769073987262</v>
      </c>
      <c r="AS263" s="54">
        <f t="shared" si="384"/>
        <v>105.92894372496201</v>
      </c>
      <c r="AT263" s="54">
        <f t="shared" si="384"/>
        <v>121.19769491676215</v>
      </c>
      <c r="AU263" s="54">
        <f t="shared" si="384"/>
        <v>138.40045159318453</v>
      </c>
      <c r="AW263" s="102">
        <f t="shared" si="320"/>
        <v>0.41877686400104003</v>
      </c>
      <c r="AX263" s="102">
        <f t="shared" si="321"/>
        <v>0.72250872097481278</v>
      </c>
      <c r="AY263" s="103">
        <f t="shared" si="322"/>
        <v>0.57961496082154407</v>
      </c>
    </row>
    <row r="264" spans="1:51" x14ac:dyDescent="0.2">
      <c r="A264" s="27" t="s">
        <v>278</v>
      </c>
      <c r="B264" s="18">
        <f>IF(ISERROR(VLOOKUP('Prices revenue smoothing'!A264,Quantities!$A$1:$B$576,2,FALSE)),0,VLOOKUP('Prices revenue smoothing'!A264,Quantities!$A$1:$B$576,2,FALSE))</f>
        <v>6</v>
      </c>
      <c r="C264" s="19">
        <f t="shared" si="311"/>
        <v>1</v>
      </c>
      <c r="D264" s="20">
        <v>2</v>
      </c>
      <c r="E264" s="21">
        <v>510</v>
      </c>
      <c r="F264" s="22">
        <v>0</v>
      </c>
      <c r="G264" s="23">
        <v>0</v>
      </c>
      <c r="H264" s="23">
        <v>0</v>
      </c>
      <c r="I264" s="23">
        <f>VLOOKUP(A264,'[1]Public Lighting Charges'!$A$8:$L$689,12,FALSE)</f>
        <v>82.81690722410417</v>
      </c>
      <c r="J264" s="24">
        <f t="shared" si="312"/>
        <v>82.81690722410417</v>
      </c>
      <c r="K264" s="25">
        <f t="shared" si="313"/>
        <v>82.81690722410417</v>
      </c>
      <c r="L264" s="25">
        <f t="shared" si="335"/>
        <v>116.3812200450308</v>
      </c>
      <c r="M264" s="25">
        <f t="shared" si="335"/>
        <v>116.68391041291346</v>
      </c>
      <c r="N264" s="25">
        <f t="shared" si="335"/>
        <v>116.41089902572691</v>
      </c>
      <c r="O264" s="25">
        <f t="shared" si="335"/>
        <v>117.49871191767959</v>
      </c>
      <c r="P264" s="23">
        <f t="shared" si="362"/>
        <v>116.3812200450308</v>
      </c>
      <c r="Q264" s="23">
        <f t="shared" si="363"/>
        <v>0</v>
      </c>
      <c r="R264" s="32">
        <f t="shared" si="323"/>
        <v>116.3812200450308</v>
      </c>
      <c r="S264" s="26">
        <f t="shared" si="294"/>
        <v>0</v>
      </c>
      <c r="U264" s="61">
        <f t="shared" si="295"/>
        <v>496.90144334462502</v>
      </c>
      <c r="V264" s="61">
        <f t="shared" si="296"/>
        <v>698.28732027018486</v>
      </c>
      <c r="W264" s="61">
        <f t="shared" si="297"/>
        <v>700.10346247748078</v>
      </c>
      <c r="X264" s="61">
        <f t="shared" si="298"/>
        <v>698.46539415436143</v>
      </c>
      <c r="Y264" s="61">
        <f t="shared" si="299"/>
        <v>704.99227150607749</v>
      </c>
      <c r="Z264" s="62">
        <f t="shared" si="300"/>
        <v>2705.5258864923017</v>
      </c>
      <c r="AA264" s="61">
        <f t="shared" si="314"/>
        <v>208.09082816145246</v>
      </c>
      <c r="AB264" s="63">
        <f t="shared" si="315"/>
        <v>5.9576320800621609E-5</v>
      </c>
      <c r="AC264" s="73"/>
      <c r="AD264" s="81">
        <f t="shared" si="316"/>
        <v>496.90144334462502</v>
      </c>
      <c r="AE264" s="81">
        <f t="shared" si="301"/>
        <v>571.29042988777837</v>
      </c>
      <c r="AF264" s="81">
        <f t="shared" si="302"/>
        <v>655.10184437953922</v>
      </c>
      <c r="AG264" s="81">
        <f t="shared" si="303"/>
        <v>749.52917193877227</v>
      </c>
      <c r="AH264" s="81">
        <f t="shared" si="304"/>
        <v>855.91706962608851</v>
      </c>
      <c r="AI264" s="82">
        <f t="shared" si="305"/>
        <v>2705.5258864955117</v>
      </c>
      <c r="AK264" s="86">
        <f t="shared" si="306"/>
        <v>0.14970571637394303</v>
      </c>
      <c r="AL264" s="86">
        <f t="shared" si="307"/>
        <v>0.14670544106300601</v>
      </c>
      <c r="AM264" s="86">
        <f t="shared" si="308"/>
        <v>0.1441414466611175</v>
      </c>
      <c r="AN264" s="86">
        <f t="shared" si="309"/>
        <v>0.14193963580113581</v>
      </c>
      <c r="AO264" s="56"/>
      <c r="AP264" s="53" t="str">
        <f t="shared" si="317"/>
        <v>HPS0110-ST-0510-002-B</v>
      </c>
      <c r="AQ264" s="53">
        <f t="shared" si="318"/>
        <v>82.81690722410417</v>
      </c>
      <c r="AR264" s="54">
        <f t="shared" ref="AR264:AU264" si="385">IF($B264=0,L264,AQ264*(1+AK264))</f>
        <v>95.215071647963057</v>
      </c>
      <c r="AS264" s="54">
        <f t="shared" si="385"/>
        <v>109.1836407299232</v>
      </c>
      <c r="AT264" s="54">
        <f t="shared" si="385"/>
        <v>124.92152865646204</v>
      </c>
      <c r="AU264" s="54">
        <f t="shared" si="385"/>
        <v>142.65284493768141</v>
      </c>
      <c r="AW264" s="102">
        <f t="shared" si="320"/>
        <v>0.41877686400103997</v>
      </c>
      <c r="AX264" s="102">
        <f t="shared" si="321"/>
        <v>0.72250872097481278</v>
      </c>
      <c r="AY264" s="103">
        <f t="shared" si="322"/>
        <v>0.57961496082154396</v>
      </c>
    </row>
    <row r="265" spans="1:51" x14ac:dyDescent="0.2">
      <c r="A265" s="27" t="s">
        <v>279</v>
      </c>
      <c r="B265" s="18">
        <f>IF(ISERROR(VLOOKUP('Prices revenue smoothing'!A265,Quantities!$A$1:$B$576,2,FALSE)),0,VLOOKUP('Prices revenue smoothing'!A265,Quantities!$A$1:$B$576,2,FALSE))</f>
        <v>85</v>
      </c>
      <c r="C265" s="19">
        <f t="shared" si="311"/>
        <v>1</v>
      </c>
      <c r="D265" s="20">
        <v>2</v>
      </c>
      <c r="E265" s="21">
        <v>550</v>
      </c>
      <c r="F265" s="22">
        <v>0</v>
      </c>
      <c r="G265" s="23">
        <v>0</v>
      </c>
      <c r="H265" s="23">
        <v>0</v>
      </c>
      <c r="I265" s="23">
        <f>VLOOKUP(A265,'[1]Public Lighting Charges'!$A$8:$L$689,12,FALSE)</f>
        <v>81.171093265770836</v>
      </c>
      <c r="J265" s="24">
        <f t="shared" si="312"/>
        <v>81.171093265770836</v>
      </c>
      <c r="K265" s="25">
        <f t="shared" si="313"/>
        <v>81.171093265770836</v>
      </c>
      <c r="L265" s="25">
        <f t="shared" si="335"/>
        <v>114.06838510759877</v>
      </c>
      <c r="M265" s="25">
        <f t="shared" si="335"/>
        <v>114.36506013333438</v>
      </c>
      <c r="N265" s="25">
        <f t="shared" si="335"/>
        <v>114.09747428021902</v>
      </c>
      <c r="O265" s="25">
        <f t="shared" si="335"/>
        <v>115.16366915114629</v>
      </c>
      <c r="P265" s="23">
        <f t="shared" si="362"/>
        <v>114.06838510759877</v>
      </c>
      <c r="Q265" s="23">
        <f t="shared" si="363"/>
        <v>0</v>
      </c>
      <c r="R265" s="32">
        <f t="shared" si="323"/>
        <v>114.06838510759877</v>
      </c>
      <c r="S265" s="26">
        <f t="shared" si="294"/>
        <v>0</v>
      </c>
      <c r="U265" s="61">
        <f t="shared" si="295"/>
        <v>6899.5429275905208</v>
      </c>
      <c r="V265" s="61">
        <f t="shared" si="296"/>
        <v>9695.8127341458949</v>
      </c>
      <c r="W265" s="61">
        <f t="shared" si="297"/>
        <v>9721.0301113334226</v>
      </c>
      <c r="X265" s="61">
        <f t="shared" si="298"/>
        <v>9698.2853138186165</v>
      </c>
      <c r="Y265" s="61">
        <f t="shared" si="299"/>
        <v>9788.9118778474349</v>
      </c>
      <c r="Z265" s="62">
        <f t="shared" si="300"/>
        <v>37566.588396111074</v>
      </c>
      <c r="AA265" s="61">
        <f t="shared" si="314"/>
        <v>2889.3689502569141</v>
      </c>
      <c r="AB265" s="63">
        <f t="shared" si="315"/>
        <v>8.272251737991243E-4</v>
      </c>
      <c r="AC265" s="73"/>
      <c r="AD265" s="81">
        <f t="shared" si="316"/>
        <v>6899.5429275905208</v>
      </c>
      <c r="AE265" s="81">
        <f t="shared" si="301"/>
        <v>7932.443944218232</v>
      </c>
      <c r="AF265" s="81">
        <f t="shared" si="302"/>
        <v>9096.1766317623387</v>
      </c>
      <c r="AG265" s="81">
        <f t="shared" si="303"/>
        <v>10407.312690549614</v>
      </c>
      <c r="AH265" s="81">
        <f t="shared" si="304"/>
        <v>11884.522863514767</v>
      </c>
      <c r="AI265" s="82">
        <f t="shared" si="305"/>
        <v>37566.588396155646</v>
      </c>
      <c r="AK265" s="86">
        <f t="shared" si="306"/>
        <v>0.14970571637394306</v>
      </c>
      <c r="AL265" s="86">
        <f t="shared" si="307"/>
        <v>0.14670544106300601</v>
      </c>
      <c r="AM265" s="86">
        <f t="shared" si="308"/>
        <v>0.14414144666111756</v>
      </c>
      <c r="AN265" s="86">
        <f t="shared" si="309"/>
        <v>0.141939635801136</v>
      </c>
      <c r="AO265" s="56"/>
      <c r="AP265" s="53" t="str">
        <f t="shared" si="317"/>
        <v>HPS0110-ST-0550-002-B</v>
      </c>
      <c r="AQ265" s="53">
        <f t="shared" si="318"/>
        <v>81.171093265770836</v>
      </c>
      <c r="AR265" s="54">
        <f t="shared" ref="AR265:AU265" si="386">IF($B265=0,L265,AQ265*(1+AK265))</f>
        <v>93.322869931979199</v>
      </c>
      <c r="AS265" s="54">
        <f t="shared" si="386"/>
        <v>107.01384272661575</v>
      </c>
      <c r="AT265" s="54">
        <f t="shared" si="386"/>
        <v>122.43897282999545</v>
      </c>
      <c r="AU265" s="54">
        <f t="shared" si="386"/>
        <v>139.8179160413502</v>
      </c>
      <c r="AW265" s="102">
        <f t="shared" si="320"/>
        <v>0.41877686400104014</v>
      </c>
      <c r="AX265" s="102">
        <f t="shared" si="321"/>
        <v>0.72250872097481333</v>
      </c>
      <c r="AY265" s="103">
        <f t="shared" si="322"/>
        <v>0.57961496082154373</v>
      </c>
    </row>
    <row r="266" spans="1:51" x14ac:dyDescent="0.2">
      <c r="A266" s="27" t="s">
        <v>280</v>
      </c>
      <c r="B266" s="18">
        <f>IF(ISERROR(VLOOKUP('Prices revenue smoothing'!A266,Quantities!$A$1:$B$576,2,FALSE)),0,VLOOKUP('Prices revenue smoothing'!A266,Quantities!$A$1:$B$576,2,FALSE))</f>
        <v>246</v>
      </c>
      <c r="C266" s="19">
        <f t="shared" si="311"/>
        <v>1</v>
      </c>
      <c r="D266" s="20">
        <v>2</v>
      </c>
      <c r="E266" s="21">
        <v>590</v>
      </c>
      <c r="F266" s="22">
        <v>0</v>
      </c>
      <c r="G266" s="23">
        <v>0</v>
      </c>
      <c r="H266" s="23">
        <v>0</v>
      </c>
      <c r="I266" s="23">
        <f>VLOOKUP(A266,'[1]Public Lighting Charges'!$A$8:$L$689,12,FALSE)</f>
        <v>80.348186286604161</v>
      </c>
      <c r="J266" s="24">
        <f t="shared" si="312"/>
        <v>80.348186286604161</v>
      </c>
      <c r="K266" s="25">
        <f t="shared" si="313"/>
        <v>80.348186286604161</v>
      </c>
      <c r="L266" s="25">
        <f t="shared" si="335"/>
        <v>112.91196763888274</v>
      </c>
      <c r="M266" s="25">
        <f t="shared" si="335"/>
        <v>113.20563499354483</v>
      </c>
      <c r="N266" s="25">
        <f t="shared" si="335"/>
        <v>112.94076190746507</v>
      </c>
      <c r="O266" s="25">
        <f t="shared" si="335"/>
        <v>113.99614776787962</v>
      </c>
      <c r="P266" s="23">
        <f t="shared" si="362"/>
        <v>112.91196763888274</v>
      </c>
      <c r="Q266" s="23">
        <f t="shared" si="363"/>
        <v>0</v>
      </c>
      <c r="R266" s="32">
        <f t="shared" si="323"/>
        <v>112.91196763888274</v>
      </c>
      <c r="S266" s="26">
        <f t="shared" si="294"/>
        <v>0</v>
      </c>
      <c r="U266" s="61">
        <f t="shared" si="295"/>
        <v>19765.653826504622</v>
      </c>
      <c r="V266" s="61">
        <f t="shared" si="296"/>
        <v>27776.344039165153</v>
      </c>
      <c r="W266" s="61">
        <f t="shared" si="297"/>
        <v>27848.586208412031</v>
      </c>
      <c r="X266" s="61">
        <f t="shared" si="298"/>
        <v>27783.42742923641</v>
      </c>
      <c r="Y266" s="61">
        <f t="shared" si="299"/>
        <v>28043.052350898386</v>
      </c>
      <c r="Z266" s="62">
        <f t="shared" si="300"/>
        <v>107619.90895237823</v>
      </c>
      <c r="AA266" s="61">
        <f t="shared" si="314"/>
        <v>8277.3985243937641</v>
      </c>
      <c r="AB266" s="63">
        <f t="shared" si="315"/>
        <v>2.3698158839622775E-3</v>
      </c>
      <c r="AC266" s="73"/>
      <c r="AD266" s="81">
        <f t="shared" si="316"/>
        <v>19765.653826504622</v>
      </c>
      <c r="AE266" s="81">
        <f t="shared" si="301"/>
        <v>22724.685192200865</v>
      </c>
      <c r="AF266" s="81">
        <f t="shared" si="302"/>
        <v>26058.520156340652</v>
      </c>
      <c r="AG266" s="81">
        <f t="shared" si="303"/>
        <v>29814.632949523486</v>
      </c>
      <c r="AH266" s="81">
        <f t="shared" si="304"/>
        <v>34046.511091923399</v>
      </c>
      <c r="AI266" s="82">
        <f t="shared" si="305"/>
        <v>107619.90895250591</v>
      </c>
      <c r="AK266" s="86">
        <f t="shared" si="306"/>
        <v>0.14970571637394303</v>
      </c>
      <c r="AL266" s="86">
        <f t="shared" si="307"/>
        <v>0.14670544106300593</v>
      </c>
      <c r="AM266" s="86">
        <f t="shared" si="308"/>
        <v>0.14414144666111761</v>
      </c>
      <c r="AN266" s="86">
        <f t="shared" si="309"/>
        <v>0.14193963580113603</v>
      </c>
      <c r="AO266" s="56"/>
      <c r="AP266" s="53" t="str">
        <f t="shared" si="317"/>
        <v>HPS0110-ST-0590-002-B</v>
      </c>
      <c r="AQ266" s="53">
        <f t="shared" si="318"/>
        <v>80.348186286604161</v>
      </c>
      <c r="AR266" s="54">
        <f t="shared" ref="AR266:AU266" si="387">IF($B266=0,L266,AQ266*(1+AK266))</f>
        <v>92.376769073987262</v>
      </c>
      <c r="AS266" s="54">
        <f t="shared" si="387"/>
        <v>105.92894372496201</v>
      </c>
      <c r="AT266" s="54">
        <f t="shared" si="387"/>
        <v>121.19769491676216</v>
      </c>
      <c r="AU266" s="54">
        <f t="shared" si="387"/>
        <v>138.40045159318458</v>
      </c>
      <c r="AW266" s="102">
        <f t="shared" si="320"/>
        <v>0.41877686400104003</v>
      </c>
      <c r="AX266" s="102">
        <f t="shared" si="321"/>
        <v>0.72250872097481356</v>
      </c>
      <c r="AY266" s="103">
        <f t="shared" si="322"/>
        <v>0.5796149608215434</v>
      </c>
    </row>
    <row r="267" spans="1:51" x14ac:dyDescent="0.2">
      <c r="A267" s="27" t="s">
        <v>281</v>
      </c>
      <c r="B267" s="18">
        <f>IF(ISERROR(VLOOKUP('Prices revenue smoothing'!A267,Quantities!$A$1:$B$576,2,FALSE)),0,VLOOKUP('Prices revenue smoothing'!A267,Quantities!$A$1:$B$576,2,FALSE))</f>
        <v>49</v>
      </c>
      <c r="C267" s="19">
        <f t="shared" si="311"/>
        <v>1</v>
      </c>
      <c r="D267" s="20">
        <v>2</v>
      </c>
      <c r="E267" s="21">
        <v>610</v>
      </c>
      <c r="F267" s="22">
        <v>0</v>
      </c>
      <c r="G267" s="23">
        <v>0</v>
      </c>
      <c r="H267" s="23">
        <v>0</v>
      </c>
      <c r="I267" s="23">
        <f>VLOOKUP(A267,'[1]Public Lighting Charges'!$A$8:$L$689,12,FALSE)</f>
        <v>77.879465349104166</v>
      </c>
      <c r="J267" s="24">
        <f t="shared" si="312"/>
        <v>77.879465349104166</v>
      </c>
      <c r="K267" s="25">
        <f t="shared" si="313"/>
        <v>77.879465349104166</v>
      </c>
      <c r="L267" s="25">
        <f t="shared" si="335"/>
        <v>109.44271523273473</v>
      </c>
      <c r="M267" s="25">
        <f t="shared" si="335"/>
        <v>109.72735957417621</v>
      </c>
      <c r="N267" s="25">
        <f t="shared" si="335"/>
        <v>109.47062478920324</v>
      </c>
      <c r="O267" s="25">
        <f t="shared" si="335"/>
        <v>110.49358361807967</v>
      </c>
      <c r="P267" s="23">
        <f t="shared" si="362"/>
        <v>109.44271523273473</v>
      </c>
      <c r="Q267" s="23">
        <f t="shared" si="363"/>
        <v>0</v>
      </c>
      <c r="R267" s="32">
        <f t="shared" si="323"/>
        <v>109.44271523273473</v>
      </c>
      <c r="S267" s="26">
        <f t="shared" si="294"/>
        <v>0</v>
      </c>
      <c r="U267" s="61">
        <f t="shared" si="295"/>
        <v>3816.0938021061042</v>
      </c>
      <c r="V267" s="61">
        <f t="shared" si="296"/>
        <v>5362.6930464040015</v>
      </c>
      <c r="W267" s="61">
        <f t="shared" si="297"/>
        <v>5376.6406191346341</v>
      </c>
      <c r="X267" s="61">
        <f t="shared" si="298"/>
        <v>5364.0606146709588</v>
      </c>
      <c r="Y267" s="61">
        <f t="shared" si="299"/>
        <v>5414.1855972859039</v>
      </c>
      <c r="Z267" s="62">
        <f t="shared" si="300"/>
        <v>20777.843786057048</v>
      </c>
      <c r="AA267" s="61">
        <f t="shared" si="314"/>
        <v>1598.0917951797996</v>
      </c>
      <c r="AB267" s="63">
        <f t="shared" si="315"/>
        <v>4.5753304121891997E-4</v>
      </c>
      <c r="AC267" s="73"/>
      <c r="AD267" s="81">
        <f t="shared" si="316"/>
        <v>3816.0938021061042</v>
      </c>
      <c r="AE267" s="81">
        <f t="shared" si="301"/>
        <v>4387.3848585005626</v>
      </c>
      <c r="AF267" s="81">
        <f t="shared" si="302"/>
        <v>5031.0380892800413</v>
      </c>
      <c r="AG267" s="81">
        <f t="shared" si="303"/>
        <v>5756.2191976760514</v>
      </c>
      <c r="AH267" s="81">
        <f t="shared" si="304"/>
        <v>6573.2548541856968</v>
      </c>
      <c r="AI267" s="82">
        <f t="shared" si="305"/>
        <v>20777.843786081703</v>
      </c>
      <c r="AK267" s="86">
        <f t="shared" si="306"/>
        <v>0.14970571637394303</v>
      </c>
      <c r="AL267" s="86">
        <f t="shared" si="307"/>
        <v>0.14670544106300587</v>
      </c>
      <c r="AM267" s="86">
        <f t="shared" si="308"/>
        <v>0.14414144666111761</v>
      </c>
      <c r="AN267" s="86">
        <f t="shared" si="309"/>
        <v>0.14193963580113589</v>
      </c>
      <c r="AO267" s="56"/>
      <c r="AP267" s="53" t="str">
        <f t="shared" si="317"/>
        <v>HPS0110-ST-0610-002-B</v>
      </c>
      <c r="AQ267" s="53">
        <f t="shared" si="318"/>
        <v>77.879465349104166</v>
      </c>
      <c r="AR267" s="54">
        <f t="shared" ref="AR267:AU267" si="388">IF($B267=0,L267,AQ267*(1+AK267))</f>
        <v>89.538466500011481</v>
      </c>
      <c r="AS267" s="54">
        <f t="shared" si="388"/>
        <v>102.67424672000085</v>
      </c>
      <c r="AT267" s="54">
        <f t="shared" si="388"/>
        <v>117.47386117706229</v>
      </c>
      <c r="AU267" s="54">
        <f t="shared" si="388"/>
        <v>134.14805824868773</v>
      </c>
      <c r="AW267" s="102">
        <f t="shared" si="320"/>
        <v>0.41877686400104003</v>
      </c>
      <c r="AX267" s="102">
        <f t="shared" si="321"/>
        <v>0.72250872097481356</v>
      </c>
      <c r="AY267" s="103">
        <f t="shared" si="322"/>
        <v>0.5796149608215434</v>
      </c>
    </row>
    <row r="268" spans="1:51" x14ac:dyDescent="0.2">
      <c r="A268" s="27" t="s">
        <v>282</v>
      </c>
      <c r="B268" s="18">
        <f>IF(ISERROR(VLOOKUP('Prices revenue smoothing'!A268,Quantities!$A$1:$B$576,2,FALSE)),0,VLOOKUP('Prices revenue smoothing'!A268,Quantities!$A$1:$B$576,2,FALSE))</f>
        <v>11</v>
      </c>
      <c r="C268" s="19">
        <f t="shared" si="311"/>
        <v>1</v>
      </c>
      <c r="D268" s="20">
        <v>2</v>
      </c>
      <c r="E268" s="21">
        <v>650</v>
      </c>
      <c r="F268" s="22">
        <v>0</v>
      </c>
      <c r="G268" s="23">
        <v>0</v>
      </c>
      <c r="H268" s="23">
        <v>0</v>
      </c>
      <c r="I268" s="23">
        <f>VLOOKUP(A268,'[1]Public Lighting Charges'!$A$8:$L$689,12,FALSE)</f>
        <v>77.879465349104166</v>
      </c>
      <c r="J268" s="24">
        <f t="shared" si="312"/>
        <v>77.879465349104166</v>
      </c>
      <c r="K268" s="25">
        <f t="shared" si="313"/>
        <v>77.879465349104166</v>
      </c>
      <c r="L268" s="25">
        <f t="shared" ref="L268:O318" si="389">IF($D268=1,($I268*(1+L$8)*L$7)+$F268,$J268*(1+L$8)*L$7)</f>
        <v>109.44271523273473</v>
      </c>
      <c r="M268" s="25">
        <f t="shared" si="389"/>
        <v>109.72735957417621</v>
      </c>
      <c r="N268" s="25">
        <f t="shared" si="389"/>
        <v>109.47062478920324</v>
      </c>
      <c r="O268" s="25">
        <f t="shared" si="389"/>
        <v>110.49358361807967</v>
      </c>
      <c r="P268" s="23">
        <f t="shared" si="362"/>
        <v>109.44271523273473</v>
      </c>
      <c r="Q268" s="23">
        <f t="shared" si="363"/>
        <v>0</v>
      </c>
      <c r="R268" s="32">
        <f t="shared" si="323"/>
        <v>109.44271523273473</v>
      </c>
      <c r="S268" s="26">
        <f t="shared" ref="S268:S331" si="390">R268-L268</f>
        <v>0</v>
      </c>
      <c r="U268" s="61">
        <f t="shared" ref="U268:U331" si="391">K268*$B268</f>
        <v>856.67411884014587</v>
      </c>
      <c r="V268" s="61">
        <f t="shared" ref="V268:V331" si="392">L268*$B268</f>
        <v>1203.869867560082</v>
      </c>
      <c r="W268" s="61">
        <f t="shared" ref="W268:W331" si="393">M268*$B268</f>
        <v>1207.0009553159382</v>
      </c>
      <c r="X268" s="61">
        <f t="shared" ref="X268:X331" si="394">N268*$B268</f>
        <v>1204.1768726812356</v>
      </c>
      <c r="Y268" s="61">
        <f t="shared" ref="Y268:Y331" si="395">O268*$B268</f>
        <v>1215.4294197988763</v>
      </c>
      <c r="Z268" s="62">
        <f t="shared" ref="Z268:Z331" si="396">NPV($U$3,U268:Y268)</f>
        <v>4664.4139111556642</v>
      </c>
      <c r="AA268" s="61">
        <f t="shared" si="314"/>
        <v>358.75530095873046</v>
      </c>
      <c r="AB268" s="63">
        <f t="shared" si="315"/>
        <v>1.0271149904914528E-4</v>
      </c>
      <c r="AC268" s="73"/>
      <c r="AD268" s="81">
        <f t="shared" si="316"/>
        <v>856.67411884014587</v>
      </c>
      <c r="AE268" s="81">
        <f t="shared" ref="AE268:AE331" si="397">AD268+($AB268*V$6)</f>
        <v>984.92313150012626</v>
      </c>
      <c r="AF268" s="81">
        <f t="shared" ref="AF268:AF331" si="398">AE268+($AB268*W$6)</f>
        <v>1129.4167139200092</v>
      </c>
      <c r="AG268" s="81">
        <f t="shared" ref="AG268:AG331" si="399">AF268+($AB268*X$6)</f>
        <v>1292.212472947685</v>
      </c>
      <c r="AH268" s="81">
        <f t="shared" ref="AH268:AH331" si="400">AG268+($AB268*Y$6)</f>
        <v>1475.6286407355647</v>
      </c>
      <c r="AI268" s="82">
        <f t="shared" ref="AI268:AI331" si="401">NPV($U$3,AD268:AH268)</f>
        <v>4664.4139111611976</v>
      </c>
      <c r="AK268" s="86">
        <f t="shared" ref="AK268:AK331" si="402">IF(AD268=0,0,(AE268-AD268)/AD268)</f>
        <v>0.14970571637394298</v>
      </c>
      <c r="AL268" s="86">
        <f t="shared" ref="AL268:AL331" si="403">IF(AE268=0,0,(AF268-AE268)/AE268)</f>
        <v>0.14670544106300587</v>
      </c>
      <c r="AM268" s="86">
        <f t="shared" ref="AM268:AM331" si="404">IF(AF268=0,0,(AG268-AF268)/AF268)</f>
        <v>0.14414144666111767</v>
      </c>
      <c r="AN268" s="86">
        <f t="shared" ref="AN268:AN331" si="405">IF(AG268=0,0,(AH268-AG268)/AG268)</f>
        <v>0.14193963580113594</v>
      </c>
      <c r="AO268" s="56"/>
      <c r="AP268" s="53" t="str">
        <f t="shared" si="317"/>
        <v>HPS0110-ST-0650-002-B</v>
      </c>
      <c r="AQ268" s="53">
        <f t="shared" si="318"/>
        <v>77.879465349104166</v>
      </c>
      <c r="AR268" s="54">
        <f t="shared" ref="AR268:AU268" si="406">IF($B268=0,L268,AQ268*(1+AK268))</f>
        <v>89.538466500011481</v>
      </c>
      <c r="AS268" s="54">
        <f t="shared" si="406"/>
        <v>102.67424672000085</v>
      </c>
      <c r="AT268" s="54">
        <f t="shared" si="406"/>
        <v>117.47386117706229</v>
      </c>
      <c r="AU268" s="54">
        <f t="shared" si="406"/>
        <v>134.14805824868773</v>
      </c>
      <c r="AW268" s="102">
        <f t="shared" si="320"/>
        <v>0.41877686400104003</v>
      </c>
      <c r="AX268" s="102">
        <f t="shared" si="321"/>
        <v>0.72250872097481356</v>
      </c>
      <c r="AY268" s="103">
        <f t="shared" si="322"/>
        <v>0.5796149608215434</v>
      </c>
    </row>
    <row r="269" spans="1:51" x14ac:dyDescent="0.2">
      <c r="A269" s="27" t="s">
        <v>283</v>
      </c>
      <c r="B269" s="18">
        <f>IF(ISERROR(VLOOKUP('Prices revenue smoothing'!A269,Quantities!$A$1:$B$576,2,FALSE)),0,VLOOKUP('Prices revenue smoothing'!A269,Quantities!$A$1:$B$576,2,FALSE))</f>
        <v>55</v>
      </c>
      <c r="C269" s="19">
        <f t="shared" ref="C269:C332" si="407">I269/J269</f>
        <v>1</v>
      </c>
      <c r="D269" s="20">
        <v>2</v>
      </c>
      <c r="E269" s="21">
        <v>760</v>
      </c>
      <c r="F269" s="22">
        <v>0</v>
      </c>
      <c r="G269" s="23">
        <v>0</v>
      </c>
      <c r="H269" s="23">
        <v>0</v>
      </c>
      <c r="I269" s="23">
        <f>VLOOKUP(A269,'[1]Public Lighting Charges'!$A$8:$L$689,12,FALSE)</f>
        <v>83.284422349104162</v>
      </c>
      <c r="J269" s="24">
        <f t="shared" ref="J269:J332" si="408">SUM(F269:I269)</f>
        <v>83.284422349104162</v>
      </c>
      <c r="K269" s="25">
        <f t="shared" ref="K269:K332" si="409">J269</f>
        <v>83.284422349104162</v>
      </c>
      <c r="L269" s="25">
        <f t="shared" si="389"/>
        <v>117.03821126168864</v>
      </c>
      <c r="M269" s="25">
        <f t="shared" si="389"/>
        <v>117.34261036671111</v>
      </c>
      <c r="N269" s="25">
        <f t="shared" si="389"/>
        <v>117.06805778513461</v>
      </c>
      <c r="O269" s="25">
        <f t="shared" si="389"/>
        <v>118.16201156060012</v>
      </c>
      <c r="P269" s="23">
        <f t="shared" si="362"/>
        <v>117.03821126168864</v>
      </c>
      <c r="Q269" s="23">
        <f t="shared" si="363"/>
        <v>0</v>
      </c>
      <c r="R269" s="32">
        <f t="shared" si="323"/>
        <v>117.03821126168864</v>
      </c>
      <c r="S269" s="26">
        <f t="shared" si="390"/>
        <v>0</v>
      </c>
      <c r="U269" s="61">
        <f t="shared" si="391"/>
        <v>4580.6432292007285</v>
      </c>
      <c r="V269" s="61">
        <f t="shared" si="392"/>
        <v>6437.1016193928754</v>
      </c>
      <c r="W269" s="61">
        <f t="shared" si="393"/>
        <v>6453.8435701691114</v>
      </c>
      <c r="X269" s="61">
        <f t="shared" si="394"/>
        <v>6438.7431781824034</v>
      </c>
      <c r="Y269" s="61">
        <f t="shared" si="395"/>
        <v>6498.9106358330064</v>
      </c>
      <c r="Z269" s="62">
        <f t="shared" si="396"/>
        <v>24940.657748891033</v>
      </c>
      <c r="AA269" s="61">
        <f t="shared" ref="AA269:AA332" si="410">Y269-U269</f>
        <v>1918.2674066322779</v>
      </c>
      <c r="AB269" s="63">
        <f t="shared" ref="AB269:AB332" si="411">AA269/($Y$9-$U$9)</f>
        <v>5.4919919060647635E-4</v>
      </c>
      <c r="AC269" s="73"/>
      <c r="AD269" s="81">
        <f t="shared" ref="AD269:AD332" si="412">U269</f>
        <v>4580.6432292007285</v>
      </c>
      <c r="AE269" s="81">
        <f t="shared" si="397"/>
        <v>5266.3917052816751</v>
      </c>
      <c r="AF269" s="81">
        <f t="shared" si="398"/>
        <v>6039.0000232155789</v>
      </c>
      <c r="AG269" s="81">
        <f t="shared" si="399"/>
        <v>6909.4702229483946</v>
      </c>
      <c r="AH269" s="81">
        <f t="shared" si="400"/>
        <v>7890.1979099724831</v>
      </c>
      <c r="AI269" s="82">
        <f t="shared" si="401"/>
        <v>24940.657748920617</v>
      </c>
      <c r="AK269" s="86">
        <f t="shared" si="402"/>
        <v>0.149705716373943</v>
      </c>
      <c r="AL269" s="86">
        <f t="shared" si="403"/>
        <v>0.1467054410630059</v>
      </c>
      <c r="AM269" s="86">
        <f t="shared" si="404"/>
        <v>0.1441414466611175</v>
      </c>
      <c r="AN269" s="86">
        <f t="shared" si="405"/>
        <v>0.14193963580113592</v>
      </c>
      <c r="AO269" s="56"/>
      <c r="AP269" s="53" t="str">
        <f t="shared" ref="AP269:AP332" si="413">A269</f>
        <v>HPS0110-ST-0760-002-B</v>
      </c>
      <c r="AQ269" s="53">
        <f t="shared" ref="AQ269:AQ332" si="414">K269</f>
        <v>83.284422349104162</v>
      </c>
      <c r="AR269" s="54">
        <f t="shared" ref="AR269:AU269" si="415">IF($B269=0,L269,AQ269*(1+AK269))</f>
        <v>95.752576459666827</v>
      </c>
      <c r="AS269" s="54">
        <f t="shared" si="415"/>
        <v>109.80000042210145</v>
      </c>
      <c r="AT269" s="54">
        <f t="shared" si="415"/>
        <v>125.62673132633446</v>
      </c>
      <c r="AU269" s="54">
        <f t="shared" si="415"/>
        <v>143.45814381768153</v>
      </c>
      <c r="AW269" s="102">
        <f t="shared" ref="AW269:AW332" si="416">IF(K269=0,0,(O269-K269)/K269)</f>
        <v>0.41877686400103986</v>
      </c>
      <c r="AX269" s="102">
        <f t="shared" ref="AX269:AX332" si="417">IF(AQ269=0,0,(AU269-AQ269)/AQ269)</f>
        <v>0.72250872097481289</v>
      </c>
      <c r="AY269" s="103">
        <f t="shared" ref="AY269:AY332" si="418">IF(AX269=0,0,AW269/AX269)</f>
        <v>0.57961496082154373</v>
      </c>
    </row>
    <row r="270" spans="1:51" x14ac:dyDescent="0.2">
      <c r="A270" s="27" t="s">
        <v>284</v>
      </c>
      <c r="B270" s="18">
        <f>IF(ISERROR(VLOOKUP('Prices revenue smoothing'!A270,Quantities!$A$1:$B$576,2,FALSE)),0,VLOOKUP('Prices revenue smoothing'!A270,Quantities!$A$1:$B$576,2,FALSE))</f>
        <v>26</v>
      </c>
      <c r="C270" s="19">
        <f t="shared" si="407"/>
        <v>1</v>
      </c>
      <c r="D270" s="20">
        <v>2</v>
      </c>
      <c r="E270" s="21">
        <v>960</v>
      </c>
      <c r="F270" s="22">
        <v>0</v>
      </c>
      <c r="G270" s="23">
        <v>0</v>
      </c>
      <c r="H270" s="23">
        <v>0</v>
      </c>
      <c r="I270" s="23">
        <f>VLOOKUP(A270,'[1]Public Lighting Charges'!$A$8:$L$689,12,FALSE)</f>
        <v>77.879465349104166</v>
      </c>
      <c r="J270" s="24">
        <f t="shared" si="408"/>
        <v>77.879465349104166</v>
      </c>
      <c r="K270" s="25">
        <f t="shared" si="409"/>
        <v>77.879465349104166</v>
      </c>
      <c r="L270" s="25">
        <f t="shared" si="389"/>
        <v>109.44271523273473</v>
      </c>
      <c r="M270" s="25">
        <f t="shared" si="389"/>
        <v>109.72735957417621</v>
      </c>
      <c r="N270" s="25">
        <f t="shared" si="389"/>
        <v>109.47062478920324</v>
      </c>
      <c r="O270" s="25">
        <f t="shared" si="389"/>
        <v>110.49358361807967</v>
      </c>
      <c r="P270" s="23">
        <f t="shared" si="362"/>
        <v>109.44271523273473</v>
      </c>
      <c r="Q270" s="23">
        <f t="shared" si="363"/>
        <v>0</v>
      </c>
      <c r="R270" s="32">
        <f t="shared" ref="R270:R333" si="419">SUM(P270:Q270)</f>
        <v>109.44271523273473</v>
      </c>
      <c r="S270" s="26">
        <f t="shared" si="390"/>
        <v>0</v>
      </c>
      <c r="U270" s="61">
        <f t="shared" si="391"/>
        <v>2024.8660990767082</v>
      </c>
      <c r="V270" s="61">
        <f t="shared" si="392"/>
        <v>2845.5105960511028</v>
      </c>
      <c r="W270" s="61">
        <f t="shared" si="393"/>
        <v>2852.9113489285814</v>
      </c>
      <c r="X270" s="61">
        <f t="shared" si="394"/>
        <v>2846.2362445192844</v>
      </c>
      <c r="Y270" s="61">
        <f t="shared" si="395"/>
        <v>2872.8331740700714</v>
      </c>
      <c r="Z270" s="62">
        <f t="shared" si="396"/>
        <v>11024.978335458842</v>
      </c>
      <c r="AA270" s="61">
        <f t="shared" si="410"/>
        <v>847.96707499336321</v>
      </c>
      <c r="AB270" s="63">
        <f t="shared" si="411"/>
        <v>2.4277263411616166E-4</v>
      </c>
      <c r="AC270" s="73"/>
      <c r="AD270" s="81">
        <f t="shared" si="412"/>
        <v>2024.8660990767082</v>
      </c>
      <c r="AE270" s="81">
        <f t="shared" si="397"/>
        <v>2328.0001290002983</v>
      </c>
      <c r="AF270" s="81">
        <f t="shared" si="398"/>
        <v>2669.5304147200218</v>
      </c>
      <c r="AG270" s="81">
        <f t="shared" si="399"/>
        <v>3054.3203906036188</v>
      </c>
      <c r="AH270" s="81">
        <f t="shared" si="400"/>
        <v>3487.8495144658796</v>
      </c>
      <c r="AI270" s="82">
        <f t="shared" si="401"/>
        <v>11024.978335471922</v>
      </c>
      <c r="AK270" s="86">
        <f t="shared" si="402"/>
        <v>0.14970571637394303</v>
      </c>
      <c r="AL270" s="86">
        <f t="shared" si="403"/>
        <v>0.14670544106300593</v>
      </c>
      <c r="AM270" s="86">
        <f t="shared" si="404"/>
        <v>0.14414144666111753</v>
      </c>
      <c r="AN270" s="86">
        <f t="shared" si="405"/>
        <v>0.14193963580113592</v>
      </c>
      <c r="AO270" s="56"/>
      <c r="AP270" s="53" t="str">
        <f t="shared" si="413"/>
        <v>HPS0110-ST-0960-002-B</v>
      </c>
      <c r="AQ270" s="53">
        <f t="shared" si="414"/>
        <v>77.879465349104166</v>
      </c>
      <c r="AR270" s="54">
        <f t="shared" ref="AR270:AU270" si="420">IF($B270=0,L270,AQ270*(1+AK270))</f>
        <v>89.538466500011481</v>
      </c>
      <c r="AS270" s="54">
        <f t="shared" si="420"/>
        <v>102.67424672000085</v>
      </c>
      <c r="AT270" s="54">
        <f t="shared" si="420"/>
        <v>117.47386117706228</v>
      </c>
      <c r="AU270" s="54">
        <f t="shared" si="420"/>
        <v>134.1480582486877</v>
      </c>
      <c r="AW270" s="102">
        <f t="shared" si="416"/>
        <v>0.41877686400104003</v>
      </c>
      <c r="AX270" s="102">
        <f t="shared" si="417"/>
        <v>0.72250872097481322</v>
      </c>
      <c r="AY270" s="103">
        <f t="shared" si="418"/>
        <v>0.57961496082154373</v>
      </c>
    </row>
    <row r="271" spans="1:51" x14ac:dyDescent="0.2">
      <c r="A271" s="27" t="s">
        <v>285</v>
      </c>
      <c r="B271" s="18">
        <f>IF(ISERROR(VLOOKUP('Prices revenue smoothing'!A271,Quantities!$A$1:$B$576,2,FALSE)),0,VLOOKUP('Prices revenue smoothing'!A271,Quantities!$A$1:$B$576,2,FALSE))</f>
        <v>1</v>
      </c>
      <c r="C271" s="19">
        <f t="shared" si="407"/>
        <v>1</v>
      </c>
      <c r="D271" s="20">
        <v>2</v>
      </c>
      <c r="E271" s="21">
        <v>970</v>
      </c>
      <c r="F271" s="22">
        <v>0</v>
      </c>
      <c r="G271" s="23">
        <v>0</v>
      </c>
      <c r="H271" s="23">
        <v>0</v>
      </c>
      <c r="I271" s="23">
        <f>VLOOKUP(A271,'[1]Public Lighting Charges'!$A$8:$L$689,12,FALSE)</f>
        <v>77.879465349104166</v>
      </c>
      <c r="J271" s="24">
        <f t="shared" si="408"/>
        <v>77.879465349104166</v>
      </c>
      <c r="K271" s="25">
        <f t="shared" si="409"/>
        <v>77.879465349104166</v>
      </c>
      <c r="L271" s="25">
        <f t="shared" si="389"/>
        <v>109.44271523273473</v>
      </c>
      <c r="M271" s="25">
        <f t="shared" si="389"/>
        <v>109.72735957417621</v>
      </c>
      <c r="N271" s="25">
        <f t="shared" si="389"/>
        <v>109.47062478920324</v>
      </c>
      <c r="O271" s="25">
        <f t="shared" si="389"/>
        <v>110.49358361807967</v>
      </c>
      <c r="P271" s="23">
        <f t="shared" si="362"/>
        <v>109.44271523273473</v>
      </c>
      <c r="Q271" s="23">
        <f t="shared" si="363"/>
        <v>0</v>
      </c>
      <c r="R271" s="32">
        <f t="shared" si="419"/>
        <v>109.44271523273473</v>
      </c>
      <c r="S271" s="26">
        <f t="shared" si="390"/>
        <v>0</v>
      </c>
      <c r="U271" s="61">
        <f t="shared" si="391"/>
        <v>77.879465349104166</v>
      </c>
      <c r="V271" s="61">
        <f t="shared" si="392"/>
        <v>109.44271523273473</v>
      </c>
      <c r="W271" s="61">
        <f t="shared" si="393"/>
        <v>109.72735957417621</v>
      </c>
      <c r="X271" s="61">
        <f t="shared" si="394"/>
        <v>109.47062478920324</v>
      </c>
      <c r="Y271" s="61">
        <f t="shared" si="395"/>
        <v>110.49358361807967</v>
      </c>
      <c r="Z271" s="62">
        <f t="shared" si="396"/>
        <v>424.03762828687854</v>
      </c>
      <c r="AA271" s="61">
        <f t="shared" si="410"/>
        <v>32.614118268975503</v>
      </c>
      <c r="AB271" s="63">
        <f t="shared" si="411"/>
        <v>9.3374090044677543E-6</v>
      </c>
      <c r="AC271" s="73"/>
      <c r="AD271" s="81">
        <f t="shared" si="412"/>
        <v>77.879465349104166</v>
      </c>
      <c r="AE271" s="81">
        <f t="shared" si="397"/>
        <v>89.538466500011481</v>
      </c>
      <c r="AF271" s="81">
        <f t="shared" si="398"/>
        <v>102.67424672000085</v>
      </c>
      <c r="AG271" s="81">
        <f t="shared" si="399"/>
        <v>117.47386117706228</v>
      </c>
      <c r="AH271" s="81">
        <f t="shared" si="400"/>
        <v>134.1480582486877</v>
      </c>
      <c r="AI271" s="82">
        <f t="shared" si="401"/>
        <v>424.03762828738155</v>
      </c>
      <c r="AK271" s="86">
        <f t="shared" si="402"/>
        <v>0.14970571637394306</v>
      </c>
      <c r="AL271" s="86">
        <f t="shared" si="403"/>
        <v>0.14670544106300601</v>
      </c>
      <c r="AM271" s="86">
        <f t="shared" si="404"/>
        <v>0.14414144666111753</v>
      </c>
      <c r="AN271" s="86">
        <f t="shared" si="405"/>
        <v>0.141939635801136</v>
      </c>
      <c r="AO271" s="56"/>
      <c r="AP271" s="53" t="str">
        <f t="shared" si="413"/>
        <v>HPS0110-ST-0970-002-B</v>
      </c>
      <c r="AQ271" s="53">
        <f t="shared" si="414"/>
        <v>77.879465349104166</v>
      </c>
      <c r="AR271" s="54">
        <f t="shared" ref="AR271:AU271" si="421">IF($B271=0,L271,AQ271*(1+AK271))</f>
        <v>89.538466500011481</v>
      </c>
      <c r="AS271" s="54">
        <f t="shared" si="421"/>
        <v>102.67424672000085</v>
      </c>
      <c r="AT271" s="54">
        <f t="shared" si="421"/>
        <v>117.47386117706228</v>
      </c>
      <c r="AU271" s="54">
        <f t="shared" si="421"/>
        <v>134.1480582486877</v>
      </c>
      <c r="AW271" s="102">
        <f t="shared" si="416"/>
        <v>0.41877686400104003</v>
      </c>
      <c r="AX271" s="102">
        <f t="shared" si="417"/>
        <v>0.72250872097481322</v>
      </c>
      <c r="AY271" s="103">
        <f t="shared" si="418"/>
        <v>0.57961496082154373</v>
      </c>
    </row>
    <row r="272" spans="1:51" x14ac:dyDescent="0.2">
      <c r="A272" s="27" t="s">
        <v>286</v>
      </c>
      <c r="B272" s="18">
        <f>IF(ISERROR(VLOOKUP('Prices revenue smoothing'!A272,Quantities!$A$1:$B$576,2,FALSE)),0,VLOOKUP('Prices revenue smoothing'!A272,Quantities!$A$1:$B$576,2,FALSE))</f>
        <v>35</v>
      </c>
      <c r="C272" s="19">
        <f t="shared" si="407"/>
        <v>1</v>
      </c>
      <c r="D272" s="20">
        <v>2</v>
      </c>
      <c r="E272" s="21">
        <v>1070</v>
      </c>
      <c r="F272" s="22">
        <v>0</v>
      </c>
      <c r="G272" s="23">
        <v>0</v>
      </c>
      <c r="H272" s="23">
        <v>0</v>
      </c>
      <c r="I272" s="23">
        <f>VLOOKUP(A272,'[1]Public Lighting Charges'!$A$8:$L$689,12,FALSE)</f>
        <v>88.689379349104172</v>
      </c>
      <c r="J272" s="24">
        <f t="shared" si="408"/>
        <v>88.689379349104172</v>
      </c>
      <c r="K272" s="25">
        <f t="shared" si="409"/>
        <v>88.689379349104172</v>
      </c>
      <c r="L272" s="25">
        <f t="shared" si="389"/>
        <v>124.63370729064259</v>
      </c>
      <c r="M272" s="25">
        <f t="shared" si="389"/>
        <v>124.95786115924604</v>
      </c>
      <c r="N272" s="25">
        <f t="shared" si="389"/>
        <v>124.66549078106598</v>
      </c>
      <c r="O272" s="25">
        <f t="shared" si="389"/>
        <v>125.83043950312062</v>
      </c>
      <c r="P272" s="23">
        <f t="shared" si="362"/>
        <v>124.63370729064259</v>
      </c>
      <c r="Q272" s="23">
        <f t="shared" si="363"/>
        <v>0</v>
      </c>
      <c r="R272" s="32">
        <f t="shared" si="419"/>
        <v>124.63370729064259</v>
      </c>
      <c r="S272" s="26">
        <f t="shared" si="390"/>
        <v>0</v>
      </c>
      <c r="U272" s="61">
        <f t="shared" si="391"/>
        <v>3104.128277218646</v>
      </c>
      <c r="V272" s="61">
        <f t="shared" si="392"/>
        <v>4362.1797551724903</v>
      </c>
      <c r="W272" s="61">
        <f t="shared" si="393"/>
        <v>4373.5251405736117</v>
      </c>
      <c r="X272" s="61">
        <f t="shared" si="394"/>
        <v>4363.2921773373091</v>
      </c>
      <c r="Y272" s="61">
        <f t="shared" si="395"/>
        <v>4404.0653826092212</v>
      </c>
      <c r="Z272" s="62">
        <f t="shared" si="396"/>
        <v>16901.338326729663</v>
      </c>
      <c r="AA272" s="61">
        <f t="shared" si="410"/>
        <v>1299.9371053905752</v>
      </c>
      <c r="AB272" s="63">
        <f t="shared" si="411"/>
        <v>3.72171472888235E-4</v>
      </c>
      <c r="AC272" s="73"/>
      <c r="AD272" s="81">
        <f t="shared" si="412"/>
        <v>3104.128277218646</v>
      </c>
      <c r="AE272" s="81">
        <f t="shared" si="397"/>
        <v>3568.8340246762768</v>
      </c>
      <c r="AF272" s="81">
        <f t="shared" si="398"/>
        <v>4092.4013943470727</v>
      </c>
      <c r="AG272" s="81">
        <f t="shared" si="399"/>
        <v>4682.2860516462342</v>
      </c>
      <c r="AH272" s="81">
        <f t="shared" si="400"/>
        <v>5346.888028533639</v>
      </c>
      <c r="AI272" s="82">
        <f t="shared" si="401"/>
        <v>16901.338326749712</v>
      </c>
      <c r="AK272" s="86">
        <f t="shared" si="402"/>
        <v>0.14970571637394298</v>
      </c>
      <c r="AL272" s="86">
        <f t="shared" si="403"/>
        <v>0.14670544106300595</v>
      </c>
      <c r="AM272" s="86">
        <f t="shared" si="404"/>
        <v>0.1441414466611175</v>
      </c>
      <c r="AN272" s="86">
        <f t="shared" si="405"/>
        <v>0.14193963580113583</v>
      </c>
      <c r="AO272" s="56"/>
      <c r="AP272" s="53" t="str">
        <f t="shared" si="413"/>
        <v>HPS0110-ST-1070-002-B</v>
      </c>
      <c r="AQ272" s="53">
        <f t="shared" si="414"/>
        <v>88.689379349104172</v>
      </c>
      <c r="AR272" s="54">
        <f t="shared" ref="AR272:AU272" si="422">IF($B272=0,L272,AQ272*(1+AK272))</f>
        <v>101.9666864193222</v>
      </c>
      <c r="AS272" s="54">
        <f t="shared" si="422"/>
        <v>116.92575412420209</v>
      </c>
      <c r="AT272" s="54">
        <f t="shared" si="422"/>
        <v>133.77960147560671</v>
      </c>
      <c r="AU272" s="54">
        <f t="shared" si="422"/>
        <v>152.76822938667542</v>
      </c>
      <c r="AW272" s="102">
        <f t="shared" si="416"/>
        <v>0.41877686400104003</v>
      </c>
      <c r="AX272" s="102">
        <f t="shared" si="417"/>
        <v>0.72250872097481289</v>
      </c>
      <c r="AY272" s="103">
        <f t="shared" si="418"/>
        <v>0.57961496082154396</v>
      </c>
    </row>
    <row r="273" spans="1:51" x14ac:dyDescent="0.2">
      <c r="A273" s="27" t="s">
        <v>287</v>
      </c>
      <c r="B273" s="18">
        <f>IF(ISERROR(VLOOKUP('Prices revenue smoothing'!A273,Quantities!$A$1:$B$576,2,FALSE)),0,VLOOKUP('Prices revenue smoothing'!A273,Quantities!$A$1:$B$576,2,FALSE))</f>
        <v>53</v>
      </c>
      <c r="C273" s="19">
        <f t="shared" si="407"/>
        <v>1</v>
      </c>
      <c r="D273" s="20">
        <v>2</v>
      </c>
      <c r="E273" s="21">
        <v>1120</v>
      </c>
      <c r="F273" s="22">
        <v>0</v>
      </c>
      <c r="G273" s="23">
        <v>0</v>
      </c>
      <c r="H273" s="23">
        <v>0</v>
      </c>
      <c r="I273" s="23">
        <f>VLOOKUP(A273,'[1]Public Lighting Charges'!$A$8:$L$689,12,FALSE)</f>
        <v>87.754349099104161</v>
      </c>
      <c r="J273" s="24">
        <f t="shared" si="408"/>
        <v>87.754349099104161</v>
      </c>
      <c r="K273" s="25">
        <f t="shared" si="409"/>
        <v>87.754349099104161</v>
      </c>
      <c r="L273" s="25">
        <f t="shared" si="389"/>
        <v>123.31972485732686</v>
      </c>
      <c r="M273" s="25">
        <f t="shared" si="389"/>
        <v>123.64046125165071</v>
      </c>
      <c r="N273" s="25">
        <f t="shared" si="389"/>
        <v>123.35117326225057</v>
      </c>
      <c r="O273" s="25">
        <f t="shared" si="389"/>
        <v>124.50384021727949</v>
      </c>
      <c r="P273" s="23">
        <f t="shared" si="362"/>
        <v>123.31972485732686</v>
      </c>
      <c r="Q273" s="23">
        <f t="shared" si="363"/>
        <v>0</v>
      </c>
      <c r="R273" s="32">
        <f t="shared" si="419"/>
        <v>123.31972485732686</v>
      </c>
      <c r="S273" s="26">
        <f t="shared" si="390"/>
        <v>0</v>
      </c>
      <c r="U273" s="61">
        <f t="shared" si="391"/>
        <v>4650.9805022525206</v>
      </c>
      <c r="V273" s="61">
        <f t="shared" si="392"/>
        <v>6535.9454174383236</v>
      </c>
      <c r="W273" s="61">
        <f t="shared" si="393"/>
        <v>6552.9444463374875</v>
      </c>
      <c r="X273" s="61">
        <f t="shared" si="394"/>
        <v>6537.61218289928</v>
      </c>
      <c r="Y273" s="61">
        <f t="shared" si="395"/>
        <v>6598.7035315158128</v>
      </c>
      <c r="Z273" s="62">
        <f t="shared" si="396"/>
        <v>25323.629695492764</v>
      </c>
      <c r="AA273" s="61">
        <f t="shared" si="410"/>
        <v>1947.7230292632921</v>
      </c>
      <c r="AB273" s="63">
        <f t="shared" si="411"/>
        <v>5.5763232357419084E-4</v>
      </c>
      <c r="AC273" s="73"/>
      <c r="AD273" s="81">
        <f t="shared" si="412"/>
        <v>4650.9805022525206</v>
      </c>
      <c r="AE273" s="81">
        <f t="shared" si="397"/>
        <v>5347.2588701834757</v>
      </c>
      <c r="AF273" s="81">
        <f t="shared" si="398"/>
        <v>6131.7308412118127</v>
      </c>
      <c r="AG273" s="81">
        <f t="shared" si="399"/>
        <v>7015.5673952006746</v>
      </c>
      <c r="AH273" s="81">
        <f t="shared" si="400"/>
        <v>8011.3544762137817</v>
      </c>
      <c r="AI273" s="82">
        <f t="shared" si="401"/>
        <v>25323.629695522806</v>
      </c>
      <c r="AK273" s="86">
        <f t="shared" si="402"/>
        <v>0.14970571637394303</v>
      </c>
      <c r="AL273" s="86">
        <f t="shared" si="403"/>
        <v>0.14670544106300584</v>
      </c>
      <c r="AM273" s="86">
        <f t="shared" si="404"/>
        <v>0.14414144666111753</v>
      </c>
      <c r="AN273" s="86">
        <f t="shared" si="405"/>
        <v>0.14193963580113586</v>
      </c>
      <c r="AO273" s="56"/>
      <c r="AP273" s="53" t="str">
        <f t="shared" si="413"/>
        <v>HPS0110-ST-1120-002-B</v>
      </c>
      <c r="AQ273" s="53">
        <f t="shared" si="414"/>
        <v>87.754349099104161</v>
      </c>
      <c r="AR273" s="54">
        <f t="shared" ref="AR273:AU273" si="423">IF($B273=0,L273,AQ273*(1+AK273))</f>
        <v>100.89167679591463</v>
      </c>
      <c r="AS273" s="54">
        <f t="shared" si="423"/>
        <v>115.69303473984552</v>
      </c>
      <c r="AT273" s="54">
        <f t="shared" si="423"/>
        <v>132.36919613586178</v>
      </c>
      <c r="AU273" s="54">
        <f t="shared" si="423"/>
        <v>151.15763162667511</v>
      </c>
      <c r="AW273" s="102">
        <f t="shared" si="416"/>
        <v>0.41877686400103997</v>
      </c>
      <c r="AX273" s="102">
        <f t="shared" si="417"/>
        <v>0.72250872097481267</v>
      </c>
      <c r="AY273" s="103">
        <f t="shared" si="418"/>
        <v>0.57961496082154407</v>
      </c>
    </row>
    <row r="274" spans="1:51" x14ac:dyDescent="0.2">
      <c r="A274" s="27" t="s">
        <v>288</v>
      </c>
      <c r="B274" s="18">
        <f>IF(ISERROR(VLOOKUP('Prices revenue smoothing'!A274,Quantities!$A$1:$B$576,2,FALSE)),0,VLOOKUP('Prices revenue smoothing'!A274,Quantities!$A$1:$B$576,2,FALSE))</f>
        <v>10</v>
      </c>
      <c r="C274" s="19">
        <f t="shared" si="407"/>
        <v>1</v>
      </c>
      <c r="D274" s="20">
        <v>2</v>
      </c>
      <c r="E274" s="21">
        <v>1140</v>
      </c>
      <c r="F274" s="22">
        <v>0</v>
      </c>
      <c r="G274" s="23">
        <v>0</v>
      </c>
      <c r="H274" s="23">
        <v>0</v>
      </c>
      <c r="I274" s="23">
        <f>VLOOKUP(A274,'[1]Public Lighting Charges'!$A$8:$L$689,12,FALSE)</f>
        <v>82.81690722410417</v>
      </c>
      <c r="J274" s="24">
        <f t="shared" si="408"/>
        <v>82.81690722410417</v>
      </c>
      <c r="K274" s="25">
        <f t="shared" si="409"/>
        <v>82.81690722410417</v>
      </c>
      <c r="L274" s="25">
        <f t="shared" si="389"/>
        <v>116.3812200450308</v>
      </c>
      <c r="M274" s="25">
        <f t="shared" si="389"/>
        <v>116.68391041291346</v>
      </c>
      <c r="N274" s="25">
        <f t="shared" si="389"/>
        <v>116.41089902572691</v>
      </c>
      <c r="O274" s="25">
        <f t="shared" si="389"/>
        <v>117.49871191767959</v>
      </c>
      <c r="P274" s="23">
        <f t="shared" si="362"/>
        <v>116.3812200450308</v>
      </c>
      <c r="Q274" s="23">
        <f t="shared" si="363"/>
        <v>0</v>
      </c>
      <c r="R274" s="32">
        <f t="shared" si="419"/>
        <v>116.3812200450308</v>
      </c>
      <c r="S274" s="26">
        <f t="shared" si="390"/>
        <v>0</v>
      </c>
      <c r="U274" s="61">
        <f t="shared" si="391"/>
        <v>828.1690722410417</v>
      </c>
      <c r="V274" s="61">
        <f t="shared" si="392"/>
        <v>1163.812200450308</v>
      </c>
      <c r="W274" s="61">
        <f t="shared" si="393"/>
        <v>1166.8391041291347</v>
      </c>
      <c r="X274" s="61">
        <f t="shared" si="394"/>
        <v>1164.1089902572689</v>
      </c>
      <c r="Y274" s="61">
        <f t="shared" si="395"/>
        <v>1174.9871191767959</v>
      </c>
      <c r="Z274" s="62">
        <f t="shared" si="396"/>
        <v>4509.2098108205018</v>
      </c>
      <c r="AA274" s="61">
        <f t="shared" si="410"/>
        <v>346.81804693575418</v>
      </c>
      <c r="AB274" s="63">
        <f t="shared" si="411"/>
        <v>9.9293868001036037E-5</v>
      </c>
      <c r="AC274" s="73"/>
      <c r="AD274" s="81">
        <f t="shared" si="412"/>
        <v>828.1690722410417</v>
      </c>
      <c r="AE274" s="81">
        <f t="shared" si="397"/>
        <v>952.15071647963055</v>
      </c>
      <c r="AF274" s="81">
        <f t="shared" si="398"/>
        <v>1091.836407299232</v>
      </c>
      <c r="AG274" s="81">
        <f t="shared" si="399"/>
        <v>1249.2152865646203</v>
      </c>
      <c r="AH274" s="81">
        <f t="shared" si="400"/>
        <v>1426.5284493768143</v>
      </c>
      <c r="AI274" s="82">
        <f t="shared" si="401"/>
        <v>4509.2098108258524</v>
      </c>
      <c r="AK274" s="86">
        <f t="shared" si="402"/>
        <v>0.14970571637394292</v>
      </c>
      <c r="AL274" s="86">
        <f t="shared" si="403"/>
        <v>0.14670544106300604</v>
      </c>
      <c r="AM274" s="86">
        <f t="shared" si="404"/>
        <v>0.14414144666111747</v>
      </c>
      <c r="AN274" s="86">
        <f t="shared" si="405"/>
        <v>0.14193963580113597</v>
      </c>
      <c r="AO274" s="56"/>
      <c r="AP274" s="53" t="str">
        <f t="shared" si="413"/>
        <v>HPS0110-ST-1140-002-B</v>
      </c>
      <c r="AQ274" s="53">
        <f t="shared" si="414"/>
        <v>82.81690722410417</v>
      </c>
      <c r="AR274" s="54">
        <f t="shared" ref="AR274:AU274" si="424">IF($B274=0,L274,AQ274*(1+AK274))</f>
        <v>95.215071647963043</v>
      </c>
      <c r="AS274" s="54">
        <f t="shared" si="424"/>
        <v>109.18364072992318</v>
      </c>
      <c r="AT274" s="54">
        <f t="shared" si="424"/>
        <v>124.92152865646202</v>
      </c>
      <c r="AU274" s="54">
        <f t="shared" si="424"/>
        <v>142.65284493768141</v>
      </c>
      <c r="AW274" s="102">
        <f t="shared" si="416"/>
        <v>0.41877686400103997</v>
      </c>
      <c r="AX274" s="102">
        <f t="shared" si="417"/>
        <v>0.72250872097481278</v>
      </c>
      <c r="AY274" s="103">
        <f t="shared" si="418"/>
        <v>0.57961496082154396</v>
      </c>
    </row>
    <row r="275" spans="1:51" x14ac:dyDescent="0.2">
      <c r="A275" s="27" t="s">
        <v>289</v>
      </c>
      <c r="B275" s="18">
        <f>IF(ISERROR(VLOOKUP('Prices revenue smoothing'!A275,Quantities!$A$1:$B$576,2,FALSE)),0,VLOOKUP('Prices revenue smoothing'!A275,Quantities!$A$1:$B$576,2,FALSE))</f>
        <v>12</v>
      </c>
      <c r="C275" s="19">
        <f t="shared" si="407"/>
        <v>1</v>
      </c>
      <c r="D275" s="20">
        <v>2</v>
      </c>
      <c r="E275" s="21">
        <v>1160</v>
      </c>
      <c r="F275" s="22">
        <v>0</v>
      </c>
      <c r="G275" s="23">
        <v>0</v>
      </c>
      <c r="H275" s="23">
        <v>0</v>
      </c>
      <c r="I275" s="23">
        <f>VLOOKUP(A275,'[1]Public Lighting Charges'!$A$8:$L$689,12,FALSE)</f>
        <v>83.284422349104162</v>
      </c>
      <c r="J275" s="24">
        <f t="shared" si="408"/>
        <v>83.284422349104162</v>
      </c>
      <c r="K275" s="25">
        <f t="shared" si="409"/>
        <v>83.284422349104162</v>
      </c>
      <c r="L275" s="25">
        <f t="shared" si="389"/>
        <v>117.03821126168864</v>
      </c>
      <c r="M275" s="25">
        <f t="shared" si="389"/>
        <v>117.34261036671111</v>
      </c>
      <c r="N275" s="25">
        <f t="shared" si="389"/>
        <v>117.06805778513461</v>
      </c>
      <c r="O275" s="25">
        <f t="shared" si="389"/>
        <v>118.16201156060012</v>
      </c>
      <c r="P275" s="23">
        <f t="shared" si="362"/>
        <v>117.03821126168864</v>
      </c>
      <c r="Q275" s="23">
        <f t="shared" si="363"/>
        <v>0</v>
      </c>
      <c r="R275" s="32">
        <f t="shared" si="419"/>
        <v>117.03821126168864</v>
      </c>
      <c r="S275" s="26">
        <f t="shared" si="390"/>
        <v>0</v>
      </c>
      <c r="U275" s="61">
        <f t="shared" si="391"/>
        <v>999.41306818925</v>
      </c>
      <c r="V275" s="61">
        <f t="shared" si="392"/>
        <v>1404.4585351402638</v>
      </c>
      <c r="W275" s="61">
        <f t="shared" si="393"/>
        <v>1408.1113244005332</v>
      </c>
      <c r="X275" s="61">
        <f t="shared" si="394"/>
        <v>1404.8166934216154</v>
      </c>
      <c r="Y275" s="61">
        <f t="shared" si="395"/>
        <v>1417.9441387272013</v>
      </c>
      <c r="Z275" s="62">
        <f t="shared" si="396"/>
        <v>5441.5980543034975</v>
      </c>
      <c r="AA275" s="61">
        <f t="shared" si="410"/>
        <v>418.53107053795134</v>
      </c>
      <c r="AB275" s="63">
        <f t="shared" si="411"/>
        <v>1.1982527795050387E-4</v>
      </c>
      <c r="AC275" s="73"/>
      <c r="AD275" s="81">
        <f t="shared" si="412"/>
        <v>999.41306818925</v>
      </c>
      <c r="AE275" s="81">
        <f t="shared" si="397"/>
        <v>1149.0309175160019</v>
      </c>
      <c r="AF275" s="81">
        <f t="shared" si="398"/>
        <v>1317.6000050652171</v>
      </c>
      <c r="AG275" s="81">
        <f t="shared" si="399"/>
        <v>1507.5207759160132</v>
      </c>
      <c r="AH275" s="81">
        <f t="shared" si="400"/>
        <v>1721.4977258121778</v>
      </c>
      <c r="AI275" s="82">
        <f t="shared" si="401"/>
        <v>5441.5980543099531</v>
      </c>
      <c r="AK275" s="86">
        <f t="shared" si="402"/>
        <v>0.14970571637394284</v>
      </c>
      <c r="AL275" s="86">
        <f t="shared" si="403"/>
        <v>0.14670544106300579</v>
      </c>
      <c r="AM275" s="86">
        <f t="shared" si="404"/>
        <v>0.14414144666111744</v>
      </c>
      <c r="AN275" s="86">
        <f t="shared" si="405"/>
        <v>0.14193963580113581</v>
      </c>
      <c r="AO275" s="56"/>
      <c r="AP275" s="53" t="str">
        <f t="shared" si="413"/>
        <v>HPS0110-ST-1160-002-B</v>
      </c>
      <c r="AQ275" s="53">
        <f t="shared" si="414"/>
        <v>83.284422349104162</v>
      </c>
      <c r="AR275" s="54">
        <f t="shared" ref="AR275:AU275" si="425">IF($B275=0,L275,AQ275*(1+AK275))</f>
        <v>95.752576459666813</v>
      </c>
      <c r="AS275" s="54">
        <f t="shared" si="425"/>
        <v>109.80000042210142</v>
      </c>
      <c r="AT275" s="54">
        <f t="shared" si="425"/>
        <v>125.62673132633444</v>
      </c>
      <c r="AU275" s="54">
        <f t="shared" si="425"/>
        <v>143.45814381768147</v>
      </c>
      <c r="AW275" s="102">
        <f t="shared" si="416"/>
        <v>0.41877686400103986</v>
      </c>
      <c r="AX275" s="102">
        <f t="shared" si="417"/>
        <v>0.72250872097481222</v>
      </c>
      <c r="AY275" s="103">
        <f t="shared" si="418"/>
        <v>0.57961496082154429</v>
      </c>
    </row>
    <row r="276" spans="1:51" x14ac:dyDescent="0.2">
      <c r="A276" s="27" t="s">
        <v>290</v>
      </c>
      <c r="B276" s="18">
        <f>IF(ISERROR(VLOOKUP('Prices revenue smoothing'!A276,Quantities!$A$1:$B$576,2,FALSE)),0,VLOOKUP('Prices revenue smoothing'!A276,Quantities!$A$1:$B$576,2,FALSE))</f>
        <v>6</v>
      </c>
      <c r="C276" s="19">
        <f t="shared" si="407"/>
        <v>1</v>
      </c>
      <c r="D276" s="20">
        <v>2</v>
      </c>
      <c r="E276" s="21">
        <v>1380</v>
      </c>
      <c r="F276" s="22">
        <v>0</v>
      </c>
      <c r="G276" s="23">
        <v>0</v>
      </c>
      <c r="H276" s="23">
        <v>0</v>
      </c>
      <c r="I276" s="23">
        <f>VLOOKUP(A276,'[1]Public Lighting Charges'!$A$8:$L$689,12,FALSE)</f>
        <v>81.171093265770836</v>
      </c>
      <c r="J276" s="24">
        <f t="shared" si="408"/>
        <v>81.171093265770836</v>
      </c>
      <c r="K276" s="25">
        <f t="shared" si="409"/>
        <v>81.171093265770836</v>
      </c>
      <c r="L276" s="25">
        <f t="shared" si="389"/>
        <v>114.06838510759877</v>
      </c>
      <c r="M276" s="25">
        <f t="shared" si="389"/>
        <v>114.36506013333438</v>
      </c>
      <c r="N276" s="25">
        <f t="shared" si="389"/>
        <v>114.09747428021902</v>
      </c>
      <c r="O276" s="25">
        <f t="shared" si="389"/>
        <v>115.16366915114629</v>
      </c>
      <c r="P276" s="23">
        <f t="shared" si="362"/>
        <v>114.06838510759877</v>
      </c>
      <c r="Q276" s="23">
        <f t="shared" si="363"/>
        <v>0</v>
      </c>
      <c r="R276" s="32">
        <f t="shared" si="419"/>
        <v>114.06838510759877</v>
      </c>
      <c r="S276" s="26">
        <f t="shared" si="390"/>
        <v>0</v>
      </c>
      <c r="U276" s="61">
        <f t="shared" si="391"/>
        <v>487.02655959462504</v>
      </c>
      <c r="V276" s="61">
        <f t="shared" si="392"/>
        <v>684.41031064559263</v>
      </c>
      <c r="W276" s="61">
        <f t="shared" si="393"/>
        <v>686.19036080000626</v>
      </c>
      <c r="X276" s="61">
        <f t="shared" si="394"/>
        <v>684.58484568131416</v>
      </c>
      <c r="Y276" s="61">
        <f t="shared" si="395"/>
        <v>690.98201490687779</v>
      </c>
      <c r="Z276" s="62">
        <f t="shared" si="396"/>
        <v>2651.7591809019577</v>
      </c>
      <c r="AA276" s="61">
        <f t="shared" si="410"/>
        <v>203.95545531225275</v>
      </c>
      <c r="AB276" s="63">
        <f t="shared" si="411"/>
        <v>5.8392365209349944E-5</v>
      </c>
      <c r="AC276" s="73"/>
      <c r="AD276" s="81">
        <f t="shared" si="412"/>
        <v>487.02655959462504</v>
      </c>
      <c r="AE276" s="81">
        <f t="shared" si="397"/>
        <v>559.93721959187519</v>
      </c>
      <c r="AF276" s="81">
        <f t="shared" si="398"/>
        <v>642.08305635969452</v>
      </c>
      <c r="AG276" s="81">
        <f t="shared" si="399"/>
        <v>734.63383697997278</v>
      </c>
      <c r="AH276" s="81">
        <f t="shared" si="400"/>
        <v>838.90749624810121</v>
      </c>
      <c r="AI276" s="82">
        <f t="shared" si="401"/>
        <v>2651.7591809051046</v>
      </c>
      <c r="AK276" s="86">
        <f t="shared" si="402"/>
        <v>0.14970571637394292</v>
      </c>
      <c r="AL276" s="86">
        <f t="shared" si="403"/>
        <v>0.14670544106300606</v>
      </c>
      <c r="AM276" s="86">
        <f t="shared" si="404"/>
        <v>0.14414144666111758</v>
      </c>
      <c r="AN276" s="86">
        <f t="shared" si="405"/>
        <v>0.14193963580113597</v>
      </c>
      <c r="AO276" s="56"/>
      <c r="AP276" s="53" t="str">
        <f t="shared" si="413"/>
        <v>HPS0110-ST-1380-002-B</v>
      </c>
      <c r="AQ276" s="53">
        <f t="shared" si="414"/>
        <v>81.171093265770836</v>
      </c>
      <c r="AR276" s="54">
        <f t="shared" ref="AR276:AU276" si="426">IF($B276=0,L276,AQ276*(1+AK276))</f>
        <v>93.322869931979184</v>
      </c>
      <c r="AS276" s="54">
        <f t="shared" si="426"/>
        <v>107.01384272661574</v>
      </c>
      <c r="AT276" s="54">
        <f t="shared" si="426"/>
        <v>122.43897282999544</v>
      </c>
      <c r="AU276" s="54">
        <f t="shared" si="426"/>
        <v>139.81791604135017</v>
      </c>
      <c r="AW276" s="102">
        <f t="shared" si="416"/>
        <v>0.41877686400104014</v>
      </c>
      <c r="AX276" s="102">
        <f t="shared" si="417"/>
        <v>0.72250872097481289</v>
      </c>
      <c r="AY276" s="103">
        <f t="shared" si="418"/>
        <v>0.57961496082154418</v>
      </c>
    </row>
    <row r="277" spans="1:51" x14ac:dyDescent="0.2">
      <c r="A277" s="27" t="s">
        <v>291</v>
      </c>
      <c r="B277" s="18">
        <f>IF(ISERROR(VLOOKUP('Prices revenue smoothing'!A277,Quantities!$A$1:$B$576,2,FALSE)),0,VLOOKUP('Prices revenue smoothing'!A277,Quantities!$A$1:$B$576,2,FALSE))</f>
        <v>8</v>
      </c>
      <c r="C277" s="19">
        <f t="shared" si="407"/>
        <v>1</v>
      </c>
      <c r="D277" s="20">
        <v>2</v>
      </c>
      <c r="E277" s="21">
        <v>1450</v>
      </c>
      <c r="F277" s="22">
        <v>0</v>
      </c>
      <c r="G277" s="23">
        <v>0</v>
      </c>
      <c r="H277" s="23">
        <v>0</v>
      </c>
      <c r="I277" s="23">
        <f>VLOOKUP(A277,'[1]Public Lighting Charges'!$A$8:$L$689,12,FALSE)</f>
        <v>80.348186286604161</v>
      </c>
      <c r="J277" s="24">
        <f t="shared" si="408"/>
        <v>80.348186286604161</v>
      </c>
      <c r="K277" s="25">
        <f t="shared" si="409"/>
        <v>80.348186286604161</v>
      </c>
      <c r="L277" s="25">
        <f t="shared" si="389"/>
        <v>112.91196763888274</v>
      </c>
      <c r="M277" s="25">
        <f t="shared" si="389"/>
        <v>113.20563499354483</v>
      </c>
      <c r="N277" s="25">
        <f t="shared" si="389"/>
        <v>112.94076190746507</v>
      </c>
      <c r="O277" s="25">
        <f t="shared" si="389"/>
        <v>113.99614776787962</v>
      </c>
      <c r="P277" s="23">
        <f t="shared" si="362"/>
        <v>112.91196763888274</v>
      </c>
      <c r="Q277" s="23">
        <f t="shared" si="363"/>
        <v>0</v>
      </c>
      <c r="R277" s="32">
        <f t="shared" si="419"/>
        <v>112.91196763888274</v>
      </c>
      <c r="S277" s="26">
        <f t="shared" si="390"/>
        <v>0</v>
      </c>
      <c r="U277" s="61">
        <f t="shared" si="391"/>
        <v>642.78549029283329</v>
      </c>
      <c r="V277" s="61">
        <f t="shared" si="392"/>
        <v>903.29574111106194</v>
      </c>
      <c r="W277" s="61">
        <f t="shared" si="393"/>
        <v>905.64507994835867</v>
      </c>
      <c r="X277" s="61">
        <f t="shared" si="394"/>
        <v>903.52609525972059</v>
      </c>
      <c r="Y277" s="61">
        <f t="shared" si="395"/>
        <v>911.96918214303696</v>
      </c>
      <c r="Z277" s="62">
        <f t="shared" si="396"/>
        <v>3499.8344374757148</v>
      </c>
      <c r="AA277" s="61">
        <f t="shared" si="410"/>
        <v>269.18369185020367</v>
      </c>
      <c r="AB277" s="63">
        <f t="shared" si="411"/>
        <v>7.7067183218285432E-5</v>
      </c>
      <c r="AC277" s="73"/>
      <c r="AD277" s="81">
        <f t="shared" si="412"/>
        <v>642.78549029283329</v>
      </c>
      <c r="AE277" s="81">
        <f t="shared" si="397"/>
        <v>739.0141525918981</v>
      </c>
      <c r="AF277" s="81">
        <f t="shared" si="398"/>
        <v>847.43154979969609</v>
      </c>
      <c r="AG277" s="81">
        <f t="shared" si="399"/>
        <v>969.58155933409716</v>
      </c>
      <c r="AH277" s="81">
        <f t="shared" si="400"/>
        <v>1107.2036127454764</v>
      </c>
      <c r="AI277" s="82">
        <f t="shared" si="401"/>
        <v>3499.8344374798676</v>
      </c>
      <c r="AK277" s="86">
        <f t="shared" si="402"/>
        <v>0.14970571637394303</v>
      </c>
      <c r="AL277" s="86">
        <f t="shared" si="403"/>
        <v>0.14670544106300595</v>
      </c>
      <c r="AM277" s="86">
        <f t="shared" si="404"/>
        <v>0.14414144666111756</v>
      </c>
      <c r="AN277" s="86">
        <f t="shared" si="405"/>
        <v>0.141939635801136</v>
      </c>
      <c r="AO277" s="56"/>
      <c r="AP277" s="53" t="str">
        <f t="shared" si="413"/>
        <v>HPS0110-ST-1450-002-B</v>
      </c>
      <c r="AQ277" s="53">
        <f t="shared" si="414"/>
        <v>80.348186286604161</v>
      </c>
      <c r="AR277" s="54">
        <f t="shared" ref="AR277:AU277" si="427">IF($B277=0,L277,AQ277*(1+AK277))</f>
        <v>92.376769073987262</v>
      </c>
      <c r="AS277" s="54">
        <f t="shared" si="427"/>
        <v>105.92894372496201</v>
      </c>
      <c r="AT277" s="54">
        <f t="shared" si="427"/>
        <v>121.19769491676215</v>
      </c>
      <c r="AU277" s="54">
        <f t="shared" si="427"/>
        <v>138.40045159318456</v>
      </c>
      <c r="AW277" s="102">
        <f t="shared" si="416"/>
        <v>0.41877686400104003</v>
      </c>
      <c r="AX277" s="102">
        <f t="shared" si="417"/>
        <v>0.72250872097481311</v>
      </c>
      <c r="AY277" s="103">
        <f t="shared" si="418"/>
        <v>0.57961496082154385</v>
      </c>
    </row>
    <row r="278" spans="1:51" x14ac:dyDescent="0.2">
      <c r="A278" s="27" t="s">
        <v>292</v>
      </c>
      <c r="B278" s="18">
        <f>IF(ISERROR(VLOOKUP('Prices revenue smoothing'!A278,Quantities!$A$1:$B$576,2,FALSE)),0,VLOOKUP('Prices revenue smoothing'!A278,Quantities!$A$1:$B$576,2,FALSE))</f>
        <v>4</v>
      </c>
      <c r="C278" s="19">
        <f t="shared" si="407"/>
        <v>1</v>
      </c>
      <c r="D278" s="20">
        <v>2</v>
      </c>
      <c r="E278" s="21">
        <v>60</v>
      </c>
      <c r="F278" s="22">
        <v>0</v>
      </c>
      <c r="G278" s="23">
        <v>0</v>
      </c>
      <c r="H278" s="23">
        <v>0</v>
      </c>
      <c r="I278" s="23">
        <f>VLOOKUP(A278,'[1]Public Lighting Charges'!$A$8:$L$689,12,FALSE)</f>
        <v>70.571860082458173</v>
      </c>
      <c r="J278" s="24">
        <f t="shared" si="408"/>
        <v>70.571860082458173</v>
      </c>
      <c r="K278" s="25">
        <f t="shared" si="409"/>
        <v>70.571860082458173</v>
      </c>
      <c r="L278" s="25">
        <f t="shared" si="389"/>
        <v>99.173459291573209</v>
      </c>
      <c r="M278" s="25">
        <f t="shared" si="389"/>
        <v>99.431394814723319</v>
      </c>
      <c r="N278" s="25">
        <f t="shared" si="389"/>
        <v>99.198750031631974</v>
      </c>
      <c r="O278" s="25">
        <f t="shared" si="389"/>
        <v>100.12572233451019</v>
      </c>
      <c r="P278" s="23">
        <f t="shared" si="362"/>
        <v>99.173459291573209</v>
      </c>
      <c r="Q278" s="23">
        <f t="shared" si="363"/>
        <v>0</v>
      </c>
      <c r="R278" s="32">
        <f t="shared" si="419"/>
        <v>99.173459291573209</v>
      </c>
      <c r="S278" s="26">
        <f t="shared" si="390"/>
        <v>0</v>
      </c>
      <c r="U278" s="61">
        <f t="shared" si="391"/>
        <v>282.28744032983269</v>
      </c>
      <c r="V278" s="61">
        <f t="shared" si="392"/>
        <v>396.69383716629284</v>
      </c>
      <c r="W278" s="61">
        <f t="shared" si="393"/>
        <v>397.72557925889328</v>
      </c>
      <c r="X278" s="61">
        <f t="shared" si="394"/>
        <v>396.7950001265279</v>
      </c>
      <c r="Y278" s="61">
        <f t="shared" si="395"/>
        <v>400.50288933804075</v>
      </c>
      <c r="Z278" s="62">
        <f t="shared" si="396"/>
        <v>1536.9968984258426</v>
      </c>
      <c r="AA278" s="61">
        <f t="shared" si="410"/>
        <v>118.21544900820805</v>
      </c>
      <c r="AB278" s="63">
        <f t="shared" si="411"/>
        <v>3.384503572756299E-5</v>
      </c>
      <c r="AC278" s="73"/>
      <c r="AD278" s="81">
        <f t="shared" si="412"/>
        <v>282.28744032983269</v>
      </c>
      <c r="AE278" s="81">
        <f t="shared" si="397"/>
        <v>324.54748380777698</v>
      </c>
      <c r="AF278" s="81">
        <f t="shared" si="398"/>
        <v>372.16036556568571</v>
      </c>
      <c r="AG278" s="81">
        <f t="shared" si="399"/>
        <v>425.80409904825399</v>
      </c>
      <c r="AH278" s="81">
        <f t="shared" si="400"/>
        <v>486.24257778979398</v>
      </c>
      <c r="AI278" s="82">
        <f t="shared" si="401"/>
        <v>1536.9968984276663</v>
      </c>
      <c r="AK278" s="86">
        <f t="shared" si="402"/>
        <v>0.149705716373943</v>
      </c>
      <c r="AL278" s="86">
        <f t="shared" si="403"/>
        <v>0.14670544106300601</v>
      </c>
      <c r="AM278" s="86">
        <f t="shared" si="404"/>
        <v>0.1441414466611175</v>
      </c>
      <c r="AN278" s="86">
        <f t="shared" si="405"/>
        <v>0.14193963580113597</v>
      </c>
      <c r="AO278" s="56"/>
      <c r="AP278" s="53" t="str">
        <f t="shared" si="413"/>
        <v>HPS0110-TA-0060-002-B</v>
      </c>
      <c r="AQ278" s="53">
        <f t="shared" si="414"/>
        <v>70.571860082458173</v>
      </c>
      <c r="AR278" s="54">
        <f t="shared" ref="AR278:AU278" si="428">IF($B278=0,L278,AQ278*(1+AK278))</f>
        <v>81.136870951944246</v>
      </c>
      <c r="AS278" s="54">
        <f t="shared" si="428"/>
        <v>93.040091391421427</v>
      </c>
      <c r="AT278" s="54">
        <f t="shared" si="428"/>
        <v>106.4510247620635</v>
      </c>
      <c r="AU278" s="54">
        <f t="shared" si="428"/>
        <v>121.5606444474485</v>
      </c>
      <c r="AW278" s="102">
        <f t="shared" si="416"/>
        <v>0.41877686400104003</v>
      </c>
      <c r="AX278" s="102">
        <f t="shared" si="417"/>
        <v>0.72250872097481311</v>
      </c>
      <c r="AY278" s="103">
        <f t="shared" si="418"/>
        <v>0.57961496082154385</v>
      </c>
    </row>
    <row r="279" spans="1:51" x14ac:dyDescent="0.2">
      <c r="A279" s="27" t="s">
        <v>293</v>
      </c>
      <c r="B279" s="18">
        <f>IF(ISERROR(VLOOKUP('Prices revenue smoothing'!A279,Quantities!$A$1:$B$576,2,FALSE)),0,VLOOKUP('Prices revenue smoothing'!A279,Quantities!$A$1:$B$576,2,FALSE))</f>
        <v>2</v>
      </c>
      <c r="C279" s="19">
        <f t="shared" si="407"/>
        <v>1</v>
      </c>
      <c r="D279" s="20">
        <v>2</v>
      </c>
      <c r="E279" s="21">
        <v>230</v>
      </c>
      <c r="F279" s="22">
        <v>0</v>
      </c>
      <c r="G279" s="23">
        <v>0</v>
      </c>
      <c r="H279" s="23">
        <v>0</v>
      </c>
      <c r="I279" s="23">
        <f>VLOOKUP(A279,'[1]Public Lighting Charges'!$A$8:$L$689,12,FALSE)</f>
        <v>81.381774082458179</v>
      </c>
      <c r="J279" s="24">
        <f t="shared" si="408"/>
        <v>81.381774082458179</v>
      </c>
      <c r="K279" s="25">
        <f t="shared" si="409"/>
        <v>81.381774082458179</v>
      </c>
      <c r="L279" s="25">
        <f t="shared" si="389"/>
        <v>114.36445134948109</v>
      </c>
      <c r="M279" s="25">
        <f t="shared" si="389"/>
        <v>114.66189639979315</v>
      </c>
      <c r="N279" s="25">
        <f t="shared" si="389"/>
        <v>114.39361602349473</v>
      </c>
      <c r="O279" s="25">
        <f t="shared" si="389"/>
        <v>115.46257821955113</v>
      </c>
      <c r="P279" s="23">
        <f t="shared" si="362"/>
        <v>114.36445134948109</v>
      </c>
      <c r="Q279" s="23">
        <f t="shared" si="363"/>
        <v>0</v>
      </c>
      <c r="R279" s="32">
        <f t="shared" si="419"/>
        <v>114.36445134948109</v>
      </c>
      <c r="S279" s="26">
        <f t="shared" si="390"/>
        <v>0</v>
      </c>
      <c r="U279" s="61">
        <f t="shared" si="391"/>
        <v>162.76354816491636</v>
      </c>
      <c r="V279" s="61">
        <f t="shared" si="392"/>
        <v>228.72890269896217</v>
      </c>
      <c r="W279" s="61">
        <f t="shared" si="393"/>
        <v>229.3237927995863</v>
      </c>
      <c r="X279" s="61">
        <f t="shared" si="394"/>
        <v>228.78723204698946</v>
      </c>
      <c r="Y279" s="61">
        <f t="shared" si="395"/>
        <v>230.92515643910227</v>
      </c>
      <c r="Z279" s="62">
        <f t="shared" si="396"/>
        <v>886.21395416657356</v>
      </c>
      <c r="AA279" s="61">
        <f t="shared" si="410"/>
        <v>68.161608274185909</v>
      </c>
      <c r="AB279" s="63">
        <f t="shared" si="411"/>
        <v>1.9514641162745129E-5</v>
      </c>
      <c r="AC279" s="73"/>
      <c r="AD279" s="81">
        <f t="shared" si="412"/>
        <v>162.76354816491636</v>
      </c>
      <c r="AE279" s="81">
        <f t="shared" si="397"/>
        <v>187.13018174250993</v>
      </c>
      <c r="AF279" s="81">
        <f t="shared" si="398"/>
        <v>214.58319759124532</v>
      </c>
      <c r="AG279" s="81">
        <f t="shared" si="399"/>
        <v>245.51353012121587</v>
      </c>
      <c r="AH279" s="81">
        <f t="shared" si="400"/>
        <v>280.36163117087244</v>
      </c>
      <c r="AI279" s="82">
        <f t="shared" si="401"/>
        <v>886.21395416762482</v>
      </c>
      <c r="AK279" s="86">
        <f t="shared" si="402"/>
        <v>0.14970571637394298</v>
      </c>
      <c r="AL279" s="86">
        <f t="shared" si="403"/>
        <v>0.14670544106300598</v>
      </c>
      <c r="AM279" s="86">
        <f t="shared" si="404"/>
        <v>0.14414144666111758</v>
      </c>
      <c r="AN279" s="86">
        <f t="shared" si="405"/>
        <v>0.14193963580113586</v>
      </c>
      <c r="AO279" s="56"/>
      <c r="AP279" s="53" t="str">
        <f t="shared" si="413"/>
        <v>HPS0110-TA-0230-002-B</v>
      </c>
      <c r="AQ279" s="53">
        <f t="shared" si="414"/>
        <v>81.381774082458179</v>
      </c>
      <c r="AR279" s="54">
        <f t="shared" ref="AR279:AU279" si="429">IF($B279=0,L279,AQ279*(1+AK279))</f>
        <v>93.565090871254966</v>
      </c>
      <c r="AS279" s="54">
        <f t="shared" si="429"/>
        <v>107.29159879562266</v>
      </c>
      <c r="AT279" s="54">
        <f t="shared" si="429"/>
        <v>122.75676506060792</v>
      </c>
      <c r="AU279" s="54">
        <f t="shared" si="429"/>
        <v>140.18081558543619</v>
      </c>
      <c r="AW279" s="102">
        <f t="shared" si="416"/>
        <v>0.41877686400104003</v>
      </c>
      <c r="AX279" s="102">
        <f t="shared" si="417"/>
        <v>0.72250872097481267</v>
      </c>
      <c r="AY279" s="103">
        <f t="shared" si="418"/>
        <v>0.57961496082154418</v>
      </c>
    </row>
    <row r="280" spans="1:51" x14ac:dyDescent="0.2">
      <c r="A280" s="27" t="s">
        <v>294</v>
      </c>
      <c r="B280" s="18">
        <f>IF(ISERROR(VLOOKUP('Prices revenue smoothing'!A280,Quantities!$A$1:$B$576,2,FALSE)),0,VLOOKUP('Prices revenue smoothing'!A280,Quantities!$A$1:$B$576,2,FALSE))</f>
        <v>25</v>
      </c>
      <c r="C280" s="19">
        <f t="shared" si="407"/>
        <v>1</v>
      </c>
      <c r="D280" s="20">
        <v>2</v>
      </c>
      <c r="E280" s="21">
        <v>320</v>
      </c>
      <c r="F280" s="22">
        <v>0</v>
      </c>
      <c r="G280" s="23">
        <v>0</v>
      </c>
      <c r="H280" s="23">
        <v>0</v>
      </c>
      <c r="I280" s="23">
        <f>VLOOKUP(A280,'[1]Public Lighting Charges'!$A$8:$L$689,12,FALSE)</f>
        <v>80.446743832458168</v>
      </c>
      <c r="J280" s="24">
        <f t="shared" si="408"/>
        <v>80.446743832458168</v>
      </c>
      <c r="K280" s="25">
        <f t="shared" si="409"/>
        <v>80.446743832458168</v>
      </c>
      <c r="L280" s="25">
        <f t="shared" si="389"/>
        <v>113.05046891616536</v>
      </c>
      <c r="M280" s="25">
        <f t="shared" si="389"/>
        <v>113.34449649219782</v>
      </c>
      <c r="N280" s="25">
        <f t="shared" si="389"/>
        <v>113.0792985046793</v>
      </c>
      <c r="O280" s="25">
        <f t="shared" si="389"/>
        <v>114.13597893371001</v>
      </c>
      <c r="P280" s="23">
        <f t="shared" si="362"/>
        <v>113.05046891616536</v>
      </c>
      <c r="Q280" s="23">
        <f t="shared" si="363"/>
        <v>0</v>
      </c>
      <c r="R280" s="32">
        <f t="shared" si="419"/>
        <v>113.05046891616536</v>
      </c>
      <c r="S280" s="26">
        <f t="shared" si="390"/>
        <v>0</v>
      </c>
      <c r="U280" s="61">
        <f t="shared" si="391"/>
        <v>2011.1685958114542</v>
      </c>
      <c r="V280" s="61">
        <f t="shared" si="392"/>
        <v>2826.2617229041339</v>
      </c>
      <c r="W280" s="61">
        <f t="shared" si="393"/>
        <v>2833.6124123049453</v>
      </c>
      <c r="X280" s="61">
        <f t="shared" si="394"/>
        <v>2826.9824626169825</v>
      </c>
      <c r="Y280" s="61">
        <f t="shared" si="395"/>
        <v>2853.3994733427503</v>
      </c>
      <c r="Z280" s="62">
        <f t="shared" si="396"/>
        <v>10950.398254920101</v>
      </c>
      <c r="AA280" s="61">
        <f t="shared" si="410"/>
        <v>842.23087753129607</v>
      </c>
      <c r="AB280" s="63">
        <f t="shared" si="411"/>
        <v>2.4113036307906111E-4</v>
      </c>
      <c r="AC280" s="73"/>
      <c r="AD280" s="81">
        <f t="shared" si="412"/>
        <v>2011.1685958114542</v>
      </c>
      <c r="AE280" s="81">
        <f t="shared" si="397"/>
        <v>2312.2520311961848</v>
      </c>
      <c r="AF280" s="81">
        <f t="shared" si="398"/>
        <v>2651.4719852816525</v>
      </c>
      <c r="AG280" s="81">
        <f t="shared" si="399"/>
        <v>3033.6589930215755</v>
      </c>
      <c r="AH280" s="81">
        <f t="shared" si="400"/>
        <v>3464.2554456358989</v>
      </c>
      <c r="AI280" s="82">
        <f t="shared" si="401"/>
        <v>10950.398254933094</v>
      </c>
      <c r="AK280" s="86">
        <f t="shared" si="402"/>
        <v>0.14970571637394292</v>
      </c>
      <c r="AL280" s="86">
        <f t="shared" si="403"/>
        <v>0.14670544106300593</v>
      </c>
      <c r="AM280" s="86">
        <f t="shared" si="404"/>
        <v>0.14414144666111767</v>
      </c>
      <c r="AN280" s="86">
        <f t="shared" si="405"/>
        <v>0.141939635801136</v>
      </c>
      <c r="AO280" s="56"/>
      <c r="AP280" s="53" t="str">
        <f t="shared" si="413"/>
        <v>HPS0110-TA-0320-002-B</v>
      </c>
      <c r="AQ280" s="53">
        <f t="shared" si="414"/>
        <v>80.446743832458168</v>
      </c>
      <c r="AR280" s="54">
        <f t="shared" ref="AR280:AU280" si="430">IF($B280=0,L280,AQ280*(1+AK280))</f>
        <v>92.490081247847385</v>
      </c>
      <c r="AS280" s="54">
        <f t="shared" si="430"/>
        <v>106.05887941126609</v>
      </c>
      <c r="AT280" s="54">
        <f t="shared" si="430"/>
        <v>121.34635972086302</v>
      </c>
      <c r="AU280" s="54">
        <f t="shared" si="430"/>
        <v>138.57021782543595</v>
      </c>
      <c r="AW280" s="102">
        <f t="shared" si="416"/>
        <v>0.41877686400104003</v>
      </c>
      <c r="AX280" s="102">
        <f t="shared" si="417"/>
        <v>0.722508720974813</v>
      </c>
      <c r="AY280" s="103">
        <f t="shared" si="418"/>
        <v>0.57961496082154385</v>
      </c>
    </row>
    <row r="281" spans="1:51" x14ac:dyDescent="0.2">
      <c r="A281" s="27" t="s">
        <v>295</v>
      </c>
      <c r="B281" s="18">
        <f>IF(ISERROR(VLOOKUP('Prices revenue smoothing'!A281,Quantities!$A$1:$B$576,2,FALSE)),0,VLOOKUP('Prices revenue smoothing'!A281,Quantities!$A$1:$B$576,2,FALSE))</f>
        <v>4</v>
      </c>
      <c r="C281" s="19">
        <f t="shared" si="407"/>
        <v>1</v>
      </c>
      <c r="D281" s="20">
        <v>2</v>
      </c>
      <c r="E281" s="21">
        <v>590</v>
      </c>
      <c r="F281" s="22">
        <v>0</v>
      </c>
      <c r="G281" s="23">
        <v>0</v>
      </c>
      <c r="H281" s="23">
        <v>0</v>
      </c>
      <c r="I281" s="23">
        <f>VLOOKUP(A281,'[1]Public Lighting Charges'!$A$8:$L$689,12,FALSE)</f>
        <v>73.040581019958168</v>
      </c>
      <c r="J281" s="24">
        <f t="shared" si="408"/>
        <v>73.040581019958168</v>
      </c>
      <c r="K281" s="25">
        <f t="shared" si="409"/>
        <v>73.040581019958168</v>
      </c>
      <c r="L281" s="25">
        <f t="shared" si="389"/>
        <v>102.64271169772124</v>
      </c>
      <c r="M281" s="25">
        <f t="shared" si="389"/>
        <v>102.90967023409195</v>
      </c>
      <c r="N281" s="25">
        <f t="shared" si="389"/>
        <v>102.66888714989381</v>
      </c>
      <c r="O281" s="25">
        <f t="shared" si="389"/>
        <v>103.62828648431014</v>
      </c>
      <c r="P281" s="23">
        <f t="shared" si="362"/>
        <v>102.64271169772124</v>
      </c>
      <c r="Q281" s="23">
        <f t="shared" si="363"/>
        <v>0</v>
      </c>
      <c r="R281" s="32">
        <f t="shared" si="419"/>
        <v>102.64271169772124</v>
      </c>
      <c r="S281" s="26">
        <f t="shared" si="390"/>
        <v>0</v>
      </c>
      <c r="U281" s="61">
        <f t="shared" si="391"/>
        <v>292.16232407983267</v>
      </c>
      <c r="V281" s="61">
        <f t="shared" si="392"/>
        <v>410.57084679088496</v>
      </c>
      <c r="W281" s="61">
        <f t="shared" si="393"/>
        <v>411.63868093636779</v>
      </c>
      <c r="X281" s="61">
        <f t="shared" si="394"/>
        <v>410.67554859957522</v>
      </c>
      <c r="Y281" s="61">
        <f t="shared" si="395"/>
        <v>414.51314593724055</v>
      </c>
      <c r="Z281" s="62">
        <f t="shared" si="396"/>
        <v>1590.763604016186</v>
      </c>
      <c r="AA281" s="61">
        <f t="shared" si="410"/>
        <v>122.35082185740788</v>
      </c>
      <c r="AB281" s="63">
        <f t="shared" si="411"/>
        <v>3.5028991318834682E-5</v>
      </c>
      <c r="AC281" s="73"/>
      <c r="AD281" s="81">
        <f t="shared" si="412"/>
        <v>292.16232407983267</v>
      </c>
      <c r="AE281" s="81">
        <f t="shared" si="397"/>
        <v>335.90069410368011</v>
      </c>
      <c r="AF281" s="81">
        <f t="shared" si="398"/>
        <v>385.17915358553034</v>
      </c>
      <c r="AG281" s="81">
        <f t="shared" si="399"/>
        <v>440.69943400705347</v>
      </c>
      <c r="AH281" s="81">
        <f t="shared" si="400"/>
        <v>503.25215116778139</v>
      </c>
      <c r="AI281" s="82">
        <f t="shared" si="401"/>
        <v>1590.7636040180737</v>
      </c>
      <c r="AK281" s="86">
        <f t="shared" si="402"/>
        <v>0.14970571637394298</v>
      </c>
      <c r="AL281" s="86">
        <f t="shared" si="403"/>
        <v>0.14670544106300595</v>
      </c>
      <c r="AM281" s="86">
        <f t="shared" si="404"/>
        <v>0.14414144666111756</v>
      </c>
      <c r="AN281" s="86">
        <f t="shared" si="405"/>
        <v>0.14193963580113597</v>
      </c>
      <c r="AO281" s="56"/>
      <c r="AP281" s="53" t="str">
        <f t="shared" si="413"/>
        <v>HPS0110-TA-0590-002-B</v>
      </c>
      <c r="AQ281" s="53">
        <f t="shared" si="414"/>
        <v>73.040581019958168</v>
      </c>
      <c r="AR281" s="54">
        <f t="shared" ref="AR281:AU281" si="431">IF($B281=0,L281,AQ281*(1+AK281))</f>
        <v>83.975173525920027</v>
      </c>
      <c r="AS281" s="54">
        <f t="shared" si="431"/>
        <v>96.294788396382586</v>
      </c>
      <c r="AT281" s="54">
        <f t="shared" si="431"/>
        <v>110.17485850176337</v>
      </c>
      <c r="AU281" s="54">
        <f t="shared" si="431"/>
        <v>125.81303779194535</v>
      </c>
      <c r="AW281" s="102">
        <f t="shared" si="416"/>
        <v>0.41877686400104008</v>
      </c>
      <c r="AX281" s="102">
        <f t="shared" si="417"/>
        <v>0.722508720974813</v>
      </c>
      <c r="AY281" s="103">
        <f t="shared" si="418"/>
        <v>0.57961496082154396</v>
      </c>
    </row>
    <row r="282" spans="1:51" x14ac:dyDescent="0.2">
      <c r="A282" s="27" t="s">
        <v>296</v>
      </c>
      <c r="B282" s="18">
        <f>IF(ISERROR(VLOOKUP('Prices revenue smoothing'!A282,Quantities!$A$1:$B$576,2,FALSE)),0,VLOOKUP('Prices revenue smoothing'!A282,Quantities!$A$1:$B$576,2,FALSE))</f>
        <v>1</v>
      </c>
      <c r="C282" s="19">
        <f t="shared" si="407"/>
        <v>1</v>
      </c>
      <c r="D282" s="20">
        <v>2</v>
      </c>
      <c r="E282" s="21">
        <v>1070</v>
      </c>
      <c r="F282" s="22">
        <v>0</v>
      </c>
      <c r="G282" s="23">
        <v>0</v>
      </c>
      <c r="H282" s="23">
        <v>0</v>
      </c>
      <c r="I282" s="23">
        <f>VLOOKUP(A282,'[1]Public Lighting Charges'!$A$8:$L$689,12,FALSE)</f>
        <v>81.381774082458179</v>
      </c>
      <c r="J282" s="24">
        <f t="shared" si="408"/>
        <v>81.381774082458179</v>
      </c>
      <c r="K282" s="25">
        <f t="shared" si="409"/>
        <v>81.381774082458179</v>
      </c>
      <c r="L282" s="25">
        <f t="shared" si="389"/>
        <v>114.36445134948109</v>
      </c>
      <c r="M282" s="25">
        <f t="shared" si="389"/>
        <v>114.66189639979315</v>
      </c>
      <c r="N282" s="25">
        <f t="shared" si="389"/>
        <v>114.39361602349473</v>
      </c>
      <c r="O282" s="25">
        <f t="shared" si="389"/>
        <v>115.46257821955113</v>
      </c>
      <c r="P282" s="23">
        <f t="shared" si="362"/>
        <v>114.36445134948109</v>
      </c>
      <c r="Q282" s="23">
        <f t="shared" si="363"/>
        <v>0</v>
      </c>
      <c r="R282" s="32">
        <f t="shared" si="419"/>
        <v>114.36445134948109</v>
      </c>
      <c r="S282" s="26">
        <f t="shared" si="390"/>
        <v>0</v>
      </c>
      <c r="U282" s="61">
        <f t="shared" si="391"/>
        <v>81.381774082458179</v>
      </c>
      <c r="V282" s="61">
        <f t="shared" si="392"/>
        <v>114.36445134948109</v>
      </c>
      <c r="W282" s="61">
        <f t="shared" si="393"/>
        <v>114.66189639979315</v>
      </c>
      <c r="X282" s="61">
        <f t="shared" si="394"/>
        <v>114.39361602349473</v>
      </c>
      <c r="Y282" s="61">
        <f t="shared" si="395"/>
        <v>115.46257821955113</v>
      </c>
      <c r="Z282" s="62">
        <f t="shared" si="396"/>
        <v>443.10697708328678</v>
      </c>
      <c r="AA282" s="61">
        <f t="shared" si="410"/>
        <v>34.080804137092954</v>
      </c>
      <c r="AB282" s="63">
        <f t="shared" si="411"/>
        <v>9.7573205813725647E-6</v>
      </c>
      <c r="AC282" s="73"/>
      <c r="AD282" s="81">
        <f t="shared" si="412"/>
        <v>81.381774082458179</v>
      </c>
      <c r="AE282" s="81">
        <f t="shared" si="397"/>
        <v>93.565090871254966</v>
      </c>
      <c r="AF282" s="81">
        <f t="shared" si="398"/>
        <v>107.29159879562266</v>
      </c>
      <c r="AG282" s="81">
        <f t="shared" si="399"/>
        <v>122.75676506060793</v>
      </c>
      <c r="AH282" s="81">
        <f t="shared" si="400"/>
        <v>140.18081558543622</v>
      </c>
      <c r="AI282" s="82">
        <f t="shared" si="401"/>
        <v>443.10697708381241</v>
      </c>
      <c r="AK282" s="86">
        <f t="shared" si="402"/>
        <v>0.14970571637394298</v>
      </c>
      <c r="AL282" s="86">
        <f t="shared" si="403"/>
        <v>0.14670544106300598</v>
      </c>
      <c r="AM282" s="86">
        <f t="shared" si="404"/>
        <v>0.14414144666111758</v>
      </c>
      <c r="AN282" s="86">
        <f t="shared" si="405"/>
        <v>0.14193963580113586</v>
      </c>
      <c r="AO282" s="56"/>
      <c r="AP282" s="53" t="str">
        <f t="shared" si="413"/>
        <v>HPS0110-TA-1070-002-B</v>
      </c>
      <c r="AQ282" s="53">
        <f t="shared" si="414"/>
        <v>81.381774082458179</v>
      </c>
      <c r="AR282" s="54">
        <f t="shared" ref="AR282:AU282" si="432">IF($B282=0,L282,AQ282*(1+AK282))</f>
        <v>93.565090871254966</v>
      </c>
      <c r="AS282" s="54">
        <f t="shared" si="432"/>
        <v>107.29159879562266</v>
      </c>
      <c r="AT282" s="54">
        <f t="shared" si="432"/>
        <v>122.75676506060792</v>
      </c>
      <c r="AU282" s="54">
        <f t="shared" si="432"/>
        <v>140.18081558543619</v>
      </c>
      <c r="AW282" s="102">
        <f t="shared" si="416"/>
        <v>0.41877686400104003</v>
      </c>
      <c r="AX282" s="102">
        <f t="shared" si="417"/>
        <v>0.72250872097481267</v>
      </c>
      <c r="AY282" s="103">
        <f t="shared" si="418"/>
        <v>0.57961496082154418</v>
      </c>
    </row>
    <row r="283" spans="1:51" x14ac:dyDescent="0.2">
      <c r="A283" s="27" t="s">
        <v>297</v>
      </c>
      <c r="B283" s="18">
        <f>IF(ISERROR(VLOOKUP('Prices revenue smoothing'!A283,Quantities!$A$1:$B$576,2,FALSE)),0,VLOOKUP('Prices revenue smoothing'!A283,Quantities!$A$1:$B$576,2,FALSE))</f>
        <v>6</v>
      </c>
      <c r="C283" s="19">
        <f t="shared" si="407"/>
        <v>1</v>
      </c>
      <c r="D283" s="20">
        <v>2</v>
      </c>
      <c r="E283" s="21">
        <v>860</v>
      </c>
      <c r="F283" s="22">
        <v>0</v>
      </c>
      <c r="G283" s="23">
        <v>0</v>
      </c>
      <c r="H283" s="23">
        <v>0</v>
      </c>
      <c r="I283" s="23">
        <f>VLOOKUP(A283,'[1]Public Lighting Charges'!$A$8:$L$689,12,FALSE)</f>
        <v>92.719428467541348</v>
      </c>
      <c r="J283" s="24">
        <f t="shared" si="408"/>
        <v>92.719428467541348</v>
      </c>
      <c r="K283" s="25">
        <f t="shared" si="409"/>
        <v>92.719428467541348</v>
      </c>
      <c r="L283" s="25">
        <f t="shared" si="389"/>
        <v>130.29706817872716</v>
      </c>
      <c r="M283" s="25">
        <f t="shared" si="389"/>
        <v>130.63595161271925</v>
      </c>
      <c r="N283" s="25">
        <f t="shared" si="389"/>
        <v>130.33029591228882</v>
      </c>
      <c r="O283" s="25">
        <f t="shared" si="389"/>
        <v>131.54817995314707</v>
      </c>
      <c r="P283" s="23">
        <f t="shared" si="362"/>
        <v>130.29706817872716</v>
      </c>
      <c r="Q283" s="23">
        <f t="shared" si="363"/>
        <v>0</v>
      </c>
      <c r="R283" s="32">
        <f t="shared" si="419"/>
        <v>130.29706817872716</v>
      </c>
      <c r="S283" s="26">
        <f t="shared" si="390"/>
        <v>0</v>
      </c>
      <c r="U283" s="61">
        <f t="shared" si="391"/>
        <v>556.31657080524815</v>
      </c>
      <c r="V283" s="61">
        <f t="shared" si="392"/>
        <v>781.78240907236295</v>
      </c>
      <c r="W283" s="61">
        <f t="shared" si="393"/>
        <v>783.81570967631546</v>
      </c>
      <c r="X283" s="61">
        <f t="shared" si="394"/>
        <v>781.98177547373291</v>
      </c>
      <c r="Y283" s="61">
        <f t="shared" si="395"/>
        <v>789.28907971888248</v>
      </c>
      <c r="Z283" s="62">
        <f t="shared" si="396"/>
        <v>3029.0290027480296</v>
      </c>
      <c r="AA283" s="61">
        <f t="shared" si="410"/>
        <v>232.97250891363433</v>
      </c>
      <c r="AB283" s="63">
        <f t="shared" si="411"/>
        <v>6.6699936039446616E-5</v>
      </c>
      <c r="AC283" s="73"/>
      <c r="AD283" s="81">
        <f t="shared" si="412"/>
        <v>556.31657080524815</v>
      </c>
      <c r="AE283" s="81">
        <f t="shared" si="397"/>
        <v>639.6003415683432</v>
      </c>
      <c r="AF283" s="81">
        <f t="shared" si="398"/>
        <v>733.43319178217621</v>
      </c>
      <c r="AG283" s="81">
        <f t="shared" si="399"/>
        <v>839.15131307493994</v>
      </c>
      <c r="AH283" s="81">
        <f t="shared" si="400"/>
        <v>958.26014483484187</v>
      </c>
      <c r="AI283" s="82">
        <f t="shared" si="401"/>
        <v>3029.029002751623</v>
      </c>
      <c r="AK283" s="86">
        <f t="shared" si="402"/>
        <v>0.14970571637394298</v>
      </c>
      <c r="AL283" s="86">
        <f t="shared" si="403"/>
        <v>0.1467054410630059</v>
      </c>
      <c r="AM283" s="86">
        <f t="shared" si="404"/>
        <v>0.14414144666111753</v>
      </c>
      <c r="AN283" s="86">
        <f t="shared" si="405"/>
        <v>0.14193963580113589</v>
      </c>
      <c r="AO283" s="56"/>
      <c r="AP283" s="53" t="str">
        <f t="shared" si="413"/>
        <v>HPS0120-ST-0860-002-B</v>
      </c>
      <c r="AQ283" s="53">
        <f t="shared" si="414"/>
        <v>92.719428467541348</v>
      </c>
      <c r="AR283" s="54">
        <f t="shared" ref="AR283:AU283" si="433">IF($B283=0,L283,AQ283*(1+AK283))</f>
        <v>106.6000569280572</v>
      </c>
      <c r="AS283" s="54">
        <f t="shared" si="433"/>
        <v>122.23886529702938</v>
      </c>
      <c r="AT283" s="54">
        <f t="shared" si="433"/>
        <v>139.85855217915667</v>
      </c>
      <c r="AU283" s="54">
        <f t="shared" si="433"/>
        <v>159.71002413914036</v>
      </c>
      <c r="AW283" s="102">
        <f t="shared" si="416"/>
        <v>0.41877686400104003</v>
      </c>
      <c r="AX283" s="102">
        <f t="shared" si="417"/>
        <v>0.72250872097481345</v>
      </c>
      <c r="AY283" s="103">
        <f t="shared" si="418"/>
        <v>0.57961496082154351</v>
      </c>
    </row>
    <row r="284" spans="1:51" x14ac:dyDescent="0.2">
      <c r="A284" s="27" t="s">
        <v>298</v>
      </c>
      <c r="B284" s="18">
        <f>IF(ISERROR(VLOOKUP('Prices revenue smoothing'!A284,Quantities!$A$1:$B$576,2,FALSE)),0,VLOOKUP('Prices revenue smoothing'!A284,Quantities!$A$1:$B$576,2,FALSE))</f>
        <v>2</v>
      </c>
      <c r="C284" s="19">
        <f t="shared" si="407"/>
        <v>1</v>
      </c>
      <c r="D284" s="20">
        <v>2</v>
      </c>
      <c r="E284" s="21">
        <v>1490</v>
      </c>
      <c r="F284" s="22">
        <v>0</v>
      </c>
      <c r="G284" s="23">
        <v>0</v>
      </c>
      <c r="H284" s="23">
        <v>0</v>
      </c>
      <c r="I284" s="23">
        <f>VLOOKUP(A284,'[1]Public Lighting Charges'!$A$8:$L$689,12,FALSE)</f>
        <v>94.365242425874683</v>
      </c>
      <c r="J284" s="24">
        <f t="shared" si="408"/>
        <v>94.365242425874683</v>
      </c>
      <c r="K284" s="25">
        <f t="shared" si="409"/>
        <v>94.365242425874683</v>
      </c>
      <c r="L284" s="25">
        <f t="shared" si="389"/>
        <v>132.60990311615916</v>
      </c>
      <c r="M284" s="25">
        <f t="shared" si="389"/>
        <v>132.95480189229835</v>
      </c>
      <c r="N284" s="25">
        <f t="shared" si="389"/>
        <v>132.64372065779671</v>
      </c>
      <c r="O284" s="25">
        <f t="shared" si="389"/>
        <v>133.88322271968039</v>
      </c>
      <c r="P284" s="23">
        <f t="shared" si="362"/>
        <v>132.60990311615916</v>
      </c>
      <c r="Q284" s="23">
        <f t="shared" si="363"/>
        <v>0</v>
      </c>
      <c r="R284" s="32">
        <f t="shared" si="419"/>
        <v>132.60990311615916</v>
      </c>
      <c r="S284" s="26">
        <f t="shared" si="390"/>
        <v>0</v>
      </c>
      <c r="U284" s="61">
        <f t="shared" si="391"/>
        <v>188.73048485174937</v>
      </c>
      <c r="V284" s="61">
        <f t="shared" si="392"/>
        <v>265.21980623231832</v>
      </c>
      <c r="W284" s="61">
        <f t="shared" si="393"/>
        <v>265.9096037845967</v>
      </c>
      <c r="X284" s="61">
        <f t="shared" si="394"/>
        <v>265.28744131559341</v>
      </c>
      <c r="Y284" s="61">
        <f t="shared" si="395"/>
        <v>267.76644543936078</v>
      </c>
      <c r="Z284" s="62">
        <f t="shared" si="396"/>
        <v>1027.5985694461244</v>
      </c>
      <c r="AA284" s="61">
        <f t="shared" si="410"/>
        <v>79.035960587611413</v>
      </c>
      <c r="AB284" s="63">
        <f t="shared" si="411"/>
        <v>2.2627963876906112E-5</v>
      </c>
      <c r="AC284" s="73"/>
      <c r="AD284" s="81">
        <f t="shared" si="412"/>
        <v>188.73048485174937</v>
      </c>
      <c r="AE284" s="81">
        <f t="shared" si="397"/>
        <v>216.98451728808212</v>
      </c>
      <c r="AF284" s="81">
        <f t="shared" si="398"/>
        <v>248.81732660067365</v>
      </c>
      <c r="AG284" s="81">
        <f t="shared" si="399"/>
        <v>284.68221601124651</v>
      </c>
      <c r="AH284" s="81">
        <f t="shared" si="400"/>
        <v>325.08990607094313</v>
      </c>
      <c r="AI284" s="82">
        <f t="shared" si="401"/>
        <v>1027.5985694473434</v>
      </c>
      <c r="AK284" s="86">
        <f t="shared" si="402"/>
        <v>0.14970571637394306</v>
      </c>
      <c r="AL284" s="86">
        <f t="shared" si="403"/>
        <v>0.14670544106300598</v>
      </c>
      <c r="AM284" s="86">
        <f t="shared" si="404"/>
        <v>0.1441414466611175</v>
      </c>
      <c r="AN284" s="86">
        <f t="shared" si="405"/>
        <v>0.14193963580113586</v>
      </c>
      <c r="AO284" s="56"/>
      <c r="AP284" s="53" t="str">
        <f t="shared" si="413"/>
        <v>HPS0120-ST-1490-002-B</v>
      </c>
      <c r="AQ284" s="53">
        <f t="shared" si="414"/>
        <v>94.365242425874683</v>
      </c>
      <c r="AR284" s="54">
        <f t="shared" ref="AR284:AU284" si="434">IF($B284=0,L284,AQ284*(1+AK284))</f>
        <v>108.49225864404106</v>
      </c>
      <c r="AS284" s="54">
        <f t="shared" si="434"/>
        <v>124.40866330033683</v>
      </c>
      <c r="AT284" s="54">
        <f t="shared" si="434"/>
        <v>142.34110800562325</v>
      </c>
      <c r="AU284" s="54">
        <f t="shared" si="434"/>
        <v>162.54495303547156</v>
      </c>
      <c r="AW284" s="102">
        <f t="shared" si="416"/>
        <v>0.41877686400104014</v>
      </c>
      <c r="AX284" s="102">
        <f t="shared" si="417"/>
        <v>0.722508720974813</v>
      </c>
      <c r="AY284" s="103">
        <f t="shared" si="418"/>
        <v>0.57961496082154407</v>
      </c>
    </row>
    <row r="285" spans="1:51" x14ac:dyDescent="0.2">
      <c r="A285" s="27" t="s">
        <v>299</v>
      </c>
      <c r="B285" s="18">
        <f>IF(ISERROR(VLOOKUP('Prices revenue smoothing'!A285,Quantities!$A$1:$B$576,2,FALSE)),0,VLOOKUP('Prices revenue smoothing'!A285,Quantities!$A$1:$B$576,2,FALSE))</f>
        <v>5</v>
      </c>
      <c r="C285" s="19">
        <f t="shared" si="407"/>
        <v>1</v>
      </c>
      <c r="D285" s="20">
        <v>2</v>
      </c>
      <c r="E285" s="21">
        <v>70</v>
      </c>
      <c r="F285" s="22">
        <v>0</v>
      </c>
      <c r="G285" s="23">
        <v>0</v>
      </c>
      <c r="H285" s="23">
        <v>0</v>
      </c>
      <c r="I285" s="23">
        <f>VLOOKUP(A285,'[1]Public Lighting Charges'!$A$8:$L$689,12,FALSE)</f>
        <v>74.537067268375267</v>
      </c>
      <c r="J285" s="24">
        <f t="shared" si="408"/>
        <v>74.537067268375267</v>
      </c>
      <c r="K285" s="25">
        <f t="shared" si="409"/>
        <v>74.537067268375267</v>
      </c>
      <c r="L285" s="25">
        <f t="shared" si="389"/>
        <v>104.74569889211266</v>
      </c>
      <c r="M285" s="25">
        <f t="shared" si="389"/>
        <v>105.01812698763797</v>
      </c>
      <c r="N285" s="25">
        <f t="shared" si="389"/>
        <v>104.77241063799585</v>
      </c>
      <c r="O285" s="25">
        <f t="shared" si="389"/>
        <v>105.75146655086003</v>
      </c>
      <c r="P285" s="23">
        <f t="shared" si="362"/>
        <v>104.74569889211266</v>
      </c>
      <c r="Q285" s="23">
        <f t="shared" si="363"/>
        <v>0</v>
      </c>
      <c r="R285" s="32">
        <f t="shared" si="419"/>
        <v>104.74569889211266</v>
      </c>
      <c r="S285" s="26">
        <f t="shared" si="390"/>
        <v>0</v>
      </c>
      <c r="U285" s="61">
        <f t="shared" si="391"/>
        <v>372.68533634187634</v>
      </c>
      <c r="V285" s="61">
        <f t="shared" si="392"/>
        <v>523.7284944605633</v>
      </c>
      <c r="W285" s="61">
        <f t="shared" si="393"/>
        <v>525.09063493818985</v>
      </c>
      <c r="X285" s="61">
        <f t="shared" si="394"/>
        <v>523.86205318997918</v>
      </c>
      <c r="Y285" s="61">
        <f t="shared" si="395"/>
        <v>528.75733275430014</v>
      </c>
      <c r="Z285" s="62">
        <f t="shared" si="396"/>
        <v>2029.194800083777</v>
      </c>
      <c r="AA285" s="61">
        <f t="shared" si="410"/>
        <v>156.0719964124238</v>
      </c>
      <c r="AB285" s="63">
        <f t="shared" si="411"/>
        <v>4.4683350094823919E-5</v>
      </c>
      <c r="AC285" s="73"/>
      <c r="AD285" s="81">
        <f t="shared" si="412"/>
        <v>372.68533634187634</v>
      </c>
      <c r="AE285" s="81">
        <f t="shared" si="397"/>
        <v>428.47846160100084</v>
      </c>
      <c r="AF285" s="81">
        <f t="shared" si="398"/>
        <v>491.33858329617391</v>
      </c>
      <c r="AG285" s="81">
        <f t="shared" si="399"/>
        <v>562.1608374929084</v>
      </c>
      <c r="AH285" s="81">
        <f t="shared" si="400"/>
        <v>641.9537420283134</v>
      </c>
      <c r="AI285" s="82">
        <f t="shared" si="401"/>
        <v>2029.1948000861846</v>
      </c>
      <c r="AK285" s="86">
        <f t="shared" si="402"/>
        <v>0.14970571637394306</v>
      </c>
      <c r="AL285" s="86">
        <f t="shared" si="403"/>
        <v>0.1467054410630059</v>
      </c>
      <c r="AM285" s="86">
        <f t="shared" si="404"/>
        <v>0.1441414466611175</v>
      </c>
      <c r="AN285" s="86">
        <f t="shared" si="405"/>
        <v>0.14193963580113597</v>
      </c>
      <c r="AO285" s="56"/>
      <c r="AP285" s="53" t="str">
        <f t="shared" si="413"/>
        <v>HPS0140-ST-0070-002-B</v>
      </c>
      <c r="AQ285" s="53">
        <f t="shared" si="414"/>
        <v>74.537067268375267</v>
      </c>
      <c r="AR285" s="54">
        <f t="shared" ref="AR285:AU285" si="435">IF($B285=0,L285,AQ285*(1+AK285))</f>
        <v>85.695692320200166</v>
      </c>
      <c r="AS285" s="54">
        <f t="shared" si="435"/>
        <v>98.267716659234779</v>
      </c>
      <c r="AT285" s="54">
        <f t="shared" si="435"/>
        <v>112.43216749858168</v>
      </c>
      <c r="AU285" s="54">
        <f t="shared" si="435"/>
        <v>128.39074840566269</v>
      </c>
      <c r="AW285" s="102">
        <f t="shared" si="416"/>
        <v>0.41877686400104003</v>
      </c>
      <c r="AX285" s="102">
        <f t="shared" si="417"/>
        <v>0.72250872097481311</v>
      </c>
      <c r="AY285" s="103">
        <f t="shared" si="418"/>
        <v>0.57961496082154385</v>
      </c>
    </row>
    <row r="286" spans="1:51" x14ac:dyDescent="0.2">
      <c r="A286" s="27" t="s">
        <v>300</v>
      </c>
      <c r="B286" s="18">
        <f>IF(ISERROR(VLOOKUP('Prices revenue smoothing'!A286,Quantities!$A$1:$B$576,2,FALSE)),0,VLOOKUP('Prices revenue smoothing'!A286,Quantities!$A$1:$B$576,2,FALSE))</f>
        <v>2</v>
      </c>
      <c r="C286" s="19">
        <f t="shared" si="407"/>
        <v>1</v>
      </c>
      <c r="D286" s="20">
        <v>2</v>
      </c>
      <c r="E286" s="21">
        <v>330</v>
      </c>
      <c r="F286" s="22">
        <v>0</v>
      </c>
      <c r="G286" s="23">
        <v>0</v>
      </c>
      <c r="H286" s="23">
        <v>0</v>
      </c>
      <c r="I286" s="23">
        <f>VLOOKUP(A286,'[1]Public Lighting Charges'!$A$8:$L$689,12,FALSE)</f>
        <v>84.411951018375262</v>
      </c>
      <c r="J286" s="24">
        <f t="shared" si="408"/>
        <v>84.411951018375262</v>
      </c>
      <c r="K286" s="25">
        <f t="shared" si="409"/>
        <v>84.411951018375262</v>
      </c>
      <c r="L286" s="25">
        <f t="shared" si="389"/>
        <v>118.6227085167048</v>
      </c>
      <c r="M286" s="25">
        <f t="shared" si="389"/>
        <v>118.93122866511249</v>
      </c>
      <c r="N286" s="25">
        <f t="shared" si="389"/>
        <v>118.65295911104319</v>
      </c>
      <c r="O286" s="25">
        <f t="shared" si="389"/>
        <v>119.76172315005985</v>
      </c>
      <c r="P286" s="23">
        <f t="shared" si="362"/>
        <v>118.6227085167048</v>
      </c>
      <c r="Q286" s="23">
        <f t="shared" si="363"/>
        <v>0</v>
      </c>
      <c r="R286" s="32">
        <f t="shared" si="419"/>
        <v>118.6227085167048</v>
      </c>
      <c r="S286" s="26">
        <f t="shared" si="390"/>
        <v>0</v>
      </c>
      <c r="U286" s="61">
        <f t="shared" si="391"/>
        <v>168.82390203675052</v>
      </c>
      <c r="V286" s="61">
        <f t="shared" si="392"/>
        <v>237.24541703340961</v>
      </c>
      <c r="W286" s="61">
        <f t="shared" si="393"/>
        <v>237.86245733022497</v>
      </c>
      <c r="X286" s="61">
        <f t="shared" si="394"/>
        <v>237.30591822208638</v>
      </c>
      <c r="Y286" s="61">
        <f t="shared" si="395"/>
        <v>239.5234463001197</v>
      </c>
      <c r="Z286" s="62">
        <f t="shared" si="396"/>
        <v>919.21133121419757</v>
      </c>
      <c r="AA286" s="61">
        <f t="shared" si="410"/>
        <v>70.699544263369177</v>
      </c>
      <c r="AB286" s="63">
        <f t="shared" si="411"/>
        <v>2.0241251220472964E-5</v>
      </c>
      <c r="AC286" s="73"/>
      <c r="AD286" s="81">
        <f t="shared" si="412"/>
        <v>168.82390203675052</v>
      </c>
      <c r="AE286" s="81">
        <f t="shared" si="397"/>
        <v>194.09780523220664</v>
      </c>
      <c r="AF286" s="81">
        <f t="shared" si="398"/>
        <v>222.57300935815894</v>
      </c>
      <c r="AG286" s="81">
        <f t="shared" si="399"/>
        <v>254.65500491476243</v>
      </c>
      <c r="AH286" s="81">
        <f t="shared" si="400"/>
        <v>290.80064356730031</v>
      </c>
      <c r="AI286" s="82">
        <f t="shared" si="401"/>
        <v>919.21133121528828</v>
      </c>
      <c r="AK286" s="86">
        <f t="shared" si="402"/>
        <v>0.149705716373943</v>
      </c>
      <c r="AL286" s="86">
        <f t="shared" si="403"/>
        <v>0.14670544106300598</v>
      </c>
      <c r="AM286" s="86">
        <f t="shared" si="404"/>
        <v>0.14414144666111756</v>
      </c>
      <c r="AN286" s="86">
        <f t="shared" si="405"/>
        <v>0.14193963580113603</v>
      </c>
      <c r="AO286" s="56"/>
      <c r="AP286" s="53" t="str">
        <f t="shared" si="413"/>
        <v>HPS0140-ST-0330-002-B</v>
      </c>
      <c r="AQ286" s="53">
        <f t="shared" si="414"/>
        <v>84.411951018375262</v>
      </c>
      <c r="AR286" s="54">
        <f t="shared" ref="AR286:AU286" si="436">IF($B286=0,L286,AQ286*(1+AK286))</f>
        <v>97.048902616103319</v>
      </c>
      <c r="AS286" s="54">
        <f t="shared" si="436"/>
        <v>111.28650467907947</v>
      </c>
      <c r="AT286" s="54">
        <f t="shared" si="436"/>
        <v>127.3275024573812</v>
      </c>
      <c r="AU286" s="54">
        <f t="shared" si="436"/>
        <v>145.40032178365013</v>
      </c>
      <c r="AW286" s="102">
        <f t="shared" si="416"/>
        <v>0.41877686400104003</v>
      </c>
      <c r="AX286" s="102">
        <f t="shared" si="417"/>
        <v>0.72250872097481289</v>
      </c>
      <c r="AY286" s="103">
        <f t="shared" si="418"/>
        <v>0.57961496082154396</v>
      </c>
    </row>
    <row r="287" spans="1:51" x14ac:dyDescent="0.2">
      <c r="A287" s="27" t="s">
        <v>301</v>
      </c>
      <c r="B287" s="18">
        <f>IF(ISERROR(VLOOKUP('Prices revenue smoothing'!A287,Quantities!$A$1:$B$576,2,FALSE)),0,VLOOKUP('Prices revenue smoothing'!A287,Quantities!$A$1:$B$576,2,FALSE))</f>
        <v>23</v>
      </c>
      <c r="C287" s="19">
        <f t="shared" si="407"/>
        <v>1</v>
      </c>
      <c r="D287" s="20">
        <v>2</v>
      </c>
      <c r="E287" s="21">
        <v>70</v>
      </c>
      <c r="F287" s="22">
        <v>0</v>
      </c>
      <c r="G287" s="23">
        <v>0</v>
      </c>
      <c r="H287" s="23">
        <v>0</v>
      </c>
      <c r="I287" s="23">
        <f>VLOOKUP(A287,'[1]Public Lighting Charges'!$A$8:$L$689,12,FALSE)</f>
        <v>80.811191393707645</v>
      </c>
      <c r="J287" s="24">
        <f t="shared" si="408"/>
        <v>80.811191393707645</v>
      </c>
      <c r="K287" s="25">
        <f t="shared" si="409"/>
        <v>80.811191393707645</v>
      </c>
      <c r="L287" s="25">
        <f t="shared" si="389"/>
        <v>113.56262100252466</v>
      </c>
      <c r="M287" s="25">
        <f t="shared" si="389"/>
        <v>113.85798061050671</v>
      </c>
      <c r="N287" s="25">
        <f t="shared" si="389"/>
        <v>113.59158119760794</v>
      </c>
      <c r="O287" s="25">
        <f t="shared" si="389"/>
        <v>114.65304870175235</v>
      </c>
      <c r="P287" s="23">
        <f t="shared" si="362"/>
        <v>113.56262100252466</v>
      </c>
      <c r="Q287" s="23">
        <f t="shared" si="363"/>
        <v>0</v>
      </c>
      <c r="R287" s="32">
        <f t="shared" si="419"/>
        <v>113.56262100252466</v>
      </c>
      <c r="S287" s="26">
        <f t="shared" si="390"/>
        <v>0</v>
      </c>
      <c r="U287" s="61">
        <f t="shared" si="391"/>
        <v>1858.6574020552757</v>
      </c>
      <c r="V287" s="61">
        <f t="shared" si="392"/>
        <v>2611.9402830580675</v>
      </c>
      <c r="W287" s="61">
        <f t="shared" si="393"/>
        <v>2618.7335540416543</v>
      </c>
      <c r="X287" s="61">
        <f t="shared" si="394"/>
        <v>2612.6063675449827</v>
      </c>
      <c r="Y287" s="61">
        <f t="shared" si="395"/>
        <v>2637.0201201403042</v>
      </c>
      <c r="Z287" s="62">
        <f t="shared" si="396"/>
        <v>10120.006256237559</v>
      </c>
      <c r="AA287" s="61">
        <f t="shared" si="410"/>
        <v>778.36271808502852</v>
      </c>
      <c r="AB287" s="63">
        <f t="shared" si="411"/>
        <v>2.2284493459701451E-4</v>
      </c>
      <c r="AC287" s="73"/>
      <c r="AD287" s="81">
        <f t="shared" si="412"/>
        <v>1858.6574020552757</v>
      </c>
      <c r="AE287" s="81">
        <f t="shared" si="397"/>
        <v>2136.9090399236925</v>
      </c>
      <c r="AF287" s="81">
        <f t="shared" si="398"/>
        <v>2450.4052231372225</v>
      </c>
      <c r="AG287" s="81">
        <f t="shared" si="399"/>
        <v>2803.6101769061802</v>
      </c>
      <c r="AH287" s="81">
        <f t="shared" si="400"/>
        <v>3201.5535843446019</v>
      </c>
      <c r="AI287" s="82">
        <f t="shared" si="401"/>
        <v>10120.006256249566</v>
      </c>
      <c r="AK287" s="86">
        <f t="shared" si="402"/>
        <v>0.14970571637394295</v>
      </c>
      <c r="AL287" s="86">
        <f t="shared" si="403"/>
        <v>0.14670544106300601</v>
      </c>
      <c r="AM287" s="86">
        <f t="shared" si="404"/>
        <v>0.1441414466611175</v>
      </c>
      <c r="AN287" s="86">
        <f t="shared" si="405"/>
        <v>0.141939635801136</v>
      </c>
      <c r="AO287" s="56"/>
      <c r="AP287" s="53" t="str">
        <f t="shared" si="413"/>
        <v>HPS0160-ST-0070-002-B</v>
      </c>
      <c r="AQ287" s="53">
        <f t="shared" si="414"/>
        <v>80.811191393707645</v>
      </c>
      <c r="AR287" s="54">
        <f t="shared" ref="AR287:AU287" si="437">IF($B287=0,L287,AQ287*(1+AK287))</f>
        <v>92.909088692334464</v>
      </c>
      <c r="AS287" s="54">
        <f t="shared" si="437"/>
        <v>106.53935752770533</v>
      </c>
      <c r="AT287" s="54">
        <f t="shared" si="437"/>
        <v>121.8960946480948</v>
      </c>
      <c r="AU287" s="54">
        <f t="shared" si="437"/>
        <v>139.19798192802619</v>
      </c>
      <c r="AW287" s="102">
        <f t="shared" si="416"/>
        <v>0.41877686400103986</v>
      </c>
      <c r="AX287" s="102">
        <f t="shared" si="417"/>
        <v>0.72250872097481333</v>
      </c>
      <c r="AY287" s="103">
        <f t="shared" si="418"/>
        <v>0.5796149608215434</v>
      </c>
    </row>
    <row r="288" spans="1:51" x14ac:dyDescent="0.2">
      <c r="A288" s="27" t="s">
        <v>302</v>
      </c>
      <c r="B288" s="18">
        <f>IF(ISERROR(VLOOKUP('Prices revenue smoothing'!A288,Quantities!$A$1:$B$576,2,FALSE)),0,VLOOKUP('Prices revenue smoothing'!A288,Quantities!$A$1:$B$576,2,FALSE))</f>
        <v>6</v>
      </c>
      <c r="C288" s="19">
        <f t="shared" si="407"/>
        <v>1</v>
      </c>
      <c r="D288" s="20">
        <v>2</v>
      </c>
      <c r="E288" s="21">
        <v>240</v>
      </c>
      <c r="F288" s="22">
        <v>0</v>
      </c>
      <c r="G288" s="23">
        <v>0</v>
      </c>
      <c r="H288" s="23">
        <v>0</v>
      </c>
      <c r="I288" s="23">
        <f>VLOOKUP(A288,'[1]Public Lighting Charges'!$A$8:$L$689,12,FALSE)</f>
        <v>91.621105393707651</v>
      </c>
      <c r="J288" s="24">
        <f t="shared" si="408"/>
        <v>91.621105393707651</v>
      </c>
      <c r="K288" s="25">
        <f t="shared" si="409"/>
        <v>91.621105393707651</v>
      </c>
      <c r="L288" s="25">
        <f t="shared" si="389"/>
        <v>128.75361306043254</v>
      </c>
      <c r="M288" s="25">
        <f t="shared" si="389"/>
        <v>129.08848219557655</v>
      </c>
      <c r="N288" s="25">
        <f t="shared" si="389"/>
        <v>128.78644718947069</v>
      </c>
      <c r="O288" s="25">
        <f t="shared" si="389"/>
        <v>129.9899045867933</v>
      </c>
      <c r="P288" s="23">
        <f t="shared" si="362"/>
        <v>128.75361306043254</v>
      </c>
      <c r="Q288" s="23">
        <f t="shared" si="363"/>
        <v>0</v>
      </c>
      <c r="R288" s="32">
        <f t="shared" si="419"/>
        <v>128.75361306043254</v>
      </c>
      <c r="S288" s="26">
        <f t="shared" si="390"/>
        <v>0</v>
      </c>
      <c r="U288" s="61">
        <f t="shared" si="391"/>
        <v>549.72663236224594</v>
      </c>
      <c r="V288" s="61">
        <f t="shared" si="392"/>
        <v>772.52167836259525</v>
      </c>
      <c r="W288" s="61">
        <f t="shared" si="393"/>
        <v>774.53089317345928</v>
      </c>
      <c r="X288" s="61">
        <f t="shared" si="394"/>
        <v>772.71868313682421</v>
      </c>
      <c r="Y288" s="61">
        <f t="shared" si="395"/>
        <v>779.93942752075986</v>
      </c>
      <c r="Z288" s="62">
        <f t="shared" si="396"/>
        <v>2993.1481469229284</v>
      </c>
      <c r="AA288" s="61">
        <f t="shared" si="410"/>
        <v>230.21279515851393</v>
      </c>
      <c r="AB288" s="63">
        <f t="shared" si="411"/>
        <v>6.5909831096112078E-5</v>
      </c>
      <c r="AC288" s="73"/>
      <c r="AD288" s="81">
        <f t="shared" si="412"/>
        <v>549.72663236224594</v>
      </c>
      <c r="AE288" s="81">
        <f t="shared" si="397"/>
        <v>632.02385166987119</v>
      </c>
      <c r="AF288" s="81">
        <f t="shared" si="398"/>
        <v>724.7451895914395</v>
      </c>
      <c r="AG288" s="81">
        <f t="shared" si="399"/>
        <v>829.21100967983546</v>
      </c>
      <c r="AH288" s="81">
        <f t="shared" si="400"/>
        <v>946.90891839608344</v>
      </c>
      <c r="AI288" s="82">
        <f t="shared" si="401"/>
        <v>2993.1481469264795</v>
      </c>
      <c r="AK288" s="86">
        <f t="shared" si="402"/>
        <v>0.14970571637394306</v>
      </c>
      <c r="AL288" s="86">
        <f t="shared" si="403"/>
        <v>0.14670544106300595</v>
      </c>
      <c r="AM288" s="86">
        <f t="shared" si="404"/>
        <v>0.1441414466611175</v>
      </c>
      <c r="AN288" s="86">
        <f t="shared" si="405"/>
        <v>0.14193963580113586</v>
      </c>
      <c r="AO288" s="56"/>
      <c r="AP288" s="53" t="str">
        <f t="shared" si="413"/>
        <v>HPS0160-ST-0240-002-B</v>
      </c>
      <c r="AQ288" s="53">
        <f t="shared" si="414"/>
        <v>91.621105393707651</v>
      </c>
      <c r="AR288" s="54">
        <f t="shared" ref="AR288:AU288" si="438">IF($B288=0,L288,AQ288*(1+AK288))</f>
        <v>105.33730861164518</v>
      </c>
      <c r="AS288" s="54">
        <f t="shared" si="438"/>
        <v>120.79086493190657</v>
      </c>
      <c r="AT288" s="54">
        <f t="shared" si="438"/>
        <v>138.20183494663922</v>
      </c>
      <c r="AU288" s="54">
        <f t="shared" si="438"/>
        <v>157.81815306601388</v>
      </c>
      <c r="AW288" s="102">
        <f t="shared" si="416"/>
        <v>0.41877686400103986</v>
      </c>
      <c r="AX288" s="102">
        <f t="shared" si="417"/>
        <v>0.72250872097481267</v>
      </c>
      <c r="AY288" s="103">
        <f t="shared" si="418"/>
        <v>0.57961496082154396</v>
      </c>
    </row>
    <row r="289" spans="1:51" x14ac:dyDescent="0.2">
      <c r="A289" s="27" t="s">
        <v>303</v>
      </c>
      <c r="B289" s="18">
        <f>IF(ISERROR(VLOOKUP('Prices revenue smoothing'!A289,Quantities!$A$1:$B$576,2,FALSE)),0,VLOOKUP('Prices revenue smoothing'!A289,Quantities!$A$1:$B$576,2,FALSE))</f>
        <v>73</v>
      </c>
      <c r="C289" s="19">
        <f t="shared" si="407"/>
        <v>1</v>
      </c>
      <c r="D289" s="20">
        <v>2</v>
      </c>
      <c r="E289" s="21">
        <v>330</v>
      </c>
      <c r="F289" s="22">
        <v>0</v>
      </c>
      <c r="G289" s="23">
        <v>0</v>
      </c>
      <c r="H289" s="23">
        <v>0</v>
      </c>
      <c r="I289" s="23">
        <f>VLOOKUP(A289,'[1]Public Lighting Charges'!$A$8:$L$689,12,FALSE)</f>
        <v>90.68607514370764</v>
      </c>
      <c r="J289" s="24">
        <f t="shared" si="408"/>
        <v>90.68607514370764</v>
      </c>
      <c r="K289" s="25">
        <f t="shared" si="409"/>
        <v>90.68607514370764</v>
      </c>
      <c r="L289" s="25">
        <f t="shared" si="389"/>
        <v>127.4396306271168</v>
      </c>
      <c r="M289" s="25">
        <f t="shared" si="389"/>
        <v>127.77108228798123</v>
      </c>
      <c r="N289" s="25">
        <f t="shared" si="389"/>
        <v>127.47212967065526</v>
      </c>
      <c r="O289" s="25">
        <f t="shared" si="389"/>
        <v>128.6633053009522</v>
      </c>
      <c r="P289" s="23">
        <f t="shared" si="362"/>
        <v>127.4396306271168</v>
      </c>
      <c r="Q289" s="23">
        <f t="shared" si="363"/>
        <v>0</v>
      </c>
      <c r="R289" s="32">
        <f t="shared" si="419"/>
        <v>127.4396306271168</v>
      </c>
      <c r="S289" s="26">
        <f t="shared" si="390"/>
        <v>0</v>
      </c>
      <c r="U289" s="61">
        <f t="shared" si="391"/>
        <v>6620.0834854906579</v>
      </c>
      <c r="V289" s="61">
        <f t="shared" si="392"/>
        <v>9303.093035779526</v>
      </c>
      <c r="W289" s="61">
        <f t="shared" si="393"/>
        <v>9327.2890070226294</v>
      </c>
      <c r="X289" s="61">
        <f t="shared" si="394"/>
        <v>9305.4654659578337</v>
      </c>
      <c r="Y289" s="61">
        <f t="shared" si="395"/>
        <v>9392.4212869695111</v>
      </c>
      <c r="Z289" s="62">
        <f t="shared" si="396"/>
        <v>36044.989364849062</v>
      </c>
      <c r="AA289" s="61">
        <f t="shared" si="410"/>
        <v>2772.3378014788532</v>
      </c>
      <c r="AB289" s="63">
        <f t="shared" si="411"/>
        <v>7.937192027533585E-4</v>
      </c>
      <c r="AC289" s="73"/>
      <c r="AD289" s="81">
        <f t="shared" si="412"/>
        <v>6620.0834854906579</v>
      </c>
      <c r="AE289" s="81">
        <f t="shared" si="397"/>
        <v>7611.1478261413467</v>
      </c>
      <c r="AF289" s="81">
        <f t="shared" si="398"/>
        <v>8727.744624971152</v>
      </c>
      <c r="AG289" s="81">
        <f t="shared" si="399"/>
        <v>9985.7743613032872</v>
      </c>
      <c r="AH289" s="81">
        <f t="shared" si="400"/>
        <v>11403.151537338998</v>
      </c>
      <c r="AI289" s="82">
        <f t="shared" si="401"/>
        <v>36044.98936489183</v>
      </c>
      <c r="AK289" s="86">
        <f t="shared" si="402"/>
        <v>0.14970571637394306</v>
      </c>
      <c r="AL289" s="86">
        <f t="shared" si="403"/>
        <v>0.14670544106300595</v>
      </c>
      <c r="AM289" s="86">
        <f t="shared" si="404"/>
        <v>0.14414144666111761</v>
      </c>
      <c r="AN289" s="86">
        <f t="shared" si="405"/>
        <v>0.14193963580113603</v>
      </c>
      <c r="AO289" s="56"/>
      <c r="AP289" s="53" t="str">
        <f t="shared" si="413"/>
        <v>HPS0160-ST-0330-002-B</v>
      </c>
      <c r="AQ289" s="53">
        <f t="shared" si="414"/>
        <v>90.68607514370764</v>
      </c>
      <c r="AR289" s="54">
        <f t="shared" ref="AR289:AU289" si="439">IF($B289=0,L289,AQ289*(1+AK289))</f>
        <v>104.26229898823762</v>
      </c>
      <c r="AS289" s="54">
        <f t="shared" si="439"/>
        <v>119.55814554755003</v>
      </c>
      <c r="AT289" s="54">
        <f t="shared" si="439"/>
        <v>136.79142960689435</v>
      </c>
      <c r="AU289" s="54">
        <f t="shared" si="439"/>
        <v>156.20755530601366</v>
      </c>
      <c r="AW289" s="102">
        <f t="shared" si="416"/>
        <v>0.41877686400104014</v>
      </c>
      <c r="AX289" s="102">
        <f t="shared" si="417"/>
        <v>0.72250872097481333</v>
      </c>
      <c r="AY289" s="103">
        <f t="shared" si="418"/>
        <v>0.57961496082154373</v>
      </c>
    </row>
    <row r="290" spans="1:51" x14ac:dyDescent="0.2">
      <c r="A290" s="27" t="s">
        <v>304</v>
      </c>
      <c r="B290" s="18">
        <f>IF(ISERROR(VLOOKUP('Prices revenue smoothing'!A290,Quantities!$A$1:$B$576,2,FALSE)),0,VLOOKUP('Prices revenue smoothing'!A290,Quantities!$A$1:$B$576,2,FALSE))</f>
        <v>2</v>
      </c>
      <c r="C290" s="19">
        <f t="shared" si="407"/>
        <v>1</v>
      </c>
      <c r="D290" s="20">
        <v>2</v>
      </c>
      <c r="E290" s="21">
        <v>400</v>
      </c>
      <c r="F290" s="22">
        <v>0</v>
      </c>
      <c r="G290" s="23">
        <v>0</v>
      </c>
      <c r="H290" s="23">
        <v>0</v>
      </c>
      <c r="I290" s="23">
        <f>VLOOKUP(A290,'[1]Public Lighting Charges'!$A$8:$L$689,12,FALSE)</f>
        <v>85.74863326870765</v>
      </c>
      <c r="J290" s="24">
        <f t="shared" si="408"/>
        <v>85.74863326870765</v>
      </c>
      <c r="K290" s="25">
        <f t="shared" si="409"/>
        <v>85.74863326870765</v>
      </c>
      <c r="L290" s="25">
        <f t="shared" si="389"/>
        <v>120.50112581482075</v>
      </c>
      <c r="M290" s="25">
        <f t="shared" si="389"/>
        <v>120.81453144924399</v>
      </c>
      <c r="N290" s="25">
        <f t="shared" si="389"/>
        <v>120.5318554341316</v>
      </c>
      <c r="O290" s="25">
        <f t="shared" si="389"/>
        <v>121.65817700135229</v>
      </c>
      <c r="P290" s="23">
        <f t="shared" si="362"/>
        <v>120.50112581482075</v>
      </c>
      <c r="Q290" s="23">
        <f t="shared" si="363"/>
        <v>0</v>
      </c>
      <c r="R290" s="32">
        <f t="shared" si="419"/>
        <v>120.50112581482075</v>
      </c>
      <c r="S290" s="26">
        <f t="shared" si="390"/>
        <v>0</v>
      </c>
      <c r="U290" s="61">
        <f t="shared" si="391"/>
        <v>171.4972665374153</v>
      </c>
      <c r="V290" s="61">
        <f t="shared" si="392"/>
        <v>241.00225162964151</v>
      </c>
      <c r="W290" s="61">
        <f t="shared" si="393"/>
        <v>241.62906289848797</v>
      </c>
      <c r="X290" s="61">
        <f t="shared" si="394"/>
        <v>241.0637108682632</v>
      </c>
      <c r="Y290" s="61">
        <f t="shared" si="395"/>
        <v>243.31635400270457</v>
      </c>
      <c r="Z290" s="62">
        <f t="shared" si="396"/>
        <v>933.76724961100081</v>
      </c>
      <c r="AA290" s="61">
        <f t="shared" si="410"/>
        <v>71.819087465289272</v>
      </c>
      <c r="AB290" s="63">
        <f t="shared" si="411"/>
        <v>2.0561775991012091E-5</v>
      </c>
      <c r="AC290" s="73"/>
      <c r="AD290" s="81">
        <f t="shared" si="412"/>
        <v>171.4972665374153</v>
      </c>
      <c r="AE290" s="81">
        <f t="shared" si="397"/>
        <v>197.17138768057208</v>
      </c>
      <c r="AF290" s="81">
        <f t="shared" si="398"/>
        <v>226.09750307525536</v>
      </c>
      <c r="AG290" s="81">
        <f t="shared" si="399"/>
        <v>258.68752425498917</v>
      </c>
      <c r="AH290" s="81">
        <f t="shared" si="400"/>
        <v>295.40553723403985</v>
      </c>
      <c r="AI290" s="82">
        <f t="shared" si="401"/>
        <v>933.76724961210869</v>
      </c>
      <c r="AK290" s="86">
        <f t="shared" si="402"/>
        <v>0.14970571637394289</v>
      </c>
      <c r="AL290" s="86">
        <f t="shared" si="403"/>
        <v>0.14670544106300601</v>
      </c>
      <c r="AM290" s="86">
        <f t="shared" si="404"/>
        <v>0.14414144666111767</v>
      </c>
      <c r="AN290" s="86">
        <f t="shared" si="405"/>
        <v>0.14193963580113594</v>
      </c>
      <c r="AO290" s="56"/>
      <c r="AP290" s="53" t="str">
        <f t="shared" si="413"/>
        <v>HPS0160-ST-0400-002-B</v>
      </c>
      <c r="AQ290" s="53">
        <f t="shared" si="414"/>
        <v>85.74863326870765</v>
      </c>
      <c r="AR290" s="54">
        <f t="shared" ref="AR290:AU290" si="440">IF($B290=0,L290,AQ290*(1+AK290))</f>
        <v>98.585693840286041</v>
      </c>
      <c r="AS290" s="54">
        <f t="shared" si="440"/>
        <v>113.04875153762768</v>
      </c>
      <c r="AT290" s="54">
        <f t="shared" si="440"/>
        <v>129.34376212749459</v>
      </c>
      <c r="AU290" s="54">
        <f t="shared" si="440"/>
        <v>147.70276861701993</v>
      </c>
      <c r="AW290" s="102">
        <f t="shared" si="416"/>
        <v>0.41877686400103997</v>
      </c>
      <c r="AX290" s="102">
        <f t="shared" si="417"/>
        <v>0.72250872097481322</v>
      </c>
      <c r="AY290" s="103">
        <f t="shared" si="418"/>
        <v>0.57961496082154362</v>
      </c>
    </row>
    <row r="291" spans="1:51" x14ac:dyDescent="0.2">
      <c r="A291" s="27" t="s">
        <v>305</v>
      </c>
      <c r="B291" s="18">
        <f>IF(ISERROR(VLOOKUP('Prices revenue smoothing'!A291,Quantities!$A$1:$B$576,2,FALSE)),0,VLOOKUP('Prices revenue smoothing'!A291,Quantities!$A$1:$B$576,2,FALSE))</f>
        <v>6</v>
      </c>
      <c r="C291" s="19">
        <f t="shared" si="407"/>
        <v>1</v>
      </c>
      <c r="D291" s="20">
        <v>2</v>
      </c>
      <c r="E291" s="21">
        <v>620</v>
      </c>
      <c r="F291" s="22">
        <v>0</v>
      </c>
      <c r="G291" s="23">
        <v>0</v>
      </c>
      <c r="H291" s="23">
        <v>0</v>
      </c>
      <c r="I291" s="23">
        <f>VLOOKUP(A291,'[1]Public Lighting Charges'!$A$8:$L$689,12,FALSE)</f>
        <v>80.811191393707645</v>
      </c>
      <c r="J291" s="24">
        <f t="shared" si="408"/>
        <v>80.811191393707645</v>
      </c>
      <c r="K291" s="25">
        <f t="shared" si="409"/>
        <v>80.811191393707645</v>
      </c>
      <c r="L291" s="25">
        <f t="shared" si="389"/>
        <v>113.56262100252466</v>
      </c>
      <c r="M291" s="25">
        <f t="shared" si="389"/>
        <v>113.85798061050671</v>
      </c>
      <c r="N291" s="25">
        <f t="shared" si="389"/>
        <v>113.59158119760794</v>
      </c>
      <c r="O291" s="25">
        <f t="shared" si="389"/>
        <v>114.65304870175235</v>
      </c>
      <c r="P291" s="23">
        <f t="shared" si="362"/>
        <v>113.56262100252466</v>
      </c>
      <c r="Q291" s="23">
        <f t="shared" si="363"/>
        <v>0</v>
      </c>
      <c r="R291" s="32">
        <f t="shared" si="419"/>
        <v>113.56262100252466</v>
      </c>
      <c r="S291" s="26">
        <f t="shared" si="390"/>
        <v>0</v>
      </c>
      <c r="U291" s="61">
        <f t="shared" si="391"/>
        <v>484.86714836224587</v>
      </c>
      <c r="V291" s="61">
        <f t="shared" si="392"/>
        <v>681.37572601514796</v>
      </c>
      <c r="W291" s="61">
        <f t="shared" si="393"/>
        <v>683.14788366304026</v>
      </c>
      <c r="X291" s="61">
        <f t="shared" si="394"/>
        <v>681.54948718564765</v>
      </c>
      <c r="Y291" s="61">
        <f t="shared" si="395"/>
        <v>687.9182922105141</v>
      </c>
      <c r="Z291" s="62">
        <f t="shared" si="396"/>
        <v>2640.001632061972</v>
      </c>
      <c r="AA291" s="61">
        <f t="shared" si="410"/>
        <v>203.05114384826823</v>
      </c>
      <c r="AB291" s="63">
        <f t="shared" si="411"/>
        <v>5.8133461199221148E-5</v>
      </c>
      <c r="AC291" s="73"/>
      <c r="AD291" s="81">
        <f t="shared" si="412"/>
        <v>484.86714836224587</v>
      </c>
      <c r="AE291" s="81">
        <f t="shared" si="397"/>
        <v>557.45453215400676</v>
      </c>
      <c r="AF291" s="81">
        <f t="shared" si="398"/>
        <v>639.23614516623195</v>
      </c>
      <c r="AG291" s="81">
        <f t="shared" si="399"/>
        <v>731.37656788856873</v>
      </c>
      <c r="AH291" s="81">
        <f t="shared" si="400"/>
        <v>835.18789156815694</v>
      </c>
      <c r="AI291" s="82">
        <f t="shared" si="401"/>
        <v>2640.0016320651043</v>
      </c>
      <c r="AK291" s="86">
        <f t="shared" si="402"/>
        <v>0.14970571637394292</v>
      </c>
      <c r="AL291" s="86">
        <f t="shared" si="403"/>
        <v>0.14670544106300595</v>
      </c>
      <c r="AM291" s="86">
        <f t="shared" si="404"/>
        <v>0.1441414466611175</v>
      </c>
      <c r="AN291" s="86">
        <f t="shared" si="405"/>
        <v>0.14193963580113594</v>
      </c>
      <c r="AO291" s="56"/>
      <c r="AP291" s="53" t="str">
        <f t="shared" si="413"/>
        <v>HPS0160-ST-0620-002-B</v>
      </c>
      <c r="AQ291" s="53">
        <f t="shared" si="414"/>
        <v>80.811191393707645</v>
      </c>
      <c r="AR291" s="54">
        <f t="shared" ref="AR291:AU291" si="441">IF($B291=0,L291,AQ291*(1+AK291))</f>
        <v>92.90908869233445</v>
      </c>
      <c r="AS291" s="54">
        <f t="shared" si="441"/>
        <v>106.53935752770532</v>
      </c>
      <c r="AT291" s="54">
        <f t="shared" si="441"/>
        <v>121.89609464809479</v>
      </c>
      <c r="AU291" s="54">
        <f t="shared" si="441"/>
        <v>139.19798192802617</v>
      </c>
      <c r="AW291" s="102">
        <f t="shared" si="416"/>
        <v>0.41877686400103986</v>
      </c>
      <c r="AX291" s="102">
        <f t="shared" si="417"/>
        <v>0.72250872097481289</v>
      </c>
      <c r="AY291" s="103">
        <f t="shared" si="418"/>
        <v>0.57961496082154373</v>
      </c>
    </row>
    <row r="292" spans="1:51" x14ac:dyDescent="0.2">
      <c r="A292" s="27" t="s">
        <v>306</v>
      </c>
      <c r="B292" s="18">
        <f>IF(ISERROR(VLOOKUP('Prices revenue smoothing'!A292,Quantities!$A$1:$B$576,2,FALSE)),0,VLOOKUP('Prices revenue smoothing'!A292,Quantities!$A$1:$B$576,2,FALSE))</f>
        <v>2</v>
      </c>
      <c r="C292" s="19">
        <f t="shared" si="407"/>
        <v>1</v>
      </c>
      <c r="D292" s="20">
        <v>2</v>
      </c>
      <c r="E292" s="21">
        <v>1130</v>
      </c>
      <c r="F292" s="22">
        <v>0</v>
      </c>
      <c r="G292" s="23">
        <v>0</v>
      </c>
      <c r="H292" s="23">
        <v>0</v>
      </c>
      <c r="I292" s="23">
        <f>VLOOKUP(A292,'[1]Public Lighting Charges'!$A$8:$L$689,12,FALSE)</f>
        <v>85.74863326870765</v>
      </c>
      <c r="J292" s="24">
        <f t="shared" si="408"/>
        <v>85.74863326870765</v>
      </c>
      <c r="K292" s="25">
        <f t="shared" si="409"/>
        <v>85.74863326870765</v>
      </c>
      <c r="L292" s="25">
        <f t="shared" si="389"/>
        <v>120.50112581482075</v>
      </c>
      <c r="M292" s="25">
        <f t="shared" si="389"/>
        <v>120.81453144924399</v>
      </c>
      <c r="N292" s="25">
        <f t="shared" si="389"/>
        <v>120.5318554341316</v>
      </c>
      <c r="O292" s="25">
        <f t="shared" si="389"/>
        <v>121.65817700135229</v>
      </c>
      <c r="P292" s="23">
        <f t="shared" si="362"/>
        <v>120.50112581482075</v>
      </c>
      <c r="Q292" s="23">
        <f t="shared" si="363"/>
        <v>0</v>
      </c>
      <c r="R292" s="32">
        <f t="shared" si="419"/>
        <v>120.50112581482075</v>
      </c>
      <c r="S292" s="26">
        <f t="shared" si="390"/>
        <v>0</v>
      </c>
      <c r="U292" s="61">
        <f t="shared" si="391"/>
        <v>171.4972665374153</v>
      </c>
      <c r="V292" s="61">
        <f t="shared" si="392"/>
        <v>241.00225162964151</v>
      </c>
      <c r="W292" s="61">
        <f t="shared" si="393"/>
        <v>241.62906289848797</v>
      </c>
      <c r="X292" s="61">
        <f t="shared" si="394"/>
        <v>241.0637108682632</v>
      </c>
      <c r="Y292" s="61">
        <f t="shared" si="395"/>
        <v>243.31635400270457</v>
      </c>
      <c r="Z292" s="62">
        <f t="shared" si="396"/>
        <v>933.76724961100081</v>
      </c>
      <c r="AA292" s="61">
        <f t="shared" si="410"/>
        <v>71.819087465289272</v>
      </c>
      <c r="AB292" s="63">
        <f t="shared" si="411"/>
        <v>2.0561775991012091E-5</v>
      </c>
      <c r="AC292" s="73"/>
      <c r="AD292" s="81">
        <f t="shared" si="412"/>
        <v>171.4972665374153</v>
      </c>
      <c r="AE292" s="81">
        <f t="shared" si="397"/>
        <v>197.17138768057208</v>
      </c>
      <c r="AF292" s="81">
        <f t="shared" si="398"/>
        <v>226.09750307525536</v>
      </c>
      <c r="AG292" s="81">
        <f t="shared" si="399"/>
        <v>258.68752425498917</v>
      </c>
      <c r="AH292" s="81">
        <f t="shared" si="400"/>
        <v>295.40553723403985</v>
      </c>
      <c r="AI292" s="82">
        <f t="shared" si="401"/>
        <v>933.76724961210869</v>
      </c>
      <c r="AK292" s="86">
        <f t="shared" si="402"/>
        <v>0.14970571637394289</v>
      </c>
      <c r="AL292" s="86">
        <f t="shared" si="403"/>
        <v>0.14670544106300601</v>
      </c>
      <c r="AM292" s="86">
        <f t="shared" si="404"/>
        <v>0.14414144666111767</v>
      </c>
      <c r="AN292" s="86">
        <f t="shared" si="405"/>
        <v>0.14193963580113594</v>
      </c>
      <c r="AO292" s="56"/>
      <c r="AP292" s="53" t="str">
        <f t="shared" si="413"/>
        <v>HPS0160-ST-1130-002-B</v>
      </c>
      <c r="AQ292" s="53">
        <f t="shared" si="414"/>
        <v>85.74863326870765</v>
      </c>
      <c r="AR292" s="54">
        <f t="shared" ref="AR292:AU292" si="442">IF($B292=0,L292,AQ292*(1+AK292))</f>
        <v>98.585693840286041</v>
      </c>
      <c r="AS292" s="54">
        <f t="shared" si="442"/>
        <v>113.04875153762768</v>
      </c>
      <c r="AT292" s="54">
        <f t="shared" si="442"/>
        <v>129.34376212749459</v>
      </c>
      <c r="AU292" s="54">
        <f t="shared" si="442"/>
        <v>147.70276861701993</v>
      </c>
      <c r="AW292" s="102">
        <f t="shared" si="416"/>
        <v>0.41877686400103997</v>
      </c>
      <c r="AX292" s="102">
        <f t="shared" si="417"/>
        <v>0.72250872097481322</v>
      </c>
      <c r="AY292" s="103">
        <f t="shared" si="418"/>
        <v>0.57961496082154362</v>
      </c>
    </row>
    <row r="293" spans="1:51" x14ac:dyDescent="0.2">
      <c r="A293" s="27" t="s">
        <v>307</v>
      </c>
      <c r="B293" s="18">
        <f>IF(ISERROR(VLOOKUP('Prices revenue smoothing'!A293,Quantities!$A$1:$B$576,2,FALSE)),0,VLOOKUP('Prices revenue smoothing'!A293,Quantities!$A$1:$B$576,2,FALSE))</f>
        <v>4</v>
      </c>
      <c r="C293" s="19">
        <f t="shared" si="407"/>
        <v>1</v>
      </c>
      <c r="D293" s="20">
        <v>2</v>
      </c>
      <c r="E293" s="21">
        <v>1170</v>
      </c>
      <c r="F293" s="22">
        <v>0</v>
      </c>
      <c r="G293" s="23">
        <v>0</v>
      </c>
      <c r="H293" s="23">
        <v>0</v>
      </c>
      <c r="I293" s="23">
        <f>VLOOKUP(A293,'[1]Public Lighting Charges'!$A$8:$L$689,12,FALSE)</f>
        <v>90.68607514370764</v>
      </c>
      <c r="J293" s="24">
        <f t="shared" si="408"/>
        <v>90.68607514370764</v>
      </c>
      <c r="K293" s="25">
        <f t="shared" si="409"/>
        <v>90.68607514370764</v>
      </c>
      <c r="L293" s="25">
        <f t="shared" si="389"/>
        <v>127.4396306271168</v>
      </c>
      <c r="M293" s="25">
        <f t="shared" si="389"/>
        <v>127.77108228798123</v>
      </c>
      <c r="N293" s="25">
        <f t="shared" si="389"/>
        <v>127.47212967065526</v>
      </c>
      <c r="O293" s="25">
        <f t="shared" si="389"/>
        <v>128.6633053009522</v>
      </c>
      <c r="P293" s="23">
        <f t="shared" si="362"/>
        <v>127.4396306271168</v>
      </c>
      <c r="Q293" s="23">
        <f t="shared" si="363"/>
        <v>0</v>
      </c>
      <c r="R293" s="32">
        <f t="shared" si="419"/>
        <v>127.4396306271168</v>
      </c>
      <c r="S293" s="26">
        <f t="shared" si="390"/>
        <v>0</v>
      </c>
      <c r="U293" s="61">
        <f t="shared" si="391"/>
        <v>362.74430057483056</v>
      </c>
      <c r="V293" s="61">
        <f t="shared" si="392"/>
        <v>509.75852250846719</v>
      </c>
      <c r="W293" s="61">
        <f t="shared" si="393"/>
        <v>511.08432915192492</v>
      </c>
      <c r="X293" s="61">
        <f t="shared" si="394"/>
        <v>509.88851868262105</v>
      </c>
      <c r="Y293" s="61">
        <f t="shared" si="395"/>
        <v>514.65322120380881</v>
      </c>
      <c r="Z293" s="62">
        <f t="shared" si="396"/>
        <v>1975.0679104026883</v>
      </c>
      <c r="AA293" s="61">
        <f t="shared" si="410"/>
        <v>151.90892062897825</v>
      </c>
      <c r="AB293" s="63">
        <f t="shared" si="411"/>
        <v>4.3491463164567593E-5</v>
      </c>
      <c r="AC293" s="73"/>
      <c r="AD293" s="81">
        <f t="shared" si="412"/>
        <v>362.74430057483056</v>
      </c>
      <c r="AE293" s="81">
        <f t="shared" si="397"/>
        <v>417.04919595295047</v>
      </c>
      <c r="AF293" s="81">
        <f t="shared" si="398"/>
        <v>478.23258219020011</v>
      </c>
      <c r="AG293" s="81">
        <f t="shared" si="399"/>
        <v>547.16571842757742</v>
      </c>
      <c r="AH293" s="81">
        <f t="shared" si="400"/>
        <v>624.83022122405464</v>
      </c>
      <c r="AI293" s="82">
        <f t="shared" si="401"/>
        <v>1975.0679104050316</v>
      </c>
      <c r="AK293" s="86">
        <f t="shared" si="402"/>
        <v>0.14970571637394298</v>
      </c>
      <c r="AL293" s="86">
        <f t="shared" si="403"/>
        <v>0.14670544106300604</v>
      </c>
      <c r="AM293" s="86">
        <f t="shared" si="404"/>
        <v>0.14414144666111769</v>
      </c>
      <c r="AN293" s="86">
        <f t="shared" si="405"/>
        <v>0.14193963580113592</v>
      </c>
      <c r="AO293" s="56"/>
      <c r="AP293" s="53" t="str">
        <f t="shared" si="413"/>
        <v>HPS0160-ST-1170-002-B</v>
      </c>
      <c r="AQ293" s="53">
        <f t="shared" si="414"/>
        <v>90.68607514370764</v>
      </c>
      <c r="AR293" s="54">
        <f t="shared" ref="AR293:AU293" si="443">IF($B293=0,L293,AQ293*(1+AK293))</f>
        <v>104.26229898823762</v>
      </c>
      <c r="AS293" s="54">
        <f t="shared" si="443"/>
        <v>119.55814554755003</v>
      </c>
      <c r="AT293" s="54">
        <f t="shared" si="443"/>
        <v>136.79142960689435</v>
      </c>
      <c r="AU293" s="54">
        <f t="shared" si="443"/>
        <v>156.20755530601366</v>
      </c>
      <c r="AW293" s="102">
        <f t="shared" si="416"/>
        <v>0.41877686400104014</v>
      </c>
      <c r="AX293" s="102">
        <f t="shared" si="417"/>
        <v>0.72250872097481333</v>
      </c>
      <c r="AY293" s="103">
        <f t="shared" si="418"/>
        <v>0.57961496082154373</v>
      </c>
    </row>
    <row r="294" spans="1:51" x14ac:dyDescent="0.2">
      <c r="A294" s="27" t="s">
        <v>308</v>
      </c>
      <c r="B294" s="18">
        <f>IF(ISERROR(VLOOKUP('Prices revenue smoothing'!A294,Quantities!$A$1:$B$576,2,FALSE)),0,VLOOKUP('Prices revenue smoothing'!A294,Quantities!$A$1:$B$576,2,FALSE))</f>
        <v>152</v>
      </c>
      <c r="C294" s="19">
        <f t="shared" si="407"/>
        <v>1</v>
      </c>
      <c r="D294" s="20">
        <v>2</v>
      </c>
      <c r="E294" s="21">
        <v>70</v>
      </c>
      <c r="F294" s="22">
        <v>0</v>
      </c>
      <c r="G294" s="23">
        <v>0</v>
      </c>
      <c r="H294" s="23">
        <v>0</v>
      </c>
      <c r="I294" s="23">
        <f>VLOOKUP(A294,'[1]Public Lighting Charges'!$A$8:$L$689,12,FALSE)</f>
        <v>81.023554870596826</v>
      </c>
      <c r="J294" s="24">
        <f t="shared" si="408"/>
        <v>81.023554870596826</v>
      </c>
      <c r="K294" s="25">
        <f t="shared" si="409"/>
        <v>81.023554870596826</v>
      </c>
      <c r="L294" s="25">
        <f t="shared" si="389"/>
        <v>113.86105185875655</v>
      </c>
      <c r="M294" s="25">
        <f t="shared" si="389"/>
        <v>114.15718764132784</v>
      </c>
      <c r="N294" s="25">
        <f t="shared" si="389"/>
        <v>113.89008815824585</v>
      </c>
      <c r="O294" s="25">
        <f t="shared" si="389"/>
        <v>114.95434508952155</v>
      </c>
      <c r="P294" s="23">
        <f t="shared" si="362"/>
        <v>113.86105185875655</v>
      </c>
      <c r="Q294" s="23">
        <f t="shared" si="363"/>
        <v>0</v>
      </c>
      <c r="R294" s="32">
        <f t="shared" si="419"/>
        <v>113.86105185875655</v>
      </c>
      <c r="S294" s="26">
        <f t="shared" si="390"/>
        <v>0</v>
      </c>
      <c r="U294" s="61">
        <f t="shared" si="391"/>
        <v>12315.580340330718</v>
      </c>
      <c r="V294" s="61">
        <f t="shared" si="392"/>
        <v>17306.879882530997</v>
      </c>
      <c r="W294" s="61">
        <f t="shared" si="393"/>
        <v>17351.89252148183</v>
      </c>
      <c r="X294" s="61">
        <f t="shared" si="394"/>
        <v>17311.293400053368</v>
      </c>
      <c r="Y294" s="61">
        <f t="shared" si="395"/>
        <v>17473.060453607275</v>
      </c>
      <c r="Z294" s="62">
        <f t="shared" si="396"/>
        <v>67055.79519685822</v>
      </c>
      <c r="AA294" s="61">
        <f t="shared" si="410"/>
        <v>5157.4801132765569</v>
      </c>
      <c r="AB294" s="63">
        <f t="shared" si="411"/>
        <v>1.4765844918113941E-3</v>
      </c>
      <c r="AC294" s="73"/>
      <c r="AD294" s="81">
        <f t="shared" si="412"/>
        <v>12315.580340330718</v>
      </c>
      <c r="AE294" s="81">
        <f t="shared" si="397"/>
        <v>14159.293117740775</v>
      </c>
      <c r="AF294" s="81">
        <f t="shared" si="398"/>
        <v>16236.538459719321</v>
      </c>
      <c r="AG294" s="81">
        <f t="shared" si="399"/>
        <v>18576.896602072135</v>
      </c>
      <c r="AH294" s="81">
        <f t="shared" si="400"/>
        <v>21213.694540085613</v>
      </c>
      <c r="AI294" s="82">
        <f t="shared" si="401"/>
        <v>67055.795196937775</v>
      </c>
      <c r="AK294" s="86">
        <f t="shared" si="402"/>
        <v>0.14970571637394287</v>
      </c>
      <c r="AL294" s="86">
        <f t="shared" si="403"/>
        <v>0.14670544106300595</v>
      </c>
      <c r="AM294" s="86">
        <f t="shared" si="404"/>
        <v>0.14414144666111742</v>
      </c>
      <c r="AN294" s="86">
        <f t="shared" si="405"/>
        <v>0.14193963580113594</v>
      </c>
      <c r="AO294" s="56"/>
      <c r="AP294" s="53" t="str">
        <f t="shared" si="413"/>
        <v>HPS0170-ST-0070-002-B</v>
      </c>
      <c r="AQ294" s="53">
        <f t="shared" si="414"/>
        <v>81.023554870596826</v>
      </c>
      <c r="AR294" s="54">
        <f t="shared" ref="AR294:AU294" si="444">IF($B294=0,L294,AQ294*(1+AK294))</f>
        <v>93.153244195662992</v>
      </c>
      <c r="AS294" s="54">
        <f t="shared" si="444"/>
        <v>106.81933197183763</v>
      </c>
      <c r="AT294" s="54">
        <f t="shared" si="444"/>
        <v>122.21642501363246</v>
      </c>
      <c r="AU294" s="54">
        <f t="shared" si="444"/>
        <v>139.56377986898431</v>
      </c>
      <c r="AW294" s="102">
        <f t="shared" si="416"/>
        <v>0.41877686400103997</v>
      </c>
      <c r="AX294" s="102">
        <f t="shared" si="417"/>
        <v>0.72250872097481289</v>
      </c>
      <c r="AY294" s="103">
        <f t="shared" si="418"/>
        <v>0.57961496082154396</v>
      </c>
    </row>
    <row r="295" spans="1:51" x14ac:dyDescent="0.2">
      <c r="A295" s="27" t="s">
        <v>309</v>
      </c>
      <c r="B295" s="18">
        <f>IF(ISERROR(VLOOKUP('Prices revenue smoothing'!A295,Quantities!$A$1:$B$576,2,FALSE)),0,VLOOKUP('Prices revenue smoothing'!A295,Quantities!$A$1:$B$576,2,FALSE))</f>
        <v>61</v>
      </c>
      <c r="C295" s="19">
        <f t="shared" si="407"/>
        <v>1</v>
      </c>
      <c r="D295" s="20">
        <v>2</v>
      </c>
      <c r="E295" s="21">
        <v>240</v>
      </c>
      <c r="F295" s="22">
        <v>0</v>
      </c>
      <c r="G295" s="23">
        <v>0</v>
      </c>
      <c r="H295" s="23">
        <v>0</v>
      </c>
      <c r="I295" s="23">
        <f>VLOOKUP(A295,'[1]Public Lighting Charges'!$A$8:$L$689,12,FALSE)</f>
        <v>91.833468870596832</v>
      </c>
      <c r="J295" s="24">
        <f t="shared" si="408"/>
        <v>91.833468870596832</v>
      </c>
      <c r="K295" s="25">
        <f t="shared" si="409"/>
        <v>91.833468870596832</v>
      </c>
      <c r="L295" s="25">
        <f t="shared" si="389"/>
        <v>129.05204391666445</v>
      </c>
      <c r="M295" s="25">
        <f t="shared" si="389"/>
        <v>129.38768922639767</v>
      </c>
      <c r="N295" s="25">
        <f t="shared" si="389"/>
        <v>129.08495415010859</v>
      </c>
      <c r="O295" s="25">
        <f t="shared" si="389"/>
        <v>130.29120097456249</v>
      </c>
      <c r="P295" s="23">
        <f t="shared" si="362"/>
        <v>129.05204391666445</v>
      </c>
      <c r="Q295" s="23">
        <f t="shared" si="363"/>
        <v>0</v>
      </c>
      <c r="R295" s="32">
        <f t="shared" si="419"/>
        <v>129.05204391666445</v>
      </c>
      <c r="S295" s="26">
        <f t="shared" si="390"/>
        <v>0</v>
      </c>
      <c r="U295" s="61">
        <f t="shared" si="391"/>
        <v>5601.8416011064064</v>
      </c>
      <c r="V295" s="61">
        <f t="shared" si="392"/>
        <v>7872.1746789165309</v>
      </c>
      <c r="W295" s="61">
        <f t="shared" si="393"/>
        <v>7892.6490428102579</v>
      </c>
      <c r="X295" s="61">
        <f t="shared" si="394"/>
        <v>7874.1822031566235</v>
      </c>
      <c r="Y295" s="61">
        <f t="shared" si="395"/>
        <v>7947.7632594483121</v>
      </c>
      <c r="Z295" s="62">
        <f t="shared" si="396"/>
        <v>30500.87228929923</v>
      </c>
      <c r="AA295" s="61">
        <f t="shared" si="410"/>
        <v>2345.9216583419056</v>
      </c>
      <c r="AB295" s="63">
        <f t="shared" si="411"/>
        <v>6.7163643167427952E-4</v>
      </c>
      <c r="AC295" s="73"/>
      <c r="AD295" s="81">
        <f t="shared" si="412"/>
        <v>5601.8416011064064</v>
      </c>
      <c r="AE295" s="81">
        <f t="shared" si="397"/>
        <v>6440.4693110133967</v>
      </c>
      <c r="AF295" s="81">
        <f t="shared" si="398"/>
        <v>7385.3212019383709</v>
      </c>
      <c r="AG295" s="81">
        <f t="shared" si="399"/>
        <v>8449.8520840427918</v>
      </c>
      <c r="AH295" s="81">
        <f t="shared" si="400"/>
        <v>9649.2210114252957</v>
      </c>
      <c r="AI295" s="82">
        <f t="shared" si="401"/>
        <v>30500.872289335417</v>
      </c>
      <c r="AK295" s="86">
        <f t="shared" si="402"/>
        <v>0.14970571637394298</v>
      </c>
      <c r="AL295" s="86">
        <f t="shared" si="403"/>
        <v>0.14670544106300593</v>
      </c>
      <c r="AM295" s="86">
        <f t="shared" si="404"/>
        <v>0.14414144666111764</v>
      </c>
      <c r="AN295" s="86">
        <f t="shared" si="405"/>
        <v>0.141939635801136</v>
      </c>
      <c r="AO295" s="56"/>
      <c r="AP295" s="53" t="str">
        <f t="shared" si="413"/>
        <v>HPS0170-ST-0240-002-B</v>
      </c>
      <c r="AQ295" s="53">
        <f t="shared" si="414"/>
        <v>91.833468870596832</v>
      </c>
      <c r="AR295" s="54">
        <f t="shared" ref="AR295:AU295" si="445">IF($B295=0,L295,AQ295*(1+AK295))</f>
        <v>105.58146411497373</v>
      </c>
      <c r="AS295" s="54">
        <f t="shared" si="445"/>
        <v>121.07083937603889</v>
      </c>
      <c r="AT295" s="54">
        <f t="shared" si="445"/>
        <v>138.52216531217695</v>
      </c>
      <c r="AU295" s="54">
        <f t="shared" si="445"/>
        <v>158.18395100697211</v>
      </c>
      <c r="AW295" s="102">
        <f t="shared" si="416"/>
        <v>0.41877686400103981</v>
      </c>
      <c r="AX295" s="102">
        <f t="shared" si="417"/>
        <v>0.72250872097481356</v>
      </c>
      <c r="AY295" s="103">
        <f t="shared" si="418"/>
        <v>0.57961496082154318</v>
      </c>
    </row>
    <row r="296" spans="1:51" x14ac:dyDescent="0.2">
      <c r="A296" s="27" t="s">
        <v>310</v>
      </c>
      <c r="B296" s="18">
        <f>IF(ISERROR(VLOOKUP('Prices revenue smoothing'!A296,Quantities!$A$1:$B$576,2,FALSE)),0,VLOOKUP('Prices revenue smoothing'!A296,Quantities!$A$1:$B$576,2,FALSE))</f>
        <v>3</v>
      </c>
      <c r="C296" s="19">
        <f t="shared" si="407"/>
        <v>1</v>
      </c>
      <c r="D296" s="20">
        <v>2</v>
      </c>
      <c r="E296" s="21">
        <v>270</v>
      </c>
      <c r="F296" s="22">
        <v>0</v>
      </c>
      <c r="G296" s="23">
        <v>0</v>
      </c>
      <c r="H296" s="23">
        <v>0</v>
      </c>
      <c r="I296" s="23">
        <f>VLOOKUP(A296,'[1]Public Lighting Charges'!$A$8:$L$689,12,FALSE)</f>
        <v>84.315182787263495</v>
      </c>
      <c r="J296" s="24">
        <f t="shared" si="408"/>
        <v>84.315182787263495</v>
      </c>
      <c r="K296" s="25">
        <f t="shared" si="409"/>
        <v>84.315182787263495</v>
      </c>
      <c r="L296" s="25">
        <f t="shared" si="389"/>
        <v>118.48672173362063</v>
      </c>
      <c r="M296" s="25">
        <f t="shared" si="389"/>
        <v>118.79488820048601</v>
      </c>
      <c r="N296" s="25">
        <f t="shared" si="389"/>
        <v>118.51693764926162</v>
      </c>
      <c r="O296" s="25">
        <f t="shared" si="389"/>
        <v>119.62443062258816</v>
      </c>
      <c r="P296" s="23">
        <f t="shared" si="362"/>
        <v>118.48672173362063</v>
      </c>
      <c r="Q296" s="23">
        <f t="shared" si="363"/>
        <v>0</v>
      </c>
      <c r="R296" s="32">
        <f t="shared" si="419"/>
        <v>118.48672173362063</v>
      </c>
      <c r="S296" s="26">
        <f t="shared" si="390"/>
        <v>0</v>
      </c>
      <c r="U296" s="61">
        <f t="shared" si="391"/>
        <v>252.94554836179049</v>
      </c>
      <c r="V296" s="61">
        <f t="shared" si="392"/>
        <v>355.46016520086187</v>
      </c>
      <c r="W296" s="61">
        <f t="shared" si="393"/>
        <v>356.38466460145804</v>
      </c>
      <c r="X296" s="61">
        <f t="shared" si="394"/>
        <v>355.55081294778483</v>
      </c>
      <c r="Y296" s="61">
        <f t="shared" si="395"/>
        <v>358.87329186776446</v>
      </c>
      <c r="Z296" s="62">
        <f t="shared" si="396"/>
        <v>1377.2363476335979</v>
      </c>
      <c r="AA296" s="61">
        <f t="shared" si="410"/>
        <v>105.92774350597398</v>
      </c>
      <c r="AB296" s="63">
        <f t="shared" si="411"/>
        <v>3.0327070561233424E-5</v>
      </c>
      <c r="AC296" s="73"/>
      <c r="AD296" s="81">
        <f t="shared" si="412"/>
        <v>252.94554836179049</v>
      </c>
      <c r="AE296" s="81">
        <f t="shared" si="397"/>
        <v>290.81294288289217</v>
      </c>
      <c r="AF296" s="81">
        <f t="shared" si="398"/>
        <v>333.47678393535762</v>
      </c>
      <c r="AG296" s="81">
        <f t="shared" si="399"/>
        <v>381.54460999969695</v>
      </c>
      <c r="AH296" s="81">
        <f t="shared" si="400"/>
        <v>435.70091298494037</v>
      </c>
      <c r="AI296" s="82">
        <f t="shared" si="401"/>
        <v>1377.2363476352321</v>
      </c>
      <c r="AK296" s="86">
        <f t="shared" si="402"/>
        <v>0.149705716373943</v>
      </c>
      <c r="AL296" s="86">
        <f t="shared" si="403"/>
        <v>0.14670544106300593</v>
      </c>
      <c r="AM296" s="86">
        <f t="shared" si="404"/>
        <v>0.14414144666111742</v>
      </c>
      <c r="AN296" s="86">
        <f t="shared" si="405"/>
        <v>0.14193963580113592</v>
      </c>
      <c r="AO296" s="56"/>
      <c r="AP296" s="53" t="str">
        <f t="shared" si="413"/>
        <v>HPS0170-ST-0270-002-B</v>
      </c>
      <c r="AQ296" s="53">
        <f t="shared" si="414"/>
        <v>84.315182787263495</v>
      </c>
      <c r="AR296" s="54">
        <f t="shared" ref="AR296:AU296" si="446">IF($B296=0,L296,AQ296*(1+AK296))</f>
        <v>96.937647627630724</v>
      </c>
      <c r="AS296" s="54">
        <f t="shared" si="446"/>
        <v>111.15892797845254</v>
      </c>
      <c r="AT296" s="54">
        <f t="shared" si="446"/>
        <v>127.18153666656566</v>
      </c>
      <c r="AU296" s="54">
        <f t="shared" si="446"/>
        <v>145.23363766164681</v>
      </c>
      <c r="AW296" s="102">
        <f t="shared" si="416"/>
        <v>0.41877686400103997</v>
      </c>
      <c r="AX296" s="102">
        <f t="shared" si="417"/>
        <v>0.722508720974813</v>
      </c>
      <c r="AY296" s="103">
        <f t="shared" si="418"/>
        <v>0.57961496082154385</v>
      </c>
    </row>
    <row r="297" spans="1:51" x14ac:dyDescent="0.2">
      <c r="A297" s="27" t="s">
        <v>311</v>
      </c>
      <c r="B297" s="18">
        <f>IF(ISERROR(VLOOKUP('Prices revenue smoothing'!A297,Quantities!$A$1:$B$576,2,FALSE)),0,VLOOKUP('Prices revenue smoothing'!A297,Quantities!$A$1:$B$576,2,FALSE))</f>
        <v>398</v>
      </c>
      <c r="C297" s="19">
        <f t="shared" si="407"/>
        <v>1</v>
      </c>
      <c r="D297" s="20">
        <v>2</v>
      </c>
      <c r="E297" s="21">
        <v>330</v>
      </c>
      <c r="F297" s="22">
        <v>0</v>
      </c>
      <c r="G297" s="23">
        <v>0</v>
      </c>
      <c r="H297" s="23">
        <v>0</v>
      </c>
      <c r="I297" s="23">
        <f>VLOOKUP(A297,'[1]Public Lighting Charges'!$A$8:$L$689,12,FALSE)</f>
        <v>90.898438620596821</v>
      </c>
      <c r="J297" s="24">
        <f t="shared" si="408"/>
        <v>90.898438620596821</v>
      </c>
      <c r="K297" s="25">
        <f t="shared" si="409"/>
        <v>90.898438620596821</v>
      </c>
      <c r="L297" s="25">
        <f t="shared" si="389"/>
        <v>127.73806148334872</v>
      </c>
      <c r="M297" s="25">
        <f t="shared" si="389"/>
        <v>128.07028931880234</v>
      </c>
      <c r="N297" s="25">
        <f t="shared" si="389"/>
        <v>127.77063663129316</v>
      </c>
      <c r="O297" s="25">
        <f t="shared" si="389"/>
        <v>128.96460168872139</v>
      </c>
      <c r="P297" s="23">
        <f t="shared" si="362"/>
        <v>127.73806148334872</v>
      </c>
      <c r="Q297" s="23">
        <f t="shared" si="363"/>
        <v>0</v>
      </c>
      <c r="R297" s="32">
        <f t="shared" si="419"/>
        <v>127.73806148334872</v>
      </c>
      <c r="S297" s="26">
        <f t="shared" si="390"/>
        <v>0</v>
      </c>
      <c r="U297" s="61">
        <f t="shared" si="391"/>
        <v>36177.578570997532</v>
      </c>
      <c r="V297" s="61">
        <f t="shared" si="392"/>
        <v>50839.74847037279</v>
      </c>
      <c r="W297" s="61">
        <f t="shared" si="393"/>
        <v>50971.975148883328</v>
      </c>
      <c r="X297" s="61">
        <f t="shared" si="394"/>
        <v>50852.713379254674</v>
      </c>
      <c r="Y297" s="61">
        <f t="shared" si="395"/>
        <v>51327.911472111111</v>
      </c>
      <c r="Z297" s="62">
        <f t="shared" si="396"/>
        <v>196979.45466936176</v>
      </c>
      <c r="AA297" s="61">
        <f t="shared" si="410"/>
        <v>15150.332901113579</v>
      </c>
      <c r="AB297" s="63">
        <f t="shared" si="411"/>
        <v>4.3375342446743941E-3</v>
      </c>
      <c r="AC297" s="73"/>
      <c r="AD297" s="81">
        <f t="shared" si="412"/>
        <v>36177.578570997532</v>
      </c>
      <c r="AE297" s="81">
        <f t="shared" si="397"/>
        <v>41593.568887643327</v>
      </c>
      <c r="AF297" s="81">
        <f t="shared" si="398"/>
        <v>47695.571756689569</v>
      </c>
      <c r="AG297" s="81">
        <f t="shared" si="399"/>
        <v>54570.480469027949</v>
      </c>
      <c r="AH297" s="81">
        <f t="shared" si="400"/>
        <v>62316.194592294778</v>
      </c>
      <c r="AI297" s="82">
        <f t="shared" si="401"/>
        <v>196979.45466959549</v>
      </c>
      <c r="AK297" s="86">
        <f t="shared" si="402"/>
        <v>0.14970571637394303</v>
      </c>
      <c r="AL297" s="86">
        <f t="shared" si="403"/>
        <v>0.14670544106300609</v>
      </c>
      <c r="AM297" s="86">
        <f t="shared" si="404"/>
        <v>0.14414144666111767</v>
      </c>
      <c r="AN297" s="86">
        <f t="shared" si="405"/>
        <v>0.14193963580113594</v>
      </c>
      <c r="AO297" s="56"/>
      <c r="AP297" s="53" t="str">
        <f t="shared" si="413"/>
        <v>HPS0170-ST-0330-002-B</v>
      </c>
      <c r="AQ297" s="53">
        <f t="shared" si="414"/>
        <v>90.898438620596821</v>
      </c>
      <c r="AR297" s="54">
        <f t="shared" ref="AR297:AU297" si="447">IF($B297=0,L297,AQ297*(1+AK297))</f>
        <v>104.50645449156616</v>
      </c>
      <c r="AS297" s="54">
        <f t="shared" si="447"/>
        <v>119.83811999168233</v>
      </c>
      <c r="AT297" s="54">
        <f t="shared" si="447"/>
        <v>137.11175997243203</v>
      </c>
      <c r="AU297" s="54">
        <f t="shared" si="447"/>
        <v>156.57335324697181</v>
      </c>
      <c r="AW297" s="102">
        <f t="shared" si="416"/>
        <v>0.41877686400104014</v>
      </c>
      <c r="AX297" s="102">
        <f t="shared" si="417"/>
        <v>0.72250872097481333</v>
      </c>
      <c r="AY297" s="103">
        <f t="shared" si="418"/>
        <v>0.57961496082154373</v>
      </c>
    </row>
    <row r="298" spans="1:51" x14ac:dyDescent="0.2">
      <c r="A298" s="27" t="s">
        <v>312</v>
      </c>
      <c r="B298" s="18">
        <f>IF(ISERROR(VLOOKUP('Prices revenue smoothing'!A298,Quantities!$A$1:$B$576,2,FALSE)),0,VLOOKUP('Prices revenue smoothing'!A298,Quantities!$A$1:$B$576,2,FALSE))</f>
        <v>16</v>
      </c>
      <c r="C298" s="19">
        <f t="shared" si="407"/>
        <v>1</v>
      </c>
      <c r="D298" s="20">
        <v>2</v>
      </c>
      <c r="E298" s="21">
        <v>400</v>
      </c>
      <c r="F298" s="22">
        <v>0</v>
      </c>
      <c r="G298" s="23">
        <v>0</v>
      </c>
      <c r="H298" s="23">
        <v>0</v>
      </c>
      <c r="I298" s="23">
        <f>VLOOKUP(A298,'[1]Public Lighting Charges'!$A$8:$L$689,12,FALSE)</f>
        <v>85.96099674559683</v>
      </c>
      <c r="J298" s="24">
        <f t="shared" si="408"/>
        <v>85.96099674559683</v>
      </c>
      <c r="K298" s="25">
        <f t="shared" si="409"/>
        <v>85.96099674559683</v>
      </c>
      <c r="L298" s="25">
        <f t="shared" si="389"/>
        <v>120.79955667105266</v>
      </c>
      <c r="M298" s="25">
        <f t="shared" si="389"/>
        <v>121.11373848006509</v>
      </c>
      <c r="N298" s="25">
        <f t="shared" si="389"/>
        <v>120.83036239476952</v>
      </c>
      <c r="O298" s="25">
        <f t="shared" si="389"/>
        <v>121.95947338912148</v>
      </c>
      <c r="P298" s="23">
        <f t="shared" si="362"/>
        <v>120.79955667105266</v>
      </c>
      <c r="Q298" s="23">
        <f t="shared" si="363"/>
        <v>0</v>
      </c>
      <c r="R298" s="32">
        <f t="shared" si="419"/>
        <v>120.79955667105266</v>
      </c>
      <c r="S298" s="26">
        <f t="shared" si="390"/>
        <v>0</v>
      </c>
      <c r="U298" s="61">
        <f t="shared" si="391"/>
        <v>1375.3759479295493</v>
      </c>
      <c r="V298" s="61">
        <f t="shared" si="392"/>
        <v>1932.7929067368425</v>
      </c>
      <c r="W298" s="61">
        <f t="shared" si="393"/>
        <v>1937.8198156810415</v>
      </c>
      <c r="X298" s="61">
        <f t="shared" si="394"/>
        <v>1933.2857983163124</v>
      </c>
      <c r="Y298" s="61">
        <f t="shared" si="395"/>
        <v>1951.3515742259438</v>
      </c>
      <c r="Z298" s="62">
        <f t="shared" si="396"/>
        <v>7488.6384022867705</v>
      </c>
      <c r="AA298" s="61">
        <f t="shared" si="410"/>
        <v>575.97562629639447</v>
      </c>
      <c r="AB298" s="63">
        <f t="shared" si="411"/>
        <v>1.6490159123663621E-4</v>
      </c>
      <c r="AC298" s="73"/>
      <c r="AD298" s="81">
        <f t="shared" si="412"/>
        <v>1375.3759479295493</v>
      </c>
      <c r="AE298" s="81">
        <f t="shared" si="397"/>
        <v>1581.2775894978333</v>
      </c>
      <c r="AF298" s="81">
        <f t="shared" si="398"/>
        <v>1813.2596157081598</v>
      </c>
      <c r="AG298" s="81">
        <f t="shared" si="399"/>
        <v>2074.6254798885161</v>
      </c>
      <c r="AH298" s="81">
        <f t="shared" si="400"/>
        <v>2369.0970649276492</v>
      </c>
      <c r="AI298" s="82">
        <f t="shared" si="401"/>
        <v>7488.6384022956572</v>
      </c>
      <c r="AK298" s="86">
        <f t="shared" si="402"/>
        <v>0.14970571637394295</v>
      </c>
      <c r="AL298" s="86">
        <f t="shared" si="403"/>
        <v>0.14670544106300593</v>
      </c>
      <c r="AM298" s="86">
        <f t="shared" si="404"/>
        <v>0.14414144666111761</v>
      </c>
      <c r="AN298" s="86">
        <f t="shared" si="405"/>
        <v>0.14193963580113603</v>
      </c>
      <c r="AO298" s="56"/>
      <c r="AP298" s="53" t="str">
        <f t="shared" si="413"/>
        <v>HPS0170-ST-0400-002-B</v>
      </c>
      <c r="AQ298" s="53">
        <f t="shared" si="414"/>
        <v>85.96099674559683</v>
      </c>
      <c r="AR298" s="54">
        <f t="shared" ref="AR298:AU298" si="448">IF($B298=0,L298,AQ298*(1+AK298))</f>
        <v>98.829849343614583</v>
      </c>
      <c r="AS298" s="54">
        <f t="shared" si="448"/>
        <v>113.32872598175999</v>
      </c>
      <c r="AT298" s="54">
        <f t="shared" si="448"/>
        <v>129.66409249303226</v>
      </c>
      <c r="AU298" s="54">
        <f t="shared" si="448"/>
        <v>148.06856655797807</v>
      </c>
      <c r="AW298" s="102">
        <f t="shared" si="416"/>
        <v>0.41877686400104008</v>
      </c>
      <c r="AX298" s="102">
        <f t="shared" si="417"/>
        <v>0.72250872097481311</v>
      </c>
      <c r="AY298" s="103">
        <f t="shared" si="418"/>
        <v>0.57961496082154385</v>
      </c>
    </row>
    <row r="299" spans="1:51" x14ac:dyDescent="0.2">
      <c r="A299" s="27" t="s">
        <v>313</v>
      </c>
      <c r="B299" s="18">
        <f>IF(ISERROR(VLOOKUP('Prices revenue smoothing'!A299,Quantities!$A$1:$B$576,2,FALSE)),0,VLOOKUP('Prices revenue smoothing'!A299,Quantities!$A$1:$B$576,2,FALSE))</f>
        <v>3</v>
      </c>
      <c r="C299" s="19">
        <f t="shared" si="407"/>
        <v>1</v>
      </c>
      <c r="D299" s="20">
        <v>2</v>
      </c>
      <c r="E299" s="21">
        <v>440</v>
      </c>
      <c r="F299" s="22">
        <v>0</v>
      </c>
      <c r="G299" s="23">
        <v>0</v>
      </c>
      <c r="H299" s="23">
        <v>0</v>
      </c>
      <c r="I299" s="23">
        <f>VLOOKUP(A299,'[1]Public Lighting Charges'!$A$8:$L$689,12,FALSE)</f>
        <v>84.315182787263495</v>
      </c>
      <c r="J299" s="24">
        <f t="shared" si="408"/>
        <v>84.315182787263495</v>
      </c>
      <c r="K299" s="25">
        <f t="shared" si="409"/>
        <v>84.315182787263495</v>
      </c>
      <c r="L299" s="25">
        <f t="shared" si="389"/>
        <v>118.48672173362063</v>
      </c>
      <c r="M299" s="25">
        <f t="shared" si="389"/>
        <v>118.79488820048601</v>
      </c>
      <c r="N299" s="25">
        <f t="shared" si="389"/>
        <v>118.51693764926162</v>
      </c>
      <c r="O299" s="25">
        <f t="shared" si="389"/>
        <v>119.62443062258816</v>
      </c>
      <c r="P299" s="23">
        <f t="shared" si="362"/>
        <v>118.48672173362063</v>
      </c>
      <c r="Q299" s="23">
        <f t="shared" si="363"/>
        <v>0</v>
      </c>
      <c r="R299" s="32">
        <f t="shared" si="419"/>
        <v>118.48672173362063</v>
      </c>
      <c r="S299" s="26">
        <f t="shared" si="390"/>
        <v>0</v>
      </c>
      <c r="U299" s="61">
        <f t="shared" si="391"/>
        <v>252.94554836179049</v>
      </c>
      <c r="V299" s="61">
        <f t="shared" si="392"/>
        <v>355.46016520086187</v>
      </c>
      <c r="W299" s="61">
        <f t="shared" si="393"/>
        <v>356.38466460145804</v>
      </c>
      <c r="X299" s="61">
        <f t="shared" si="394"/>
        <v>355.55081294778483</v>
      </c>
      <c r="Y299" s="61">
        <f t="shared" si="395"/>
        <v>358.87329186776446</v>
      </c>
      <c r="Z299" s="62">
        <f t="shared" si="396"/>
        <v>1377.2363476335979</v>
      </c>
      <c r="AA299" s="61">
        <f t="shared" si="410"/>
        <v>105.92774350597398</v>
      </c>
      <c r="AB299" s="63">
        <f t="shared" si="411"/>
        <v>3.0327070561233424E-5</v>
      </c>
      <c r="AC299" s="73"/>
      <c r="AD299" s="81">
        <f t="shared" si="412"/>
        <v>252.94554836179049</v>
      </c>
      <c r="AE299" s="81">
        <f t="shared" si="397"/>
        <v>290.81294288289217</v>
      </c>
      <c r="AF299" s="81">
        <f t="shared" si="398"/>
        <v>333.47678393535762</v>
      </c>
      <c r="AG299" s="81">
        <f t="shared" si="399"/>
        <v>381.54460999969695</v>
      </c>
      <c r="AH299" s="81">
        <f t="shared" si="400"/>
        <v>435.70091298494037</v>
      </c>
      <c r="AI299" s="82">
        <f t="shared" si="401"/>
        <v>1377.2363476352321</v>
      </c>
      <c r="AK299" s="86">
        <f t="shared" si="402"/>
        <v>0.149705716373943</v>
      </c>
      <c r="AL299" s="86">
        <f t="shared" si="403"/>
        <v>0.14670544106300593</v>
      </c>
      <c r="AM299" s="86">
        <f t="shared" si="404"/>
        <v>0.14414144666111742</v>
      </c>
      <c r="AN299" s="86">
        <f t="shared" si="405"/>
        <v>0.14193963580113592</v>
      </c>
      <c r="AO299" s="56"/>
      <c r="AP299" s="53" t="str">
        <f t="shared" si="413"/>
        <v>HPS0170-ST-0440-002-B</v>
      </c>
      <c r="AQ299" s="53">
        <f t="shared" si="414"/>
        <v>84.315182787263495</v>
      </c>
      <c r="AR299" s="54">
        <f t="shared" ref="AR299:AU299" si="449">IF($B299=0,L299,AQ299*(1+AK299))</f>
        <v>96.937647627630724</v>
      </c>
      <c r="AS299" s="54">
        <f t="shared" si="449"/>
        <v>111.15892797845254</v>
      </c>
      <c r="AT299" s="54">
        <f t="shared" si="449"/>
        <v>127.18153666656566</v>
      </c>
      <c r="AU299" s="54">
        <f t="shared" si="449"/>
        <v>145.23363766164681</v>
      </c>
      <c r="AW299" s="102">
        <f t="shared" si="416"/>
        <v>0.41877686400103997</v>
      </c>
      <c r="AX299" s="102">
        <f t="shared" si="417"/>
        <v>0.722508720974813</v>
      </c>
      <c r="AY299" s="103">
        <f t="shared" si="418"/>
        <v>0.57961496082154385</v>
      </c>
    </row>
    <row r="300" spans="1:51" x14ac:dyDescent="0.2">
      <c r="A300" s="27" t="s">
        <v>314</v>
      </c>
      <c r="B300" s="18">
        <f>IF(ISERROR(VLOOKUP('Prices revenue smoothing'!A300,Quantities!$A$1:$B$576,2,FALSE)),0,VLOOKUP('Prices revenue smoothing'!A300,Quantities!$A$1:$B$576,2,FALSE))</f>
        <v>9</v>
      </c>
      <c r="C300" s="19">
        <f t="shared" si="407"/>
        <v>1</v>
      </c>
      <c r="D300" s="20">
        <v>2</v>
      </c>
      <c r="E300" s="21">
        <v>480</v>
      </c>
      <c r="F300" s="22">
        <v>0</v>
      </c>
      <c r="G300" s="23">
        <v>0</v>
      </c>
      <c r="H300" s="23">
        <v>0</v>
      </c>
      <c r="I300" s="23">
        <f>VLOOKUP(A300,'[1]Public Lighting Charges'!$A$8:$L$689,12,FALSE)</f>
        <v>83.492275808096821</v>
      </c>
      <c r="J300" s="24">
        <f t="shared" si="408"/>
        <v>83.492275808096821</v>
      </c>
      <c r="K300" s="25">
        <f t="shared" si="409"/>
        <v>83.492275808096821</v>
      </c>
      <c r="L300" s="25">
        <f t="shared" si="389"/>
        <v>117.3303042649046</v>
      </c>
      <c r="M300" s="25">
        <f t="shared" si="389"/>
        <v>117.63546306069647</v>
      </c>
      <c r="N300" s="25">
        <f t="shared" si="389"/>
        <v>117.36022527650766</v>
      </c>
      <c r="O300" s="25">
        <f t="shared" si="389"/>
        <v>118.4569092393215</v>
      </c>
      <c r="P300" s="23">
        <f t="shared" si="362"/>
        <v>117.3303042649046</v>
      </c>
      <c r="Q300" s="23">
        <f t="shared" si="363"/>
        <v>0</v>
      </c>
      <c r="R300" s="32">
        <f t="shared" si="419"/>
        <v>117.3303042649046</v>
      </c>
      <c r="S300" s="26">
        <f t="shared" si="390"/>
        <v>0</v>
      </c>
      <c r="U300" s="61">
        <f t="shared" si="391"/>
        <v>751.43048227287136</v>
      </c>
      <c r="V300" s="61">
        <f t="shared" si="392"/>
        <v>1055.9727383841414</v>
      </c>
      <c r="W300" s="61">
        <f t="shared" si="393"/>
        <v>1058.7191675462682</v>
      </c>
      <c r="X300" s="61">
        <f t="shared" si="394"/>
        <v>1056.242027488569</v>
      </c>
      <c r="Y300" s="61">
        <f t="shared" si="395"/>
        <v>1066.1121831538935</v>
      </c>
      <c r="Z300" s="62">
        <f t="shared" si="396"/>
        <v>4091.3840137080356</v>
      </c>
      <c r="AA300" s="61">
        <f t="shared" si="410"/>
        <v>314.68170088102215</v>
      </c>
      <c r="AB300" s="63">
        <f t="shared" si="411"/>
        <v>9.009324499024652E-5</v>
      </c>
      <c r="AC300" s="73"/>
      <c r="AD300" s="81">
        <f t="shared" si="412"/>
        <v>751.43048227287136</v>
      </c>
      <c r="AE300" s="81">
        <f t="shared" si="397"/>
        <v>863.92392092674902</v>
      </c>
      <c r="AF300" s="81">
        <f t="shared" si="398"/>
        <v>990.66626079118919</v>
      </c>
      <c r="AG300" s="81">
        <f t="shared" si="399"/>
        <v>1133.4623287799911</v>
      </c>
      <c r="AH300" s="81">
        <f t="shared" si="400"/>
        <v>1294.3455589213304</v>
      </c>
      <c r="AI300" s="82">
        <f t="shared" si="401"/>
        <v>4091.38401371289</v>
      </c>
      <c r="AK300" s="86">
        <f t="shared" si="402"/>
        <v>0.14970571637394298</v>
      </c>
      <c r="AL300" s="86">
        <f t="shared" si="403"/>
        <v>0.14670544106300593</v>
      </c>
      <c r="AM300" s="86">
        <f t="shared" si="404"/>
        <v>0.14414144666111753</v>
      </c>
      <c r="AN300" s="86">
        <f t="shared" si="405"/>
        <v>0.14193963580113586</v>
      </c>
      <c r="AO300" s="56"/>
      <c r="AP300" s="53" t="str">
        <f t="shared" si="413"/>
        <v>HPS0170-ST-0480-002-B</v>
      </c>
      <c r="AQ300" s="53">
        <f t="shared" si="414"/>
        <v>83.492275808096821</v>
      </c>
      <c r="AR300" s="54">
        <f t="shared" ref="AR300:AU300" si="450">IF($B300=0,L300,AQ300*(1+AK300))</f>
        <v>95.991546769638788</v>
      </c>
      <c r="AS300" s="54">
        <f t="shared" si="450"/>
        <v>110.07402897679881</v>
      </c>
      <c r="AT300" s="54">
        <f t="shared" si="450"/>
        <v>125.94025875333236</v>
      </c>
      <c r="AU300" s="54">
        <f t="shared" si="450"/>
        <v>143.81617321348116</v>
      </c>
      <c r="AW300" s="102">
        <f t="shared" si="416"/>
        <v>0.41877686400103997</v>
      </c>
      <c r="AX300" s="102">
        <f t="shared" si="417"/>
        <v>0.72250872097481289</v>
      </c>
      <c r="AY300" s="103">
        <f t="shared" si="418"/>
        <v>0.57961496082154396</v>
      </c>
    </row>
    <row r="301" spans="1:51" x14ac:dyDescent="0.2">
      <c r="A301" s="27" t="s">
        <v>315</v>
      </c>
      <c r="B301" s="18">
        <f>IF(ISERROR(VLOOKUP('Prices revenue smoothing'!A301,Quantities!$A$1:$B$576,2,FALSE)),0,VLOOKUP('Prices revenue smoothing'!A301,Quantities!$A$1:$B$576,2,FALSE))</f>
        <v>42</v>
      </c>
      <c r="C301" s="19">
        <f t="shared" si="407"/>
        <v>1</v>
      </c>
      <c r="D301" s="20">
        <v>2</v>
      </c>
      <c r="E301" s="21">
        <v>560</v>
      </c>
      <c r="F301" s="22">
        <v>0</v>
      </c>
      <c r="G301" s="23">
        <v>0</v>
      </c>
      <c r="H301" s="23">
        <v>0</v>
      </c>
      <c r="I301" s="23">
        <f>VLOOKUP(A301,'[1]Public Lighting Charges'!$A$8:$L$689,12,FALSE)</f>
        <v>84.315182787263495</v>
      </c>
      <c r="J301" s="24">
        <f t="shared" si="408"/>
        <v>84.315182787263495</v>
      </c>
      <c r="K301" s="25">
        <f t="shared" si="409"/>
        <v>84.315182787263495</v>
      </c>
      <c r="L301" s="25">
        <f t="shared" si="389"/>
        <v>118.48672173362063</v>
      </c>
      <c r="M301" s="25">
        <f t="shared" si="389"/>
        <v>118.79488820048601</v>
      </c>
      <c r="N301" s="25">
        <f t="shared" si="389"/>
        <v>118.51693764926162</v>
      </c>
      <c r="O301" s="25">
        <f t="shared" si="389"/>
        <v>119.62443062258816</v>
      </c>
      <c r="P301" s="23">
        <f t="shared" si="362"/>
        <v>118.48672173362063</v>
      </c>
      <c r="Q301" s="23">
        <f t="shared" si="363"/>
        <v>0</v>
      </c>
      <c r="R301" s="32">
        <f t="shared" si="419"/>
        <v>118.48672173362063</v>
      </c>
      <c r="S301" s="26">
        <f t="shared" si="390"/>
        <v>0</v>
      </c>
      <c r="U301" s="61">
        <f t="shared" si="391"/>
        <v>3541.2376770650667</v>
      </c>
      <c r="V301" s="61">
        <f t="shared" si="392"/>
        <v>4976.4423128120661</v>
      </c>
      <c r="W301" s="61">
        <f t="shared" si="393"/>
        <v>4989.3853044204125</v>
      </c>
      <c r="X301" s="61">
        <f t="shared" si="394"/>
        <v>4977.7113812689877</v>
      </c>
      <c r="Y301" s="61">
        <f t="shared" si="395"/>
        <v>5024.226086148703</v>
      </c>
      <c r="Z301" s="62">
        <f t="shared" si="396"/>
        <v>19281.308866870371</v>
      </c>
      <c r="AA301" s="61">
        <f t="shared" si="410"/>
        <v>1482.9884090836363</v>
      </c>
      <c r="AB301" s="63">
        <f t="shared" si="411"/>
        <v>4.245789878572681E-4</v>
      </c>
      <c r="AC301" s="73"/>
      <c r="AD301" s="81">
        <f t="shared" si="412"/>
        <v>3541.2376770650667</v>
      </c>
      <c r="AE301" s="81">
        <f t="shared" si="397"/>
        <v>4071.3812003604903</v>
      </c>
      <c r="AF301" s="81">
        <f t="shared" si="398"/>
        <v>4668.6749750950066</v>
      </c>
      <c r="AG301" s="81">
        <f t="shared" si="399"/>
        <v>5341.6245399957579</v>
      </c>
      <c r="AH301" s="81">
        <f t="shared" si="400"/>
        <v>6099.8127817891664</v>
      </c>
      <c r="AI301" s="82">
        <f t="shared" si="401"/>
        <v>19281.308866893251</v>
      </c>
      <c r="AK301" s="86">
        <f t="shared" si="402"/>
        <v>0.149705716373943</v>
      </c>
      <c r="AL301" s="86">
        <f t="shared" si="403"/>
        <v>0.14670544106300595</v>
      </c>
      <c r="AM301" s="86">
        <f t="shared" si="404"/>
        <v>0.14414144666111756</v>
      </c>
      <c r="AN301" s="86">
        <f t="shared" si="405"/>
        <v>0.141939635801136</v>
      </c>
      <c r="AO301" s="56"/>
      <c r="AP301" s="53" t="str">
        <f t="shared" si="413"/>
        <v>HPS0170-ST-0560-002-B</v>
      </c>
      <c r="AQ301" s="53">
        <f t="shared" si="414"/>
        <v>84.315182787263495</v>
      </c>
      <c r="AR301" s="54">
        <f t="shared" ref="AR301:AU301" si="451">IF($B301=0,L301,AQ301*(1+AK301))</f>
        <v>96.937647627630724</v>
      </c>
      <c r="AS301" s="54">
        <f t="shared" si="451"/>
        <v>111.15892797845254</v>
      </c>
      <c r="AT301" s="54">
        <f t="shared" si="451"/>
        <v>127.18153666656566</v>
      </c>
      <c r="AU301" s="54">
        <f t="shared" si="451"/>
        <v>145.23363766164681</v>
      </c>
      <c r="AW301" s="102">
        <f t="shared" si="416"/>
        <v>0.41877686400103997</v>
      </c>
      <c r="AX301" s="102">
        <f t="shared" si="417"/>
        <v>0.722508720974813</v>
      </c>
      <c r="AY301" s="103">
        <f t="shared" si="418"/>
        <v>0.57961496082154385</v>
      </c>
    </row>
    <row r="302" spans="1:51" x14ac:dyDescent="0.2">
      <c r="A302" s="27" t="s">
        <v>316</v>
      </c>
      <c r="B302" s="18">
        <f>IF(ISERROR(VLOOKUP('Prices revenue smoothing'!A302,Quantities!$A$1:$B$576,2,FALSE)),0,VLOOKUP('Prices revenue smoothing'!A302,Quantities!$A$1:$B$576,2,FALSE))</f>
        <v>60</v>
      </c>
      <c r="C302" s="19">
        <f t="shared" si="407"/>
        <v>1</v>
      </c>
      <c r="D302" s="20">
        <v>2</v>
      </c>
      <c r="E302" s="21">
        <v>600</v>
      </c>
      <c r="F302" s="22">
        <v>0</v>
      </c>
      <c r="G302" s="23">
        <v>0</v>
      </c>
      <c r="H302" s="23">
        <v>0</v>
      </c>
      <c r="I302" s="23">
        <f>VLOOKUP(A302,'[1]Public Lighting Charges'!$A$8:$L$689,12,FALSE)</f>
        <v>83.492275808096821</v>
      </c>
      <c r="J302" s="24">
        <f t="shared" si="408"/>
        <v>83.492275808096821</v>
      </c>
      <c r="K302" s="25">
        <f t="shared" si="409"/>
        <v>83.492275808096821</v>
      </c>
      <c r="L302" s="25">
        <f t="shared" si="389"/>
        <v>117.3303042649046</v>
      </c>
      <c r="M302" s="25">
        <f t="shared" si="389"/>
        <v>117.63546306069647</v>
      </c>
      <c r="N302" s="25">
        <f t="shared" si="389"/>
        <v>117.36022527650766</v>
      </c>
      <c r="O302" s="25">
        <f t="shared" si="389"/>
        <v>118.4569092393215</v>
      </c>
      <c r="P302" s="23">
        <f t="shared" si="362"/>
        <v>117.3303042649046</v>
      </c>
      <c r="Q302" s="23">
        <f t="shared" si="363"/>
        <v>0</v>
      </c>
      <c r="R302" s="32">
        <f t="shared" si="419"/>
        <v>117.3303042649046</v>
      </c>
      <c r="S302" s="26">
        <f t="shared" si="390"/>
        <v>0</v>
      </c>
      <c r="U302" s="61">
        <f t="shared" si="391"/>
        <v>5009.5365484858094</v>
      </c>
      <c r="V302" s="61">
        <f t="shared" si="392"/>
        <v>7039.8182558942763</v>
      </c>
      <c r="W302" s="61">
        <f t="shared" si="393"/>
        <v>7058.1277836417876</v>
      </c>
      <c r="X302" s="61">
        <f t="shared" si="394"/>
        <v>7041.6135165904598</v>
      </c>
      <c r="Y302" s="61">
        <f t="shared" si="395"/>
        <v>7107.4145543592904</v>
      </c>
      <c r="Z302" s="62">
        <f t="shared" si="396"/>
        <v>27275.893424720238</v>
      </c>
      <c r="AA302" s="61">
        <f t="shared" si="410"/>
        <v>2097.878005873481</v>
      </c>
      <c r="AB302" s="63">
        <f t="shared" si="411"/>
        <v>6.0062163326831015E-4</v>
      </c>
      <c r="AC302" s="73"/>
      <c r="AD302" s="81">
        <f t="shared" si="412"/>
        <v>5009.5365484858094</v>
      </c>
      <c r="AE302" s="81">
        <f t="shared" si="397"/>
        <v>5759.4928061783266</v>
      </c>
      <c r="AF302" s="81">
        <f t="shared" si="398"/>
        <v>6604.4417386079276</v>
      </c>
      <c r="AG302" s="81">
        <f t="shared" si="399"/>
        <v>7556.4155251999409</v>
      </c>
      <c r="AH302" s="81">
        <f t="shared" si="400"/>
        <v>8628.9703928088693</v>
      </c>
      <c r="AI302" s="82">
        <f t="shared" si="401"/>
        <v>27275.893424752598</v>
      </c>
      <c r="AK302" s="86">
        <f t="shared" si="402"/>
        <v>0.14970571637394287</v>
      </c>
      <c r="AL302" s="86">
        <f t="shared" si="403"/>
        <v>0.1467054410630059</v>
      </c>
      <c r="AM302" s="86">
        <f t="shared" si="404"/>
        <v>0.14414144666111758</v>
      </c>
      <c r="AN302" s="86">
        <f t="shared" si="405"/>
        <v>0.14193963580113586</v>
      </c>
      <c r="AO302" s="56"/>
      <c r="AP302" s="53" t="str">
        <f t="shared" si="413"/>
        <v>HPS0170-ST-0600-002-B</v>
      </c>
      <c r="AQ302" s="53">
        <f t="shared" si="414"/>
        <v>83.492275808096821</v>
      </c>
      <c r="AR302" s="54">
        <f t="shared" ref="AR302:AU302" si="452">IF($B302=0,L302,AQ302*(1+AK302))</f>
        <v>95.991546769638774</v>
      </c>
      <c r="AS302" s="54">
        <f t="shared" si="452"/>
        <v>110.0740289767988</v>
      </c>
      <c r="AT302" s="54">
        <f t="shared" si="452"/>
        <v>125.94025875333234</v>
      </c>
      <c r="AU302" s="54">
        <f t="shared" si="452"/>
        <v>143.81617321348114</v>
      </c>
      <c r="AW302" s="102">
        <f t="shared" si="416"/>
        <v>0.41877686400103997</v>
      </c>
      <c r="AX302" s="102">
        <f t="shared" si="417"/>
        <v>0.72250872097481256</v>
      </c>
      <c r="AY302" s="103">
        <f t="shared" si="418"/>
        <v>0.57961496082154418</v>
      </c>
    </row>
    <row r="303" spans="1:51" x14ac:dyDescent="0.2">
      <c r="A303" s="27" t="s">
        <v>317</v>
      </c>
      <c r="B303" s="18">
        <f>IF(ISERROR(VLOOKUP('Prices revenue smoothing'!A303,Quantities!$A$1:$B$576,2,FALSE)),0,VLOOKUP('Prices revenue smoothing'!A303,Quantities!$A$1:$B$576,2,FALSE))</f>
        <v>57</v>
      </c>
      <c r="C303" s="19">
        <f t="shared" si="407"/>
        <v>1</v>
      </c>
      <c r="D303" s="20">
        <v>2</v>
      </c>
      <c r="E303" s="21">
        <v>620</v>
      </c>
      <c r="F303" s="22">
        <v>0</v>
      </c>
      <c r="G303" s="23">
        <v>0</v>
      </c>
      <c r="H303" s="23">
        <v>0</v>
      </c>
      <c r="I303" s="23">
        <f>VLOOKUP(A303,'[1]Public Lighting Charges'!$A$8:$L$689,12,FALSE)</f>
        <v>81.023554870596826</v>
      </c>
      <c r="J303" s="24">
        <f t="shared" si="408"/>
        <v>81.023554870596826</v>
      </c>
      <c r="K303" s="25">
        <f t="shared" si="409"/>
        <v>81.023554870596826</v>
      </c>
      <c r="L303" s="25">
        <f t="shared" si="389"/>
        <v>113.86105185875655</v>
      </c>
      <c r="M303" s="25">
        <f t="shared" si="389"/>
        <v>114.15718764132784</v>
      </c>
      <c r="N303" s="25">
        <f t="shared" si="389"/>
        <v>113.89008815824585</v>
      </c>
      <c r="O303" s="25">
        <f t="shared" si="389"/>
        <v>114.95434508952155</v>
      </c>
      <c r="P303" s="23">
        <f t="shared" si="362"/>
        <v>113.86105185875655</v>
      </c>
      <c r="Q303" s="23">
        <f t="shared" si="363"/>
        <v>0</v>
      </c>
      <c r="R303" s="32">
        <f t="shared" si="419"/>
        <v>113.86105185875655</v>
      </c>
      <c r="S303" s="26">
        <f t="shared" si="390"/>
        <v>0</v>
      </c>
      <c r="U303" s="61">
        <f t="shared" si="391"/>
        <v>4618.3426276240189</v>
      </c>
      <c r="V303" s="61">
        <f t="shared" si="392"/>
        <v>6490.0799559491234</v>
      </c>
      <c r="W303" s="61">
        <f t="shared" si="393"/>
        <v>6506.9596955556872</v>
      </c>
      <c r="X303" s="61">
        <f t="shared" si="394"/>
        <v>6491.7350250200134</v>
      </c>
      <c r="Y303" s="61">
        <f t="shared" si="395"/>
        <v>6552.3976701027286</v>
      </c>
      <c r="Z303" s="62">
        <f t="shared" si="396"/>
        <v>25145.923198821834</v>
      </c>
      <c r="AA303" s="61">
        <f t="shared" si="410"/>
        <v>1934.0550424787098</v>
      </c>
      <c r="AB303" s="63">
        <f t="shared" si="411"/>
        <v>5.5371918442927311E-4</v>
      </c>
      <c r="AC303" s="73"/>
      <c r="AD303" s="81">
        <f t="shared" si="412"/>
        <v>4618.3426276240189</v>
      </c>
      <c r="AE303" s="81">
        <f t="shared" si="397"/>
        <v>5309.734919152791</v>
      </c>
      <c r="AF303" s="81">
        <f t="shared" si="398"/>
        <v>6088.7019223947455</v>
      </c>
      <c r="AG303" s="81">
        <f t="shared" si="399"/>
        <v>6966.3362257770514</v>
      </c>
      <c r="AH303" s="81">
        <f t="shared" si="400"/>
        <v>7955.1354525321058</v>
      </c>
      <c r="AI303" s="82">
        <f t="shared" si="401"/>
        <v>25145.923198851669</v>
      </c>
      <c r="AK303" s="86">
        <f t="shared" si="402"/>
        <v>0.14970571637394303</v>
      </c>
      <c r="AL303" s="86">
        <f t="shared" si="403"/>
        <v>0.14670544106300595</v>
      </c>
      <c r="AM303" s="86">
        <f t="shared" si="404"/>
        <v>0.14414144666111753</v>
      </c>
      <c r="AN303" s="86">
        <f t="shared" si="405"/>
        <v>0.14193963580113592</v>
      </c>
      <c r="AO303" s="56"/>
      <c r="AP303" s="53" t="str">
        <f t="shared" si="413"/>
        <v>HPS0170-ST-0620-002-B</v>
      </c>
      <c r="AQ303" s="53">
        <f t="shared" si="414"/>
        <v>81.023554870596826</v>
      </c>
      <c r="AR303" s="54">
        <f t="shared" ref="AR303:AU303" si="453">IF($B303=0,L303,AQ303*(1+AK303))</f>
        <v>93.153244195663007</v>
      </c>
      <c r="AS303" s="54">
        <f t="shared" si="453"/>
        <v>106.81933197183766</v>
      </c>
      <c r="AT303" s="54">
        <f t="shared" si="453"/>
        <v>122.2164250136325</v>
      </c>
      <c r="AU303" s="54">
        <f t="shared" si="453"/>
        <v>139.56377986898434</v>
      </c>
      <c r="AW303" s="102">
        <f t="shared" si="416"/>
        <v>0.41877686400103997</v>
      </c>
      <c r="AX303" s="102">
        <f t="shared" si="417"/>
        <v>0.72250872097481322</v>
      </c>
      <c r="AY303" s="103">
        <f t="shared" si="418"/>
        <v>0.57961496082154362</v>
      </c>
    </row>
    <row r="304" spans="1:51" x14ac:dyDescent="0.2">
      <c r="A304" s="27" t="s">
        <v>318</v>
      </c>
      <c r="B304" s="18">
        <f>IF(ISERROR(VLOOKUP('Prices revenue smoothing'!A304,Quantities!$A$1:$B$576,2,FALSE)),0,VLOOKUP('Prices revenue smoothing'!A304,Quantities!$A$1:$B$576,2,FALSE))</f>
        <v>12</v>
      </c>
      <c r="C304" s="19">
        <f t="shared" si="407"/>
        <v>1</v>
      </c>
      <c r="D304" s="20">
        <v>2</v>
      </c>
      <c r="E304" s="21">
        <v>660</v>
      </c>
      <c r="F304" s="22">
        <v>0</v>
      </c>
      <c r="G304" s="23">
        <v>0</v>
      </c>
      <c r="H304" s="23">
        <v>0</v>
      </c>
      <c r="I304" s="23">
        <f>VLOOKUP(A304,'[1]Public Lighting Charges'!$A$8:$L$689,12,FALSE)</f>
        <v>81.023554870596826</v>
      </c>
      <c r="J304" s="24">
        <f t="shared" si="408"/>
        <v>81.023554870596826</v>
      </c>
      <c r="K304" s="25">
        <f t="shared" si="409"/>
        <v>81.023554870596826</v>
      </c>
      <c r="L304" s="25">
        <f t="shared" si="389"/>
        <v>113.86105185875655</v>
      </c>
      <c r="M304" s="25">
        <f t="shared" si="389"/>
        <v>114.15718764132784</v>
      </c>
      <c r="N304" s="25">
        <f t="shared" si="389"/>
        <v>113.89008815824585</v>
      </c>
      <c r="O304" s="25">
        <f t="shared" si="389"/>
        <v>114.95434508952155</v>
      </c>
      <c r="P304" s="23">
        <f t="shared" si="362"/>
        <v>113.86105185875655</v>
      </c>
      <c r="Q304" s="23">
        <f t="shared" si="363"/>
        <v>0</v>
      </c>
      <c r="R304" s="32">
        <f t="shared" si="419"/>
        <v>113.86105185875655</v>
      </c>
      <c r="S304" s="26">
        <f t="shared" si="390"/>
        <v>0</v>
      </c>
      <c r="U304" s="61">
        <f t="shared" si="391"/>
        <v>972.28265844716191</v>
      </c>
      <c r="V304" s="61">
        <f t="shared" si="392"/>
        <v>1366.3326223050785</v>
      </c>
      <c r="W304" s="61">
        <f t="shared" si="393"/>
        <v>1369.8862516959341</v>
      </c>
      <c r="X304" s="61">
        <f t="shared" si="394"/>
        <v>1366.6810578989503</v>
      </c>
      <c r="Y304" s="61">
        <f t="shared" si="395"/>
        <v>1379.4521410742586</v>
      </c>
      <c r="Z304" s="62">
        <f t="shared" si="396"/>
        <v>5293.8785681730178</v>
      </c>
      <c r="AA304" s="61">
        <f t="shared" si="410"/>
        <v>407.16948262709673</v>
      </c>
      <c r="AB304" s="63">
        <f t="shared" si="411"/>
        <v>1.1657245987984694E-4</v>
      </c>
      <c r="AC304" s="73"/>
      <c r="AD304" s="81">
        <f t="shared" si="412"/>
        <v>972.28265844716191</v>
      </c>
      <c r="AE304" s="81">
        <f t="shared" si="397"/>
        <v>1117.838930347956</v>
      </c>
      <c r="AF304" s="81">
        <f t="shared" si="398"/>
        <v>1281.8319836620517</v>
      </c>
      <c r="AG304" s="81">
        <f t="shared" si="399"/>
        <v>1466.5971001635899</v>
      </c>
      <c r="AH304" s="81">
        <f t="shared" si="400"/>
        <v>1674.7653584278119</v>
      </c>
      <c r="AI304" s="82">
        <f t="shared" si="401"/>
        <v>5293.8785681792979</v>
      </c>
      <c r="AK304" s="86">
        <f t="shared" si="402"/>
        <v>0.14970571637394295</v>
      </c>
      <c r="AL304" s="86">
        <f t="shared" si="403"/>
        <v>0.14670544106300601</v>
      </c>
      <c r="AM304" s="86">
        <f t="shared" si="404"/>
        <v>0.14414144666111758</v>
      </c>
      <c r="AN304" s="86">
        <f t="shared" si="405"/>
        <v>0.14193963580113592</v>
      </c>
      <c r="AO304" s="56"/>
      <c r="AP304" s="53" t="str">
        <f t="shared" si="413"/>
        <v>HPS0170-ST-0660-002-B</v>
      </c>
      <c r="AQ304" s="53">
        <f t="shared" si="414"/>
        <v>81.023554870596826</v>
      </c>
      <c r="AR304" s="54">
        <f t="shared" ref="AR304:AU304" si="454">IF($B304=0,L304,AQ304*(1+AK304))</f>
        <v>93.153244195663007</v>
      </c>
      <c r="AS304" s="54">
        <f t="shared" si="454"/>
        <v>106.81933197183766</v>
      </c>
      <c r="AT304" s="54">
        <f t="shared" si="454"/>
        <v>122.2164250136325</v>
      </c>
      <c r="AU304" s="54">
        <f t="shared" si="454"/>
        <v>139.56377986898434</v>
      </c>
      <c r="AW304" s="102">
        <f t="shared" si="416"/>
        <v>0.41877686400103997</v>
      </c>
      <c r="AX304" s="102">
        <f t="shared" si="417"/>
        <v>0.72250872097481322</v>
      </c>
      <c r="AY304" s="103">
        <f t="shared" si="418"/>
        <v>0.57961496082154362</v>
      </c>
    </row>
    <row r="305" spans="1:51" x14ac:dyDescent="0.2">
      <c r="A305" s="27" t="s">
        <v>319</v>
      </c>
      <c r="B305" s="18">
        <f>IF(ISERROR(VLOOKUP('Prices revenue smoothing'!A305,Quantities!$A$1:$B$576,2,FALSE)),0,VLOOKUP('Prices revenue smoothing'!A305,Quantities!$A$1:$B$576,2,FALSE))</f>
        <v>2</v>
      </c>
      <c r="C305" s="19">
        <f t="shared" si="407"/>
        <v>1</v>
      </c>
      <c r="D305" s="20">
        <v>2</v>
      </c>
      <c r="E305" s="21">
        <v>770</v>
      </c>
      <c r="F305" s="22">
        <v>0</v>
      </c>
      <c r="G305" s="23">
        <v>0</v>
      </c>
      <c r="H305" s="23">
        <v>0</v>
      </c>
      <c r="I305" s="23">
        <f>VLOOKUP(A305,'[1]Public Lighting Charges'!$A$8:$L$689,12,FALSE)</f>
        <v>86.428511870596822</v>
      </c>
      <c r="J305" s="24">
        <f t="shared" si="408"/>
        <v>86.428511870596822</v>
      </c>
      <c r="K305" s="25">
        <f t="shared" si="409"/>
        <v>86.428511870596822</v>
      </c>
      <c r="L305" s="25">
        <f t="shared" si="389"/>
        <v>121.45654788771049</v>
      </c>
      <c r="M305" s="25">
        <f t="shared" si="389"/>
        <v>121.77243843386275</v>
      </c>
      <c r="N305" s="25">
        <f t="shared" si="389"/>
        <v>121.4875211541772</v>
      </c>
      <c r="O305" s="25">
        <f t="shared" si="389"/>
        <v>122.62277303204202</v>
      </c>
      <c r="P305" s="23">
        <f t="shared" si="362"/>
        <v>121.45654788771049</v>
      </c>
      <c r="Q305" s="23">
        <f t="shared" si="363"/>
        <v>0</v>
      </c>
      <c r="R305" s="32">
        <f t="shared" si="419"/>
        <v>121.45654788771049</v>
      </c>
      <c r="S305" s="26">
        <f t="shared" si="390"/>
        <v>0</v>
      </c>
      <c r="U305" s="61">
        <f t="shared" si="391"/>
        <v>172.85702374119364</v>
      </c>
      <c r="V305" s="61">
        <f t="shared" si="392"/>
        <v>242.91309577542097</v>
      </c>
      <c r="W305" s="61">
        <f t="shared" si="393"/>
        <v>243.54487686772549</v>
      </c>
      <c r="X305" s="61">
        <f t="shared" si="394"/>
        <v>242.9750423083544</v>
      </c>
      <c r="Y305" s="61">
        <f t="shared" si="395"/>
        <v>245.24554606408404</v>
      </c>
      <c r="Z305" s="62">
        <f t="shared" si="396"/>
        <v>941.17084717232888</v>
      </c>
      <c r="AA305" s="61">
        <f t="shared" si="410"/>
        <v>72.388522322890395</v>
      </c>
      <c r="AB305" s="63">
        <f t="shared" si="411"/>
        <v>2.0724804962789642E-5</v>
      </c>
      <c r="AC305" s="73"/>
      <c r="AD305" s="81">
        <f t="shared" si="412"/>
        <v>172.85702374119364</v>
      </c>
      <c r="AE305" s="81">
        <f t="shared" si="397"/>
        <v>198.73470831063671</v>
      </c>
      <c r="AF305" s="81">
        <f t="shared" si="398"/>
        <v>227.8901713478765</v>
      </c>
      <c r="AG305" s="81">
        <f t="shared" si="399"/>
        <v>260.73859032580935</v>
      </c>
      <c r="AH305" s="81">
        <f t="shared" si="400"/>
        <v>297.74773087595634</v>
      </c>
      <c r="AI305" s="82">
        <f t="shared" si="401"/>
        <v>941.17084717344551</v>
      </c>
      <c r="AK305" s="86">
        <f t="shared" si="402"/>
        <v>0.14970571637394298</v>
      </c>
      <c r="AL305" s="86">
        <f t="shared" si="403"/>
        <v>0.14670544106300598</v>
      </c>
      <c r="AM305" s="86">
        <f t="shared" si="404"/>
        <v>0.14414144666111742</v>
      </c>
      <c r="AN305" s="86">
        <f t="shared" si="405"/>
        <v>0.141939635801136</v>
      </c>
      <c r="AO305" s="56"/>
      <c r="AP305" s="53" t="str">
        <f t="shared" si="413"/>
        <v>HPS0170-ST-0770-002-B</v>
      </c>
      <c r="AQ305" s="53">
        <f t="shared" si="414"/>
        <v>86.428511870596822</v>
      </c>
      <c r="AR305" s="54">
        <f t="shared" ref="AR305:AU305" si="455">IF($B305=0,L305,AQ305*(1+AK305))</f>
        <v>99.367354155318353</v>
      </c>
      <c r="AS305" s="54">
        <f t="shared" si="455"/>
        <v>113.94508567393825</v>
      </c>
      <c r="AT305" s="54">
        <f t="shared" si="455"/>
        <v>130.36929516290468</v>
      </c>
      <c r="AU305" s="54">
        <f t="shared" si="455"/>
        <v>148.87386543797817</v>
      </c>
      <c r="AW305" s="102">
        <f t="shared" si="416"/>
        <v>0.41877686400104003</v>
      </c>
      <c r="AX305" s="102">
        <f t="shared" si="417"/>
        <v>0.72250872097481289</v>
      </c>
      <c r="AY305" s="103">
        <f t="shared" si="418"/>
        <v>0.57961496082154396</v>
      </c>
    </row>
    <row r="306" spans="1:51" x14ac:dyDescent="0.2">
      <c r="A306" s="27" t="s">
        <v>320</v>
      </c>
      <c r="B306" s="18">
        <f>IF(ISERROR(VLOOKUP('Prices revenue smoothing'!A306,Quantities!$A$1:$B$576,2,FALSE)),0,VLOOKUP('Prices revenue smoothing'!A306,Quantities!$A$1:$B$576,2,FALSE))</f>
        <v>3</v>
      </c>
      <c r="C306" s="19">
        <f t="shared" si="407"/>
        <v>1</v>
      </c>
      <c r="D306" s="20">
        <v>2</v>
      </c>
      <c r="E306" s="21">
        <v>1030</v>
      </c>
      <c r="F306" s="22">
        <v>0</v>
      </c>
      <c r="G306" s="23">
        <v>0</v>
      </c>
      <c r="H306" s="23">
        <v>0</v>
      </c>
      <c r="I306" s="23">
        <f>VLOOKUP(A306,'[1]Public Lighting Charges'!$A$8:$L$689,12,FALSE)</f>
        <v>81.023554870596826</v>
      </c>
      <c r="J306" s="24">
        <f t="shared" si="408"/>
        <v>81.023554870596826</v>
      </c>
      <c r="K306" s="25">
        <f t="shared" si="409"/>
        <v>81.023554870596826</v>
      </c>
      <c r="L306" s="25">
        <f t="shared" si="389"/>
        <v>113.86105185875655</v>
      </c>
      <c r="M306" s="25">
        <f t="shared" si="389"/>
        <v>114.15718764132784</v>
      </c>
      <c r="N306" s="25">
        <f t="shared" si="389"/>
        <v>113.89008815824585</v>
      </c>
      <c r="O306" s="25">
        <f t="shared" si="389"/>
        <v>114.95434508952155</v>
      </c>
      <c r="P306" s="23">
        <f t="shared" si="362"/>
        <v>113.86105185875655</v>
      </c>
      <c r="Q306" s="23">
        <f t="shared" si="363"/>
        <v>0</v>
      </c>
      <c r="R306" s="32">
        <f t="shared" si="419"/>
        <v>113.86105185875655</v>
      </c>
      <c r="S306" s="26">
        <f t="shared" si="390"/>
        <v>0</v>
      </c>
      <c r="U306" s="61">
        <f t="shared" si="391"/>
        <v>243.07066461179048</v>
      </c>
      <c r="V306" s="61">
        <f t="shared" si="392"/>
        <v>341.58315557626963</v>
      </c>
      <c r="W306" s="61">
        <f t="shared" si="393"/>
        <v>342.47156292398353</v>
      </c>
      <c r="X306" s="61">
        <f t="shared" si="394"/>
        <v>341.67026447473756</v>
      </c>
      <c r="Y306" s="61">
        <f t="shared" si="395"/>
        <v>344.86303526856466</v>
      </c>
      <c r="Z306" s="62">
        <f t="shared" si="396"/>
        <v>1323.4696420432545</v>
      </c>
      <c r="AA306" s="61">
        <f t="shared" si="410"/>
        <v>101.79237065677418</v>
      </c>
      <c r="AB306" s="63">
        <f t="shared" si="411"/>
        <v>2.9143114969961735E-5</v>
      </c>
      <c r="AC306" s="73"/>
      <c r="AD306" s="81">
        <f t="shared" si="412"/>
        <v>243.07066461179048</v>
      </c>
      <c r="AE306" s="81">
        <f t="shared" si="397"/>
        <v>279.45973258698899</v>
      </c>
      <c r="AF306" s="81">
        <f t="shared" si="398"/>
        <v>320.45799591551292</v>
      </c>
      <c r="AG306" s="81">
        <f t="shared" si="399"/>
        <v>366.64927504089746</v>
      </c>
      <c r="AH306" s="81">
        <f t="shared" si="400"/>
        <v>418.69133960695297</v>
      </c>
      <c r="AI306" s="82">
        <f t="shared" si="401"/>
        <v>1323.4696420448245</v>
      </c>
      <c r="AK306" s="86">
        <f t="shared" si="402"/>
        <v>0.14970571637394295</v>
      </c>
      <c r="AL306" s="86">
        <f t="shared" si="403"/>
        <v>0.14670544106300601</v>
      </c>
      <c r="AM306" s="86">
        <f t="shared" si="404"/>
        <v>0.14414144666111758</v>
      </c>
      <c r="AN306" s="86">
        <f t="shared" si="405"/>
        <v>0.14193963580113592</v>
      </c>
      <c r="AO306" s="56"/>
      <c r="AP306" s="53" t="str">
        <f t="shared" si="413"/>
        <v>HPS0170-ST-1030-002-B</v>
      </c>
      <c r="AQ306" s="53">
        <f t="shared" si="414"/>
        <v>81.023554870596826</v>
      </c>
      <c r="AR306" s="54">
        <f t="shared" ref="AR306:AU306" si="456">IF($B306=0,L306,AQ306*(1+AK306))</f>
        <v>93.153244195663007</v>
      </c>
      <c r="AS306" s="54">
        <f t="shared" si="456"/>
        <v>106.81933197183766</v>
      </c>
      <c r="AT306" s="54">
        <f t="shared" si="456"/>
        <v>122.2164250136325</v>
      </c>
      <c r="AU306" s="54">
        <f t="shared" si="456"/>
        <v>139.56377986898434</v>
      </c>
      <c r="AW306" s="102">
        <f t="shared" si="416"/>
        <v>0.41877686400103997</v>
      </c>
      <c r="AX306" s="102">
        <f t="shared" si="417"/>
        <v>0.72250872097481322</v>
      </c>
      <c r="AY306" s="103">
        <f t="shared" si="418"/>
        <v>0.57961496082154362</v>
      </c>
    </row>
    <row r="307" spans="1:51" x14ac:dyDescent="0.2">
      <c r="A307" s="27" t="s">
        <v>321</v>
      </c>
      <c r="B307" s="18">
        <f>IF(ISERROR(VLOOKUP('Prices revenue smoothing'!A307,Quantities!$A$1:$B$576,2,FALSE)),0,VLOOKUP('Prices revenue smoothing'!A307,Quantities!$A$1:$B$576,2,FALSE))</f>
        <v>20</v>
      </c>
      <c r="C307" s="19">
        <f t="shared" si="407"/>
        <v>1</v>
      </c>
      <c r="D307" s="20">
        <v>2</v>
      </c>
      <c r="E307" s="21">
        <v>1080</v>
      </c>
      <c r="F307" s="22">
        <v>0</v>
      </c>
      <c r="G307" s="23">
        <v>0</v>
      </c>
      <c r="H307" s="23">
        <v>0</v>
      </c>
      <c r="I307" s="23">
        <f>VLOOKUP(A307,'[1]Public Lighting Charges'!$A$8:$L$689,12,FALSE)</f>
        <v>81.023554870596826</v>
      </c>
      <c r="J307" s="24">
        <f t="shared" si="408"/>
        <v>81.023554870596826</v>
      </c>
      <c r="K307" s="25">
        <f t="shared" si="409"/>
        <v>81.023554870596826</v>
      </c>
      <c r="L307" s="25">
        <f t="shared" si="389"/>
        <v>113.86105185875655</v>
      </c>
      <c r="M307" s="25">
        <f t="shared" si="389"/>
        <v>114.15718764132784</v>
      </c>
      <c r="N307" s="25">
        <f t="shared" si="389"/>
        <v>113.89008815824585</v>
      </c>
      <c r="O307" s="25">
        <f t="shared" si="389"/>
        <v>114.95434508952155</v>
      </c>
      <c r="P307" s="23">
        <f t="shared" ref="P307:P370" si="457">IF($D307=2,($I307*(1+L$8)*L$7))</f>
        <v>113.86105185875655</v>
      </c>
      <c r="Q307" s="23">
        <f t="shared" ref="Q307:Q370" si="458">IF($D307=2,0)</f>
        <v>0</v>
      </c>
      <c r="R307" s="32">
        <f t="shared" si="419"/>
        <v>113.86105185875655</v>
      </c>
      <c r="S307" s="26">
        <f t="shared" si="390"/>
        <v>0</v>
      </c>
      <c r="U307" s="61">
        <f t="shared" si="391"/>
        <v>1620.4710974119366</v>
      </c>
      <c r="V307" s="61">
        <f t="shared" si="392"/>
        <v>2277.2210371751312</v>
      </c>
      <c r="W307" s="61">
        <f t="shared" si="393"/>
        <v>2283.1437528265569</v>
      </c>
      <c r="X307" s="61">
        <f t="shared" si="394"/>
        <v>2277.8017631649168</v>
      </c>
      <c r="Y307" s="61">
        <f t="shared" si="395"/>
        <v>2299.0869017904311</v>
      </c>
      <c r="Z307" s="62">
        <f t="shared" si="396"/>
        <v>8823.1309469550288</v>
      </c>
      <c r="AA307" s="61">
        <f t="shared" si="410"/>
        <v>678.61580437849443</v>
      </c>
      <c r="AB307" s="63">
        <f t="shared" si="411"/>
        <v>1.942874331330782E-4</v>
      </c>
      <c r="AC307" s="73"/>
      <c r="AD307" s="81">
        <f t="shared" si="412"/>
        <v>1620.4710974119366</v>
      </c>
      <c r="AE307" s="81">
        <f t="shared" si="397"/>
        <v>1863.06488391326</v>
      </c>
      <c r="AF307" s="81">
        <f t="shared" si="398"/>
        <v>2136.3866394367528</v>
      </c>
      <c r="AG307" s="81">
        <f t="shared" si="399"/>
        <v>2444.3285002726498</v>
      </c>
      <c r="AH307" s="81">
        <f t="shared" si="400"/>
        <v>2791.2755973796866</v>
      </c>
      <c r="AI307" s="82">
        <f t="shared" si="401"/>
        <v>8823.1309469654971</v>
      </c>
      <c r="AK307" s="86">
        <f t="shared" si="402"/>
        <v>0.14970571637394292</v>
      </c>
      <c r="AL307" s="86">
        <f t="shared" si="403"/>
        <v>0.14670544106300595</v>
      </c>
      <c r="AM307" s="86">
        <f t="shared" si="404"/>
        <v>0.14414144666111758</v>
      </c>
      <c r="AN307" s="86">
        <f t="shared" si="405"/>
        <v>0.14193963580113597</v>
      </c>
      <c r="AO307" s="56"/>
      <c r="AP307" s="53" t="str">
        <f t="shared" si="413"/>
        <v>HPS0170-ST-1080-002-B</v>
      </c>
      <c r="AQ307" s="53">
        <f t="shared" si="414"/>
        <v>81.023554870596826</v>
      </c>
      <c r="AR307" s="54">
        <f t="shared" ref="AR307:AU307" si="459">IF($B307=0,L307,AQ307*(1+AK307))</f>
        <v>93.153244195662992</v>
      </c>
      <c r="AS307" s="54">
        <f t="shared" si="459"/>
        <v>106.81933197183763</v>
      </c>
      <c r="AT307" s="54">
        <f t="shared" si="459"/>
        <v>122.21642501363246</v>
      </c>
      <c r="AU307" s="54">
        <f t="shared" si="459"/>
        <v>139.56377986898431</v>
      </c>
      <c r="AW307" s="102">
        <f t="shared" si="416"/>
        <v>0.41877686400103997</v>
      </c>
      <c r="AX307" s="102">
        <f t="shared" si="417"/>
        <v>0.72250872097481289</v>
      </c>
      <c r="AY307" s="103">
        <f t="shared" si="418"/>
        <v>0.57961496082154396</v>
      </c>
    </row>
    <row r="308" spans="1:51" x14ac:dyDescent="0.2">
      <c r="A308" s="27" t="s">
        <v>322</v>
      </c>
      <c r="B308" s="18">
        <f>IF(ISERROR(VLOOKUP('Prices revenue smoothing'!A308,Quantities!$A$1:$B$576,2,FALSE)),0,VLOOKUP('Prices revenue smoothing'!A308,Quantities!$A$1:$B$576,2,FALSE))</f>
        <v>10</v>
      </c>
      <c r="C308" s="19">
        <f t="shared" si="407"/>
        <v>1</v>
      </c>
      <c r="D308" s="20">
        <v>2</v>
      </c>
      <c r="E308" s="21">
        <v>1130</v>
      </c>
      <c r="F308" s="22">
        <v>0</v>
      </c>
      <c r="G308" s="23">
        <v>0</v>
      </c>
      <c r="H308" s="23">
        <v>0</v>
      </c>
      <c r="I308" s="23">
        <f>VLOOKUP(A308,'[1]Public Lighting Charges'!$A$8:$L$689,12,FALSE)</f>
        <v>85.96099674559683</v>
      </c>
      <c r="J308" s="24">
        <f t="shared" si="408"/>
        <v>85.96099674559683</v>
      </c>
      <c r="K308" s="25">
        <f t="shared" si="409"/>
        <v>85.96099674559683</v>
      </c>
      <c r="L308" s="25">
        <f t="shared" si="389"/>
        <v>120.79955667105266</v>
      </c>
      <c r="M308" s="25">
        <f t="shared" si="389"/>
        <v>121.11373848006509</v>
      </c>
      <c r="N308" s="25">
        <f t="shared" si="389"/>
        <v>120.83036239476952</v>
      </c>
      <c r="O308" s="25">
        <f t="shared" si="389"/>
        <v>121.95947338912148</v>
      </c>
      <c r="P308" s="23">
        <f t="shared" si="457"/>
        <v>120.79955667105266</v>
      </c>
      <c r="Q308" s="23">
        <f t="shared" si="458"/>
        <v>0</v>
      </c>
      <c r="R308" s="32">
        <f t="shared" si="419"/>
        <v>120.79955667105266</v>
      </c>
      <c r="S308" s="26">
        <f t="shared" si="390"/>
        <v>0</v>
      </c>
      <c r="U308" s="61">
        <f t="shared" si="391"/>
        <v>859.60996745596833</v>
      </c>
      <c r="V308" s="61">
        <f t="shared" si="392"/>
        <v>1207.9955667105266</v>
      </c>
      <c r="W308" s="61">
        <f t="shared" si="393"/>
        <v>1211.137384800651</v>
      </c>
      <c r="X308" s="61">
        <f t="shared" si="394"/>
        <v>1208.3036239476953</v>
      </c>
      <c r="Y308" s="61">
        <f t="shared" si="395"/>
        <v>1219.5947338912149</v>
      </c>
      <c r="Z308" s="62">
        <f t="shared" si="396"/>
        <v>4680.3990014292322</v>
      </c>
      <c r="AA308" s="61">
        <f t="shared" si="410"/>
        <v>359.98476643524657</v>
      </c>
      <c r="AB308" s="63">
        <f t="shared" si="411"/>
        <v>1.0306349452289765E-4</v>
      </c>
      <c r="AC308" s="73"/>
      <c r="AD308" s="81">
        <f t="shared" si="412"/>
        <v>859.60996745596833</v>
      </c>
      <c r="AE308" s="81">
        <f t="shared" si="397"/>
        <v>988.29849343614592</v>
      </c>
      <c r="AF308" s="81">
        <f t="shared" si="398"/>
        <v>1133.2872598176</v>
      </c>
      <c r="AG308" s="81">
        <f t="shared" si="399"/>
        <v>1296.6409249303226</v>
      </c>
      <c r="AH308" s="81">
        <f t="shared" si="400"/>
        <v>1480.6856655797808</v>
      </c>
      <c r="AI308" s="82">
        <f t="shared" si="401"/>
        <v>4680.3990014347846</v>
      </c>
      <c r="AK308" s="86">
        <f t="shared" si="402"/>
        <v>0.14970571637394303</v>
      </c>
      <c r="AL308" s="86">
        <f t="shared" si="403"/>
        <v>0.14670544106300595</v>
      </c>
      <c r="AM308" s="86">
        <f t="shared" si="404"/>
        <v>0.14414144666111753</v>
      </c>
      <c r="AN308" s="86">
        <f t="shared" si="405"/>
        <v>0.14193963580113603</v>
      </c>
      <c r="AO308" s="56"/>
      <c r="AP308" s="53" t="str">
        <f t="shared" si="413"/>
        <v>HPS0170-ST-1130-002-B</v>
      </c>
      <c r="AQ308" s="53">
        <f t="shared" si="414"/>
        <v>85.96099674559683</v>
      </c>
      <c r="AR308" s="54">
        <f t="shared" ref="AR308:AU308" si="460">IF($B308=0,L308,AQ308*(1+AK308))</f>
        <v>98.829849343614583</v>
      </c>
      <c r="AS308" s="54">
        <f t="shared" si="460"/>
        <v>113.32872598175999</v>
      </c>
      <c r="AT308" s="54">
        <f t="shared" si="460"/>
        <v>129.66409249303226</v>
      </c>
      <c r="AU308" s="54">
        <f t="shared" si="460"/>
        <v>148.06856655797807</v>
      </c>
      <c r="AW308" s="102">
        <f t="shared" si="416"/>
        <v>0.41877686400104008</v>
      </c>
      <c r="AX308" s="102">
        <f t="shared" si="417"/>
        <v>0.72250872097481311</v>
      </c>
      <c r="AY308" s="103">
        <f t="shared" si="418"/>
        <v>0.57961496082154385</v>
      </c>
    </row>
    <row r="309" spans="1:51" x14ac:dyDescent="0.2">
      <c r="A309" s="27" t="s">
        <v>323</v>
      </c>
      <c r="B309" s="18">
        <f>IF(ISERROR(VLOOKUP('Prices revenue smoothing'!A309,Quantities!$A$1:$B$576,2,FALSE)),0,VLOOKUP('Prices revenue smoothing'!A309,Quantities!$A$1:$B$576,2,FALSE))</f>
        <v>31</v>
      </c>
      <c r="C309" s="19">
        <f t="shared" si="407"/>
        <v>1</v>
      </c>
      <c r="D309" s="20">
        <v>2</v>
      </c>
      <c r="E309" s="21">
        <v>1170</v>
      </c>
      <c r="F309" s="22">
        <v>0</v>
      </c>
      <c r="G309" s="23">
        <v>0</v>
      </c>
      <c r="H309" s="23">
        <v>0</v>
      </c>
      <c r="I309" s="23">
        <f>VLOOKUP(A309,'[1]Public Lighting Charges'!$A$8:$L$689,12,FALSE)</f>
        <v>90.898438620596821</v>
      </c>
      <c r="J309" s="24">
        <f t="shared" si="408"/>
        <v>90.898438620596821</v>
      </c>
      <c r="K309" s="25">
        <f t="shared" si="409"/>
        <v>90.898438620596821</v>
      </c>
      <c r="L309" s="25">
        <f t="shared" si="389"/>
        <v>127.73806148334872</v>
      </c>
      <c r="M309" s="25">
        <f t="shared" si="389"/>
        <v>128.07028931880234</v>
      </c>
      <c r="N309" s="25">
        <f t="shared" si="389"/>
        <v>127.77063663129316</v>
      </c>
      <c r="O309" s="25">
        <f t="shared" si="389"/>
        <v>128.96460168872139</v>
      </c>
      <c r="P309" s="23">
        <f t="shared" si="457"/>
        <v>127.73806148334872</v>
      </c>
      <c r="Q309" s="23">
        <f t="shared" si="458"/>
        <v>0</v>
      </c>
      <c r="R309" s="32">
        <f t="shared" si="419"/>
        <v>127.73806148334872</v>
      </c>
      <c r="S309" s="26">
        <f t="shared" si="390"/>
        <v>0</v>
      </c>
      <c r="U309" s="61">
        <f t="shared" si="391"/>
        <v>2817.8515972385017</v>
      </c>
      <c r="V309" s="61">
        <f t="shared" si="392"/>
        <v>3959.8799059838102</v>
      </c>
      <c r="W309" s="61">
        <f t="shared" si="393"/>
        <v>3970.1789688828726</v>
      </c>
      <c r="X309" s="61">
        <f t="shared" si="394"/>
        <v>3960.8897355700879</v>
      </c>
      <c r="Y309" s="61">
        <f t="shared" si="395"/>
        <v>3997.902652350363</v>
      </c>
      <c r="Z309" s="62">
        <f t="shared" si="396"/>
        <v>15342.620841080941</v>
      </c>
      <c r="AA309" s="61">
        <f t="shared" si="410"/>
        <v>1180.0510551118614</v>
      </c>
      <c r="AB309" s="63">
        <f t="shared" si="411"/>
        <v>3.3784814468569395E-4</v>
      </c>
      <c r="AC309" s="73"/>
      <c r="AD309" s="81">
        <f t="shared" si="412"/>
        <v>2817.8515972385017</v>
      </c>
      <c r="AE309" s="81">
        <f t="shared" si="397"/>
        <v>3239.7000892385508</v>
      </c>
      <c r="AF309" s="81">
        <f t="shared" si="398"/>
        <v>3714.9817197421521</v>
      </c>
      <c r="AG309" s="81">
        <f t="shared" si="399"/>
        <v>4250.4645591453927</v>
      </c>
      <c r="AH309" s="81">
        <f t="shared" si="400"/>
        <v>4853.7739506561256</v>
      </c>
      <c r="AI309" s="82">
        <f t="shared" si="401"/>
        <v>15342.620841099148</v>
      </c>
      <c r="AK309" s="86">
        <f t="shared" si="402"/>
        <v>0.14970571637394292</v>
      </c>
      <c r="AL309" s="86">
        <f t="shared" si="403"/>
        <v>0.14670544106300593</v>
      </c>
      <c r="AM309" s="86">
        <f t="shared" si="404"/>
        <v>0.14414144666111767</v>
      </c>
      <c r="AN309" s="86">
        <f t="shared" si="405"/>
        <v>0.14193963580113594</v>
      </c>
      <c r="AO309" s="56"/>
      <c r="AP309" s="53" t="str">
        <f t="shared" si="413"/>
        <v>HPS0170-ST-1170-002-B</v>
      </c>
      <c r="AQ309" s="53">
        <f t="shared" si="414"/>
        <v>90.898438620596821</v>
      </c>
      <c r="AR309" s="54">
        <f t="shared" ref="AR309:AU309" si="461">IF($B309=0,L309,AQ309*(1+AK309))</f>
        <v>104.50645449156613</v>
      </c>
      <c r="AS309" s="54">
        <f t="shared" si="461"/>
        <v>119.8381199916823</v>
      </c>
      <c r="AT309" s="54">
        <f t="shared" si="461"/>
        <v>137.111759972432</v>
      </c>
      <c r="AU309" s="54">
        <f t="shared" si="461"/>
        <v>156.57335324697178</v>
      </c>
      <c r="AW309" s="102">
        <f t="shared" si="416"/>
        <v>0.41877686400104014</v>
      </c>
      <c r="AX309" s="102">
        <f t="shared" si="417"/>
        <v>0.722508720974813</v>
      </c>
      <c r="AY309" s="103">
        <f t="shared" si="418"/>
        <v>0.57961496082154407</v>
      </c>
    </row>
    <row r="310" spans="1:51" x14ac:dyDescent="0.2">
      <c r="A310" s="27" t="s">
        <v>324</v>
      </c>
      <c r="B310" s="18">
        <f>IF(ISERROR(VLOOKUP('Prices revenue smoothing'!A310,Quantities!$A$1:$B$576,2,FALSE)),0,VLOOKUP('Prices revenue smoothing'!A310,Quantities!$A$1:$B$576,2,FALSE))</f>
        <v>4</v>
      </c>
      <c r="C310" s="19">
        <f t="shared" si="407"/>
        <v>1</v>
      </c>
      <c r="D310" s="20">
        <v>2</v>
      </c>
      <c r="E310" s="21">
        <v>600</v>
      </c>
      <c r="F310" s="22">
        <v>0</v>
      </c>
      <c r="G310" s="23">
        <v>0</v>
      </c>
      <c r="H310" s="23">
        <v>0</v>
      </c>
      <c r="I310" s="23">
        <f>VLOOKUP(A310,'[1]Public Lighting Charges'!$A$8:$L$689,12,FALSE)</f>
        <v>79.364871001359177</v>
      </c>
      <c r="J310" s="24">
        <f t="shared" si="408"/>
        <v>79.364871001359177</v>
      </c>
      <c r="K310" s="25">
        <f t="shared" si="409"/>
        <v>79.364871001359177</v>
      </c>
      <c r="L310" s="25">
        <f t="shared" si="389"/>
        <v>111.53013104993524</v>
      </c>
      <c r="M310" s="25">
        <f t="shared" si="389"/>
        <v>111.82020445167861</v>
      </c>
      <c r="N310" s="25">
        <f t="shared" si="389"/>
        <v>111.55857292917645</v>
      </c>
      <c r="O310" s="25">
        <f t="shared" si="389"/>
        <v>112.60104279115545</v>
      </c>
      <c r="P310" s="23">
        <f t="shared" si="457"/>
        <v>111.53013104993524</v>
      </c>
      <c r="Q310" s="23">
        <f t="shared" si="458"/>
        <v>0</v>
      </c>
      <c r="R310" s="32">
        <f t="shared" si="419"/>
        <v>111.53013104993524</v>
      </c>
      <c r="S310" s="26">
        <f t="shared" si="390"/>
        <v>0</v>
      </c>
      <c r="U310" s="61">
        <f t="shared" si="391"/>
        <v>317.45948400543671</v>
      </c>
      <c r="V310" s="61">
        <f t="shared" si="392"/>
        <v>446.12052419974094</v>
      </c>
      <c r="W310" s="61">
        <f t="shared" si="393"/>
        <v>447.28081780671442</v>
      </c>
      <c r="X310" s="61">
        <f t="shared" si="394"/>
        <v>446.2342917167058</v>
      </c>
      <c r="Y310" s="61">
        <f t="shared" si="395"/>
        <v>450.4041711646218</v>
      </c>
      <c r="Z310" s="62">
        <f t="shared" si="396"/>
        <v>1728.5014229542355</v>
      </c>
      <c r="AA310" s="61">
        <f t="shared" si="410"/>
        <v>132.94468715918509</v>
      </c>
      <c r="AB310" s="63">
        <f t="shared" si="411"/>
        <v>3.806201071384408E-5</v>
      </c>
      <c r="AC310" s="73"/>
      <c r="AD310" s="81">
        <f t="shared" si="412"/>
        <v>317.45948400543671</v>
      </c>
      <c r="AE310" s="81">
        <f t="shared" si="397"/>
        <v>364.98498347817292</v>
      </c>
      <c r="AF310" s="81">
        <f t="shared" si="398"/>
        <v>418.5302664607122</v>
      </c>
      <c r="AG310" s="81">
        <f t="shared" si="399"/>
        <v>478.85782453982227</v>
      </c>
      <c r="AH310" s="81">
        <f t="shared" si="400"/>
        <v>546.82672975552885</v>
      </c>
      <c r="AI310" s="82">
        <f t="shared" si="401"/>
        <v>1728.501422956286</v>
      </c>
      <c r="AK310" s="86">
        <f t="shared" si="402"/>
        <v>0.14970571637394303</v>
      </c>
      <c r="AL310" s="86">
        <f t="shared" si="403"/>
        <v>0.1467054410630059</v>
      </c>
      <c r="AM310" s="86">
        <f t="shared" si="404"/>
        <v>0.14414144666111758</v>
      </c>
      <c r="AN310" s="86">
        <f t="shared" si="405"/>
        <v>0.14193963580113581</v>
      </c>
      <c r="AO310" s="56"/>
      <c r="AP310" s="53" t="str">
        <f t="shared" si="413"/>
        <v>HPS0170-TA-0600-002-B</v>
      </c>
      <c r="AQ310" s="53">
        <f t="shared" si="414"/>
        <v>79.364871001359177</v>
      </c>
      <c r="AR310" s="54">
        <f t="shared" ref="AR310:AU310" si="462">IF($B310=0,L310,AQ310*(1+AK310))</f>
        <v>91.24624586954323</v>
      </c>
      <c r="AS310" s="54">
        <f t="shared" si="462"/>
        <v>104.63256661517806</v>
      </c>
      <c r="AT310" s="54">
        <f t="shared" si="462"/>
        <v>119.71445613495558</v>
      </c>
      <c r="AU310" s="54">
        <f t="shared" si="462"/>
        <v>136.70668243888221</v>
      </c>
      <c r="AW310" s="102">
        <f t="shared" si="416"/>
        <v>0.41877686400103997</v>
      </c>
      <c r="AX310" s="102">
        <f t="shared" si="417"/>
        <v>0.72250872097481289</v>
      </c>
      <c r="AY310" s="103">
        <f t="shared" si="418"/>
        <v>0.57961496082154396</v>
      </c>
    </row>
    <row r="311" spans="1:51" x14ac:dyDescent="0.2">
      <c r="A311" s="27" t="s">
        <v>325</v>
      </c>
      <c r="B311" s="18">
        <f>IF(ISERROR(VLOOKUP('Prices revenue smoothing'!A311,Quantities!$A$1:$B$576,2,FALSE)),0,VLOOKUP('Prices revenue smoothing'!A311,Quantities!$A$1:$B$576,2,FALSE))</f>
        <v>11</v>
      </c>
      <c r="C311" s="19">
        <f t="shared" si="407"/>
        <v>1</v>
      </c>
      <c r="D311" s="20">
        <v>2</v>
      </c>
      <c r="E311" s="21">
        <v>870</v>
      </c>
      <c r="F311" s="22">
        <v>0</v>
      </c>
      <c r="G311" s="23">
        <v>0</v>
      </c>
      <c r="H311" s="23">
        <v>0</v>
      </c>
      <c r="I311" s="23">
        <f>VLOOKUP(A311,'[1]Public Lighting Charges'!$A$8:$L$689,12,FALSE)</f>
        <v>97.82982604039961</v>
      </c>
      <c r="J311" s="24">
        <f t="shared" si="408"/>
        <v>97.82982604039961</v>
      </c>
      <c r="K311" s="25">
        <f t="shared" si="409"/>
        <v>97.82982604039961</v>
      </c>
      <c r="L311" s="25">
        <f t="shared" si="389"/>
        <v>137.47862475189152</v>
      </c>
      <c r="M311" s="25">
        <f t="shared" si="389"/>
        <v>137.83618635406455</v>
      </c>
      <c r="N311" s="25">
        <f t="shared" si="389"/>
        <v>137.51368389157543</v>
      </c>
      <c r="O311" s="25">
        <f t="shared" si="389"/>
        <v>138.79869379536544</v>
      </c>
      <c r="P311" s="23">
        <f t="shared" si="457"/>
        <v>137.47862475189152</v>
      </c>
      <c r="Q311" s="23">
        <f t="shared" si="458"/>
        <v>0</v>
      </c>
      <c r="R311" s="32">
        <f t="shared" si="419"/>
        <v>137.47862475189152</v>
      </c>
      <c r="S311" s="26">
        <f t="shared" si="390"/>
        <v>0</v>
      </c>
      <c r="U311" s="61">
        <f t="shared" si="391"/>
        <v>1076.1280864443956</v>
      </c>
      <c r="V311" s="61">
        <f t="shared" si="392"/>
        <v>1512.2648722708068</v>
      </c>
      <c r="W311" s="61">
        <f t="shared" si="393"/>
        <v>1516.19804989471</v>
      </c>
      <c r="X311" s="61">
        <f t="shared" si="394"/>
        <v>1512.6505228073297</v>
      </c>
      <c r="Y311" s="61">
        <f t="shared" si="395"/>
        <v>1526.7856317490198</v>
      </c>
      <c r="Z311" s="62">
        <f t="shared" si="396"/>
        <v>5859.2955082995768</v>
      </c>
      <c r="AA311" s="61">
        <f t="shared" si="410"/>
        <v>450.65754530462414</v>
      </c>
      <c r="AB311" s="63">
        <f t="shared" si="411"/>
        <v>1.2902307481547367E-4</v>
      </c>
      <c r="AC311" s="73"/>
      <c r="AD311" s="81">
        <f t="shared" si="412"/>
        <v>1076.1280864443956</v>
      </c>
      <c r="AE311" s="81">
        <f t="shared" si="397"/>
        <v>1237.2306125356745</v>
      </c>
      <c r="AF311" s="81">
        <f t="shared" si="398"/>
        <v>1418.7390752443737</v>
      </c>
      <c r="AG311" s="81">
        <f t="shared" si="399"/>
        <v>1623.2381779847537</v>
      </c>
      <c r="AH311" s="81">
        <f t="shared" si="400"/>
        <v>1853.6400137864091</v>
      </c>
      <c r="AI311" s="82">
        <f t="shared" si="401"/>
        <v>5859.295508306529</v>
      </c>
      <c r="AK311" s="86">
        <f t="shared" si="402"/>
        <v>0.14970571637394312</v>
      </c>
      <c r="AL311" s="86">
        <f t="shared" si="403"/>
        <v>0.14670544106300598</v>
      </c>
      <c r="AM311" s="86">
        <f t="shared" si="404"/>
        <v>0.1441414466611175</v>
      </c>
      <c r="AN311" s="86">
        <f t="shared" si="405"/>
        <v>0.14193963580113589</v>
      </c>
      <c r="AO311" s="56"/>
      <c r="AP311" s="53" t="str">
        <f t="shared" si="413"/>
        <v>HPS0180-ST-0870-002-B</v>
      </c>
      <c r="AQ311" s="53">
        <f t="shared" si="414"/>
        <v>97.82982604039961</v>
      </c>
      <c r="AR311" s="54">
        <f t="shared" ref="AR311:AU311" si="463">IF($B311=0,L311,AQ311*(1+AK311))</f>
        <v>112.47551023051587</v>
      </c>
      <c r="AS311" s="54">
        <f t="shared" si="463"/>
        <v>128.97627956767033</v>
      </c>
      <c r="AT311" s="54">
        <f t="shared" si="463"/>
        <v>147.56710708952306</v>
      </c>
      <c r="AU311" s="54">
        <f t="shared" si="463"/>
        <v>168.51272852603719</v>
      </c>
      <c r="AW311" s="102">
        <f t="shared" si="416"/>
        <v>0.41877686400103997</v>
      </c>
      <c r="AX311" s="102">
        <f t="shared" si="417"/>
        <v>0.72250872097481311</v>
      </c>
      <c r="AY311" s="103">
        <f t="shared" si="418"/>
        <v>0.57961496082154373</v>
      </c>
    </row>
    <row r="312" spans="1:51" x14ac:dyDescent="0.2">
      <c r="A312" s="27" t="s">
        <v>326</v>
      </c>
      <c r="B312" s="18">
        <f>IF(ISERROR(VLOOKUP('Prices revenue smoothing'!A312,Quantities!$A$1:$B$576,2,FALSE)),0,VLOOKUP('Prices revenue smoothing'!A312,Quantities!$A$1:$B$576,2,FALSE))</f>
        <v>2</v>
      </c>
      <c r="C312" s="19">
        <f t="shared" si="407"/>
        <v>1</v>
      </c>
      <c r="D312" s="20">
        <v>2</v>
      </c>
      <c r="E312" s="21">
        <v>1470</v>
      </c>
      <c r="F312" s="22">
        <v>0</v>
      </c>
      <c r="G312" s="23">
        <v>0</v>
      </c>
      <c r="H312" s="23">
        <v>0</v>
      </c>
      <c r="I312" s="23">
        <f>VLOOKUP(A312,'[1]Public Lighting Charges'!$A$8:$L$689,12,FALSE)</f>
        <v>116.59489525130188</v>
      </c>
      <c r="J312" s="24">
        <f t="shared" si="408"/>
        <v>116.59489525130188</v>
      </c>
      <c r="K312" s="25">
        <f t="shared" si="409"/>
        <v>116.59489525130188</v>
      </c>
      <c r="L312" s="25">
        <f t="shared" si="389"/>
        <v>163.84886389985402</v>
      </c>
      <c r="M312" s="25">
        <f t="shared" si="389"/>
        <v>164.27501060008461</v>
      </c>
      <c r="N312" s="25">
        <f t="shared" si="389"/>
        <v>163.89064785148199</v>
      </c>
      <c r="O312" s="25">
        <f t="shared" si="389"/>
        <v>165.42213984317183</v>
      </c>
      <c r="P312" s="23">
        <f t="shared" si="457"/>
        <v>163.84886389985402</v>
      </c>
      <c r="Q312" s="23">
        <f t="shared" si="458"/>
        <v>0</v>
      </c>
      <c r="R312" s="32">
        <f t="shared" si="419"/>
        <v>163.84886389985402</v>
      </c>
      <c r="S312" s="26">
        <f t="shared" si="390"/>
        <v>0</v>
      </c>
      <c r="U312" s="61">
        <f t="shared" si="391"/>
        <v>233.18979050260376</v>
      </c>
      <c r="V312" s="61">
        <f t="shared" si="392"/>
        <v>327.69772779970805</v>
      </c>
      <c r="W312" s="61">
        <f t="shared" si="393"/>
        <v>328.55002120016923</v>
      </c>
      <c r="X312" s="61">
        <f t="shared" si="394"/>
        <v>327.78129570296397</v>
      </c>
      <c r="Y312" s="61">
        <f t="shared" si="395"/>
        <v>330.84427968634367</v>
      </c>
      <c r="Z312" s="62">
        <f t="shared" si="396"/>
        <v>1269.6703201824894</v>
      </c>
      <c r="AA312" s="61">
        <f t="shared" si="410"/>
        <v>97.654489183739912</v>
      </c>
      <c r="AB312" s="63">
        <f t="shared" si="411"/>
        <v>2.795844116069048E-5</v>
      </c>
      <c r="AC312" s="73"/>
      <c r="AD312" s="81">
        <f t="shared" si="412"/>
        <v>233.18979050260376</v>
      </c>
      <c r="AE312" s="81">
        <f t="shared" si="397"/>
        <v>268.09963514088577</v>
      </c>
      <c r="AF312" s="81">
        <f t="shared" si="398"/>
        <v>307.43131036306039</v>
      </c>
      <c r="AG312" s="81">
        <f t="shared" si="399"/>
        <v>351.74490418771495</v>
      </c>
      <c r="AH312" s="81">
        <f t="shared" si="400"/>
        <v>401.67144778302463</v>
      </c>
      <c r="AI312" s="82">
        <f t="shared" si="401"/>
        <v>1269.6703201839957</v>
      </c>
      <c r="AK312" s="86">
        <f t="shared" si="402"/>
        <v>0.14970571637394312</v>
      </c>
      <c r="AL312" s="86">
        <f t="shared" si="403"/>
        <v>0.14670544106300598</v>
      </c>
      <c r="AM312" s="86">
        <f t="shared" si="404"/>
        <v>0.14414144666111761</v>
      </c>
      <c r="AN312" s="86">
        <f t="shared" si="405"/>
        <v>0.14193963580113583</v>
      </c>
      <c r="AO312" s="56"/>
      <c r="AP312" s="53" t="str">
        <f t="shared" si="413"/>
        <v>HPS0190-ST-1470-002-B</v>
      </c>
      <c r="AQ312" s="53">
        <f t="shared" si="414"/>
        <v>116.59489525130188</v>
      </c>
      <c r="AR312" s="54">
        <f t="shared" ref="AR312:AU312" si="464">IF($B312=0,L312,AQ312*(1+AK312))</f>
        <v>134.04981757044288</v>
      </c>
      <c r="AS312" s="54">
        <f t="shared" si="464"/>
        <v>153.7156551815302</v>
      </c>
      <c r="AT312" s="54">
        <f t="shared" si="464"/>
        <v>175.8724520938575</v>
      </c>
      <c r="AU312" s="54">
        <f t="shared" si="464"/>
        <v>200.83572389151234</v>
      </c>
      <c r="AW312" s="102">
        <f t="shared" si="416"/>
        <v>0.41877686400104003</v>
      </c>
      <c r="AX312" s="102">
        <f t="shared" si="417"/>
        <v>0.72250872097481345</v>
      </c>
      <c r="AY312" s="103">
        <f t="shared" si="418"/>
        <v>0.57961496082154351</v>
      </c>
    </row>
    <row r="313" spans="1:51" x14ac:dyDescent="0.2">
      <c r="A313" s="27" t="s">
        <v>327</v>
      </c>
      <c r="B313" s="18">
        <f>IF(ISERROR(VLOOKUP('Prices revenue smoothing'!A313,Quantities!$A$1:$B$576,2,FALSE)),0,VLOOKUP('Prices revenue smoothing'!A313,Quantities!$A$1:$B$576,2,FALSE))</f>
        <v>2</v>
      </c>
      <c r="C313" s="19">
        <f t="shared" si="407"/>
        <v>1</v>
      </c>
      <c r="D313" s="20">
        <v>2</v>
      </c>
      <c r="E313" s="21">
        <v>120</v>
      </c>
      <c r="F313" s="22">
        <v>0</v>
      </c>
      <c r="G313" s="23">
        <v>0</v>
      </c>
      <c r="H313" s="23">
        <v>0</v>
      </c>
      <c r="I313" s="23">
        <f>VLOOKUP(A313,'[1]Public Lighting Charges'!$A$8:$L$689,12,FALSE)</f>
        <v>69.27358288771552</v>
      </c>
      <c r="J313" s="24">
        <f t="shared" si="408"/>
        <v>69.27358288771552</v>
      </c>
      <c r="K313" s="25">
        <f t="shared" si="409"/>
        <v>69.27358288771552</v>
      </c>
      <c r="L313" s="25">
        <f t="shared" si="389"/>
        <v>97.349011978273722</v>
      </c>
      <c r="M313" s="25">
        <f t="shared" si="389"/>
        <v>97.602202383369288</v>
      </c>
      <c r="N313" s="25">
        <f t="shared" si="389"/>
        <v>97.373837456526743</v>
      </c>
      <c r="O313" s="25">
        <f t="shared" si="389"/>
        <v>98.283756687549129</v>
      </c>
      <c r="P313" s="23">
        <f t="shared" si="457"/>
        <v>97.349011978273722</v>
      </c>
      <c r="Q313" s="23">
        <f t="shared" si="458"/>
        <v>0</v>
      </c>
      <c r="R313" s="32">
        <f t="shared" si="419"/>
        <v>97.349011978273722</v>
      </c>
      <c r="S313" s="26">
        <f t="shared" si="390"/>
        <v>0</v>
      </c>
      <c r="U313" s="61">
        <f t="shared" si="391"/>
        <v>138.54716577543104</v>
      </c>
      <c r="V313" s="61">
        <f t="shared" si="392"/>
        <v>194.69802395654744</v>
      </c>
      <c r="W313" s="61">
        <f t="shared" si="393"/>
        <v>195.20440476673858</v>
      </c>
      <c r="X313" s="61">
        <f t="shared" si="394"/>
        <v>194.74767491305349</v>
      </c>
      <c r="Y313" s="61">
        <f t="shared" si="395"/>
        <v>196.56751337509826</v>
      </c>
      <c r="Z313" s="62">
        <f t="shared" si="396"/>
        <v>754.36074603147688</v>
      </c>
      <c r="AA313" s="61">
        <f t="shared" si="410"/>
        <v>58.020347599667218</v>
      </c>
      <c r="AB313" s="63">
        <f t="shared" si="411"/>
        <v>1.6611202291335159E-5</v>
      </c>
      <c r="AC313" s="73"/>
      <c r="AD313" s="81">
        <f t="shared" si="412"/>
        <v>138.54716577543104</v>
      </c>
      <c r="AE313" s="81">
        <f t="shared" si="397"/>
        <v>159.28846847942137</v>
      </c>
      <c r="AF313" s="81">
        <f t="shared" si="398"/>
        <v>182.6569535039456</v>
      </c>
      <c r="AG313" s="81">
        <f t="shared" si="399"/>
        <v>208.98539102471682</v>
      </c>
      <c r="AH313" s="81">
        <f t="shared" si="400"/>
        <v>238.64870131452309</v>
      </c>
      <c r="AI313" s="82">
        <f t="shared" si="401"/>
        <v>754.36074603237171</v>
      </c>
      <c r="AK313" s="86">
        <f t="shared" si="402"/>
        <v>0.14970571637394289</v>
      </c>
      <c r="AL313" s="86">
        <f t="shared" si="403"/>
        <v>0.14670544106300595</v>
      </c>
      <c r="AM313" s="86">
        <f t="shared" si="404"/>
        <v>0.14414144666111764</v>
      </c>
      <c r="AN313" s="86">
        <f t="shared" si="405"/>
        <v>0.14193963580113589</v>
      </c>
      <c r="AO313" s="56"/>
      <c r="AP313" s="53" t="str">
        <f t="shared" si="413"/>
        <v>HPS0250-ST-0120-002-B</v>
      </c>
      <c r="AQ313" s="53">
        <f t="shared" si="414"/>
        <v>69.27358288771552</v>
      </c>
      <c r="AR313" s="54">
        <f t="shared" ref="AR313:AU313" si="465">IF($B313=0,L313,AQ313*(1+AK313))</f>
        <v>79.644234239710684</v>
      </c>
      <c r="AS313" s="54">
        <f t="shared" si="465"/>
        <v>91.328476751972801</v>
      </c>
      <c r="AT313" s="54">
        <f t="shared" si="465"/>
        <v>104.49269551235842</v>
      </c>
      <c r="AU313" s="54">
        <f t="shared" si="465"/>
        <v>119.32435065726158</v>
      </c>
      <c r="AW313" s="102">
        <f t="shared" si="416"/>
        <v>0.41877686400103992</v>
      </c>
      <c r="AX313" s="102">
        <f t="shared" si="417"/>
        <v>0.72250872097481333</v>
      </c>
      <c r="AY313" s="103">
        <f t="shared" si="418"/>
        <v>0.57961496082154351</v>
      </c>
    </row>
    <row r="314" spans="1:51" x14ac:dyDescent="0.2">
      <c r="A314" s="27" t="s">
        <v>328</v>
      </c>
      <c r="B314" s="18">
        <f>IF(ISERROR(VLOOKUP('Prices revenue smoothing'!A314,Quantities!$A$1:$B$576,2,FALSE)),0,VLOOKUP('Prices revenue smoothing'!A314,Quantities!$A$1:$B$576,2,FALSE))</f>
        <v>4</v>
      </c>
      <c r="C314" s="19">
        <f t="shared" si="407"/>
        <v>1</v>
      </c>
      <c r="D314" s="20">
        <v>2</v>
      </c>
      <c r="E314" s="21">
        <v>1050</v>
      </c>
      <c r="F314" s="22">
        <v>0</v>
      </c>
      <c r="G314" s="23">
        <v>0</v>
      </c>
      <c r="H314" s="23">
        <v>0</v>
      </c>
      <c r="I314" s="23">
        <f>VLOOKUP(A314,'[1]Public Lighting Charges'!$A$8:$L$689,12,FALSE)</f>
        <v>71.742303825215515</v>
      </c>
      <c r="J314" s="24">
        <f t="shared" si="408"/>
        <v>71.742303825215515</v>
      </c>
      <c r="K314" s="25">
        <f t="shared" si="409"/>
        <v>71.742303825215515</v>
      </c>
      <c r="L314" s="25">
        <f t="shared" si="389"/>
        <v>100.81826438442175</v>
      </c>
      <c r="M314" s="25">
        <f t="shared" si="389"/>
        <v>101.0804778027379</v>
      </c>
      <c r="N314" s="25">
        <f t="shared" si="389"/>
        <v>100.84397457478858</v>
      </c>
      <c r="O314" s="25">
        <f t="shared" si="389"/>
        <v>101.78632083734908</v>
      </c>
      <c r="P314" s="23">
        <f t="shared" si="457"/>
        <v>100.81826438442175</v>
      </c>
      <c r="Q314" s="23">
        <f t="shared" si="458"/>
        <v>0</v>
      </c>
      <c r="R314" s="32">
        <f t="shared" si="419"/>
        <v>100.81826438442175</v>
      </c>
      <c r="S314" s="26">
        <f t="shared" si="390"/>
        <v>0</v>
      </c>
      <c r="U314" s="61">
        <f t="shared" si="391"/>
        <v>286.96921530086206</v>
      </c>
      <c r="V314" s="61">
        <f t="shared" si="392"/>
        <v>403.27305753768701</v>
      </c>
      <c r="W314" s="61">
        <f t="shared" si="393"/>
        <v>404.32191121095161</v>
      </c>
      <c r="X314" s="61">
        <f t="shared" si="394"/>
        <v>403.3758982991543</v>
      </c>
      <c r="Y314" s="61">
        <f t="shared" si="395"/>
        <v>407.14528334939632</v>
      </c>
      <c r="Z314" s="62">
        <f t="shared" si="396"/>
        <v>1562.4881976532968</v>
      </c>
      <c r="AA314" s="61">
        <f t="shared" si="410"/>
        <v>120.17606804853426</v>
      </c>
      <c r="AB314" s="63">
        <f t="shared" si="411"/>
        <v>3.4406360173942018E-5</v>
      </c>
      <c r="AC314" s="73"/>
      <c r="AD314" s="81">
        <f t="shared" si="412"/>
        <v>286.96921530086206</v>
      </c>
      <c r="AE314" s="81">
        <f t="shared" si="397"/>
        <v>329.93014725474586</v>
      </c>
      <c r="AF314" s="81">
        <f t="shared" si="398"/>
        <v>378.33269502773584</v>
      </c>
      <c r="AG314" s="81">
        <f t="shared" si="399"/>
        <v>432.86611700823306</v>
      </c>
      <c r="AH314" s="81">
        <f t="shared" si="400"/>
        <v>494.30697600703354</v>
      </c>
      <c r="AI314" s="82">
        <f t="shared" si="401"/>
        <v>1562.4881976551505</v>
      </c>
      <c r="AK314" s="86">
        <f t="shared" si="402"/>
        <v>0.14970571637394287</v>
      </c>
      <c r="AL314" s="86">
        <f t="shared" si="403"/>
        <v>0.1467054410630059</v>
      </c>
      <c r="AM314" s="86">
        <f t="shared" si="404"/>
        <v>0.1441414466611175</v>
      </c>
      <c r="AN314" s="86">
        <f t="shared" si="405"/>
        <v>0.14193963580113589</v>
      </c>
      <c r="AO314" s="56"/>
      <c r="AP314" s="53" t="str">
        <f t="shared" si="413"/>
        <v>HPS0250-ST-1050-002-B</v>
      </c>
      <c r="AQ314" s="53">
        <f t="shared" si="414"/>
        <v>71.742303825215515</v>
      </c>
      <c r="AR314" s="54">
        <f t="shared" ref="AR314:AU314" si="466">IF($B314=0,L314,AQ314*(1+AK314))</f>
        <v>82.482536813686465</v>
      </c>
      <c r="AS314" s="54">
        <f t="shared" si="466"/>
        <v>94.583173756933959</v>
      </c>
      <c r="AT314" s="54">
        <f t="shared" si="466"/>
        <v>108.21652925205827</v>
      </c>
      <c r="AU314" s="54">
        <f t="shared" si="466"/>
        <v>123.5767440017584</v>
      </c>
      <c r="AW314" s="102">
        <f t="shared" si="416"/>
        <v>0.41877686400103992</v>
      </c>
      <c r="AX314" s="102">
        <f t="shared" si="417"/>
        <v>0.72250872097481278</v>
      </c>
      <c r="AY314" s="103">
        <f t="shared" si="418"/>
        <v>0.57961496082154396</v>
      </c>
    </row>
    <row r="315" spans="1:51" x14ac:dyDescent="0.2">
      <c r="A315" s="27" t="s">
        <v>329</v>
      </c>
      <c r="B315" s="18">
        <f>IF(ISERROR(VLOOKUP('Prices revenue smoothing'!A315,Quantities!$A$1:$B$576,2,FALSE)),0,VLOOKUP('Prices revenue smoothing'!A315,Quantities!$A$1:$B$576,2,FALSE))</f>
        <v>78</v>
      </c>
      <c r="C315" s="19">
        <f t="shared" si="407"/>
        <v>1</v>
      </c>
      <c r="D315" s="20">
        <v>2</v>
      </c>
      <c r="E315" s="21">
        <v>10</v>
      </c>
      <c r="F315" s="22">
        <v>0</v>
      </c>
      <c r="G315" s="23">
        <v>0</v>
      </c>
      <c r="H315" s="23">
        <v>0</v>
      </c>
      <c r="I315" s="23">
        <f>VLOOKUP(A315,'[1]Public Lighting Charges'!$A$8:$L$689,12,FALSE)</f>
        <v>19.525988659567716</v>
      </c>
      <c r="J315" s="24">
        <f t="shared" si="408"/>
        <v>19.525988659567716</v>
      </c>
      <c r="K315" s="25">
        <f t="shared" si="409"/>
        <v>19.525988659567716</v>
      </c>
      <c r="L315" s="25">
        <f t="shared" si="389"/>
        <v>27.439546572737974</v>
      </c>
      <c r="M315" s="25">
        <f t="shared" si="389"/>
        <v>27.510912781507926</v>
      </c>
      <c r="N315" s="25">
        <f t="shared" si="389"/>
        <v>27.446544074334255</v>
      </c>
      <c r="O315" s="25">
        <f t="shared" si="389"/>
        <v>27.703020956941355</v>
      </c>
      <c r="P315" s="23">
        <f t="shared" si="457"/>
        <v>27.439546572737974</v>
      </c>
      <c r="Q315" s="23">
        <f t="shared" si="458"/>
        <v>0</v>
      </c>
      <c r="R315" s="32">
        <f t="shared" si="419"/>
        <v>27.439546572737974</v>
      </c>
      <c r="S315" s="26">
        <f t="shared" si="390"/>
        <v>0</v>
      </c>
      <c r="U315" s="61">
        <f t="shared" si="391"/>
        <v>1523.0271154462819</v>
      </c>
      <c r="V315" s="61">
        <f t="shared" si="392"/>
        <v>2140.2846326735621</v>
      </c>
      <c r="W315" s="61">
        <f t="shared" si="393"/>
        <v>2145.8511969576184</v>
      </c>
      <c r="X315" s="61">
        <f t="shared" si="394"/>
        <v>2140.8304377980721</v>
      </c>
      <c r="Y315" s="61">
        <f t="shared" si="395"/>
        <v>2160.8356346414257</v>
      </c>
      <c r="Z315" s="62">
        <f t="shared" si="396"/>
        <v>8292.5685603448492</v>
      </c>
      <c r="AA315" s="61">
        <f t="shared" si="410"/>
        <v>637.80851919514384</v>
      </c>
      <c r="AB315" s="63">
        <f t="shared" si="411"/>
        <v>1.8260432372087728E-4</v>
      </c>
      <c r="AC315" s="73"/>
      <c r="AD315" s="81">
        <f t="shared" si="412"/>
        <v>1523.0271154462819</v>
      </c>
      <c r="AE315" s="81">
        <f t="shared" si="397"/>
        <v>1751.0329808211075</v>
      </c>
      <c r="AF315" s="81">
        <f t="shared" si="398"/>
        <v>2007.919046588338</v>
      </c>
      <c r="AG315" s="81">
        <f t="shared" si="399"/>
        <v>2297.343402741993</v>
      </c>
      <c r="AH315" s="81">
        <f t="shared" si="400"/>
        <v>2623.4274886373337</v>
      </c>
      <c r="AI315" s="82">
        <f t="shared" si="401"/>
        <v>8292.5685603546863</v>
      </c>
      <c r="AK315" s="86">
        <f t="shared" si="402"/>
        <v>0.14970571637394298</v>
      </c>
      <c r="AL315" s="86">
        <f t="shared" si="403"/>
        <v>0.14670544106300593</v>
      </c>
      <c r="AM315" s="86">
        <f t="shared" si="404"/>
        <v>0.14414144666111761</v>
      </c>
      <c r="AN315" s="86">
        <f t="shared" si="405"/>
        <v>0.14193963580113586</v>
      </c>
      <c r="AO315" s="56"/>
      <c r="AP315" s="53" t="str">
        <f t="shared" si="413"/>
        <v>INC0030-ST-0010-002-B</v>
      </c>
      <c r="AQ315" s="53">
        <f t="shared" si="414"/>
        <v>19.525988659567716</v>
      </c>
      <c r="AR315" s="54">
        <f t="shared" ref="AR315:AU315" si="467">IF($B315=0,L315,AQ315*(1+AK315))</f>
        <v>22.449140779757787</v>
      </c>
      <c r="AS315" s="54">
        <f t="shared" si="467"/>
        <v>25.742551879337668</v>
      </c>
      <c r="AT315" s="54">
        <f t="shared" si="467"/>
        <v>29.453120547974276</v>
      </c>
      <c r="AU315" s="54">
        <f t="shared" si="467"/>
        <v>33.633685751760694</v>
      </c>
      <c r="AW315" s="102">
        <f t="shared" si="416"/>
        <v>0.41877686400104003</v>
      </c>
      <c r="AX315" s="102">
        <f t="shared" si="417"/>
        <v>0.72250872097481322</v>
      </c>
      <c r="AY315" s="103">
        <f t="shared" si="418"/>
        <v>0.57961496082154373</v>
      </c>
    </row>
    <row r="316" spans="1:51" x14ac:dyDescent="0.2">
      <c r="A316" s="27" t="s">
        <v>330</v>
      </c>
      <c r="B316" s="18">
        <f>IF(ISERROR(VLOOKUP('Prices revenue smoothing'!A316,Quantities!$A$1:$B$576,2,FALSE)),0,VLOOKUP('Prices revenue smoothing'!A316,Quantities!$A$1:$B$576,2,FALSE))</f>
        <v>3</v>
      </c>
      <c r="C316" s="19">
        <f t="shared" si="407"/>
        <v>1</v>
      </c>
      <c r="D316" s="20">
        <v>2</v>
      </c>
      <c r="E316" s="21">
        <v>810</v>
      </c>
      <c r="F316" s="22">
        <v>0</v>
      </c>
      <c r="G316" s="23">
        <v>0</v>
      </c>
      <c r="H316" s="23">
        <v>0</v>
      </c>
      <c r="I316" s="23">
        <f>VLOOKUP(A316,'[1]Public Lighting Charges'!$A$8:$L$689,12,FALSE)</f>
        <v>30.335902659567715</v>
      </c>
      <c r="J316" s="24">
        <f t="shared" si="408"/>
        <v>30.335902659567715</v>
      </c>
      <c r="K316" s="25">
        <f t="shared" si="409"/>
        <v>30.335902659567715</v>
      </c>
      <c r="L316" s="25">
        <f t="shared" si="389"/>
        <v>42.630538630645837</v>
      </c>
      <c r="M316" s="25">
        <f t="shared" si="389"/>
        <v>42.74141436657775</v>
      </c>
      <c r="N316" s="25">
        <f t="shared" si="389"/>
        <v>42.641410066196983</v>
      </c>
      <c r="O316" s="25">
        <f t="shared" si="389"/>
        <v>43.039876841982291</v>
      </c>
      <c r="P316" s="23">
        <f t="shared" si="457"/>
        <v>42.630538630645837</v>
      </c>
      <c r="Q316" s="23">
        <f t="shared" si="458"/>
        <v>0</v>
      </c>
      <c r="R316" s="32">
        <f t="shared" si="419"/>
        <v>42.630538630645837</v>
      </c>
      <c r="S316" s="26">
        <f t="shared" si="390"/>
        <v>0</v>
      </c>
      <c r="U316" s="61">
        <f t="shared" si="391"/>
        <v>91.007707978703138</v>
      </c>
      <c r="V316" s="61">
        <f t="shared" si="392"/>
        <v>127.89161589193751</v>
      </c>
      <c r="W316" s="61">
        <f t="shared" si="393"/>
        <v>128.22424309973326</v>
      </c>
      <c r="X316" s="61">
        <f t="shared" si="394"/>
        <v>127.92423019859095</v>
      </c>
      <c r="Y316" s="61">
        <f t="shared" si="395"/>
        <v>129.11963052594689</v>
      </c>
      <c r="Z316" s="62">
        <f t="shared" si="396"/>
        <v>495.51820205912617</v>
      </c>
      <c r="AA316" s="61">
        <f t="shared" si="410"/>
        <v>38.111922547243751</v>
      </c>
      <c r="AB316" s="63">
        <f t="shared" si="411"/>
        <v>1.0911428168479202E-5</v>
      </c>
      <c r="AC316" s="73"/>
      <c r="AD316" s="81">
        <f t="shared" si="412"/>
        <v>91.007707978703138</v>
      </c>
      <c r="AE316" s="81">
        <f t="shared" si="397"/>
        <v>104.63208209720551</v>
      </c>
      <c r="AF316" s="81">
        <f t="shared" si="398"/>
        <v>119.98217785061671</v>
      </c>
      <c r="AG316" s="81">
        <f t="shared" si="399"/>
        <v>137.2765825395561</v>
      </c>
      <c r="AH316" s="81">
        <f t="shared" si="400"/>
        <v>156.76157066924529</v>
      </c>
      <c r="AI316" s="82">
        <f t="shared" si="401"/>
        <v>495.5182020597141</v>
      </c>
      <c r="AK316" s="86">
        <f t="shared" si="402"/>
        <v>0.14970571637394314</v>
      </c>
      <c r="AL316" s="86">
        <f t="shared" si="403"/>
        <v>0.14670544106300606</v>
      </c>
      <c r="AM316" s="86">
        <f t="shared" si="404"/>
        <v>0.14414144666111761</v>
      </c>
      <c r="AN316" s="86">
        <f t="shared" si="405"/>
        <v>0.14193963580113605</v>
      </c>
      <c r="AO316" s="56"/>
      <c r="AP316" s="53" t="str">
        <f t="shared" si="413"/>
        <v>INC0030-ST-0810-002-B</v>
      </c>
      <c r="AQ316" s="53">
        <f t="shared" si="414"/>
        <v>30.335902659567715</v>
      </c>
      <c r="AR316" s="54">
        <f t="shared" ref="AR316:AU316" si="468">IF($B316=0,L316,AQ316*(1+AK316))</f>
        <v>34.877360699068511</v>
      </c>
      <c r="AS316" s="54">
        <f t="shared" si="468"/>
        <v>39.99405928353891</v>
      </c>
      <c r="AT316" s="54">
        <f t="shared" si="468"/>
        <v>45.758860846518715</v>
      </c>
      <c r="AU316" s="54">
        <f t="shared" si="468"/>
        <v>52.253856889748441</v>
      </c>
      <c r="AW316" s="102">
        <f t="shared" si="416"/>
        <v>0.41877686400103997</v>
      </c>
      <c r="AX316" s="102">
        <f t="shared" si="417"/>
        <v>0.72250872097481389</v>
      </c>
      <c r="AY316" s="103">
        <f t="shared" si="418"/>
        <v>0.57961496082154307</v>
      </c>
    </row>
    <row r="317" spans="1:51" x14ac:dyDescent="0.2">
      <c r="A317" s="27" t="s">
        <v>331</v>
      </c>
      <c r="B317" s="18">
        <f>IF(ISERROR(VLOOKUP('Prices revenue smoothing'!A317,Quantities!$A$1:$B$576,2,FALSE)),0,VLOOKUP('Prices revenue smoothing'!A317,Quantities!$A$1:$B$576,2,FALSE))</f>
        <v>1</v>
      </c>
      <c r="C317" s="19">
        <f t="shared" si="407"/>
        <v>1</v>
      </c>
      <c r="D317" s="20">
        <v>2</v>
      </c>
      <c r="E317" s="21">
        <v>820</v>
      </c>
      <c r="F317" s="22">
        <v>0</v>
      </c>
      <c r="G317" s="23">
        <v>0</v>
      </c>
      <c r="H317" s="23">
        <v>0</v>
      </c>
      <c r="I317" s="23">
        <f>VLOOKUP(A317,'[1]Public Lighting Charges'!$A$8:$L$689,12,FALSE)</f>
        <v>19.525988659567716</v>
      </c>
      <c r="J317" s="24">
        <f t="shared" si="408"/>
        <v>19.525988659567716</v>
      </c>
      <c r="K317" s="25">
        <f t="shared" si="409"/>
        <v>19.525988659567716</v>
      </c>
      <c r="L317" s="25">
        <f t="shared" si="389"/>
        <v>27.439546572737974</v>
      </c>
      <c r="M317" s="25">
        <f t="shared" si="389"/>
        <v>27.510912781507926</v>
      </c>
      <c r="N317" s="25">
        <f t="shared" si="389"/>
        <v>27.446544074334255</v>
      </c>
      <c r="O317" s="25">
        <f t="shared" si="389"/>
        <v>27.703020956941355</v>
      </c>
      <c r="P317" s="23">
        <f t="shared" si="457"/>
        <v>27.439546572737974</v>
      </c>
      <c r="Q317" s="23">
        <f t="shared" si="458"/>
        <v>0</v>
      </c>
      <c r="R317" s="32">
        <f t="shared" si="419"/>
        <v>27.439546572737974</v>
      </c>
      <c r="S317" s="26">
        <f t="shared" si="390"/>
        <v>0</v>
      </c>
      <c r="U317" s="61">
        <f t="shared" si="391"/>
        <v>19.525988659567716</v>
      </c>
      <c r="V317" s="61">
        <f t="shared" si="392"/>
        <v>27.439546572737974</v>
      </c>
      <c r="W317" s="61">
        <f t="shared" si="393"/>
        <v>27.510912781507926</v>
      </c>
      <c r="X317" s="61">
        <f t="shared" si="394"/>
        <v>27.446544074334255</v>
      </c>
      <c r="Y317" s="61">
        <f t="shared" si="395"/>
        <v>27.703020956941355</v>
      </c>
      <c r="Z317" s="62">
        <f t="shared" si="396"/>
        <v>106.31498154288268</v>
      </c>
      <c r="AA317" s="61">
        <f t="shared" si="410"/>
        <v>8.1770322973736391</v>
      </c>
      <c r="AB317" s="63">
        <f t="shared" si="411"/>
        <v>2.3410810733445808E-6</v>
      </c>
      <c r="AC317" s="73"/>
      <c r="AD317" s="81">
        <f t="shared" si="412"/>
        <v>19.525988659567716</v>
      </c>
      <c r="AE317" s="81">
        <f t="shared" si="397"/>
        <v>22.449140779757787</v>
      </c>
      <c r="AF317" s="81">
        <f t="shared" si="398"/>
        <v>25.742551879337668</v>
      </c>
      <c r="AG317" s="81">
        <f t="shared" si="399"/>
        <v>29.453120547974272</v>
      </c>
      <c r="AH317" s="81">
        <f t="shared" si="400"/>
        <v>33.633685751760694</v>
      </c>
      <c r="AI317" s="82">
        <f t="shared" si="401"/>
        <v>106.31498154300881</v>
      </c>
      <c r="AK317" s="86">
        <f t="shared" si="402"/>
        <v>0.14970571637394295</v>
      </c>
      <c r="AL317" s="86">
        <f t="shared" si="403"/>
        <v>0.14670544106300601</v>
      </c>
      <c r="AM317" s="86">
        <f t="shared" si="404"/>
        <v>0.14414144666111764</v>
      </c>
      <c r="AN317" s="86">
        <f t="shared" si="405"/>
        <v>0.14193963580113594</v>
      </c>
      <c r="AO317" s="56"/>
      <c r="AP317" s="53" t="str">
        <f t="shared" si="413"/>
        <v>INC0030-ST-0820-002-B</v>
      </c>
      <c r="AQ317" s="53">
        <f t="shared" si="414"/>
        <v>19.525988659567716</v>
      </c>
      <c r="AR317" s="54">
        <f t="shared" ref="AR317:AU317" si="469">IF($B317=0,L317,AQ317*(1+AK317))</f>
        <v>22.449140779757787</v>
      </c>
      <c r="AS317" s="54">
        <f t="shared" si="469"/>
        <v>25.742551879337668</v>
      </c>
      <c r="AT317" s="54">
        <f t="shared" si="469"/>
        <v>29.453120547974276</v>
      </c>
      <c r="AU317" s="54">
        <f t="shared" si="469"/>
        <v>33.633685751760702</v>
      </c>
      <c r="AW317" s="102">
        <f t="shared" si="416"/>
        <v>0.41877686400104003</v>
      </c>
      <c r="AX317" s="102">
        <f t="shared" si="417"/>
        <v>0.72250872097481356</v>
      </c>
      <c r="AY317" s="103">
        <f t="shared" si="418"/>
        <v>0.5796149608215434</v>
      </c>
    </row>
    <row r="318" spans="1:51" x14ac:dyDescent="0.2">
      <c r="A318" s="27" t="s">
        <v>332</v>
      </c>
      <c r="B318" s="18">
        <f>IF(ISERROR(VLOOKUP('Prices revenue smoothing'!A318,Quantities!$A$1:$B$576,2,FALSE)),0,VLOOKUP('Prices revenue smoothing'!A318,Quantities!$A$1:$B$576,2,FALSE))</f>
        <v>2</v>
      </c>
      <c r="C318" s="19">
        <f t="shared" si="407"/>
        <v>1</v>
      </c>
      <c r="D318" s="20">
        <v>2</v>
      </c>
      <c r="E318" s="21">
        <v>990</v>
      </c>
      <c r="F318" s="22">
        <v>0</v>
      </c>
      <c r="G318" s="23">
        <v>0</v>
      </c>
      <c r="H318" s="23">
        <v>0</v>
      </c>
      <c r="I318" s="23">
        <f>VLOOKUP(A318,'[1]Public Lighting Charges'!$A$8:$L$689,12,FALSE)</f>
        <v>29.400872409567718</v>
      </c>
      <c r="J318" s="24">
        <f t="shared" si="408"/>
        <v>29.400872409567718</v>
      </c>
      <c r="K318" s="25">
        <f t="shared" si="409"/>
        <v>29.400872409567718</v>
      </c>
      <c r="L318" s="25">
        <f t="shared" si="389"/>
        <v>41.316556197330129</v>
      </c>
      <c r="M318" s="25">
        <f t="shared" si="389"/>
        <v>41.424014458982448</v>
      </c>
      <c r="N318" s="25">
        <f t="shared" si="389"/>
        <v>41.327092547381589</v>
      </c>
      <c r="O318" s="25">
        <f t="shared" si="389"/>
        <v>41.713277556141186</v>
      </c>
      <c r="P318" s="23">
        <f t="shared" si="457"/>
        <v>41.316556197330129</v>
      </c>
      <c r="Q318" s="23">
        <f t="shared" si="458"/>
        <v>0</v>
      </c>
      <c r="R318" s="32">
        <f t="shared" si="419"/>
        <v>41.316556197330129</v>
      </c>
      <c r="S318" s="26">
        <f t="shared" si="390"/>
        <v>0</v>
      </c>
      <c r="U318" s="61">
        <f t="shared" si="391"/>
        <v>58.801744819135436</v>
      </c>
      <c r="V318" s="61">
        <f t="shared" si="392"/>
        <v>82.633112394660259</v>
      </c>
      <c r="W318" s="61">
        <f t="shared" si="393"/>
        <v>82.848028917964896</v>
      </c>
      <c r="X318" s="61">
        <f t="shared" si="394"/>
        <v>82.654185094763179</v>
      </c>
      <c r="Y318" s="61">
        <f t="shared" si="395"/>
        <v>83.426555112282372</v>
      </c>
      <c r="Z318" s="62">
        <f t="shared" si="396"/>
        <v>320.16337426645225</v>
      </c>
      <c r="AA318" s="61">
        <f t="shared" si="410"/>
        <v>24.624810293146936</v>
      </c>
      <c r="AB318" s="63">
        <f t="shared" si="411"/>
        <v>7.050073329232556E-6</v>
      </c>
      <c r="AC318" s="73"/>
      <c r="AD318" s="81">
        <f t="shared" si="412"/>
        <v>58.801744819135436</v>
      </c>
      <c r="AE318" s="81">
        <f t="shared" si="397"/>
        <v>67.604702151321902</v>
      </c>
      <c r="AF318" s="81">
        <f t="shared" si="398"/>
        <v>77.52267979836472</v>
      </c>
      <c r="AG318" s="81">
        <f t="shared" si="399"/>
        <v>88.696911013547606</v>
      </c>
      <c r="AH318" s="81">
        <f t="shared" si="400"/>
        <v>101.28651825949632</v>
      </c>
      <c r="AI318" s="82">
        <f t="shared" si="401"/>
        <v>320.16337426683214</v>
      </c>
      <c r="AK318" s="86">
        <f t="shared" si="402"/>
        <v>0.14970571637394306</v>
      </c>
      <c r="AL318" s="86">
        <f t="shared" si="403"/>
        <v>0.14670544106300581</v>
      </c>
      <c r="AM318" s="86">
        <f t="shared" si="404"/>
        <v>0.14414144666111758</v>
      </c>
      <c r="AN318" s="86">
        <f t="shared" si="405"/>
        <v>0.14193963580113597</v>
      </c>
      <c r="AO318" s="56"/>
      <c r="AP318" s="53" t="str">
        <f t="shared" si="413"/>
        <v>INC0030-ST-0990-002-B</v>
      </c>
      <c r="AQ318" s="53">
        <f t="shared" si="414"/>
        <v>29.400872409567718</v>
      </c>
      <c r="AR318" s="54">
        <f t="shared" ref="AR318:AU318" si="470">IF($B318=0,L318,AQ318*(1+AK318))</f>
        <v>33.802351075660951</v>
      </c>
      <c r="AS318" s="54">
        <f t="shared" si="470"/>
        <v>38.76133989918236</v>
      </c>
      <c r="AT318" s="54">
        <f t="shared" si="470"/>
        <v>44.348455506773803</v>
      </c>
      <c r="AU318" s="54">
        <f t="shared" si="470"/>
        <v>50.643259129748159</v>
      </c>
      <c r="AW318" s="102">
        <f t="shared" si="416"/>
        <v>0.41877686400103997</v>
      </c>
      <c r="AX318" s="102">
        <f t="shared" si="417"/>
        <v>0.722508720974813</v>
      </c>
      <c r="AY318" s="103">
        <f t="shared" si="418"/>
        <v>0.57961496082154385</v>
      </c>
    </row>
    <row r="319" spans="1:51" x14ac:dyDescent="0.2">
      <c r="A319" s="27" t="s">
        <v>333</v>
      </c>
      <c r="B319" s="18">
        <f>IF(ISERROR(VLOOKUP('Prices revenue smoothing'!A319,Quantities!$A$1:$B$576,2,FALSE)),0,VLOOKUP('Prices revenue smoothing'!A319,Quantities!$A$1:$B$576,2,FALSE))</f>
        <v>8</v>
      </c>
      <c r="C319" s="19">
        <f t="shared" si="407"/>
        <v>1</v>
      </c>
      <c r="D319" s="20">
        <v>2</v>
      </c>
      <c r="E319" s="21">
        <v>10</v>
      </c>
      <c r="F319" s="22">
        <v>0</v>
      </c>
      <c r="G319" s="23">
        <v>0</v>
      </c>
      <c r="H319" s="23">
        <v>0</v>
      </c>
      <c r="I319" s="23">
        <f>VLOOKUP(A319,'[1]Public Lighting Charges'!$A$8:$L$689,12,FALSE)</f>
        <v>19.525988659567716</v>
      </c>
      <c r="J319" s="24">
        <f t="shared" si="408"/>
        <v>19.525988659567716</v>
      </c>
      <c r="K319" s="25">
        <f t="shared" si="409"/>
        <v>19.525988659567716</v>
      </c>
      <c r="L319" s="25">
        <f t="shared" ref="L319:O369" si="471">IF($D319=1,($I319*(1+L$8)*L$7)+$F319,$J319*(1+L$8)*L$7)</f>
        <v>27.439546572737974</v>
      </c>
      <c r="M319" s="25">
        <f t="shared" si="471"/>
        <v>27.510912781507926</v>
      </c>
      <c r="N319" s="25">
        <f t="shared" si="471"/>
        <v>27.446544074334255</v>
      </c>
      <c r="O319" s="25">
        <f t="shared" si="471"/>
        <v>27.703020956941355</v>
      </c>
      <c r="P319" s="23">
        <f t="shared" si="457"/>
        <v>27.439546572737974</v>
      </c>
      <c r="Q319" s="23">
        <f t="shared" si="458"/>
        <v>0</v>
      </c>
      <c r="R319" s="32">
        <f t="shared" si="419"/>
        <v>27.439546572737974</v>
      </c>
      <c r="S319" s="26">
        <f t="shared" si="390"/>
        <v>0</v>
      </c>
      <c r="U319" s="61">
        <f t="shared" si="391"/>
        <v>156.20790927654173</v>
      </c>
      <c r="V319" s="61">
        <f t="shared" si="392"/>
        <v>219.51637258190379</v>
      </c>
      <c r="W319" s="61">
        <f t="shared" si="393"/>
        <v>220.08730225206341</v>
      </c>
      <c r="X319" s="61">
        <f t="shared" si="394"/>
        <v>219.57235259467404</v>
      </c>
      <c r="Y319" s="61">
        <f t="shared" si="395"/>
        <v>221.62416765553084</v>
      </c>
      <c r="Z319" s="62">
        <f t="shared" si="396"/>
        <v>850.51985234306142</v>
      </c>
      <c r="AA319" s="61">
        <f t="shared" si="410"/>
        <v>65.416258378989113</v>
      </c>
      <c r="AB319" s="63">
        <f t="shared" si="411"/>
        <v>1.8728648586756646E-5</v>
      </c>
      <c r="AC319" s="73"/>
      <c r="AD319" s="81">
        <f t="shared" si="412"/>
        <v>156.20790927654173</v>
      </c>
      <c r="AE319" s="81">
        <f t="shared" si="397"/>
        <v>179.5931262380623</v>
      </c>
      <c r="AF319" s="81">
        <f t="shared" si="398"/>
        <v>205.94041503470135</v>
      </c>
      <c r="AG319" s="81">
        <f t="shared" si="399"/>
        <v>235.62496438379418</v>
      </c>
      <c r="AH319" s="81">
        <f t="shared" si="400"/>
        <v>269.06948601408556</v>
      </c>
      <c r="AI319" s="82">
        <f t="shared" si="401"/>
        <v>850.5198523440705</v>
      </c>
      <c r="AK319" s="86">
        <f t="shared" si="402"/>
        <v>0.14970571637394295</v>
      </c>
      <c r="AL319" s="86">
        <f t="shared" si="403"/>
        <v>0.14670544106300601</v>
      </c>
      <c r="AM319" s="86">
        <f t="shared" si="404"/>
        <v>0.14414144666111764</v>
      </c>
      <c r="AN319" s="86">
        <f t="shared" si="405"/>
        <v>0.14193963580113594</v>
      </c>
      <c r="AO319" s="56"/>
      <c r="AP319" s="53" t="str">
        <f t="shared" si="413"/>
        <v>INC0050-ST-0010-002-B</v>
      </c>
      <c r="AQ319" s="53">
        <f t="shared" si="414"/>
        <v>19.525988659567716</v>
      </c>
      <c r="AR319" s="54">
        <f t="shared" ref="AR319:AU319" si="472">IF($B319=0,L319,AQ319*(1+AK319))</f>
        <v>22.449140779757787</v>
      </c>
      <c r="AS319" s="54">
        <f t="shared" si="472"/>
        <v>25.742551879337668</v>
      </c>
      <c r="AT319" s="54">
        <f t="shared" si="472"/>
        <v>29.453120547974276</v>
      </c>
      <c r="AU319" s="54">
        <f t="shared" si="472"/>
        <v>33.633685751760702</v>
      </c>
      <c r="AW319" s="102">
        <f t="shared" si="416"/>
        <v>0.41877686400104003</v>
      </c>
      <c r="AX319" s="102">
        <f t="shared" si="417"/>
        <v>0.72250872097481356</v>
      </c>
      <c r="AY319" s="103">
        <f t="shared" si="418"/>
        <v>0.5796149608215434</v>
      </c>
    </row>
    <row r="320" spans="1:51" x14ac:dyDescent="0.2">
      <c r="A320" s="27" t="s">
        <v>334</v>
      </c>
      <c r="B320" s="18">
        <f>IF(ISERROR(VLOOKUP('Prices revenue smoothing'!A320,Quantities!$A$1:$B$576,2,FALSE)),0,VLOOKUP('Prices revenue smoothing'!A320,Quantities!$A$1:$B$576,2,FALSE))</f>
        <v>2</v>
      </c>
      <c r="C320" s="19">
        <f t="shared" si="407"/>
        <v>1</v>
      </c>
      <c r="D320" s="20">
        <v>2</v>
      </c>
      <c r="E320" s="21">
        <v>810</v>
      </c>
      <c r="F320" s="22">
        <v>0</v>
      </c>
      <c r="G320" s="23">
        <v>0</v>
      </c>
      <c r="H320" s="23">
        <v>0</v>
      </c>
      <c r="I320" s="23">
        <f>VLOOKUP(A320,'[1]Public Lighting Charges'!$A$8:$L$689,12,FALSE)</f>
        <v>30.335902659567715</v>
      </c>
      <c r="J320" s="24">
        <f t="shared" si="408"/>
        <v>30.335902659567715</v>
      </c>
      <c r="K320" s="25">
        <f t="shared" si="409"/>
        <v>30.335902659567715</v>
      </c>
      <c r="L320" s="25">
        <f t="shared" si="471"/>
        <v>42.630538630645837</v>
      </c>
      <c r="M320" s="25">
        <f t="shared" si="471"/>
        <v>42.74141436657775</v>
      </c>
      <c r="N320" s="25">
        <f t="shared" si="471"/>
        <v>42.641410066196983</v>
      </c>
      <c r="O320" s="25">
        <f t="shared" si="471"/>
        <v>43.039876841982291</v>
      </c>
      <c r="P320" s="23">
        <f t="shared" si="457"/>
        <v>42.630538630645837</v>
      </c>
      <c r="Q320" s="23">
        <f t="shared" si="458"/>
        <v>0</v>
      </c>
      <c r="R320" s="32">
        <f t="shared" si="419"/>
        <v>42.630538630645837</v>
      </c>
      <c r="S320" s="26">
        <f t="shared" si="390"/>
        <v>0</v>
      </c>
      <c r="U320" s="61">
        <f t="shared" si="391"/>
        <v>60.67180531913543</v>
      </c>
      <c r="V320" s="61">
        <f t="shared" si="392"/>
        <v>85.261077261291675</v>
      </c>
      <c r="W320" s="61">
        <f t="shared" si="393"/>
        <v>85.4828287331555</v>
      </c>
      <c r="X320" s="61">
        <f t="shared" si="394"/>
        <v>85.282820132393965</v>
      </c>
      <c r="Y320" s="61">
        <f t="shared" si="395"/>
        <v>86.079753683964583</v>
      </c>
      <c r="Z320" s="62">
        <f t="shared" si="396"/>
        <v>330.34546803941743</v>
      </c>
      <c r="AA320" s="61">
        <f t="shared" si="410"/>
        <v>25.407948364829153</v>
      </c>
      <c r="AB320" s="63">
        <f t="shared" si="411"/>
        <v>7.2742854456527969E-6</v>
      </c>
      <c r="AC320" s="73"/>
      <c r="AD320" s="81">
        <f t="shared" si="412"/>
        <v>60.67180531913543</v>
      </c>
      <c r="AE320" s="81">
        <f t="shared" si="397"/>
        <v>69.754721398137008</v>
      </c>
      <c r="AF320" s="81">
        <f t="shared" si="398"/>
        <v>79.988118567077791</v>
      </c>
      <c r="AG320" s="81">
        <f t="shared" si="399"/>
        <v>91.517721693037387</v>
      </c>
      <c r="AH320" s="81">
        <f t="shared" si="400"/>
        <v>104.50771377949683</v>
      </c>
      <c r="AI320" s="82">
        <f t="shared" si="401"/>
        <v>330.34546803980936</v>
      </c>
      <c r="AK320" s="86">
        <f t="shared" si="402"/>
        <v>0.14970571637394303</v>
      </c>
      <c r="AL320" s="86">
        <f t="shared" si="403"/>
        <v>0.14670544106300587</v>
      </c>
      <c r="AM320" s="86">
        <f t="shared" si="404"/>
        <v>0.14414144666111764</v>
      </c>
      <c r="AN320" s="86">
        <f t="shared" si="405"/>
        <v>0.14193963580113586</v>
      </c>
      <c r="AO320" s="56"/>
      <c r="AP320" s="53" t="str">
        <f t="shared" si="413"/>
        <v>INC0050-ST-0810-002-B</v>
      </c>
      <c r="AQ320" s="53">
        <f t="shared" si="414"/>
        <v>30.335902659567715</v>
      </c>
      <c r="AR320" s="54">
        <f t="shared" ref="AR320:AU320" si="473">IF($B320=0,L320,AQ320*(1+AK320))</f>
        <v>34.877360699068504</v>
      </c>
      <c r="AS320" s="54">
        <f t="shared" si="473"/>
        <v>39.994059283538903</v>
      </c>
      <c r="AT320" s="54">
        <f t="shared" si="473"/>
        <v>45.758860846518708</v>
      </c>
      <c r="AU320" s="54">
        <f t="shared" si="473"/>
        <v>52.253856889748427</v>
      </c>
      <c r="AW320" s="102">
        <f t="shared" si="416"/>
        <v>0.41877686400103997</v>
      </c>
      <c r="AX320" s="102">
        <f t="shared" si="417"/>
        <v>0.72250872097481345</v>
      </c>
      <c r="AY320" s="103">
        <f t="shared" si="418"/>
        <v>0.57961496082154351</v>
      </c>
    </row>
    <row r="321" spans="1:51" x14ac:dyDescent="0.2">
      <c r="A321" s="27" t="s">
        <v>335</v>
      </c>
      <c r="B321" s="18">
        <f>IF(ISERROR(VLOOKUP('Prices revenue smoothing'!A321,Quantities!$A$1:$B$576,2,FALSE)),0,VLOOKUP('Prices revenue smoothing'!A321,Quantities!$A$1:$B$576,2,FALSE))</f>
        <v>2</v>
      </c>
      <c r="C321" s="19">
        <f t="shared" si="407"/>
        <v>1</v>
      </c>
      <c r="D321" s="20">
        <v>2</v>
      </c>
      <c r="E321" s="21">
        <v>10</v>
      </c>
      <c r="F321" s="22">
        <v>0</v>
      </c>
      <c r="G321" s="23">
        <v>0</v>
      </c>
      <c r="H321" s="23">
        <v>0</v>
      </c>
      <c r="I321" s="23">
        <f>VLOOKUP(A321,'[1]Public Lighting Charges'!$A$8:$L$689,12,FALSE)</f>
        <v>17.378043762022166</v>
      </c>
      <c r="J321" s="24">
        <f t="shared" si="408"/>
        <v>17.378043762022166</v>
      </c>
      <c r="K321" s="25">
        <f t="shared" si="409"/>
        <v>17.378043762022166</v>
      </c>
      <c r="L321" s="25">
        <f t="shared" si="471"/>
        <v>24.421075391613112</v>
      </c>
      <c r="M321" s="25">
        <f t="shared" si="471"/>
        <v>24.48459100256407</v>
      </c>
      <c r="N321" s="25">
        <f t="shared" si="471"/>
        <v>24.427303137162141</v>
      </c>
      <c r="O321" s="25">
        <f t="shared" si="471"/>
        <v>24.655566431154643</v>
      </c>
      <c r="P321" s="23">
        <f t="shared" si="457"/>
        <v>24.421075391613112</v>
      </c>
      <c r="Q321" s="23">
        <f t="shared" si="458"/>
        <v>0</v>
      </c>
      <c r="R321" s="32">
        <f t="shared" si="419"/>
        <v>24.421075391613112</v>
      </c>
      <c r="S321" s="26">
        <f t="shared" si="390"/>
        <v>0</v>
      </c>
      <c r="U321" s="61">
        <f t="shared" si="391"/>
        <v>34.756087524044332</v>
      </c>
      <c r="V321" s="61">
        <f t="shared" si="392"/>
        <v>48.842150783226224</v>
      </c>
      <c r="W321" s="61">
        <f t="shared" si="393"/>
        <v>48.96918200512814</v>
      </c>
      <c r="X321" s="61">
        <f t="shared" si="394"/>
        <v>48.854606274324283</v>
      </c>
      <c r="Y321" s="61">
        <f t="shared" si="395"/>
        <v>49.311132862309286</v>
      </c>
      <c r="Z321" s="62">
        <f t="shared" si="396"/>
        <v>189.23972906288645</v>
      </c>
      <c r="AA321" s="61">
        <f t="shared" si="410"/>
        <v>14.555045338264954</v>
      </c>
      <c r="AB321" s="63">
        <f t="shared" si="411"/>
        <v>4.1671036537337236E-6</v>
      </c>
      <c r="AC321" s="73"/>
      <c r="AD321" s="81">
        <f t="shared" si="412"/>
        <v>34.756087524044332</v>
      </c>
      <c r="AE321" s="81">
        <f t="shared" si="397"/>
        <v>39.959272505186853</v>
      </c>
      <c r="AF321" s="81">
        <f t="shared" si="398"/>
        <v>45.821515202617135</v>
      </c>
      <c r="AG321" s="81">
        <f t="shared" si="399"/>
        <v>52.42629469212676</v>
      </c>
      <c r="AH321" s="81">
        <f t="shared" si="400"/>
        <v>59.867663867130254</v>
      </c>
      <c r="AI321" s="82">
        <f t="shared" si="401"/>
        <v>189.23972906311099</v>
      </c>
      <c r="AK321" s="86">
        <f t="shared" si="402"/>
        <v>0.14970571637394303</v>
      </c>
      <c r="AL321" s="86">
        <f t="shared" si="403"/>
        <v>0.14670544106300593</v>
      </c>
      <c r="AM321" s="86">
        <f t="shared" si="404"/>
        <v>0.14414144666111756</v>
      </c>
      <c r="AN321" s="86">
        <f t="shared" si="405"/>
        <v>0.14193963580113586</v>
      </c>
      <c r="AO321" s="56"/>
      <c r="AP321" s="53" t="str">
        <f t="shared" si="413"/>
        <v>INC0080-ST-0010-002-B</v>
      </c>
      <c r="AQ321" s="53">
        <f t="shared" si="414"/>
        <v>17.378043762022166</v>
      </c>
      <c r="AR321" s="54">
        <f t="shared" ref="AR321:AU321" si="474">IF($B321=0,L321,AQ321*(1+AK321))</f>
        <v>19.979636252593426</v>
      </c>
      <c r="AS321" s="54">
        <f t="shared" si="474"/>
        <v>22.910757601308568</v>
      </c>
      <c r="AT321" s="54">
        <f t="shared" si="474"/>
        <v>26.21314734606338</v>
      </c>
      <c r="AU321" s="54">
        <f t="shared" si="474"/>
        <v>29.933831933565124</v>
      </c>
      <c r="AW321" s="102">
        <f t="shared" si="416"/>
        <v>0.41877686400103992</v>
      </c>
      <c r="AX321" s="102">
        <f t="shared" si="417"/>
        <v>0.72250872097481267</v>
      </c>
      <c r="AY321" s="103">
        <f t="shared" si="418"/>
        <v>0.57961496082154396</v>
      </c>
    </row>
    <row r="322" spans="1:51" x14ac:dyDescent="0.2">
      <c r="A322" s="27" t="s">
        <v>336</v>
      </c>
      <c r="B322" s="18">
        <f>IF(ISERROR(VLOOKUP('Prices revenue smoothing'!A322,Quantities!$A$1:$B$576,2,FALSE)),0,VLOOKUP('Prices revenue smoothing'!A322,Quantities!$A$1:$B$576,2,FALSE))</f>
        <v>1</v>
      </c>
      <c r="C322" s="19">
        <f t="shared" si="407"/>
        <v>1</v>
      </c>
      <c r="D322" s="20">
        <v>2</v>
      </c>
      <c r="E322" s="21">
        <v>10</v>
      </c>
      <c r="F322" s="22">
        <v>0</v>
      </c>
      <c r="G322" s="23">
        <v>0</v>
      </c>
      <c r="H322" s="23">
        <v>0</v>
      </c>
      <c r="I322" s="23">
        <f>VLOOKUP(A322,'[1]Public Lighting Charges'!$A$8:$L$689,12,FALSE)</f>
        <v>17.378043762022166</v>
      </c>
      <c r="J322" s="24">
        <f t="shared" si="408"/>
        <v>17.378043762022166</v>
      </c>
      <c r="K322" s="25">
        <f t="shared" si="409"/>
        <v>17.378043762022166</v>
      </c>
      <c r="L322" s="25">
        <f t="shared" si="471"/>
        <v>24.421075391613112</v>
      </c>
      <c r="M322" s="25">
        <f t="shared" si="471"/>
        <v>24.48459100256407</v>
      </c>
      <c r="N322" s="25">
        <f t="shared" si="471"/>
        <v>24.427303137162141</v>
      </c>
      <c r="O322" s="25">
        <f t="shared" si="471"/>
        <v>24.655566431154643</v>
      </c>
      <c r="P322" s="23">
        <f t="shared" si="457"/>
        <v>24.421075391613112</v>
      </c>
      <c r="Q322" s="23">
        <f t="shared" si="458"/>
        <v>0</v>
      </c>
      <c r="R322" s="32">
        <f t="shared" si="419"/>
        <v>24.421075391613112</v>
      </c>
      <c r="S322" s="26">
        <f t="shared" si="390"/>
        <v>0</v>
      </c>
      <c r="U322" s="61">
        <f t="shared" si="391"/>
        <v>17.378043762022166</v>
      </c>
      <c r="V322" s="61">
        <f t="shared" si="392"/>
        <v>24.421075391613112</v>
      </c>
      <c r="W322" s="61">
        <f t="shared" si="393"/>
        <v>24.48459100256407</v>
      </c>
      <c r="X322" s="61">
        <f t="shared" si="394"/>
        <v>24.427303137162141</v>
      </c>
      <c r="Y322" s="61">
        <f t="shared" si="395"/>
        <v>24.655566431154643</v>
      </c>
      <c r="Z322" s="62">
        <f t="shared" si="396"/>
        <v>94.619864531443227</v>
      </c>
      <c r="AA322" s="61">
        <f t="shared" si="410"/>
        <v>7.2775226691324768</v>
      </c>
      <c r="AB322" s="63">
        <f t="shared" si="411"/>
        <v>2.0835518268668618E-6</v>
      </c>
      <c r="AC322" s="73"/>
      <c r="AD322" s="81">
        <f t="shared" si="412"/>
        <v>17.378043762022166</v>
      </c>
      <c r="AE322" s="81">
        <f t="shared" si="397"/>
        <v>19.979636252593426</v>
      </c>
      <c r="AF322" s="81">
        <f t="shared" si="398"/>
        <v>22.910757601308568</v>
      </c>
      <c r="AG322" s="81">
        <f t="shared" si="399"/>
        <v>26.21314734606338</v>
      </c>
      <c r="AH322" s="81">
        <f t="shared" si="400"/>
        <v>29.933831933565127</v>
      </c>
      <c r="AI322" s="82">
        <f t="shared" si="401"/>
        <v>94.619864531555493</v>
      </c>
      <c r="AK322" s="86">
        <f t="shared" si="402"/>
        <v>0.14970571637394303</v>
      </c>
      <c r="AL322" s="86">
        <f t="shared" si="403"/>
        <v>0.14670544106300593</v>
      </c>
      <c r="AM322" s="86">
        <f t="shared" si="404"/>
        <v>0.14414144666111756</v>
      </c>
      <c r="AN322" s="86">
        <f t="shared" si="405"/>
        <v>0.14193963580113586</v>
      </c>
      <c r="AO322" s="56"/>
      <c r="AP322" s="53" t="str">
        <f t="shared" si="413"/>
        <v>INC0090-ST-0010-002-B</v>
      </c>
      <c r="AQ322" s="53">
        <f t="shared" si="414"/>
        <v>17.378043762022166</v>
      </c>
      <c r="AR322" s="54">
        <f t="shared" ref="AR322:AU322" si="475">IF($B322=0,L322,AQ322*(1+AK322))</f>
        <v>19.979636252593426</v>
      </c>
      <c r="AS322" s="54">
        <f t="shared" si="475"/>
        <v>22.910757601308568</v>
      </c>
      <c r="AT322" s="54">
        <f t="shared" si="475"/>
        <v>26.21314734606338</v>
      </c>
      <c r="AU322" s="54">
        <f t="shared" si="475"/>
        <v>29.933831933565124</v>
      </c>
      <c r="AW322" s="102">
        <f t="shared" si="416"/>
        <v>0.41877686400103992</v>
      </c>
      <c r="AX322" s="102">
        <f t="shared" si="417"/>
        <v>0.72250872097481267</v>
      </c>
      <c r="AY322" s="103">
        <f t="shared" si="418"/>
        <v>0.57961496082154396</v>
      </c>
    </row>
    <row r="323" spans="1:51" x14ac:dyDescent="0.2">
      <c r="A323" s="27" t="s">
        <v>337</v>
      </c>
      <c r="B323" s="18">
        <f>IF(ISERROR(VLOOKUP('Prices revenue smoothing'!A323,Quantities!$A$1:$B$576,2,FALSE)),0,VLOOKUP('Prices revenue smoothing'!A323,Quantities!$A$1:$B$576,2,FALSE))</f>
        <v>1</v>
      </c>
      <c r="C323" s="19">
        <f t="shared" si="407"/>
        <v>1</v>
      </c>
      <c r="D323" s="20">
        <v>2</v>
      </c>
      <c r="E323" s="21">
        <v>740</v>
      </c>
      <c r="F323" s="22">
        <v>0</v>
      </c>
      <c r="G323" s="23">
        <v>0</v>
      </c>
      <c r="H323" s="23">
        <v>0</v>
      </c>
      <c r="I323" s="23">
        <f>VLOOKUP(A323,'[1]Public Lighting Charges'!$A$8:$L$689,12,FALSE)</f>
        <v>17.378043762022166</v>
      </c>
      <c r="J323" s="24">
        <f t="shared" si="408"/>
        <v>17.378043762022166</v>
      </c>
      <c r="K323" s="25">
        <f t="shared" si="409"/>
        <v>17.378043762022166</v>
      </c>
      <c r="L323" s="25">
        <f t="shared" si="471"/>
        <v>24.421075391613112</v>
      </c>
      <c r="M323" s="25">
        <f t="shared" si="471"/>
        <v>24.48459100256407</v>
      </c>
      <c r="N323" s="25">
        <f t="shared" si="471"/>
        <v>24.427303137162141</v>
      </c>
      <c r="O323" s="25">
        <f t="shared" si="471"/>
        <v>24.655566431154643</v>
      </c>
      <c r="P323" s="23">
        <f t="shared" si="457"/>
        <v>24.421075391613112</v>
      </c>
      <c r="Q323" s="23">
        <f t="shared" si="458"/>
        <v>0</v>
      </c>
      <c r="R323" s="32">
        <f t="shared" si="419"/>
        <v>24.421075391613112</v>
      </c>
      <c r="S323" s="26">
        <f t="shared" si="390"/>
        <v>0</v>
      </c>
      <c r="U323" s="61">
        <f t="shared" si="391"/>
        <v>17.378043762022166</v>
      </c>
      <c r="V323" s="61">
        <f t="shared" si="392"/>
        <v>24.421075391613112</v>
      </c>
      <c r="W323" s="61">
        <f t="shared" si="393"/>
        <v>24.48459100256407</v>
      </c>
      <c r="X323" s="61">
        <f t="shared" si="394"/>
        <v>24.427303137162141</v>
      </c>
      <c r="Y323" s="61">
        <f t="shared" si="395"/>
        <v>24.655566431154643</v>
      </c>
      <c r="Z323" s="62">
        <f t="shared" si="396"/>
        <v>94.619864531443227</v>
      </c>
      <c r="AA323" s="61">
        <f t="shared" si="410"/>
        <v>7.2775226691324768</v>
      </c>
      <c r="AB323" s="63">
        <f t="shared" si="411"/>
        <v>2.0835518268668618E-6</v>
      </c>
      <c r="AC323" s="73"/>
      <c r="AD323" s="81">
        <f t="shared" si="412"/>
        <v>17.378043762022166</v>
      </c>
      <c r="AE323" s="81">
        <f t="shared" si="397"/>
        <v>19.979636252593426</v>
      </c>
      <c r="AF323" s="81">
        <f t="shared" si="398"/>
        <v>22.910757601308568</v>
      </c>
      <c r="AG323" s="81">
        <f t="shared" si="399"/>
        <v>26.21314734606338</v>
      </c>
      <c r="AH323" s="81">
        <f t="shared" si="400"/>
        <v>29.933831933565127</v>
      </c>
      <c r="AI323" s="82">
        <f t="shared" si="401"/>
        <v>94.619864531555493</v>
      </c>
      <c r="AK323" s="86">
        <f t="shared" si="402"/>
        <v>0.14970571637394303</v>
      </c>
      <c r="AL323" s="86">
        <f t="shared" si="403"/>
        <v>0.14670544106300593</v>
      </c>
      <c r="AM323" s="86">
        <f t="shared" si="404"/>
        <v>0.14414144666111756</v>
      </c>
      <c r="AN323" s="86">
        <f t="shared" si="405"/>
        <v>0.14193963580113586</v>
      </c>
      <c r="AO323" s="56"/>
      <c r="AP323" s="53" t="str">
        <f t="shared" si="413"/>
        <v>INC0100-ST-0740-002-B</v>
      </c>
      <c r="AQ323" s="53">
        <f t="shared" si="414"/>
        <v>17.378043762022166</v>
      </c>
      <c r="AR323" s="54">
        <f t="shared" ref="AR323:AU323" si="476">IF($B323=0,L323,AQ323*(1+AK323))</f>
        <v>19.979636252593426</v>
      </c>
      <c r="AS323" s="54">
        <f t="shared" si="476"/>
        <v>22.910757601308568</v>
      </c>
      <c r="AT323" s="54">
        <f t="shared" si="476"/>
        <v>26.21314734606338</v>
      </c>
      <c r="AU323" s="54">
        <f t="shared" si="476"/>
        <v>29.933831933565124</v>
      </c>
      <c r="AW323" s="102">
        <f t="shared" si="416"/>
        <v>0.41877686400103992</v>
      </c>
      <c r="AX323" s="102">
        <f t="shared" si="417"/>
        <v>0.72250872097481267</v>
      </c>
      <c r="AY323" s="103">
        <f t="shared" si="418"/>
        <v>0.57961496082154396</v>
      </c>
    </row>
    <row r="324" spans="1:51" x14ac:dyDescent="0.2">
      <c r="A324" s="27" t="s">
        <v>338</v>
      </c>
      <c r="B324" s="18">
        <f>IF(ISERROR(VLOOKUP('Prices revenue smoothing'!A324,Quantities!$A$1:$B$576,2,FALSE)),0,VLOOKUP('Prices revenue smoothing'!A324,Quantities!$A$1:$B$576,2,FALSE))</f>
        <v>2</v>
      </c>
      <c r="C324" s="19">
        <f t="shared" si="407"/>
        <v>1</v>
      </c>
      <c r="D324" s="20">
        <v>2</v>
      </c>
      <c r="E324" s="21">
        <v>10</v>
      </c>
      <c r="F324" s="22">
        <v>0</v>
      </c>
      <c r="G324" s="23">
        <v>0</v>
      </c>
      <c r="H324" s="23">
        <v>0</v>
      </c>
      <c r="I324" s="23">
        <f>VLOOKUP(A324,'[1]Public Lighting Charges'!$A$8:$L$689,12,FALSE)</f>
        <v>17.378043762022166</v>
      </c>
      <c r="J324" s="24">
        <f t="shared" si="408"/>
        <v>17.378043762022166</v>
      </c>
      <c r="K324" s="25">
        <f t="shared" si="409"/>
        <v>17.378043762022166</v>
      </c>
      <c r="L324" s="25">
        <f t="shared" si="471"/>
        <v>24.421075391613112</v>
      </c>
      <c r="M324" s="25">
        <f t="shared" si="471"/>
        <v>24.48459100256407</v>
      </c>
      <c r="N324" s="25">
        <f t="shared" si="471"/>
        <v>24.427303137162141</v>
      </c>
      <c r="O324" s="25">
        <f t="shared" si="471"/>
        <v>24.655566431154643</v>
      </c>
      <c r="P324" s="23">
        <f t="shared" si="457"/>
        <v>24.421075391613112</v>
      </c>
      <c r="Q324" s="23">
        <f t="shared" si="458"/>
        <v>0</v>
      </c>
      <c r="R324" s="32">
        <f t="shared" si="419"/>
        <v>24.421075391613112</v>
      </c>
      <c r="S324" s="26">
        <f t="shared" si="390"/>
        <v>0</v>
      </c>
      <c r="U324" s="61">
        <f t="shared" si="391"/>
        <v>34.756087524044332</v>
      </c>
      <c r="V324" s="61">
        <f t="shared" si="392"/>
        <v>48.842150783226224</v>
      </c>
      <c r="W324" s="61">
        <f t="shared" si="393"/>
        <v>48.96918200512814</v>
      </c>
      <c r="X324" s="61">
        <f t="shared" si="394"/>
        <v>48.854606274324283</v>
      </c>
      <c r="Y324" s="61">
        <f t="shared" si="395"/>
        <v>49.311132862309286</v>
      </c>
      <c r="Z324" s="62">
        <f t="shared" si="396"/>
        <v>189.23972906288645</v>
      </c>
      <c r="AA324" s="61">
        <f t="shared" si="410"/>
        <v>14.555045338264954</v>
      </c>
      <c r="AB324" s="63">
        <f t="shared" si="411"/>
        <v>4.1671036537337236E-6</v>
      </c>
      <c r="AC324" s="73"/>
      <c r="AD324" s="81">
        <f t="shared" si="412"/>
        <v>34.756087524044332</v>
      </c>
      <c r="AE324" s="81">
        <f t="shared" si="397"/>
        <v>39.959272505186853</v>
      </c>
      <c r="AF324" s="81">
        <f t="shared" si="398"/>
        <v>45.821515202617135</v>
      </c>
      <c r="AG324" s="81">
        <f t="shared" si="399"/>
        <v>52.42629469212676</v>
      </c>
      <c r="AH324" s="81">
        <f t="shared" si="400"/>
        <v>59.867663867130254</v>
      </c>
      <c r="AI324" s="82">
        <f t="shared" si="401"/>
        <v>189.23972906311099</v>
      </c>
      <c r="AK324" s="86">
        <f t="shared" si="402"/>
        <v>0.14970571637394303</v>
      </c>
      <c r="AL324" s="86">
        <f t="shared" si="403"/>
        <v>0.14670544106300593</v>
      </c>
      <c r="AM324" s="86">
        <f t="shared" si="404"/>
        <v>0.14414144666111756</v>
      </c>
      <c r="AN324" s="86">
        <f t="shared" si="405"/>
        <v>0.14193963580113586</v>
      </c>
      <c r="AO324" s="56"/>
      <c r="AP324" s="53" t="str">
        <f t="shared" si="413"/>
        <v>INC0110-ST-0010-002-B</v>
      </c>
      <c r="AQ324" s="53">
        <f t="shared" si="414"/>
        <v>17.378043762022166</v>
      </c>
      <c r="AR324" s="54">
        <f t="shared" ref="AR324:AU324" si="477">IF($B324=0,L324,AQ324*(1+AK324))</f>
        <v>19.979636252593426</v>
      </c>
      <c r="AS324" s="54">
        <f t="shared" si="477"/>
        <v>22.910757601308568</v>
      </c>
      <c r="AT324" s="54">
        <f t="shared" si="477"/>
        <v>26.21314734606338</v>
      </c>
      <c r="AU324" s="54">
        <f t="shared" si="477"/>
        <v>29.933831933565124</v>
      </c>
      <c r="AW324" s="102">
        <f t="shared" si="416"/>
        <v>0.41877686400103992</v>
      </c>
      <c r="AX324" s="102">
        <f t="shared" si="417"/>
        <v>0.72250872097481267</v>
      </c>
      <c r="AY324" s="103">
        <f t="shared" si="418"/>
        <v>0.57961496082154396</v>
      </c>
    </row>
    <row r="325" spans="1:51" x14ac:dyDescent="0.2">
      <c r="A325" s="27" t="s">
        <v>339</v>
      </c>
      <c r="B325" s="18">
        <f>IF(ISERROR(VLOOKUP('Prices revenue smoothing'!A325,Quantities!$A$1:$B$576,2,FALSE)),0,VLOOKUP('Prices revenue smoothing'!A325,Quantities!$A$1:$B$576,2,FALSE))</f>
        <v>3</v>
      </c>
      <c r="C325" s="19">
        <f t="shared" si="407"/>
        <v>1</v>
      </c>
      <c r="D325" s="20">
        <v>2</v>
      </c>
      <c r="E325" s="21">
        <v>620</v>
      </c>
      <c r="F325" s="22">
        <v>0</v>
      </c>
      <c r="G325" s="23">
        <v>0</v>
      </c>
      <c r="H325" s="23">
        <v>0</v>
      </c>
      <c r="I325" s="23">
        <f>VLOOKUP(A325,'[1]Public Lighting Charges'!$A$8:$L$689,12,FALSE)</f>
        <v>16.122617871888831</v>
      </c>
      <c r="J325" s="24">
        <f t="shared" si="408"/>
        <v>16.122617871888831</v>
      </c>
      <c r="K325" s="25">
        <f t="shared" si="409"/>
        <v>16.122617871888831</v>
      </c>
      <c r="L325" s="25">
        <f t="shared" si="471"/>
        <v>22.656846302805615</v>
      </c>
      <c r="M325" s="25">
        <f t="shared" si="471"/>
        <v>22.7157734144118</v>
      </c>
      <c r="N325" s="25">
        <f t="shared" si="471"/>
        <v>22.662624143111774</v>
      </c>
      <c r="O325" s="25">
        <f t="shared" si="471"/>
        <v>22.874397223765556</v>
      </c>
      <c r="P325" s="23">
        <f t="shared" si="457"/>
        <v>22.656846302805615</v>
      </c>
      <c r="Q325" s="23">
        <f t="shared" si="458"/>
        <v>0</v>
      </c>
      <c r="R325" s="32">
        <f t="shared" si="419"/>
        <v>22.656846302805615</v>
      </c>
      <c r="S325" s="26">
        <f t="shared" si="390"/>
        <v>0</v>
      </c>
      <c r="U325" s="61">
        <f t="shared" si="391"/>
        <v>48.36785361566649</v>
      </c>
      <c r="V325" s="61">
        <f t="shared" si="392"/>
        <v>67.970538908416842</v>
      </c>
      <c r="W325" s="61">
        <f t="shared" si="393"/>
        <v>68.147320243235399</v>
      </c>
      <c r="X325" s="61">
        <f t="shared" si="394"/>
        <v>67.987872429335326</v>
      </c>
      <c r="Y325" s="61">
        <f t="shared" si="395"/>
        <v>68.623191671296667</v>
      </c>
      <c r="Z325" s="62">
        <f t="shared" si="396"/>
        <v>263.35298837217897</v>
      </c>
      <c r="AA325" s="61">
        <f t="shared" si="410"/>
        <v>20.255338055630176</v>
      </c>
      <c r="AB325" s="63">
        <f t="shared" si="411"/>
        <v>5.7990951767993555E-6</v>
      </c>
      <c r="AC325" s="73"/>
      <c r="AD325" s="81">
        <f t="shared" si="412"/>
        <v>48.36785361566649</v>
      </c>
      <c r="AE325" s="81">
        <f t="shared" si="397"/>
        <v>55.608797790669854</v>
      </c>
      <c r="AF325" s="81">
        <f t="shared" si="398"/>
        <v>63.766910997533586</v>
      </c>
      <c r="AG325" s="81">
        <f t="shared" si="399"/>
        <v>72.958365797828804</v>
      </c>
      <c r="AH325" s="81">
        <f t="shared" si="400"/>
        <v>83.314049667818679</v>
      </c>
      <c r="AI325" s="82">
        <f t="shared" si="401"/>
        <v>263.35298837249138</v>
      </c>
      <c r="AK325" s="86">
        <f t="shared" si="402"/>
        <v>0.14970571637394306</v>
      </c>
      <c r="AL325" s="86">
        <f t="shared" si="403"/>
        <v>0.14670544106300595</v>
      </c>
      <c r="AM325" s="86">
        <f t="shared" si="404"/>
        <v>0.14414144666111758</v>
      </c>
      <c r="AN325" s="86">
        <f t="shared" si="405"/>
        <v>0.14193963580113597</v>
      </c>
      <c r="AO325" s="56"/>
      <c r="AP325" s="53" t="str">
        <f t="shared" si="413"/>
        <v>INC0160-ST-0620-002-B</v>
      </c>
      <c r="AQ325" s="53">
        <f t="shared" si="414"/>
        <v>16.122617871888831</v>
      </c>
      <c r="AR325" s="54">
        <f t="shared" ref="AR325:AU325" si="478">IF($B325=0,L325,AQ325*(1+AK325))</f>
        <v>18.536265930223287</v>
      </c>
      <c r="AS325" s="54">
        <f t="shared" si="478"/>
        <v>21.255636999177867</v>
      </c>
      <c r="AT325" s="54">
        <f t="shared" si="478"/>
        <v>24.319455265942938</v>
      </c>
      <c r="AU325" s="54">
        <f t="shared" si="478"/>
        <v>27.771349889272898</v>
      </c>
      <c r="AW325" s="102">
        <f t="shared" si="416"/>
        <v>0.41877686400103986</v>
      </c>
      <c r="AX325" s="102">
        <f t="shared" si="417"/>
        <v>0.72250872097481333</v>
      </c>
      <c r="AY325" s="103">
        <f t="shared" si="418"/>
        <v>0.5796149608215434</v>
      </c>
    </row>
    <row r="326" spans="1:51" x14ac:dyDescent="0.2">
      <c r="A326" s="27" t="s">
        <v>340</v>
      </c>
      <c r="B326" s="18">
        <f>IF(ISERROR(VLOOKUP('Prices revenue smoothing'!A326,Quantities!$A$1:$B$576,2,FALSE)),0,VLOOKUP('Prices revenue smoothing'!A326,Quantities!$A$1:$B$576,2,FALSE))</f>
        <v>64</v>
      </c>
      <c r="C326" s="19">
        <f t="shared" si="407"/>
        <v>1</v>
      </c>
      <c r="D326" s="20">
        <v>2</v>
      </c>
      <c r="E326" s="21">
        <v>40</v>
      </c>
      <c r="F326" s="22">
        <v>0</v>
      </c>
      <c r="G326" s="23">
        <v>0</v>
      </c>
      <c r="H326" s="23">
        <v>0</v>
      </c>
      <c r="I326" s="23">
        <f>VLOOKUP(A326,'[1]Public Lighting Charges'!$A$8:$L$689,12,FALSE)</f>
        <v>59.135545119537753</v>
      </c>
      <c r="J326" s="24">
        <f t="shared" si="408"/>
        <v>59.135545119537753</v>
      </c>
      <c r="K326" s="25">
        <f t="shared" si="409"/>
        <v>59.135545119537753</v>
      </c>
      <c r="L326" s="25">
        <f t="shared" si="471"/>
        <v>83.102196395914916</v>
      </c>
      <c r="M326" s="25">
        <f t="shared" si="471"/>
        <v>83.31833293743945</v>
      </c>
      <c r="N326" s="25">
        <f t="shared" si="471"/>
        <v>83.123388719570613</v>
      </c>
      <c r="O326" s="25">
        <f t="shared" si="471"/>
        <v>83.900143255689784</v>
      </c>
      <c r="P326" s="23">
        <f t="shared" si="457"/>
        <v>83.102196395914916</v>
      </c>
      <c r="Q326" s="23">
        <f t="shared" si="458"/>
        <v>0</v>
      </c>
      <c r="R326" s="32">
        <f t="shared" si="419"/>
        <v>83.102196395914916</v>
      </c>
      <c r="S326" s="26">
        <f t="shared" si="390"/>
        <v>0</v>
      </c>
      <c r="U326" s="61">
        <f t="shared" si="391"/>
        <v>3784.6748876504162</v>
      </c>
      <c r="V326" s="61">
        <f t="shared" si="392"/>
        <v>5318.5405693385546</v>
      </c>
      <c r="W326" s="61">
        <f t="shared" si="393"/>
        <v>5332.3733079961248</v>
      </c>
      <c r="X326" s="61">
        <f t="shared" si="394"/>
        <v>5319.8968780525192</v>
      </c>
      <c r="Y326" s="61">
        <f t="shared" si="395"/>
        <v>5369.6091683641462</v>
      </c>
      <c r="Z326" s="62">
        <f t="shared" si="396"/>
        <v>20606.77427614943</v>
      </c>
      <c r="AA326" s="61">
        <f t="shared" si="410"/>
        <v>1584.93428071373</v>
      </c>
      <c r="AB326" s="63">
        <f t="shared" si="411"/>
        <v>4.5376605009444241E-4</v>
      </c>
      <c r="AC326" s="73"/>
      <c r="AD326" s="81">
        <f t="shared" si="412"/>
        <v>3784.6748876504162</v>
      </c>
      <c r="AE326" s="81">
        <f t="shared" si="397"/>
        <v>4351.2623529485936</v>
      </c>
      <c r="AF326" s="81">
        <f t="shared" si="398"/>
        <v>4989.6162156187702</v>
      </c>
      <c r="AG326" s="81">
        <f t="shared" si="399"/>
        <v>5708.8267152218305</v>
      </c>
      <c r="AH326" s="81">
        <f t="shared" si="400"/>
        <v>6519.1355000322128</v>
      </c>
      <c r="AI326" s="82">
        <f t="shared" si="401"/>
        <v>20606.774276173885</v>
      </c>
      <c r="AK326" s="86">
        <f t="shared" si="402"/>
        <v>0.14970571637394292</v>
      </c>
      <c r="AL326" s="86">
        <f t="shared" si="403"/>
        <v>0.14670544106300595</v>
      </c>
      <c r="AM326" s="86">
        <f t="shared" si="404"/>
        <v>0.14414144666111758</v>
      </c>
      <c r="AN326" s="86">
        <f t="shared" si="405"/>
        <v>0.14193963580113603</v>
      </c>
      <c r="AO326" s="56"/>
      <c r="AP326" s="53" t="str">
        <f t="shared" si="413"/>
        <v>LPS0030-ST-0040-002-B</v>
      </c>
      <c r="AQ326" s="53">
        <f t="shared" si="414"/>
        <v>59.135545119537753</v>
      </c>
      <c r="AR326" s="54">
        <f t="shared" ref="AR326:AU326" si="479">IF($B326=0,L326,AQ326*(1+AK326))</f>
        <v>67.988474264821775</v>
      </c>
      <c r="AS326" s="54">
        <f t="shared" si="479"/>
        <v>77.962753369043284</v>
      </c>
      <c r="AT326" s="54">
        <f t="shared" si="479"/>
        <v>89.200417425341101</v>
      </c>
      <c r="AU326" s="54">
        <f t="shared" si="479"/>
        <v>101.86149218800333</v>
      </c>
      <c r="AW326" s="102">
        <f t="shared" si="416"/>
        <v>0.41877686400104008</v>
      </c>
      <c r="AX326" s="102">
        <f t="shared" si="417"/>
        <v>0.72250872097481311</v>
      </c>
      <c r="AY326" s="103">
        <f t="shared" si="418"/>
        <v>0.57961496082154385</v>
      </c>
    </row>
    <row r="327" spans="1:51" x14ac:dyDescent="0.2">
      <c r="A327" s="27" t="s">
        <v>341</v>
      </c>
      <c r="B327" s="18">
        <f>IF(ISERROR(VLOOKUP('Prices revenue smoothing'!A327,Quantities!$A$1:$B$576,2,FALSE)),0,VLOOKUP('Prices revenue smoothing'!A327,Quantities!$A$1:$B$576,2,FALSE))</f>
        <v>8</v>
      </c>
      <c r="C327" s="19">
        <f t="shared" si="407"/>
        <v>1</v>
      </c>
      <c r="D327" s="20">
        <v>2</v>
      </c>
      <c r="E327" s="21">
        <v>360</v>
      </c>
      <c r="F327" s="22">
        <v>0</v>
      </c>
      <c r="G327" s="23">
        <v>0</v>
      </c>
      <c r="H327" s="23">
        <v>0</v>
      </c>
      <c r="I327" s="23">
        <f>VLOOKUP(A327,'[1]Public Lighting Charges'!$A$8:$L$689,12,FALSE)</f>
        <v>69.010428869537748</v>
      </c>
      <c r="J327" s="24">
        <f t="shared" si="408"/>
        <v>69.010428869537748</v>
      </c>
      <c r="K327" s="25">
        <f t="shared" si="409"/>
        <v>69.010428869537748</v>
      </c>
      <c r="L327" s="25">
        <f t="shared" si="471"/>
        <v>96.979206020507064</v>
      </c>
      <c r="M327" s="25">
        <f t="shared" si="471"/>
        <v>97.231434614913951</v>
      </c>
      <c r="N327" s="25">
        <f t="shared" si="471"/>
        <v>97.003937192617954</v>
      </c>
      <c r="O327" s="25">
        <f t="shared" si="471"/>
        <v>97.910399854889604</v>
      </c>
      <c r="P327" s="23">
        <f t="shared" si="457"/>
        <v>96.979206020507064</v>
      </c>
      <c r="Q327" s="23">
        <f t="shared" si="458"/>
        <v>0</v>
      </c>
      <c r="R327" s="32">
        <f t="shared" si="419"/>
        <v>96.979206020507064</v>
      </c>
      <c r="S327" s="26">
        <f t="shared" si="390"/>
        <v>0</v>
      </c>
      <c r="U327" s="61">
        <f t="shared" si="391"/>
        <v>552.08343095630198</v>
      </c>
      <c r="V327" s="61">
        <f t="shared" si="392"/>
        <v>775.83364816405651</v>
      </c>
      <c r="W327" s="61">
        <f t="shared" si="393"/>
        <v>777.85147691931161</v>
      </c>
      <c r="X327" s="61">
        <f t="shared" si="394"/>
        <v>776.03149754094363</v>
      </c>
      <c r="Y327" s="61">
        <f t="shared" si="395"/>
        <v>783.28319883911684</v>
      </c>
      <c r="Z327" s="62">
        <f t="shared" si="396"/>
        <v>3005.9804292414265</v>
      </c>
      <c r="AA327" s="61">
        <f t="shared" si="410"/>
        <v>231.19976788281485</v>
      </c>
      <c r="AB327" s="63">
        <f t="shared" si="411"/>
        <v>6.6192400991978872E-5</v>
      </c>
      <c r="AC327" s="73"/>
      <c r="AD327" s="81">
        <f t="shared" si="412"/>
        <v>552.08343095630198</v>
      </c>
      <c r="AE327" s="81">
        <f t="shared" si="397"/>
        <v>634.73347648579943</v>
      </c>
      <c r="AF327" s="81">
        <f t="shared" si="398"/>
        <v>727.85233111110381</v>
      </c>
      <c r="AG327" s="81">
        <f t="shared" si="399"/>
        <v>832.76601907312511</v>
      </c>
      <c r="AH327" s="81">
        <f t="shared" si="400"/>
        <v>950.96852452792632</v>
      </c>
      <c r="AI327" s="82">
        <f t="shared" si="401"/>
        <v>3005.980429244993</v>
      </c>
      <c r="AK327" s="86">
        <f t="shared" si="402"/>
        <v>0.14970571637394292</v>
      </c>
      <c r="AL327" s="86">
        <f t="shared" si="403"/>
        <v>0.14670544106300604</v>
      </c>
      <c r="AM327" s="86">
        <f t="shared" si="404"/>
        <v>0.14414144666111764</v>
      </c>
      <c r="AN327" s="86">
        <f t="shared" si="405"/>
        <v>0.14193963580113594</v>
      </c>
      <c r="AO327" s="56"/>
      <c r="AP327" s="53" t="str">
        <f t="shared" si="413"/>
        <v>LPS0030-ST-0360-002-B</v>
      </c>
      <c r="AQ327" s="53">
        <f t="shared" si="414"/>
        <v>69.010428869537748</v>
      </c>
      <c r="AR327" s="54">
        <f t="shared" ref="AR327:AU327" si="480">IF($B327=0,L327,AQ327*(1+AK327))</f>
        <v>79.341684560724914</v>
      </c>
      <c r="AS327" s="54">
        <f t="shared" si="480"/>
        <v>90.981541388887962</v>
      </c>
      <c r="AT327" s="54">
        <f t="shared" si="480"/>
        <v>104.09575238414062</v>
      </c>
      <c r="AU327" s="54">
        <f t="shared" si="480"/>
        <v>118.87106556599078</v>
      </c>
      <c r="AW327" s="102">
        <f t="shared" si="416"/>
        <v>0.41877686400104003</v>
      </c>
      <c r="AX327" s="102">
        <f t="shared" si="417"/>
        <v>0.722508720974813</v>
      </c>
      <c r="AY327" s="103">
        <f t="shared" si="418"/>
        <v>0.57961496082154385</v>
      </c>
    </row>
    <row r="328" spans="1:51" x14ac:dyDescent="0.2">
      <c r="A328" s="27" t="s">
        <v>342</v>
      </c>
      <c r="B328" s="18">
        <f>IF(ISERROR(VLOOKUP('Prices revenue smoothing'!A328,Quantities!$A$1:$B$576,2,FALSE)),0,VLOOKUP('Prices revenue smoothing'!A328,Quantities!$A$1:$B$576,2,FALSE))</f>
        <v>3</v>
      </c>
      <c r="C328" s="19">
        <f t="shared" si="407"/>
        <v>1</v>
      </c>
      <c r="D328" s="20">
        <v>2</v>
      </c>
      <c r="E328" s="21">
        <v>890</v>
      </c>
      <c r="F328" s="22">
        <v>0</v>
      </c>
      <c r="G328" s="23">
        <v>0</v>
      </c>
      <c r="H328" s="23">
        <v>0</v>
      </c>
      <c r="I328" s="23">
        <f>VLOOKUP(A328,'[1]Public Lighting Charges'!$A$8:$L$689,12,FALSE)</f>
        <v>59.135545119537753</v>
      </c>
      <c r="J328" s="24">
        <f t="shared" si="408"/>
        <v>59.135545119537753</v>
      </c>
      <c r="K328" s="25">
        <f t="shared" si="409"/>
        <v>59.135545119537753</v>
      </c>
      <c r="L328" s="25">
        <f t="shared" si="471"/>
        <v>83.102196395914916</v>
      </c>
      <c r="M328" s="25">
        <f t="shared" si="471"/>
        <v>83.31833293743945</v>
      </c>
      <c r="N328" s="25">
        <f t="shared" si="471"/>
        <v>83.123388719570613</v>
      </c>
      <c r="O328" s="25">
        <f t="shared" si="471"/>
        <v>83.900143255689784</v>
      </c>
      <c r="P328" s="23">
        <f t="shared" si="457"/>
        <v>83.102196395914916</v>
      </c>
      <c r="Q328" s="23">
        <f t="shared" si="458"/>
        <v>0</v>
      </c>
      <c r="R328" s="32">
        <f t="shared" si="419"/>
        <v>83.102196395914916</v>
      </c>
      <c r="S328" s="26">
        <f t="shared" si="390"/>
        <v>0</v>
      </c>
      <c r="U328" s="61">
        <f t="shared" si="391"/>
        <v>177.40663535861324</v>
      </c>
      <c r="V328" s="61">
        <f t="shared" si="392"/>
        <v>249.30658918774475</v>
      </c>
      <c r="W328" s="61">
        <f t="shared" si="393"/>
        <v>249.95499881231837</v>
      </c>
      <c r="X328" s="61">
        <f t="shared" si="394"/>
        <v>249.37016615871184</v>
      </c>
      <c r="Y328" s="61">
        <f t="shared" si="395"/>
        <v>251.70042976706935</v>
      </c>
      <c r="Z328" s="62">
        <f t="shared" si="396"/>
        <v>965.94254419450465</v>
      </c>
      <c r="AA328" s="61">
        <f t="shared" si="410"/>
        <v>74.293794408456108</v>
      </c>
      <c r="AB328" s="63">
        <f t="shared" si="411"/>
        <v>2.127028359817699E-5</v>
      </c>
      <c r="AC328" s="73"/>
      <c r="AD328" s="81">
        <f t="shared" si="412"/>
        <v>177.40663535861324</v>
      </c>
      <c r="AE328" s="81">
        <f t="shared" si="397"/>
        <v>203.96542279446533</v>
      </c>
      <c r="AF328" s="81">
        <f t="shared" si="398"/>
        <v>233.88826010712987</v>
      </c>
      <c r="AG328" s="81">
        <f t="shared" si="399"/>
        <v>267.60125227602333</v>
      </c>
      <c r="AH328" s="81">
        <f t="shared" si="400"/>
        <v>305.58447656401</v>
      </c>
      <c r="AI328" s="82">
        <f t="shared" si="401"/>
        <v>965.94254419565073</v>
      </c>
      <c r="AK328" s="86">
        <f t="shared" si="402"/>
        <v>0.149705716373943</v>
      </c>
      <c r="AL328" s="86">
        <f t="shared" si="403"/>
        <v>0.14670544106300604</v>
      </c>
      <c r="AM328" s="86">
        <f t="shared" si="404"/>
        <v>0.14414144666111761</v>
      </c>
      <c r="AN328" s="86">
        <f t="shared" si="405"/>
        <v>0.14193963580113603</v>
      </c>
      <c r="AO328" s="56"/>
      <c r="AP328" s="53" t="str">
        <f t="shared" si="413"/>
        <v>LPS0030-ST-0890-002-B</v>
      </c>
      <c r="AQ328" s="53">
        <f t="shared" si="414"/>
        <v>59.135545119537753</v>
      </c>
      <c r="AR328" s="54">
        <f t="shared" ref="AR328:AU328" si="481">IF($B328=0,L328,AQ328*(1+AK328))</f>
        <v>67.988474264821789</v>
      </c>
      <c r="AS328" s="54">
        <f t="shared" si="481"/>
        <v>77.962753369043298</v>
      </c>
      <c r="AT328" s="54">
        <f t="shared" si="481"/>
        <v>89.200417425341129</v>
      </c>
      <c r="AU328" s="54">
        <f t="shared" si="481"/>
        <v>101.86149218800335</v>
      </c>
      <c r="AW328" s="102">
        <f t="shared" si="416"/>
        <v>0.41877686400104008</v>
      </c>
      <c r="AX328" s="102">
        <f t="shared" si="417"/>
        <v>0.72250872097481356</v>
      </c>
      <c r="AY328" s="103">
        <f t="shared" si="418"/>
        <v>0.57961496082154351</v>
      </c>
    </row>
    <row r="329" spans="1:51" x14ac:dyDescent="0.2">
      <c r="A329" s="27" t="s">
        <v>343</v>
      </c>
      <c r="B329" s="18">
        <f>IF(ISERROR(VLOOKUP('Prices revenue smoothing'!A329,Quantities!$A$1:$B$576,2,FALSE)),0,VLOOKUP('Prices revenue smoothing'!A329,Quantities!$A$1:$B$576,2,FALSE))</f>
        <v>103</v>
      </c>
      <c r="C329" s="19">
        <f t="shared" si="407"/>
        <v>1</v>
      </c>
      <c r="D329" s="20">
        <v>2</v>
      </c>
      <c r="E329" s="21">
        <v>50</v>
      </c>
      <c r="F329" s="22">
        <v>0</v>
      </c>
      <c r="G329" s="23">
        <v>0</v>
      </c>
      <c r="H329" s="23">
        <v>0</v>
      </c>
      <c r="I329" s="23">
        <f>VLOOKUP(A329,'[1]Public Lighting Charges'!$A$8:$L$689,12,FALSE)</f>
        <v>60.966790395537743</v>
      </c>
      <c r="J329" s="24">
        <f t="shared" si="408"/>
        <v>60.966790395537743</v>
      </c>
      <c r="K329" s="25">
        <f t="shared" si="409"/>
        <v>60.966790395537743</v>
      </c>
      <c r="L329" s="25">
        <f t="shared" si="471"/>
        <v>85.675614874896084</v>
      </c>
      <c r="M329" s="25">
        <f t="shared" si="471"/>
        <v>85.898444497880121</v>
      </c>
      <c r="N329" s="25">
        <f t="shared" si="471"/>
        <v>85.697463459392935</v>
      </c>
      <c r="O329" s="25">
        <f t="shared" si="471"/>
        <v>86.498271685589756</v>
      </c>
      <c r="P329" s="23">
        <f t="shared" si="457"/>
        <v>85.675614874896084</v>
      </c>
      <c r="Q329" s="23">
        <f t="shared" si="458"/>
        <v>0</v>
      </c>
      <c r="R329" s="32">
        <f t="shared" si="419"/>
        <v>85.675614874896084</v>
      </c>
      <c r="S329" s="26">
        <f t="shared" si="390"/>
        <v>0</v>
      </c>
      <c r="U329" s="61">
        <f t="shared" si="391"/>
        <v>6279.5794107403872</v>
      </c>
      <c r="V329" s="61">
        <f t="shared" si="392"/>
        <v>8824.5883321142974</v>
      </c>
      <c r="W329" s="61">
        <f t="shared" si="393"/>
        <v>8847.5397832816525</v>
      </c>
      <c r="X329" s="61">
        <f t="shared" si="394"/>
        <v>8826.8387363174716</v>
      </c>
      <c r="Y329" s="61">
        <f t="shared" si="395"/>
        <v>8909.3219836157441</v>
      </c>
      <c r="Z329" s="62">
        <f t="shared" si="396"/>
        <v>34191.014897614441</v>
      </c>
      <c r="AA329" s="61">
        <f t="shared" si="410"/>
        <v>2629.7425728753569</v>
      </c>
      <c r="AB329" s="63">
        <f t="shared" si="411"/>
        <v>7.5289424588727033E-4</v>
      </c>
      <c r="AC329" s="73"/>
      <c r="AD329" s="81">
        <f t="shared" si="412"/>
        <v>6279.5794107403872</v>
      </c>
      <c r="AE329" s="81">
        <f t="shared" si="397"/>
        <v>7219.6683449523389</v>
      </c>
      <c r="AF329" s="81">
        <f t="shared" si="398"/>
        <v>8278.8329738271932</v>
      </c>
      <c r="AG329" s="81">
        <f t="shared" si="399"/>
        <v>9472.1559353404064</v>
      </c>
      <c r="AH329" s="81">
        <f t="shared" si="400"/>
        <v>10816.630299054192</v>
      </c>
      <c r="AI329" s="82">
        <f t="shared" si="401"/>
        <v>34191.014897654997</v>
      </c>
      <c r="AK329" s="86">
        <f t="shared" si="402"/>
        <v>0.14970571637394287</v>
      </c>
      <c r="AL329" s="86">
        <f t="shared" si="403"/>
        <v>0.14670544106300584</v>
      </c>
      <c r="AM329" s="86">
        <f t="shared" si="404"/>
        <v>0.1441414466611175</v>
      </c>
      <c r="AN329" s="86">
        <f t="shared" si="405"/>
        <v>0.14193963580113594</v>
      </c>
      <c r="AO329" s="56"/>
      <c r="AP329" s="53" t="str">
        <f t="shared" si="413"/>
        <v>LPS0040-ST-0050-002-B</v>
      </c>
      <c r="AQ329" s="53">
        <f t="shared" si="414"/>
        <v>60.966790395537743</v>
      </c>
      <c r="AR329" s="54">
        <f t="shared" ref="AR329:AU329" si="482">IF($B329=0,L329,AQ329*(1+AK329))</f>
        <v>70.093867426721729</v>
      </c>
      <c r="AS329" s="54">
        <f t="shared" si="482"/>
        <v>80.37701916337079</v>
      </c>
      <c r="AT329" s="54">
        <f t="shared" si="482"/>
        <v>91.962678983887415</v>
      </c>
      <c r="AU329" s="54">
        <f t="shared" si="482"/>
        <v>105.01582814615718</v>
      </c>
      <c r="AW329" s="102">
        <f t="shared" si="416"/>
        <v>0.41877686400103986</v>
      </c>
      <c r="AX329" s="102">
        <f t="shared" si="417"/>
        <v>0.72250872097481211</v>
      </c>
      <c r="AY329" s="103">
        <f t="shared" si="418"/>
        <v>0.5796149608215444</v>
      </c>
    </row>
    <row r="330" spans="1:51" x14ac:dyDescent="0.2">
      <c r="A330" s="27" t="s">
        <v>344</v>
      </c>
      <c r="B330" s="18">
        <f>IF(ISERROR(VLOOKUP('Prices revenue smoothing'!A330,Quantities!$A$1:$B$576,2,FALSE)),0,VLOOKUP('Prices revenue smoothing'!A330,Quantities!$A$1:$B$576,2,FALSE))</f>
        <v>5</v>
      </c>
      <c r="C330" s="19">
        <f t="shared" si="407"/>
        <v>1</v>
      </c>
      <c r="D330" s="20">
        <v>2</v>
      </c>
      <c r="E330" s="21">
        <v>220</v>
      </c>
      <c r="F330" s="22">
        <v>0</v>
      </c>
      <c r="G330" s="23">
        <v>0</v>
      </c>
      <c r="H330" s="23">
        <v>0</v>
      </c>
      <c r="I330" s="23">
        <f>VLOOKUP(A330,'[1]Public Lighting Charges'!$A$8:$L$689,12,FALSE)</f>
        <v>71.776704395537749</v>
      </c>
      <c r="J330" s="24">
        <f t="shared" si="408"/>
        <v>71.776704395537749</v>
      </c>
      <c r="K330" s="25">
        <f t="shared" si="409"/>
        <v>71.776704395537749</v>
      </c>
      <c r="L330" s="25">
        <f t="shared" si="471"/>
        <v>100.86660693280396</v>
      </c>
      <c r="M330" s="25">
        <f t="shared" si="471"/>
        <v>101.12894608294995</v>
      </c>
      <c r="N330" s="25">
        <f t="shared" si="471"/>
        <v>100.89232945125566</v>
      </c>
      <c r="O330" s="25">
        <f t="shared" si="471"/>
        <v>101.83512757063072</v>
      </c>
      <c r="P330" s="23">
        <f t="shared" si="457"/>
        <v>100.86660693280396</v>
      </c>
      <c r="Q330" s="23">
        <f t="shared" si="458"/>
        <v>0</v>
      </c>
      <c r="R330" s="32">
        <f t="shared" si="419"/>
        <v>100.86660693280396</v>
      </c>
      <c r="S330" s="26">
        <f t="shared" si="390"/>
        <v>0</v>
      </c>
      <c r="U330" s="61">
        <f t="shared" si="391"/>
        <v>358.88352197768876</v>
      </c>
      <c r="V330" s="61">
        <f t="shared" si="392"/>
        <v>504.33303466401981</v>
      </c>
      <c r="W330" s="61">
        <f t="shared" si="393"/>
        <v>505.64473041474974</v>
      </c>
      <c r="X330" s="61">
        <f t="shared" si="394"/>
        <v>504.4616472562783</v>
      </c>
      <c r="Y330" s="61">
        <f t="shared" si="395"/>
        <v>509.1756378531536</v>
      </c>
      <c r="Z330" s="62">
        <f t="shared" si="396"/>
        <v>1954.0467671226952</v>
      </c>
      <c r="AA330" s="61">
        <f t="shared" si="410"/>
        <v>150.29211587546484</v>
      </c>
      <c r="AB330" s="63">
        <f t="shared" si="411"/>
        <v>4.3028572610868845E-5</v>
      </c>
      <c r="AC330" s="73"/>
      <c r="AD330" s="81">
        <f t="shared" si="412"/>
        <v>358.88352197768876</v>
      </c>
      <c r="AE330" s="81">
        <f t="shared" si="397"/>
        <v>412.61043673016235</v>
      </c>
      <c r="AF330" s="81">
        <f t="shared" si="398"/>
        <v>473.14263283786033</v>
      </c>
      <c r="AG330" s="81">
        <f t="shared" si="399"/>
        <v>541.34209641215955</v>
      </c>
      <c r="AH330" s="81">
        <f t="shared" si="400"/>
        <v>618.17999642072493</v>
      </c>
      <c r="AI330" s="82">
        <f t="shared" si="401"/>
        <v>1954.0467671250137</v>
      </c>
      <c r="AK330" s="86">
        <f t="shared" si="402"/>
        <v>0.14970571637394295</v>
      </c>
      <c r="AL330" s="86">
        <f t="shared" si="403"/>
        <v>0.14670544106300595</v>
      </c>
      <c r="AM330" s="86">
        <f t="shared" si="404"/>
        <v>0.14414144666111764</v>
      </c>
      <c r="AN330" s="86">
        <f t="shared" si="405"/>
        <v>0.141939635801136</v>
      </c>
      <c r="AO330" s="56"/>
      <c r="AP330" s="53" t="str">
        <f t="shared" si="413"/>
        <v>LPS0040-ST-0220-002-B</v>
      </c>
      <c r="AQ330" s="53">
        <f t="shared" si="414"/>
        <v>71.776704395537749</v>
      </c>
      <c r="AR330" s="54">
        <f t="shared" ref="AR330:AU330" si="483">IF($B330=0,L330,AQ330*(1+AK330))</f>
        <v>82.522087346032478</v>
      </c>
      <c r="AS330" s="54">
        <f t="shared" si="483"/>
        <v>94.628526567572081</v>
      </c>
      <c r="AT330" s="54">
        <f t="shared" si="483"/>
        <v>108.26841928243194</v>
      </c>
      <c r="AU330" s="54">
        <f t="shared" si="483"/>
        <v>123.63599928414502</v>
      </c>
      <c r="AW330" s="102">
        <f t="shared" si="416"/>
        <v>0.41877686400104008</v>
      </c>
      <c r="AX330" s="102">
        <f t="shared" si="417"/>
        <v>0.72250872097481367</v>
      </c>
      <c r="AY330" s="103">
        <f t="shared" si="418"/>
        <v>0.5796149608215434</v>
      </c>
    </row>
    <row r="331" spans="1:51" x14ac:dyDescent="0.2">
      <c r="A331" s="27" t="s">
        <v>345</v>
      </c>
      <c r="B331" s="18">
        <f>IF(ISERROR(VLOOKUP('Prices revenue smoothing'!A331,Quantities!$A$1:$B$576,2,FALSE)),0,VLOOKUP('Prices revenue smoothing'!A331,Quantities!$A$1:$B$576,2,FALSE))</f>
        <v>35</v>
      </c>
      <c r="C331" s="19">
        <f t="shared" si="407"/>
        <v>1</v>
      </c>
      <c r="D331" s="20">
        <v>2</v>
      </c>
      <c r="E331" s="21">
        <v>310</v>
      </c>
      <c r="F331" s="22">
        <v>0</v>
      </c>
      <c r="G331" s="23">
        <v>0</v>
      </c>
      <c r="H331" s="23">
        <v>0</v>
      </c>
      <c r="I331" s="23">
        <f>VLOOKUP(A331,'[1]Public Lighting Charges'!$A$8:$L$689,12,FALSE)</f>
        <v>70.841674145537738</v>
      </c>
      <c r="J331" s="24">
        <f t="shared" si="408"/>
        <v>70.841674145537738</v>
      </c>
      <c r="K331" s="25">
        <f t="shared" si="409"/>
        <v>70.841674145537738</v>
      </c>
      <c r="L331" s="25">
        <f t="shared" si="471"/>
        <v>99.552624499488232</v>
      </c>
      <c r="M331" s="25">
        <f t="shared" si="471"/>
        <v>99.811546175354621</v>
      </c>
      <c r="N331" s="25">
        <f t="shared" si="471"/>
        <v>99.578011932440262</v>
      </c>
      <c r="O331" s="25">
        <f t="shared" si="471"/>
        <v>100.50852828478958</v>
      </c>
      <c r="P331" s="23">
        <f t="shared" si="457"/>
        <v>99.552624499488232</v>
      </c>
      <c r="Q331" s="23">
        <f t="shared" si="458"/>
        <v>0</v>
      </c>
      <c r="R331" s="32">
        <f t="shared" si="419"/>
        <v>99.552624499488232</v>
      </c>
      <c r="S331" s="26">
        <f t="shared" si="390"/>
        <v>0</v>
      </c>
      <c r="U331" s="61">
        <f t="shared" si="391"/>
        <v>2479.4585950938208</v>
      </c>
      <c r="V331" s="61">
        <f t="shared" si="392"/>
        <v>3484.341857482088</v>
      </c>
      <c r="W331" s="61">
        <f t="shared" si="393"/>
        <v>3493.4041161374116</v>
      </c>
      <c r="X331" s="61">
        <f t="shared" si="394"/>
        <v>3485.2304176354091</v>
      </c>
      <c r="Y331" s="61">
        <f t="shared" si="395"/>
        <v>3517.7984899676353</v>
      </c>
      <c r="Z331" s="62">
        <f t="shared" si="396"/>
        <v>13500.140728831973</v>
      </c>
      <c r="AA331" s="61">
        <f t="shared" si="410"/>
        <v>1038.3398948738145</v>
      </c>
      <c r="AB331" s="63">
        <f t="shared" si="411"/>
        <v>2.9727629623872752E-4</v>
      </c>
      <c r="AC331" s="73"/>
      <c r="AD331" s="81">
        <f t="shared" si="412"/>
        <v>2479.4585950938208</v>
      </c>
      <c r="AE331" s="81">
        <f t="shared" si="397"/>
        <v>2850.6477202918713</v>
      </c>
      <c r="AF331" s="81">
        <f t="shared" si="398"/>
        <v>3268.8532514125427</v>
      </c>
      <c r="AG331" s="81">
        <f t="shared" si="399"/>
        <v>3740.0304879940445</v>
      </c>
      <c r="AH331" s="81">
        <f t="shared" si="400"/>
        <v>4270.889053345064</v>
      </c>
      <c r="AI331" s="82">
        <f t="shared" si="401"/>
        <v>13500.140728847991</v>
      </c>
      <c r="AK331" s="86">
        <f t="shared" si="402"/>
        <v>0.14970571637394292</v>
      </c>
      <c r="AL331" s="86">
        <f t="shared" si="403"/>
        <v>0.14670544106300593</v>
      </c>
      <c r="AM331" s="86">
        <f t="shared" si="404"/>
        <v>0.14414144666111758</v>
      </c>
      <c r="AN331" s="86">
        <f t="shared" si="405"/>
        <v>0.14193963580113597</v>
      </c>
      <c r="AO331" s="56"/>
      <c r="AP331" s="53" t="str">
        <f t="shared" si="413"/>
        <v>LPS0040-ST-0310-002-B</v>
      </c>
      <c r="AQ331" s="53">
        <f t="shared" si="414"/>
        <v>70.841674145537738</v>
      </c>
      <c r="AR331" s="54">
        <f t="shared" ref="AR331:AU331" si="484">IF($B331=0,L331,AQ331*(1+AK331))</f>
        <v>81.447077722624883</v>
      </c>
      <c r="AS331" s="54">
        <f t="shared" si="484"/>
        <v>93.395807183215496</v>
      </c>
      <c r="AT331" s="54">
        <f t="shared" si="484"/>
        <v>106.85801394268697</v>
      </c>
      <c r="AU331" s="54">
        <f t="shared" si="484"/>
        <v>122.02540152414467</v>
      </c>
      <c r="AW331" s="102">
        <f t="shared" si="416"/>
        <v>0.41877686400103986</v>
      </c>
      <c r="AX331" s="102">
        <f t="shared" si="417"/>
        <v>0.72250872097481278</v>
      </c>
      <c r="AY331" s="103">
        <f t="shared" si="418"/>
        <v>0.57961496082154385</v>
      </c>
    </row>
    <row r="332" spans="1:51" x14ac:dyDescent="0.2">
      <c r="A332" s="27" t="s">
        <v>346</v>
      </c>
      <c r="B332" s="18">
        <f>IF(ISERROR(VLOOKUP('Prices revenue smoothing'!A332,Quantities!$A$1:$B$576,2,FALSE)),0,VLOOKUP('Prices revenue smoothing'!A332,Quantities!$A$1:$B$576,2,FALSE))</f>
        <v>6</v>
      </c>
      <c r="C332" s="19">
        <f t="shared" si="407"/>
        <v>1</v>
      </c>
      <c r="D332" s="20">
        <v>2</v>
      </c>
      <c r="E332" s="21">
        <v>60</v>
      </c>
      <c r="F332" s="22">
        <v>0</v>
      </c>
      <c r="G332" s="23">
        <v>0</v>
      </c>
      <c r="H332" s="23">
        <v>0</v>
      </c>
      <c r="I332" s="23">
        <f>VLOOKUP(A332,'[1]Public Lighting Charges'!$A$8:$L$689,12,FALSE)</f>
        <v>62.955941817137749</v>
      </c>
      <c r="J332" s="24">
        <f t="shared" si="408"/>
        <v>62.955941817137749</v>
      </c>
      <c r="K332" s="25">
        <f t="shared" si="409"/>
        <v>62.955941817137749</v>
      </c>
      <c r="L332" s="25">
        <f t="shared" si="471"/>
        <v>88.470936229673001</v>
      </c>
      <c r="M332" s="25">
        <f t="shared" si="471"/>
        <v>88.70103607072916</v>
      </c>
      <c r="N332" s="25">
        <f t="shared" si="471"/>
        <v>88.493497663618356</v>
      </c>
      <c r="O332" s="25">
        <f t="shared" si="471"/>
        <v>89.320433701550627</v>
      </c>
      <c r="P332" s="23">
        <f t="shared" si="457"/>
        <v>88.470936229673001</v>
      </c>
      <c r="Q332" s="23">
        <f t="shared" si="458"/>
        <v>0</v>
      </c>
      <c r="R332" s="32">
        <f t="shared" si="419"/>
        <v>88.470936229673001</v>
      </c>
      <c r="S332" s="26">
        <f t="shared" ref="S332:S395" si="485">R332-L332</f>
        <v>0</v>
      </c>
      <c r="U332" s="61">
        <f t="shared" ref="U332:U395" si="486">K332*$B332</f>
        <v>377.73565090282648</v>
      </c>
      <c r="V332" s="61">
        <f t="shared" ref="V332:V395" si="487">L332*$B332</f>
        <v>530.82561737803803</v>
      </c>
      <c r="W332" s="61">
        <f t="shared" ref="W332:W395" si="488">M332*$B332</f>
        <v>532.20621642437493</v>
      </c>
      <c r="X332" s="61">
        <f t="shared" ref="X332:X395" si="489">N332*$B332</f>
        <v>530.96098598171011</v>
      </c>
      <c r="Y332" s="61">
        <f t="shared" ref="Y332:Y395" si="490">O332*$B332</f>
        <v>535.9226022093037</v>
      </c>
      <c r="Z332" s="62">
        <f t="shared" ref="Z332:Z395" si="491">NPV($U$3,U332:Y332)</f>
        <v>2056.6927213770005</v>
      </c>
      <c r="AA332" s="61">
        <f t="shared" si="410"/>
        <v>158.18695130647723</v>
      </c>
      <c r="AB332" s="63">
        <f t="shared" si="411"/>
        <v>4.5288860834342005E-5</v>
      </c>
      <c r="AC332" s="73"/>
      <c r="AD332" s="81">
        <f t="shared" si="412"/>
        <v>377.73565090282648</v>
      </c>
      <c r="AE332" s="81">
        <f t="shared" ref="AE332:AE395" si="492">AD332+($AB332*V$6)</f>
        <v>434.28483712121175</v>
      </c>
      <c r="AF332" s="81">
        <f t="shared" ref="AF332:AF395" si="493">AE332+($AB332*W$6)</f>
        <v>497.99678569805479</v>
      </c>
      <c r="AG332" s="81">
        <f t="shared" ref="AG332:AG395" si="494">AF332+($AB332*X$6)</f>
        <v>569.77876282115892</v>
      </c>
      <c r="AH332" s="81">
        <f t="shared" ref="AH332:AH395" si="495">AG332+($AB332*Y$6)</f>
        <v>650.65295290321603</v>
      </c>
      <c r="AI332" s="82">
        <f t="shared" ref="AI332:AI395" si="496">NPV($U$3,AD332:AH332)</f>
        <v>2056.6927213794402</v>
      </c>
      <c r="AK332" s="86">
        <f t="shared" ref="AK332:AK395" si="497">IF(AD332=0,0,(AE332-AD332)/AD332)</f>
        <v>0.14970571637394298</v>
      </c>
      <c r="AL332" s="86">
        <f t="shared" ref="AL332:AL395" si="498">IF(AE332=0,0,(AF332-AE332)/AE332)</f>
        <v>0.1467054410630059</v>
      </c>
      <c r="AM332" s="86">
        <f t="shared" ref="AM332:AM395" si="499">IF(AF332=0,0,(AG332-AF332)/AF332)</f>
        <v>0.1441414466611175</v>
      </c>
      <c r="AN332" s="86">
        <f t="shared" ref="AN332:AN395" si="500">IF(AG332=0,0,(AH332-AG332)/AG332)</f>
        <v>0.14193963580113594</v>
      </c>
      <c r="AO332" s="56"/>
      <c r="AP332" s="53" t="str">
        <f t="shared" si="413"/>
        <v>LPS0050-ST-0060-002-B</v>
      </c>
      <c r="AQ332" s="53">
        <f t="shared" si="414"/>
        <v>62.955941817137749</v>
      </c>
      <c r="AR332" s="54">
        <f t="shared" ref="AR332:AU332" si="501">IF($B332=0,L332,AQ332*(1+AK332))</f>
        <v>72.380806186868625</v>
      </c>
      <c r="AS332" s="54">
        <f t="shared" si="501"/>
        <v>82.999464283009132</v>
      </c>
      <c r="AT332" s="54">
        <f t="shared" si="501"/>
        <v>94.963127136859825</v>
      </c>
      <c r="AU332" s="54">
        <f t="shared" si="501"/>
        <v>108.44215881720268</v>
      </c>
      <c r="AW332" s="102">
        <f t="shared" si="416"/>
        <v>0.41877686400103992</v>
      </c>
      <c r="AX332" s="102">
        <f t="shared" si="417"/>
        <v>0.72250872097481289</v>
      </c>
      <c r="AY332" s="103">
        <f t="shared" si="418"/>
        <v>0.57961496082154385</v>
      </c>
    </row>
    <row r="333" spans="1:51" x14ac:dyDescent="0.2">
      <c r="A333" s="27" t="s">
        <v>347</v>
      </c>
      <c r="B333" s="18">
        <f>IF(ISERROR(VLOOKUP('Prices revenue smoothing'!A333,Quantities!$A$1:$B$576,2,FALSE)),0,VLOOKUP('Prices revenue smoothing'!A333,Quantities!$A$1:$B$576,2,FALSE))</f>
        <v>81</v>
      </c>
      <c r="C333" s="19">
        <f t="shared" ref="C333:C396" si="502">I333/J333</f>
        <v>1</v>
      </c>
      <c r="D333" s="20">
        <v>2</v>
      </c>
      <c r="E333" s="21">
        <v>60</v>
      </c>
      <c r="F333" s="22">
        <v>0</v>
      </c>
      <c r="G333" s="23">
        <v>0</v>
      </c>
      <c r="H333" s="23">
        <v>0</v>
      </c>
      <c r="I333" s="23">
        <f>VLOOKUP(A333,'[1]Public Lighting Charges'!$A$8:$L$689,12,FALSE)</f>
        <v>87.078053563271084</v>
      </c>
      <c r="J333" s="24">
        <f t="shared" ref="J333:J396" si="503">SUM(F333:I333)</f>
        <v>87.078053563271084</v>
      </c>
      <c r="K333" s="25">
        <f t="shared" ref="K333:K396" si="504">J333</f>
        <v>87.078053563271084</v>
      </c>
      <c r="L333" s="25">
        <f t="shared" si="471"/>
        <v>122.36933800747414</v>
      </c>
      <c r="M333" s="25">
        <f t="shared" si="471"/>
        <v>122.68760258594058</v>
      </c>
      <c r="N333" s="25">
        <f t="shared" si="471"/>
        <v>122.40054404930044</v>
      </c>
      <c r="O333" s="25">
        <f t="shared" si="471"/>
        <v>123.54432775781233</v>
      </c>
      <c r="P333" s="23">
        <f t="shared" si="457"/>
        <v>122.36933800747414</v>
      </c>
      <c r="Q333" s="23">
        <f t="shared" si="458"/>
        <v>0</v>
      </c>
      <c r="R333" s="32">
        <f t="shared" si="419"/>
        <v>122.36933800747414</v>
      </c>
      <c r="S333" s="26">
        <f t="shared" si="485"/>
        <v>0</v>
      </c>
      <c r="U333" s="61">
        <f t="shared" si="486"/>
        <v>7053.3223386249574</v>
      </c>
      <c r="V333" s="61">
        <f t="shared" si="487"/>
        <v>9911.916378605405</v>
      </c>
      <c r="W333" s="61">
        <f t="shared" si="488"/>
        <v>9937.6958094611873</v>
      </c>
      <c r="X333" s="61">
        <f t="shared" si="489"/>
        <v>9914.4440679933359</v>
      </c>
      <c r="Y333" s="61">
        <f t="shared" si="490"/>
        <v>10007.090548382799</v>
      </c>
      <c r="Z333" s="62">
        <f t="shared" si="491"/>
        <v>38403.885576338129</v>
      </c>
      <c r="AA333" s="61">
        <f t="shared" ref="AA333:AA396" si="505">Y333-U333</f>
        <v>2953.7682097578418</v>
      </c>
      <c r="AB333" s="63">
        <f t="shared" ref="AB333:AB396" si="506">AA333/($Y$9-$U$9)</f>
        <v>8.4566265601421242E-4</v>
      </c>
      <c r="AC333" s="73"/>
      <c r="AD333" s="81">
        <f t="shared" ref="AD333:AD396" si="507">U333</f>
        <v>7053.3223386249574</v>
      </c>
      <c r="AE333" s="81">
        <f t="shared" si="492"/>
        <v>8109.245012145142</v>
      </c>
      <c r="AF333" s="81">
        <f t="shared" si="493"/>
        <v>9298.915378339876</v>
      </c>
      <c r="AG333" s="81">
        <f t="shared" si="494"/>
        <v>10639.274493353099</v>
      </c>
      <c r="AH333" s="81">
        <f t="shared" si="495"/>
        <v>12149.409240127954</v>
      </c>
      <c r="AI333" s="82">
        <f t="shared" si="496"/>
        <v>38403.885576383698</v>
      </c>
      <c r="AK333" s="86">
        <f t="shared" si="497"/>
        <v>0.14970571637394306</v>
      </c>
      <c r="AL333" s="86">
        <f t="shared" si="498"/>
        <v>0.14670544106300593</v>
      </c>
      <c r="AM333" s="86">
        <f t="shared" si="499"/>
        <v>0.14414144666111758</v>
      </c>
      <c r="AN333" s="86">
        <f t="shared" si="500"/>
        <v>0.141939635801136</v>
      </c>
      <c r="AO333" s="56"/>
      <c r="AP333" s="53" t="str">
        <f t="shared" ref="AP333:AP396" si="508">A333</f>
        <v>LPS0060-ST-0060-002-B</v>
      </c>
      <c r="AQ333" s="53">
        <f t="shared" ref="AQ333:AQ396" si="509">K333</f>
        <v>87.078053563271084</v>
      </c>
      <c r="AR333" s="54">
        <f t="shared" ref="AR333:AU333" si="510">IF($B333=0,L333,AQ333*(1+AK333))</f>
        <v>100.11413595240916</v>
      </c>
      <c r="AS333" s="54">
        <f t="shared" si="510"/>
        <v>114.80142442394909</v>
      </c>
      <c r="AT333" s="54">
        <f t="shared" si="510"/>
        <v>131.34906781917405</v>
      </c>
      <c r="AU333" s="54">
        <f t="shared" si="510"/>
        <v>149.99270666824634</v>
      </c>
      <c r="AW333" s="102">
        <f t="shared" ref="AW333:AW396" si="511">IF(K333=0,0,(O333-K333)/K333)</f>
        <v>0.41877686400103992</v>
      </c>
      <c r="AX333" s="102">
        <f t="shared" ref="AX333:AX396" si="512">IF(AQ333=0,0,(AU333-AQ333)/AQ333)</f>
        <v>0.72250872097481311</v>
      </c>
      <c r="AY333" s="103">
        <f t="shared" ref="AY333:AY396" si="513">IF(AX333=0,0,AW333/AX333)</f>
        <v>0.57961496082154362</v>
      </c>
    </row>
    <row r="334" spans="1:51" x14ac:dyDescent="0.2">
      <c r="A334" s="27" t="s">
        <v>348</v>
      </c>
      <c r="B334" s="18">
        <f>IF(ISERROR(VLOOKUP('Prices revenue smoothing'!A334,Quantities!$A$1:$B$576,2,FALSE)),0,VLOOKUP('Prices revenue smoothing'!A334,Quantities!$A$1:$B$576,2,FALSE))</f>
        <v>16</v>
      </c>
      <c r="C334" s="19">
        <f t="shared" si="502"/>
        <v>1</v>
      </c>
      <c r="D334" s="20">
        <v>2</v>
      </c>
      <c r="E334" s="21">
        <v>230</v>
      </c>
      <c r="F334" s="22">
        <v>0</v>
      </c>
      <c r="G334" s="23">
        <v>0</v>
      </c>
      <c r="H334" s="23">
        <v>0</v>
      </c>
      <c r="I334" s="23">
        <f>VLOOKUP(A334,'[1]Public Lighting Charges'!$A$8:$L$689,12,FALSE)</f>
        <v>97.88796756327109</v>
      </c>
      <c r="J334" s="24">
        <f t="shared" si="503"/>
        <v>97.88796756327109</v>
      </c>
      <c r="K334" s="25">
        <f t="shared" si="504"/>
        <v>97.88796756327109</v>
      </c>
      <c r="L334" s="25">
        <f t="shared" si="471"/>
        <v>137.560330065382</v>
      </c>
      <c r="M334" s="25">
        <f t="shared" si="471"/>
        <v>137.91810417101041</v>
      </c>
      <c r="N334" s="25">
        <f t="shared" si="471"/>
        <v>137.59541004116318</v>
      </c>
      <c r="O334" s="25">
        <f t="shared" si="471"/>
        <v>138.88118364285327</v>
      </c>
      <c r="P334" s="23">
        <f t="shared" si="457"/>
        <v>137.560330065382</v>
      </c>
      <c r="Q334" s="23">
        <f t="shared" si="458"/>
        <v>0</v>
      </c>
      <c r="R334" s="32">
        <f t="shared" ref="R334:R396" si="514">SUM(P334:Q334)</f>
        <v>137.560330065382</v>
      </c>
      <c r="S334" s="26">
        <f t="shared" si="485"/>
        <v>0</v>
      </c>
      <c r="U334" s="61">
        <f t="shared" si="486"/>
        <v>1566.2074810123374</v>
      </c>
      <c r="V334" s="61">
        <f t="shared" si="487"/>
        <v>2200.9652810461121</v>
      </c>
      <c r="W334" s="61">
        <f t="shared" si="488"/>
        <v>2206.6896667361666</v>
      </c>
      <c r="X334" s="61">
        <f t="shared" si="489"/>
        <v>2201.5265606586108</v>
      </c>
      <c r="Y334" s="61">
        <f t="shared" si="490"/>
        <v>2222.0989382856524</v>
      </c>
      <c r="Z334" s="62">
        <f t="shared" si="491"/>
        <v>8527.6767460663796</v>
      </c>
      <c r="AA334" s="61">
        <f t="shared" si="505"/>
        <v>655.89145727331493</v>
      </c>
      <c r="AB334" s="63">
        <f t="shared" si="506"/>
        <v>1.8778146165377568E-4</v>
      </c>
      <c r="AC334" s="73"/>
      <c r="AD334" s="81">
        <f t="shared" si="507"/>
        <v>1566.2074810123374</v>
      </c>
      <c r="AE334" s="81">
        <f t="shared" si="492"/>
        <v>1800.677693947518</v>
      </c>
      <c r="AF334" s="81">
        <f t="shared" si="493"/>
        <v>2064.8469092504051</v>
      </c>
      <c r="AG334" s="81">
        <f t="shared" si="494"/>
        <v>2362.4769298834958</v>
      </c>
      <c r="AH334" s="81">
        <f t="shared" si="495"/>
        <v>2697.8060448997448</v>
      </c>
      <c r="AI334" s="82">
        <f t="shared" si="496"/>
        <v>8527.676746076495</v>
      </c>
      <c r="AK334" s="86">
        <f t="shared" si="497"/>
        <v>0.14970571637394292</v>
      </c>
      <c r="AL334" s="86">
        <f t="shared" si="498"/>
        <v>0.14670544106300595</v>
      </c>
      <c r="AM334" s="86">
        <f t="shared" si="499"/>
        <v>0.14414144666111753</v>
      </c>
      <c r="AN334" s="86">
        <f t="shared" si="500"/>
        <v>0.14193963580113589</v>
      </c>
      <c r="AO334" s="56"/>
      <c r="AP334" s="53" t="str">
        <f t="shared" si="508"/>
        <v>LPS0060-ST-0230-002-B</v>
      </c>
      <c r="AQ334" s="53">
        <f t="shared" si="509"/>
        <v>97.88796756327109</v>
      </c>
      <c r="AR334" s="54">
        <f t="shared" ref="AR334:AU334" si="515">IF($B334=0,L334,AQ334*(1+AK334))</f>
        <v>112.54235587171986</v>
      </c>
      <c r="AS334" s="54">
        <f t="shared" si="515"/>
        <v>129.05293182815029</v>
      </c>
      <c r="AT334" s="54">
        <f t="shared" si="515"/>
        <v>147.65480811771846</v>
      </c>
      <c r="AU334" s="54">
        <f t="shared" si="515"/>
        <v>168.61287780623402</v>
      </c>
      <c r="AW334" s="102">
        <f t="shared" si="511"/>
        <v>0.41877686400103992</v>
      </c>
      <c r="AX334" s="102">
        <f t="shared" si="512"/>
        <v>0.72250872097481256</v>
      </c>
      <c r="AY334" s="103">
        <f t="shared" si="513"/>
        <v>0.57961496082154407</v>
      </c>
    </row>
    <row r="335" spans="1:51" x14ac:dyDescent="0.2">
      <c r="A335" s="27" t="s">
        <v>349</v>
      </c>
      <c r="B335" s="18">
        <f>IF(ISERROR(VLOOKUP('Prices revenue smoothing'!A335,Quantities!$A$1:$B$576,2,FALSE)),0,VLOOKUP('Prices revenue smoothing'!A335,Quantities!$A$1:$B$576,2,FALSE))</f>
        <v>35</v>
      </c>
      <c r="C335" s="19">
        <f t="shared" si="502"/>
        <v>1</v>
      </c>
      <c r="D335" s="20">
        <v>2</v>
      </c>
      <c r="E335" s="21">
        <v>320</v>
      </c>
      <c r="F335" s="22">
        <v>0</v>
      </c>
      <c r="G335" s="23">
        <v>0</v>
      </c>
      <c r="H335" s="23">
        <v>0</v>
      </c>
      <c r="I335" s="23">
        <f>VLOOKUP(A335,'[1]Public Lighting Charges'!$A$8:$L$689,12,FALSE)</f>
        <v>96.952937313271079</v>
      </c>
      <c r="J335" s="24">
        <f t="shared" si="503"/>
        <v>96.952937313271079</v>
      </c>
      <c r="K335" s="25">
        <f t="shared" si="504"/>
        <v>96.952937313271079</v>
      </c>
      <c r="L335" s="25">
        <f t="shared" si="471"/>
        <v>136.24634763206629</v>
      </c>
      <c r="M335" s="25">
        <f t="shared" si="471"/>
        <v>136.60070426341508</v>
      </c>
      <c r="N335" s="25">
        <f t="shared" si="471"/>
        <v>136.28109252234776</v>
      </c>
      <c r="O335" s="25">
        <f t="shared" si="471"/>
        <v>137.55458435701215</v>
      </c>
      <c r="P335" s="23">
        <f t="shared" si="457"/>
        <v>136.24634763206629</v>
      </c>
      <c r="Q335" s="23">
        <f t="shared" si="458"/>
        <v>0</v>
      </c>
      <c r="R335" s="32">
        <f t="shared" si="514"/>
        <v>136.24634763206629</v>
      </c>
      <c r="S335" s="26">
        <f t="shared" si="485"/>
        <v>0</v>
      </c>
      <c r="U335" s="61">
        <f t="shared" si="486"/>
        <v>3393.3528059644877</v>
      </c>
      <c r="V335" s="61">
        <f t="shared" si="487"/>
        <v>4768.6221671223202</v>
      </c>
      <c r="W335" s="61">
        <f t="shared" si="488"/>
        <v>4781.0246492195274</v>
      </c>
      <c r="X335" s="61">
        <f t="shared" si="489"/>
        <v>4769.8382382821719</v>
      </c>
      <c r="Y335" s="61">
        <f t="shared" si="490"/>
        <v>4814.4104524954255</v>
      </c>
      <c r="Z335" s="62">
        <f t="shared" si="491"/>
        <v>18476.106240993307</v>
      </c>
      <c r="AA335" s="61">
        <f t="shared" si="505"/>
        <v>1421.0576465309377</v>
      </c>
      <c r="AB335" s="63">
        <f t="shared" si="506"/>
        <v>4.0684823533028013E-4</v>
      </c>
      <c r="AC335" s="73"/>
      <c r="AD335" s="81">
        <f t="shared" si="507"/>
        <v>3393.3528059644877</v>
      </c>
      <c r="AE335" s="81">
        <f t="shared" si="492"/>
        <v>3901.3571186909307</v>
      </c>
      <c r="AF335" s="81">
        <f t="shared" si="493"/>
        <v>4473.7074355327823</v>
      </c>
      <c r="AG335" s="81">
        <f t="shared" si="494"/>
        <v>5118.5540972290755</v>
      </c>
      <c r="AH335" s="81">
        <f t="shared" si="495"/>
        <v>5845.0798016181825</v>
      </c>
      <c r="AI335" s="82">
        <f t="shared" si="496"/>
        <v>18476.10624101523</v>
      </c>
      <c r="AK335" s="86">
        <f t="shared" si="497"/>
        <v>0.14970571637394292</v>
      </c>
      <c r="AL335" s="86">
        <f t="shared" si="498"/>
        <v>0.14670544106300606</v>
      </c>
      <c r="AM335" s="86">
        <f t="shared" si="499"/>
        <v>0.1441414466611175</v>
      </c>
      <c r="AN335" s="86">
        <f t="shared" si="500"/>
        <v>0.14193963580113592</v>
      </c>
      <c r="AO335" s="56"/>
      <c r="AP335" s="53" t="str">
        <f t="shared" si="508"/>
        <v>LPS0060-ST-0320-002-B</v>
      </c>
      <c r="AQ335" s="53">
        <f t="shared" si="509"/>
        <v>96.952937313271079</v>
      </c>
      <c r="AR335" s="54">
        <f t="shared" ref="AR335:AU335" si="516">IF($B335=0,L335,AQ335*(1+AK335))</f>
        <v>111.4673462483123</v>
      </c>
      <c r="AS335" s="54">
        <f t="shared" si="516"/>
        <v>127.82021244379375</v>
      </c>
      <c r="AT335" s="54">
        <f t="shared" si="516"/>
        <v>146.24440277797356</v>
      </c>
      <c r="AU335" s="54">
        <f t="shared" si="516"/>
        <v>167.00228004623378</v>
      </c>
      <c r="AW335" s="102">
        <f t="shared" si="511"/>
        <v>0.41877686400103986</v>
      </c>
      <c r="AX335" s="102">
        <f t="shared" si="512"/>
        <v>0.72250872097481289</v>
      </c>
      <c r="AY335" s="103">
        <f t="shared" si="513"/>
        <v>0.57961496082154373</v>
      </c>
    </row>
    <row r="336" spans="1:51" x14ac:dyDescent="0.2">
      <c r="A336" s="27" t="s">
        <v>350</v>
      </c>
      <c r="B336" s="18">
        <f>IF(ISERROR(VLOOKUP('Prices revenue smoothing'!A336,Quantities!$A$1:$B$576,2,FALSE)),0,VLOOKUP('Prices revenue smoothing'!A336,Quantities!$A$1:$B$576,2,FALSE))</f>
        <v>16</v>
      </c>
      <c r="C336" s="19">
        <f t="shared" si="502"/>
        <v>1</v>
      </c>
      <c r="D336" s="20">
        <v>2</v>
      </c>
      <c r="E336" s="21">
        <v>390</v>
      </c>
      <c r="F336" s="22">
        <v>0</v>
      </c>
      <c r="G336" s="23">
        <v>0</v>
      </c>
      <c r="H336" s="23">
        <v>0</v>
      </c>
      <c r="I336" s="23">
        <f>VLOOKUP(A336,'[1]Public Lighting Charges'!$A$8:$L$689,12,FALSE)</f>
        <v>92.015495438271088</v>
      </c>
      <c r="J336" s="24">
        <f t="shared" si="503"/>
        <v>92.015495438271088</v>
      </c>
      <c r="K336" s="25">
        <f t="shared" si="504"/>
        <v>92.015495438271088</v>
      </c>
      <c r="L336" s="25">
        <f t="shared" si="471"/>
        <v>129.30784281977023</v>
      </c>
      <c r="M336" s="25">
        <f t="shared" si="471"/>
        <v>129.64415342467782</v>
      </c>
      <c r="N336" s="25">
        <f t="shared" si="471"/>
        <v>129.3408182858241</v>
      </c>
      <c r="O336" s="25">
        <f t="shared" si="471"/>
        <v>130.54945605741227</v>
      </c>
      <c r="P336" s="23">
        <f t="shared" si="457"/>
        <v>129.30784281977023</v>
      </c>
      <c r="Q336" s="23">
        <f t="shared" si="458"/>
        <v>0</v>
      </c>
      <c r="R336" s="32">
        <f t="shared" si="514"/>
        <v>129.30784281977023</v>
      </c>
      <c r="S336" s="26">
        <f t="shared" si="485"/>
        <v>0</v>
      </c>
      <c r="U336" s="61">
        <f t="shared" si="486"/>
        <v>1472.2479270123374</v>
      </c>
      <c r="V336" s="61">
        <f t="shared" si="487"/>
        <v>2068.9254851163237</v>
      </c>
      <c r="W336" s="61">
        <f t="shared" si="488"/>
        <v>2074.3064547948452</v>
      </c>
      <c r="X336" s="61">
        <f t="shared" si="489"/>
        <v>2069.4530925731856</v>
      </c>
      <c r="Y336" s="61">
        <f t="shared" si="490"/>
        <v>2088.7912969185963</v>
      </c>
      <c r="Z336" s="62">
        <f t="shared" si="491"/>
        <v>8016.08635115991</v>
      </c>
      <c r="AA336" s="61">
        <f t="shared" si="505"/>
        <v>616.54336990625893</v>
      </c>
      <c r="AB336" s="63">
        <f t="shared" si="506"/>
        <v>1.7651611999224028E-4</v>
      </c>
      <c r="AC336" s="73"/>
      <c r="AD336" s="81">
        <f t="shared" si="507"/>
        <v>1472.2479270123374</v>
      </c>
      <c r="AE336" s="81">
        <f t="shared" si="492"/>
        <v>1692.651857605772</v>
      </c>
      <c r="AF336" s="81">
        <f t="shared" si="493"/>
        <v>1940.9730949419431</v>
      </c>
      <c r="AG336" s="81">
        <f t="shared" si="494"/>
        <v>2220.7477647771816</v>
      </c>
      <c r="AH336" s="81">
        <f t="shared" si="495"/>
        <v>2535.9598937158416</v>
      </c>
      <c r="AI336" s="82">
        <f t="shared" si="496"/>
        <v>8016.0863511694215</v>
      </c>
      <c r="AK336" s="86">
        <f t="shared" si="497"/>
        <v>0.14970571637394303</v>
      </c>
      <c r="AL336" s="86">
        <f t="shared" si="498"/>
        <v>0.14670544106300598</v>
      </c>
      <c r="AM336" s="86">
        <f t="shared" si="499"/>
        <v>0.14414144666111761</v>
      </c>
      <c r="AN336" s="86">
        <f t="shared" si="500"/>
        <v>0.14193963580113603</v>
      </c>
      <c r="AO336" s="56"/>
      <c r="AP336" s="53" t="str">
        <f t="shared" si="508"/>
        <v>LPS0060-ST-0390-002-B</v>
      </c>
      <c r="AQ336" s="53">
        <f t="shared" si="509"/>
        <v>92.015495438271088</v>
      </c>
      <c r="AR336" s="54">
        <f t="shared" ref="AR336:AU336" si="517">IF($B336=0,L336,AQ336*(1+AK336))</f>
        <v>105.79074110036075</v>
      </c>
      <c r="AS336" s="54">
        <f t="shared" si="517"/>
        <v>121.31081843387145</v>
      </c>
      <c r="AT336" s="54">
        <f t="shared" si="517"/>
        <v>138.79673529857388</v>
      </c>
      <c r="AU336" s="54">
        <f t="shared" si="517"/>
        <v>158.49749335724013</v>
      </c>
      <c r="AW336" s="102">
        <f t="shared" si="511"/>
        <v>0.41877686400104014</v>
      </c>
      <c r="AX336" s="102">
        <f t="shared" si="512"/>
        <v>0.72250872097481367</v>
      </c>
      <c r="AY336" s="103">
        <f t="shared" si="513"/>
        <v>0.57961496082154351</v>
      </c>
    </row>
    <row r="337" spans="1:51" x14ac:dyDescent="0.2">
      <c r="A337" s="27" t="s">
        <v>351</v>
      </c>
      <c r="B337" s="18">
        <f>IF(ISERROR(VLOOKUP('Prices revenue smoothing'!A337,Quantities!$A$1:$B$576,2,FALSE)),0,VLOOKUP('Prices revenue smoothing'!A337,Quantities!$A$1:$B$576,2,FALSE))</f>
        <v>24</v>
      </c>
      <c r="C337" s="19">
        <f t="shared" si="502"/>
        <v>1</v>
      </c>
      <c r="D337" s="20">
        <v>2</v>
      </c>
      <c r="E337" s="21">
        <v>590</v>
      </c>
      <c r="F337" s="22">
        <v>0</v>
      </c>
      <c r="G337" s="23">
        <v>0</v>
      </c>
      <c r="H337" s="23">
        <v>0</v>
      </c>
      <c r="I337" s="23">
        <f>VLOOKUP(A337,'[1]Public Lighting Charges'!$A$8:$L$689,12,FALSE)</f>
        <v>89.546774500771079</v>
      </c>
      <c r="J337" s="24">
        <f t="shared" si="503"/>
        <v>89.546774500771079</v>
      </c>
      <c r="K337" s="25">
        <f t="shared" si="504"/>
        <v>89.546774500771079</v>
      </c>
      <c r="L337" s="25">
        <f t="shared" si="471"/>
        <v>125.83859041362217</v>
      </c>
      <c r="M337" s="25">
        <f t="shared" si="471"/>
        <v>126.1658780053092</v>
      </c>
      <c r="N337" s="25">
        <f t="shared" si="471"/>
        <v>125.87068116756225</v>
      </c>
      <c r="O337" s="25">
        <f t="shared" si="471"/>
        <v>127.04689190761228</v>
      </c>
      <c r="P337" s="23">
        <f t="shared" si="457"/>
        <v>125.83859041362217</v>
      </c>
      <c r="Q337" s="23">
        <f t="shared" si="458"/>
        <v>0</v>
      </c>
      <c r="R337" s="32">
        <f t="shared" si="514"/>
        <v>125.83859041362217</v>
      </c>
      <c r="S337" s="26">
        <f t="shared" si="485"/>
        <v>0</v>
      </c>
      <c r="U337" s="61">
        <f t="shared" si="486"/>
        <v>2149.1225880185057</v>
      </c>
      <c r="V337" s="61">
        <f t="shared" si="487"/>
        <v>3020.1261699269321</v>
      </c>
      <c r="W337" s="61">
        <f t="shared" si="488"/>
        <v>3027.9810721274207</v>
      </c>
      <c r="X337" s="61">
        <f t="shared" si="489"/>
        <v>3020.8963480214943</v>
      </c>
      <c r="Y337" s="61">
        <f t="shared" si="490"/>
        <v>3049.1254057826945</v>
      </c>
      <c r="Z337" s="62">
        <f t="shared" si="491"/>
        <v>11701.529293197802</v>
      </c>
      <c r="AA337" s="61">
        <f t="shared" si="505"/>
        <v>900.00281776418888</v>
      </c>
      <c r="AB337" s="63">
        <f t="shared" si="506"/>
        <v>2.5767044644073008E-4</v>
      </c>
      <c r="AC337" s="73"/>
      <c r="AD337" s="81">
        <f t="shared" si="507"/>
        <v>2149.1225880185057</v>
      </c>
      <c r="AE337" s="81">
        <f t="shared" si="492"/>
        <v>2470.8585246332386</v>
      </c>
      <c r="AF337" s="81">
        <f t="shared" si="493"/>
        <v>2833.3469142938461</v>
      </c>
      <c r="AG337" s="81">
        <f t="shared" si="494"/>
        <v>3241.7496374129746</v>
      </c>
      <c r="AH337" s="81">
        <f t="shared" si="495"/>
        <v>3701.8824003058367</v>
      </c>
      <c r="AI337" s="82">
        <f t="shared" si="496"/>
        <v>11701.529293211684</v>
      </c>
      <c r="AK337" s="86">
        <f t="shared" si="497"/>
        <v>0.14970571637394309</v>
      </c>
      <c r="AL337" s="86">
        <f t="shared" si="498"/>
        <v>0.14670544106300598</v>
      </c>
      <c r="AM337" s="86">
        <f t="shared" si="499"/>
        <v>0.14414144666111758</v>
      </c>
      <c r="AN337" s="86">
        <f t="shared" si="500"/>
        <v>0.14193963580113592</v>
      </c>
      <c r="AO337" s="56"/>
      <c r="AP337" s="53" t="str">
        <f t="shared" si="508"/>
        <v>LPS0060-ST-0590-002-B</v>
      </c>
      <c r="AQ337" s="53">
        <f t="shared" si="509"/>
        <v>89.546774500771079</v>
      </c>
      <c r="AR337" s="54">
        <f t="shared" ref="AR337:AU337" si="518">IF($B337=0,L337,AQ337*(1+AK337))</f>
        <v>102.95243852638495</v>
      </c>
      <c r="AS337" s="54">
        <f t="shared" si="518"/>
        <v>118.05612142891026</v>
      </c>
      <c r="AT337" s="54">
        <f t="shared" si="518"/>
        <v>135.07290155887395</v>
      </c>
      <c r="AU337" s="54">
        <f t="shared" si="518"/>
        <v>154.24510001274322</v>
      </c>
      <c r="AW337" s="102">
        <f t="shared" si="511"/>
        <v>0.41877686400103992</v>
      </c>
      <c r="AX337" s="102">
        <f t="shared" si="512"/>
        <v>0.72250872097481333</v>
      </c>
      <c r="AY337" s="103">
        <f t="shared" si="513"/>
        <v>0.57961496082154351</v>
      </c>
    </row>
    <row r="338" spans="1:51" x14ac:dyDescent="0.2">
      <c r="A338" s="27" t="s">
        <v>352</v>
      </c>
      <c r="B338" s="18">
        <f>IF(ISERROR(VLOOKUP('Prices revenue smoothing'!A338,Quantities!$A$1:$B$576,2,FALSE)),0,VLOOKUP('Prices revenue smoothing'!A338,Quantities!$A$1:$B$576,2,FALSE))</f>
        <v>4</v>
      </c>
      <c r="C338" s="19">
        <f t="shared" si="502"/>
        <v>1</v>
      </c>
      <c r="D338" s="20">
        <v>2</v>
      </c>
      <c r="E338" s="21">
        <v>960</v>
      </c>
      <c r="F338" s="22">
        <v>0</v>
      </c>
      <c r="G338" s="23">
        <v>0</v>
      </c>
      <c r="H338" s="23">
        <v>0</v>
      </c>
      <c r="I338" s="23">
        <f>VLOOKUP(A338,'[1]Public Lighting Charges'!$A$8:$L$689,12,FALSE)</f>
        <v>87.078053563271084</v>
      </c>
      <c r="J338" s="24">
        <f t="shared" si="503"/>
        <v>87.078053563271084</v>
      </c>
      <c r="K338" s="25">
        <f t="shared" si="504"/>
        <v>87.078053563271084</v>
      </c>
      <c r="L338" s="25">
        <f t="shared" si="471"/>
        <v>122.36933800747414</v>
      </c>
      <c r="M338" s="25">
        <f t="shared" si="471"/>
        <v>122.68760258594058</v>
      </c>
      <c r="N338" s="25">
        <f t="shared" si="471"/>
        <v>122.40054404930044</v>
      </c>
      <c r="O338" s="25">
        <f t="shared" si="471"/>
        <v>123.54432775781233</v>
      </c>
      <c r="P338" s="23">
        <f t="shared" si="457"/>
        <v>122.36933800747414</v>
      </c>
      <c r="Q338" s="23">
        <f t="shared" si="458"/>
        <v>0</v>
      </c>
      <c r="R338" s="32">
        <f t="shared" si="514"/>
        <v>122.36933800747414</v>
      </c>
      <c r="S338" s="26">
        <f t="shared" si="485"/>
        <v>0</v>
      </c>
      <c r="U338" s="61">
        <f t="shared" si="486"/>
        <v>348.31221425308433</v>
      </c>
      <c r="V338" s="61">
        <f t="shared" si="487"/>
        <v>489.47735202989656</v>
      </c>
      <c r="W338" s="61">
        <f t="shared" si="488"/>
        <v>490.75041034376233</v>
      </c>
      <c r="X338" s="61">
        <f t="shared" si="489"/>
        <v>489.60217619720174</v>
      </c>
      <c r="Y338" s="61">
        <f t="shared" si="490"/>
        <v>494.1773110312493</v>
      </c>
      <c r="Z338" s="62">
        <f t="shared" si="491"/>
        <v>1896.4881766092903</v>
      </c>
      <c r="AA338" s="61">
        <f t="shared" si="505"/>
        <v>145.86509677816497</v>
      </c>
      <c r="AB338" s="63">
        <f t="shared" si="506"/>
        <v>4.1761118815516645E-5</v>
      </c>
      <c r="AC338" s="73"/>
      <c r="AD338" s="81">
        <f t="shared" si="507"/>
        <v>348.31221425308433</v>
      </c>
      <c r="AE338" s="81">
        <f t="shared" si="492"/>
        <v>400.45654380963663</v>
      </c>
      <c r="AF338" s="81">
        <f t="shared" si="493"/>
        <v>459.20569769579635</v>
      </c>
      <c r="AG338" s="81">
        <f t="shared" si="494"/>
        <v>525.39627127669621</v>
      </c>
      <c r="AH338" s="81">
        <f t="shared" si="495"/>
        <v>599.97082667298525</v>
      </c>
      <c r="AI338" s="82">
        <f t="shared" si="496"/>
        <v>1896.4881766115402</v>
      </c>
      <c r="AK338" s="86">
        <f t="shared" si="497"/>
        <v>0.14970571637394295</v>
      </c>
      <c r="AL338" s="86">
        <f t="shared" si="498"/>
        <v>0.14670544106300598</v>
      </c>
      <c r="AM338" s="86">
        <f t="shared" si="499"/>
        <v>0.14414144666111747</v>
      </c>
      <c r="AN338" s="86">
        <f t="shared" si="500"/>
        <v>0.14193963580113586</v>
      </c>
      <c r="AO338" s="56"/>
      <c r="AP338" s="53" t="str">
        <f t="shared" si="508"/>
        <v>LPS0060-ST-0960-002-B</v>
      </c>
      <c r="AQ338" s="53">
        <f t="shared" si="509"/>
        <v>87.078053563271084</v>
      </c>
      <c r="AR338" s="54">
        <f t="shared" ref="AR338:AU338" si="519">IF($B338=0,L338,AQ338*(1+AK338))</f>
        <v>100.11413595240916</v>
      </c>
      <c r="AS338" s="54">
        <f t="shared" si="519"/>
        <v>114.80142442394909</v>
      </c>
      <c r="AT338" s="54">
        <f t="shared" si="519"/>
        <v>131.34906781917405</v>
      </c>
      <c r="AU338" s="54">
        <f t="shared" si="519"/>
        <v>149.99270666824631</v>
      </c>
      <c r="AW338" s="102">
        <f t="shared" si="511"/>
        <v>0.41877686400103992</v>
      </c>
      <c r="AX338" s="102">
        <f t="shared" si="512"/>
        <v>0.72250872097481278</v>
      </c>
      <c r="AY338" s="103">
        <f t="shared" si="513"/>
        <v>0.57961496082154396</v>
      </c>
    </row>
    <row r="339" spans="1:51" x14ac:dyDescent="0.2">
      <c r="A339" s="27" t="s">
        <v>353</v>
      </c>
      <c r="B339" s="18">
        <f>IF(ISERROR(VLOOKUP('Prices revenue smoothing'!A339,Quantities!$A$1:$B$576,2,FALSE)),0,VLOOKUP('Prices revenue smoothing'!A339,Quantities!$A$1:$B$576,2,FALSE))</f>
        <v>2</v>
      </c>
      <c r="C339" s="19">
        <f t="shared" si="502"/>
        <v>1</v>
      </c>
      <c r="D339" s="20">
        <v>2</v>
      </c>
      <c r="E339" s="21">
        <v>70</v>
      </c>
      <c r="F339" s="22">
        <v>0</v>
      </c>
      <c r="G339" s="23">
        <v>0</v>
      </c>
      <c r="H339" s="23">
        <v>0</v>
      </c>
      <c r="I339" s="23">
        <f>VLOOKUP(A339,'[1]Public Lighting Charges'!$A$8:$L$689,12,FALSE)</f>
        <v>87.078053563271084</v>
      </c>
      <c r="J339" s="24">
        <f t="shared" si="503"/>
        <v>87.078053563271084</v>
      </c>
      <c r="K339" s="25">
        <f t="shared" si="504"/>
        <v>87.078053563271084</v>
      </c>
      <c r="L339" s="25">
        <f t="shared" si="471"/>
        <v>122.36933800747414</v>
      </c>
      <c r="M339" s="25">
        <f t="shared" si="471"/>
        <v>122.68760258594058</v>
      </c>
      <c r="N339" s="25">
        <f t="shared" si="471"/>
        <v>122.40054404930044</v>
      </c>
      <c r="O339" s="25">
        <f t="shared" si="471"/>
        <v>123.54432775781233</v>
      </c>
      <c r="P339" s="23">
        <f t="shared" si="457"/>
        <v>122.36933800747414</v>
      </c>
      <c r="Q339" s="23">
        <f t="shared" si="458"/>
        <v>0</v>
      </c>
      <c r="R339" s="32">
        <f t="shared" si="514"/>
        <v>122.36933800747414</v>
      </c>
      <c r="S339" s="26">
        <f t="shared" si="485"/>
        <v>0</v>
      </c>
      <c r="U339" s="61">
        <f t="shared" si="486"/>
        <v>174.15610712654217</v>
      </c>
      <c r="V339" s="61">
        <f t="shared" si="487"/>
        <v>244.73867601494828</v>
      </c>
      <c r="W339" s="61">
        <f t="shared" si="488"/>
        <v>245.37520517188116</v>
      </c>
      <c r="X339" s="61">
        <f t="shared" si="489"/>
        <v>244.80108809860087</v>
      </c>
      <c r="Y339" s="61">
        <f t="shared" si="490"/>
        <v>247.08865551562465</v>
      </c>
      <c r="Z339" s="62">
        <f t="shared" si="491"/>
        <v>948.24408830464517</v>
      </c>
      <c r="AA339" s="61">
        <f t="shared" si="505"/>
        <v>72.932548389082484</v>
      </c>
      <c r="AB339" s="63">
        <f t="shared" si="506"/>
        <v>2.0880559407758323E-5</v>
      </c>
      <c r="AC339" s="73"/>
      <c r="AD339" s="81">
        <f t="shared" si="507"/>
        <v>174.15610712654217</v>
      </c>
      <c r="AE339" s="81">
        <f t="shared" si="492"/>
        <v>200.22827190481831</v>
      </c>
      <c r="AF339" s="81">
        <f t="shared" si="493"/>
        <v>229.60284884789817</v>
      </c>
      <c r="AG339" s="81">
        <f t="shared" si="494"/>
        <v>262.69813563834811</v>
      </c>
      <c r="AH339" s="81">
        <f t="shared" si="495"/>
        <v>299.98541333649263</v>
      </c>
      <c r="AI339" s="82">
        <f t="shared" si="496"/>
        <v>948.24408830577011</v>
      </c>
      <c r="AK339" s="86">
        <f t="shared" si="497"/>
        <v>0.14970571637394295</v>
      </c>
      <c r="AL339" s="86">
        <f t="shared" si="498"/>
        <v>0.14670544106300598</v>
      </c>
      <c r="AM339" s="86">
        <f t="shared" si="499"/>
        <v>0.14414144666111747</v>
      </c>
      <c r="AN339" s="86">
        <f t="shared" si="500"/>
        <v>0.14193963580113586</v>
      </c>
      <c r="AO339" s="56"/>
      <c r="AP339" s="53" t="str">
        <f t="shared" si="508"/>
        <v>LPS0090-ST-0070-002-B</v>
      </c>
      <c r="AQ339" s="53">
        <f t="shared" si="509"/>
        <v>87.078053563271084</v>
      </c>
      <c r="AR339" s="54">
        <f t="shared" ref="AR339:AU339" si="520">IF($B339=0,L339,AQ339*(1+AK339))</f>
        <v>100.11413595240916</v>
      </c>
      <c r="AS339" s="54">
        <f t="shared" si="520"/>
        <v>114.80142442394909</v>
      </c>
      <c r="AT339" s="54">
        <f t="shared" si="520"/>
        <v>131.34906781917405</v>
      </c>
      <c r="AU339" s="54">
        <f t="shared" si="520"/>
        <v>149.99270666824631</v>
      </c>
      <c r="AW339" s="102">
        <f t="shared" si="511"/>
        <v>0.41877686400103992</v>
      </c>
      <c r="AX339" s="102">
        <f t="shared" si="512"/>
        <v>0.72250872097481278</v>
      </c>
      <c r="AY339" s="103">
        <f t="shared" si="513"/>
        <v>0.57961496082154396</v>
      </c>
    </row>
    <row r="340" spans="1:51" x14ac:dyDescent="0.2">
      <c r="A340" s="27" t="s">
        <v>354</v>
      </c>
      <c r="B340" s="18">
        <f>IF(ISERROR(VLOOKUP('Prices revenue smoothing'!A340,Quantities!$A$1:$B$576,2,FALSE)),0,VLOOKUP('Prices revenue smoothing'!A340,Quantities!$A$1:$B$576,2,FALSE))</f>
        <v>1</v>
      </c>
      <c r="C340" s="19">
        <f t="shared" si="502"/>
        <v>1</v>
      </c>
      <c r="D340" s="20">
        <v>2</v>
      </c>
      <c r="E340" s="21">
        <v>40</v>
      </c>
      <c r="F340" s="22">
        <v>0</v>
      </c>
      <c r="G340" s="23">
        <v>0</v>
      </c>
      <c r="H340" s="23">
        <v>0</v>
      </c>
      <c r="I340" s="23">
        <f>VLOOKUP(A340,'[1]Public Lighting Charges'!$A$8:$L$689,12,FALSE)</f>
        <v>48.54921928230219</v>
      </c>
      <c r="J340" s="24">
        <f t="shared" si="503"/>
        <v>48.54921928230219</v>
      </c>
      <c r="K340" s="25">
        <f t="shared" si="504"/>
        <v>48.54921928230219</v>
      </c>
      <c r="L340" s="25">
        <f t="shared" si="471"/>
        <v>68.225409058303327</v>
      </c>
      <c r="M340" s="25">
        <f t="shared" si="471"/>
        <v>68.402853272746285</v>
      </c>
      <c r="N340" s="25">
        <f t="shared" si="471"/>
        <v>68.242807574985335</v>
      </c>
      <c r="O340" s="25">
        <f t="shared" si="471"/>
        <v>68.88050908304352</v>
      </c>
      <c r="P340" s="23">
        <f t="shared" si="457"/>
        <v>68.225409058303327</v>
      </c>
      <c r="Q340" s="23">
        <f t="shared" si="458"/>
        <v>0</v>
      </c>
      <c r="R340" s="32">
        <f t="shared" si="514"/>
        <v>68.225409058303327</v>
      </c>
      <c r="S340" s="26">
        <f t="shared" si="485"/>
        <v>0</v>
      </c>
      <c r="U340" s="61">
        <f t="shared" si="486"/>
        <v>48.54921928230219</v>
      </c>
      <c r="V340" s="61">
        <f t="shared" si="487"/>
        <v>68.225409058303327</v>
      </c>
      <c r="W340" s="61">
        <f t="shared" si="488"/>
        <v>68.402853272746285</v>
      </c>
      <c r="X340" s="61">
        <f t="shared" si="489"/>
        <v>68.242807574985335</v>
      </c>
      <c r="Y340" s="61">
        <f t="shared" si="490"/>
        <v>68.88050908304352</v>
      </c>
      <c r="Z340" s="62">
        <f t="shared" si="491"/>
        <v>264.3404870252337</v>
      </c>
      <c r="AA340" s="61">
        <f t="shared" si="505"/>
        <v>20.331289800741331</v>
      </c>
      <c r="AB340" s="63">
        <f t="shared" si="506"/>
        <v>5.8208401310200122E-6</v>
      </c>
      <c r="AC340" s="73"/>
      <c r="AD340" s="81">
        <f t="shared" si="507"/>
        <v>48.54921928230219</v>
      </c>
      <c r="AE340" s="81">
        <f t="shared" si="492"/>
        <v>55.817314934354883</v>
      </c>
      <c r="AF340" s="81">
        <f t="shared" si="493"/>
        <v>64.006018740752125</v>
      </c>
      <c r="AG340" s="81">
        <f t="shared" si="494"/>
        <v>73.231938877062746</v>
      </c>
      <c r="AH340" s="81">
        <f t="shared" si="495"/>
        <v>83.626453610284074</v>
      </c>
      <c r="AI340" s="82">
        <f t="shared" si="496"/>
        <v>264.34048702554736</v>
      </c>
      <c r="AK340" s="86">
        <f t="shared" si="497"/>
        <v>0.14970571637394295</v>
      </c>
      <c r="AL340" s="86">
        <f t="shared" si="498"/>
        <v>0.14670544106300595</v>
      </c>
      <c r="AM340" s="86">
        <f t="shared" si="499"/>
        <v>0.14414144666111767</v>
      </c>
      <c r="AN340" s="86">
        <f t="shared" si="500"/>
        <v>0.14193963580113586</v>
      </c>
      <c r="AO340" s="56"/>
      <c r="AP340" s="53" t="str">
        <f t="shared" si="508"/>
        <v>MHR0010-ST-0040-002-B</v>
      </c>
      <c r="AQ340" s="53">
        <f t="shared" si="509"/>
        <v>48.54921928230219</v>
      </c>
      <c r="AR340" s="54">
        <f t="shared" ref="AR340:AU340" si="521">IF($B340=0,L340,AQ340*(1+AK340))</f>
        <v>55.81731493435489</v>
      </c>
      <c r="AS340" s="54">
        <f t="shared" si="521"/>
        <v>64.00601874075214</v>
      </c>
      <c r="AT340" s="54">
        <f t="shared" si="521"/>
        <v>73.23193887706276</v>
      </c>
      <c r="AU340" s="54">
        <f t="shared" si="521"/>
        <v>83.626453610284088</v>
      </c>
      <c r="AW340" s="102">
        <f t="shared" si="511"/>
        <v>0.41877686400103997</v>
      </c>
      <c r="AX340" s="102">
        <f t="shared" si="512"/>
        <v>0.72250872097481333</v>
      </c>
      <c r="AY340" s="103">
        <f t="shared" si="513"/>
        <v>0.57961496082154351</v>
      </c>
    </row>
    <row r="341" spans="1:51" x14ac:dyDescent="0.2">
      <c r="A341" s="27" t="s">
        <v>355</v>
      </c>
      <c r="B341" s="18">
        <f>IF(ISERROR(VLOOKUP('Prices revenue smoothing'!A341,Quantities!$A$1:$B$576,2,FALSE)),0,VLOOKUP('Prices revenue smoothing'!A341,Quantities!$A$1:$B$576,2,FALSE))</f>
        <v>66</v>
      </c>
      <c r="C341" s="19">
        <f t="shared" si="502"/>
        <v>1</v>
      </c>
      <c r="D341" s="20">
        <v>2</v>
      </c>
      <c r="E341" s="21">
        <v>360</v>
      </c>
      <c r="F341" s="22">
        <v>0</v>
      </c>
      <c r="G341" s="23">
        <v>0</v>
      </c>
      <c r="H341" s="23">
        <v>0</v>
      </c>
      <c r="I341" s="23">
        <f>VLOOKUP(A341,'[1]Public Lighting Charges'!$A$8:$L$689,12,FALSE)</f>
        <v>58.424103032302192</v>
      </c>
      <c r="J341" s="24">
        <f t="shared" si="503"/>
        <v>58.424103032302192</v>
      </c>
      <c r="K341" s="25">
        <f t="shared" si="504"/>
        <v>58.424103032302192</v>
      </c>
      <c r="L341" s="25">
        <f t="shared" si="471"/>
        <v>82.10241868289549</v>
      </c>
      <c r="M341" s="25">
        <f t="shared" si="471"/>
        <v>82.315954950220814</v>
      </c>
      <c r="N341" s="25">
        <f t="shared" si="471"/>
        <v>82.123356048032676</v>
      </c>
      <c r="O341" s="25">
        <f t="shared" si="471"/>
        <v>82.890765682243355</v>
      </c>
      <c r="P341" s="23">
        <f t="shared" si="457"/>
        <v>82.10241868289549</v>
      </c>
      <c r="Q341" s="23">
        <f t="shared" si="458"/>
        <v>0</v>
      </c>
      <c r="R341" s="32">
        <f t="shared" si="514"/>
        <v>82.10241868289549</v>
      </c>
      <c r="S341" s="26">
        <f t="shared" si="485"/>
        <v>0</v>
      </c>
      <c r="U341" s="61">
        <f t="shared" si="486"/>
        <v>3855.9908001319445</v>
      </c>
      <c r="V341" s="61">
        <f t="shared" si="487"/>
        <v>5418.7596330711021</v>
      </c>
      <c r="W341" s="61">
        <f t="shared" si="488"/>
        <v>5432.8530267145734</v>
      </c>
      <c r="X341" s="61">
        <f t="shared" si="489"/>
        <v>5420.1414991701567</v>
      </c>
      <c r="Y341" s="61">
        <f t="shared" si="490"/>
        <v>5470.7905350280616</v>
      </c>
      <c r="Z341" s="62">
        <f t="shared" si="491"/>
        <v>20995.074712628095</v>
      </c>
      <c r="AA341" s="61">
        <f t="shared" si="505"/>
        <v>1614.7997348961171</v>
      </c>
      <c r="AB341" s="63">
        <f t="shared" si="506"/>
        <v>4.6231651767125297E-4</v>
      </c>
      <c r="AC341" s="73"/>
      <c r="AD341" s="81">
        <f t="shared" si="507"/>
        <v>3855.9908001319445</v>
      </c>
      <c r="AE341" s="81">
        <f t="shared" si="492"/>
        <v>4433.2546651970315</v>
      </c>
      <c r="AF341" s="81">
        <f t="shared" si="493"/>
        <v>5083.6372461993906</v>
      </c>
      <c r="AG341" s="81">
        <f t="shared" si="494"/>
        <v>5816.4000731669112</v>
      </c>
      <c r="AH341" s="81">
        <f t="shared" si="495"/>
        <v>6641.9777812259226</v>
      </c>
      <c r="AI341" s="82">
        <f t="shared" si="496"/>
        <v>20995.074712653004</v>
      </c>
      <c r="AK341" s="86">
        <f t="shared" si="497"/>
        <v>0.14970571637394314</v>
      </c>
      <c r="AL341" s="86">
        <f t="shared" si="498"/>
        <v>0.1467054410630059</v>
      </c>
      <c r="AM341" s="86">
        <f t="shared" si="499"/>
        <v>0.14414144666111767</v>
      </c>
      <c r="AN341" s="86">
        <f t="shared" si="500"/>
        <v>0.14193963580113589</v>
      </c>
      <c r="AO341" s="56"/>
      <c r="AP341" s="53" t="str">
        <f t="shared" si="508"/>
        <v>MHR0010-ST-0360-002-B</v>
      </c>
      <c r="AQ341" s="53">
        <f t="shared" si="509"/>
        <v>58.424103032302192</v>
      </c>
      <c r="AR341" s="54">
        <f t="shared" ref="AR341:AU341" si="522">IF($B341=0,L341,AQ341*(1+AK341))</f>
        <v>67.170525230258065</v>
      </c>
      <c r="AS341" s="54">
        <f t="shared" si="522"/>
        <v>77.024806760596846</v>
      </c>
      <c r="AT341" s="54">
        <f t="shared" si="522"/>
        <v>88.127273835862312</v>
      </c>
      <c r="AU341" s="54">
        <f t="shared" si="522"/>
        <v>100.6360269882716</v>
      </c>
      <c r="AW341" s="102">
        <f t="shared" si="511"/>
        <v>0.41877686400103997</v>
      </c>
      <c r="AX341" s="102">
        <f t="shared" si="512"/>
        <v>0.72250872097481389</v>
      </c>
      <c r="AY341" s="103">
        <f t="shared" si="513"/>
        <v>0.57961496082154307</v>
      </c>
    </row>
    <row r="342" spans="1:51" x14ac:dyDescent="0.2">
      <c r="A342" s="27" t="s">
        <v>356</v>
      </c>
      <c r="B342" s="18">
        <f>IF(ISERROR(VLOOKUP('Prices revenue smoothing'!A342,Quantities!$A$1:$B$576,2,FALSE)),0,VLOOKUP('Prices revenue smoothing'!A342,Quantities!$A$1:$B$576,2,FALSE))</f>
        <v>14</v>
      </c>
      <c r="C342" s="19">
        <f t="shared" si="502"/>
        <v>1</v>
      </c>
      <c r="D342" s="20">
        <v>2</v>
      </c>
      <c r="E342" s="21">
        <v>730</v>
      </c>
      <c r="F342" s="22">
        <v>0</v>
      </c>
      <c r="G342" s="23">
        <v>0</v>
      </c>
      <c r="H342" s="23">
        <v>0</v>
      </c>
      <c r="I342" s="23">
        <f>VLOOKUP(A342,'[1]Public Lighting Charges'!$A$8:$L$689,12,FALSE)</f>
        <v>53.486661157302187</v>
      </c>
      <c r="J342" s="24">
        <f t="shared" si="503"/>
        <v>53.486661157302187</v>
      </c>
      <c r="K342" s="25">
        <f t="shared" si="504"/>
        <v>53.486661157302187</v>
      </c>
      <c r="L342" s="25">
        <f t="shared" si="471"/>
        <v>75.163913870599401</v>
      </c>
      <c r="M342" s="25">
        <f t="shared" si="471"/>
        <v>75.359404111483542</v>
      </c>
      <c r="N342" s="25">
        <f t="shared" si="471"/>
        <v>75.183081811508998</v>
      </c>
      <c r="O342" s="25">
        <f t="shared" si="471"/>
        <v>75.885637382643424</v>
      </c>
      <c r="P342" s="23">
        <f t="shared" si="457"/>
        <v>75.163913870599401</v>
      </c>
      <c r="Q342" s="23">
        <f t="shared" si="458"/>
        <v>0</v>
      </c>
      <c r="R342" s="32">
        <f t="shared" si="514"/>
        <v>75.163913870599401</v>
      </c>
      <c r="S342" s="26">
        <f t="shared" si="485"/>
        <v>0</v>
      </c>
      <c r="U342" s="61">
        <f t="shared" si="486"/>
        <v>748.8132562022306</v>
      </c>
      <c r="V342" s="61">
        <f t="shared" si="487"/>
        <v>1052.2947941883917</v>
      </c>
      <c r="W342" s="61">
        <f t="shared" si="488"/>
        <v>1055.0316575607696</v>
      </c>
      <c r="X342" s="61">
        <f t="shared" si="489"/>
        <v>1052.5631453611259</v>
      </c>
      <c r="Y342" s="61">
        <f t="shared" si="490"/>
        <v>1062.398923357008</v>
      </c>
      <c r="Z342" s="62">
        <f t="shared" si="491"/>
        <v>4077.1337574856757</v>
      </c>
      <c r="AA342" s="61">
        <f t="shared" si="505"/>
        <v>313.58566715477741</v>
      </c>
      <c r="AB342" s="63">
        <f t="shared" si="506"/>
        <v>8.9779450973182038E-5</v>
      </c>
      <c r="AC342" s="73"/>
      <c r="AD342" s="81">
        <f t="shared" si="507"/>
        <v>748.8132562022306</v>
      </c>
      <c r="AE342" s="81">
        <f t="shared" si="492"/>
        <v>860.91488115229038</v>
      </c>
      <c r="AF342" s="81">
        <f t="shared" si="493"/>
        <v>987.21577850944254</v>
      </c>
      <c r="AG342" s="81">
        <f t="shared" si="494"/>
        <v>1129.514488990475</v>
      </c>
      <c r="AH342" s="81">
        <f t="shared" si="495"/>
        <v>1289.8373641898891</v>
      </c>
      <c r="AI342" s="82">
        <f t="shared" si="496"/>
        <v>4077.1337574905133</v>
      </c>
      <c r="AK342" s="86">
        <f t="shared" si="497"/>
        <v>0.14970571637394289</v>
      </c>
      <c r="AL342" s="86">
        <f t="shared" si="498"/>
        <v>0.14670544106300601</v>
      </c>
      <c r="AM342" s="86">
        <f t="shared" si="499"/>
        <v>0.14414144666111756</v>
      </c>
      <c r="AN342" s="86">
        <f t="shared" si="500"/>
        <v>0.14193963580113583</v>
      </c>
      <c r="AO342" s="56"/>
      <c r="AP342" s="53" t="str">
        <f t="shared" si="508"/>
        <v>MHR0010-ST-0730-002-B</v>
      </c>
      <c r="AQ342" s="53">
        <f t="shared" si="509"/>
        <v>53.486661157302187</v>
      </c>
      <c r="AR342" s="54">
        <f t="shared" ref="AR342:AU342" si="523">IF($B342=0,L342,AQ342*(1+AK342))</f>
        <v>61.493920082306452</v>
      </c>
      <c r="AS342" s="54">
        <f t="shared" si="523"/>
        <v>70.515412750674457</v>
      </c>
      <c r="AT342" s="54">
        <f t="shared" si="523"/>
        <v>80.679606356462486</v>
      </c>
      <c r="AU342" s="54">
        <f t="shared" si="523"/>
        <v>92.131240299277763</v>
      </c>
      <c r="AW342" s="102">
        <f t="shared" si="511"/>
        <v>0.41877686400103981</v>
      </c>
      <c r="AX342" s="102">
        <f t="shared" si="512"/>
        <v>0.72250872097481234</v>
      </c>
      <c r="AY342" s="103">
        <f t="shared" si="513"/>
        <v>0.57961496082154407</v>
      </c>
    </row>
    <row r="343" spans="1:51" x14ac:dyDescent="0.2">
      <c r="A343" s="27" t="s">
        <v>357</v>
      </c>
      <c r="B343" s="18">
        <f>IF(ISERROR(VLOOKUP('Prices revenue smoothing'!A343,Quantities!$A$1:$B$576,2,FALSE)),0,VLOOKUP('Prices revenue smoothing'!A343,Quantities!$A$1:$B$576,2,FALSE))</f>
        <v>5</v>
      </c>
      <c r="C343" s="19">
        <f t="shared" si="502"/>
        <v>1</v>
      </c>
      <c r="D343" s="20">
        <v>2</v>
      </c>
      <c r="E343" s="21">
        <v>50</v>
      </c>
      <c r="F343" s="22">
        <v>0</v>
      </c>
      <c r="G343" s="23">
        <v>0</v>
      </c>
      <c r="H343" s="23">
        <v>0</v>
      </c>
      <c r="I343" s="23">
        <f>VLOOKUP(A343,'[1]Public Lighting Charges'!$A$8:$L$689,12,FALSE)</f>
        <v>61.215569780968856</v>
      </c>
      <c r="J343" s="24">
        <f t="shared" si="503"/>
        <v>61.215569780968856</v>
      </c>
      <c r="K343" s="25">
        <f t="shared" si="504"/>
        <v>61.215569780968856</v>
      </c>
      <c r="L343" s="25">
        <f t="shared" si="471"/>
        <v>86.025220400736089</v>
      </c>
      <c r="M343" s="25">
        <f t="shared" si="471"/>
        <v>86.248959296068264</v>
      </c>
      <c r="N343" s="25">
        <f t="shared" si="471"/>
        <v>86.047158139957787</v>
      </c>
      <c r="O343" s="25">
        <f t="shared" si="471"/>
        <v>86.851234121879827</v>
      </c>
      <c r="P343" s="23">
        <f t="shared" si="457"/>
        <v>86.025220400736089</v>
      </c>
      <c r="Q343" s="23">
        <f t="shared" si="458"/>
        <v>0</v>
      </c>
      <c r="R343" s="32">
        <f t="shared" si="514"/>
        <v>86.025220400736089</v>
      </c>
      <c r="S343" s="26">
        <f t="shared" si="485"/>
        <v>0</v>
      </c>
      <c r="U343" s="61">
        <f t="shared" si="486"/>
        <v>306.0778489048443</v>
      </c>
      <c r="V343" s="61">
        <f t="shared" si="487"/>
        <v>430.12610200368044</v>
      </c>
      <c r="W343" s="61">
        <f t="shared" si="488"/>
        <v>431.24479648034134</v>
      </c>
      <c r="X343" s="61">
        <f t="shared" si="489"/>
        <v>430.23579069978894</v>
      </c>
      <c r="Y343" s="61">
        <f t="shared" si="490"/>
        <v>434.25617060939913</v>
      </c>
      <c r="Z343" s="62">
        <f t="shared" si="491"/>
        <v>1666.5307669867389</v>
      </c>
      <c r="AA343" s="61">
        <f t="shared" si="505"/>
        <v>128.17832170455483</v>
      </c>
      <c r="AB343" s="63">
        <f t="shared" si="506"/>
        <v>3.6697402192233827E-5</v>
      </c>
      <c r="AC343" s="73"/>
      <c r="AD343" s="81">
        <f t="shared" si="507"/>
        <v>306.0778489048443</v>
      </c>
      <c r="AE343" s="81">
        <f t="shared" si="492"/>
        <v>351.89945254133949</v>
      </c>
      <c r="AF343" s="81">
        <f t="shared" si="493"/>
        <v>403.52501693624703</v>
      </c>
      <c r="AG343" s="81">
        <f t="shared" si="494"/>
        <v>461.68969664138962</v>
      </c>
      <c r="AH343" s="81">
        <f t="shared" si="495"/>
        <v>527.22176403580534</v>
      </c>
      <c r="AI343" s="82">
        <f t="shared" si="496"/>
        <v>1666.5307669887161</v>
      </c>
      <c r="AK343" s="86">
        <f t="shared" si="497"/>
        <v>0.14970571637394295</v>
      </c>
      <c r="AL343" s="86">
        <f t="shared" si="498"/>
        <v>0.14670544106300595</v>
      </c>
      <c r="AM343" s="86">
        <f t="shared" si="499"/>
        <v>0.1441414466611175</v>
      </c>
      <c r="AN343" s="86">
        <f t="shared" si="500"/>
        <v>0.14193963580113581</v>
      </c>
      <c r="AO343" s="56"/>
      <c r="AP343" s="53" t="str">
        <f t="shared" si="508"/>
        <v>MHR0030-ST-0050-002-B</v>
      </c>
      <c r="AQ343" s="53">
        <f t="shared" si="509"/>
        <v>61.215569780968856</v>
      </c>
      <c r="AR343" s="54">
        <f t="shared" ref="AR343:AU343" si="524">IF($B343=0,L343,AQ343*(1+AK343))</f>
        <v>70.379890508267891</v>
      </c>
      <c r="AS343" s="54">
        <f t="shared" si="524"/>
        <v>80.705003387249405</v>
      </c>
      <c r="AT343" s="54">
        <f t="shared" si="524"/>
        <v>92.337939328277926</v>
      </c>
      <c r="AU343" s="54">
        <f t="shared" si="524"/>
        <v>105.44435280716107</v>
      </c>
      <c r="AW343" s="102">
        <f t="shared" si="511"/>
        <v>0.41877686400104003</v>
      </c>
      <c r="AX343" s="102">
        <f t="shared" si="512"/>
        <v>0.72250872097481278</v>
      </c>
      <c r="AY343" s="103">
        <f t="shared" si="513"/>
        <v>0.57961496082154407</v>
      </c>
    </row>
    <row r="344" spans="1:51" x14ac:dyDescent="0.2">
      <c r="A344" s="27" t="s">
        <v>358</v>
      </c>
      <c r="B344" s="18">
        <f>IF(ISERROR(VLOOKUP('Prices revenue smoothing'!A344,Quantities!$A$1:$B$576,2,FALSE)),0,VLOOKUP('Prices revenue smoothing'!A344,Quantities!$A$1:$B$576,2,FALSE))</f>
        <v>66</v>
      </c>
      <c r="C344" s="19">
        <f t="shared" si="502"/>
        <v>1</v>
      </c>
      <c r="D344" s="20">
        <v>2</v>
      </c>
      <c r="E344" s="21">
        <v>310</v>
      </c>
      <c r="F344" s="22">
        <v>0</v>
      </c>
      <c r="G344" s="23">
        <v>0</v>
      </c>
      <c r="H344" s="23">
        <v>0</v>
      </c>
      <c r="I344" s="23">
        <f>VLOOKUP(A344,'[1]Public Lighting Charges'!$A$8:$L$689,12,FALSE)</f>
        <v>71.090453530968858</v>
      </c>
      <c r="J344" s="24">
        <f t="shared" si="503"/>
        <v>71.090453530968858</v>
      </c>
      <c r="K344" s="25">
        <f t="shared" si="504"/>
        <v>71.090453530968858</v>
      </c>
      <c r="L344" s="25">
        <f t="shared" si="471"/>
        <v>99.902230025328251</v>
      </c>
      <c r="M344" s="25">
        <f t="shared" si="471"/>
        <v>100.16206097354279</v>
      </c>
      <c r="N344" s="25">
        <f t="shared" si="471"/>
        <v>99.927706613005142</v>
      </c>
      <c r="O344" s="25">
        <f t="shared" si="471"/>
        <v>100.86149072107965</v>
      </c>
      <c r="P344" s="23">
        <f t="shared" si="457"/>
        <v>99.902230025328251</v>
      </c>
      <c r="Q344" s="23">
        <f t="shared" si="458"/>
        <v>0</v>
      </c>
      <c r="R344" s="32">
        <f t="shared" si="514"/>
        <v>99.902230025328251</v>
      </c>
      <c r="S344" s="26">
        <f t="shared" si="485"/>
        <v>0</v>
      </c>
      <c r="U344" s="61">
        <f t="shared" si="486"/>
        <v>4691.9699330439444</v>
      </c>
      <c r="V344" s="61">
        <f t="shared" si="487"/>
        <v>6593.5471816716645</v>
      </c>
      <c r="W344" s="61">
        <f t="shared" si="488"/>
        <v>6610.6960242538244</v>
      </c>
      <c r="X344" s="61">
        <f t="shared" si="489"/>
        <v>6595.2286364583397</v>
      </c>
      <c r="Y344" s="61">
        <f t="shared" si="490"/>
        <v>6656.8583875912564</v>
      </c>
      <c r="Z344" s="62">
        <f t="shared" si="491"/>
        <v>25546.808693187621</v>
      </c>
      <c r="AA344" s="61">
        <f t="shared" si="505"/>
        <v>1964.888454547312</v>
      </c>
      <c r="AB344" s="63">
        <f t="shared" si="506"/>
        <v>5.6254677796141841E-4</v>
      </c>
      <c r="AC344" s="73"/>
      <c r="AD344" s="81">
        <f t="shared" si="507"/>
        <v>4691.9699330439444</v>
      </c>
      <c r="AE344" s="81">
        <f t="shared" si="492"/>
        <v>5394.384653075289</v>
      </c>
      <c r="AF344" s="81">
        <f t="shared" si="493"/>
        <v>6185.7702328682099</v>
      </c>
      <c r="AG344" s="81">
        <f t="shared" si="494"/>
        <v>7077.3961029471111</v>
      </c>
      <c r="AH344" s="81">
        <f t="shared" si="495"/>
        <v>8081.9591282198026</v>
      </c>
      <c r="AI344" s="82">
        <f t="shared" si="496"/>
        <v>25546.808693217929</v>
      </c>
      <c r="AK344" s="86">
        <f t="shared" si="497"/>
        <v>0.14970571637394289</v>
      </c>
      <c r="AL344" s="86">
        <f t="shared" si="498"/>
        <v>0.14670544106300601</v>
      </c>
      <c r="AM344" s="86">
        <f t="shared" si="499"/>
        <v>0.14414144666111747</v>
      </c>
      <c r="AN344" s="86">
        <f t="shared" si="500"/>
        <v>0.14193963580113589</v>
      </c>
      <c r="AO344" s="56"/>
      <c r="AP344" s="53" t="str">
        <f t="shared" si="508"/>
        <v>MHR0030-ST-0310-002-B</v>
      </c>
      <c r="AQ344" s="53">
        <f t="shared" si="509"/>
        <v>71.090453530968858</v>
      </c>
      <c r="AR344" s="54">
        <f t="shared" ref="AR344:AU344" si="525">IF($B344=0,L344,AQ344*(1+AK344))</f>
        <v>81.733100804171045</v>
      </c>
      <c r="AS344" s="54">
        <f t="shared" si="525"/>
        <v>93.723791407094083</v>
      </c>
      <c r="AT344" s="54">
        <f t="shared" si="525"/>
        <v>107.23327428707744</v>
      </c>
      <c r="AU344" s="54">
        <f t="shared" si="525"/>
        <v>122.45392618514853</v>
      </c>
      <c r="AW344" s="102">
        <f t="shared" si="511"/>
        <v>0.41877686400103986</v>
      </c>
      <c r="AX344" s="102">
        <f t="shared" si="512"/>
        <v>0.72250872097481278</v>
      </c>
      <c r="AY344" s="103">
        <f t="shared" si="513"/>
        <v>0.57961496082154385</v>
      </c>
    </row>
    <row r="345" spans="1:51" x14ac:dyDescent="0.2">
      <c r="A345" s="27" t="s">
        <v>359</v>
      </c>
      <c r="B345" s="18">
        <f>IF(ISERROR(VLOOKUP('Prices revenue smoothing'!A345,Quantities!$A$1:$B$576,2,FALSE)),0,VLOOKUP('Prices revenue smoothing'!A345,Quantities!$A$1:$B$576,2,FALSE))</f>
        <v>24</v>
      </c>
      <c r="C345" s="19">
        <f t="shared" si="502"/>
        <v>1</v>
      </c>
      <c r="D345" s="20">
        <v>2</v>
      </c>
      <c r="E345" s="21">
        <v>690</v>
      </c>
      <c r="F345" s="22">
        <v>0</v>
      </c>
      <c r="G345" s="23">
        <v>0</v>
      </c>
      <c r="H345" s="23">
        <v>0</v>
      </c>
      <c r="I345" s="23">
        <f>VLOOKUP(A345,'[1]Public Lighting Charges'!$A$8:$L$689,12,FALSE)</f>
        <v>66.153011655968854</v>
      </c>
      <c r="J345" s="24">
        <f t="shared" si="503"/>
        <v>66.153011655968854</v>
      </c>
      <c r="K345" s="25">
        <f t="shared" si="504"/>
        <v>66.153011655968854</v>
      </c>
      <c r="L345" s="25">
        <f t="shared" si="471"/>
        <v>92.963725213032163</v>
      </c>
      <c r="M345" s="25">
        <f t="shared" si="471"/>
        <v>93.205510134805522</v>
      </c>
      <c r="N345" s="25">
        <f t="shared" si="471"/>
        <v>92.987432376481465</v>
      </c>
      <c r="O345" s="25">
        <f t="shared" si="471"/>
        <v>93.85636242147973</v>
      </c>
      <c r="P345" s="23">
        <f t="shared" si="457"/>
        <v>92.963725213032163</v>
      </c>
      <c r="Q345" s="23">
        <f t="shared" si="458"/>
        <v>0</v>
      </c>
      <c r="R345" s="32">
        <f t="shared" si="514"/>
        <v>92.963725213032163</v>
      </c>
      <c r="S345" s="26">
        <f t="shared" si="485"/>
        <v>0</v>
      </c>
      <c r="U345" s="61">
        <f t="shared" si="486"/>
        <v>1587.6722797432526</v>
      </c>
      <c r="V345" s="61">
        <f t="shared" si="487"/>
        <v>2231.129405112772</v>
      </c>
      <c r="W345" s="61">
        <f t="shared" si="488"/>
        <v>2236.9322432353324</v>
      </c>
      <c r="X345" s="61">
        <f t="shared" si="489"/>
        <v>2231.698377035555</v>
      </c>
      <c r="Y345" s="61">
        <f t="shared" si="490"/>
        <v>2252.5526981155135</v>
      </c>
      <c r="Z345" s="62">
        <f t="shared" si="491"/>
        <v>8644.5481486204681</v>
      </c>
      <c r="AA345" s="61">
        <f t="shared" si="505"/>
        <v>664.88041837226092</v>
      </c>
      <c r="AB345" s="63">
        <f t="shared" si="506"/>
        <v>1.9035499761798269E-4</v>
      </c>
      <c r="AC345" s="73"/>
      <c r="AD345" s="81">
        <f t="shared" si="507"/>
        <v>1587.6722797432526</v>
      </c>
      <c r="AE345" s="81">
        <f t="shared" si="492"/>
        <v>1825.3558957492673</v>
      </c>
      <c r="AF345" s="81">
        <f t="shared" si="493"/>
        <v>2093.145537532122</v>
      </c>
      <c r="AG345" s="81">
        <f t="shared" si="494"/>
        <v>2394.8545633842646</v>
      </c>
      <c r="AH345" s="81">
        <f t="shared" si="495"/>
        <v>2734.7793479077154</v>
      </c>
      <c r="AI345" s="82">
        <f t="shared" si="496"/>
        <v>8644.5481486307235</v>
      </c>
      <c r="AK345" s="86">
        <f t="shared" si="497"/>
        <v>0.14970571637394292</v>
      </c>
      <c r="AL345" s="86">
        <f t="shared" si="498"/>
        <v>0.14670544106300601</v>
      </c>
      <c r="AM345" s="86">
        <f t="shared" si="499"/>
        <v>0.14414144666111753</v>
      </c>
      <c r="AN345" s="86">
        <f t="shared" si="500"/>
        <v>0.14193963580113592</v>
      </c>
      <c r="AO345" s="56"/>
      <c r="AP345" s="53" t="str">
        <f t="shared" si="508"/>
        <v>MHR0030-ST-0690-002-B</v>
      </c>
      <c r="AQ345" s="53">
        <f t="shared" si="509"/>
        <v>66.153011655968854</v>
      </c>
      <c r="AR345" s="54">
        <f t="shared" ref="AR345:AU345" si="526">IF($B345=0,L345,AQ345*(1+AK345))</f>
        <v>76.056495656219454</v>
      </c>
      <c r="AS345" s="54">
        <f t="shared" si="526"/>
        <v>87.214397397171723</v>
      </c>
      <c r="AT345" s="54">
        <f t="shared" si="526"/>
        <v>99.785606807677652</v>
      </c>
      <c r="AU345" s="54">
        <f t="shared" si="526"/>
        <v>113.94913949615477</v>
      </c>
      <c r="AW345" s="102">
        <f t="shared" si="511"/>
        <v>0.41877686400103992</v>
      </c>
      <c r="AX345" s="102">
        <f t="shared" si="512"/>
        <v>0.72250872097481245</v>
      </c>
      <c r="AY345" s="103">
        <f t="shared" si="513"/>
        <v>0.57961496082154418</v>
      </c>
    </row>
    <row r="346" spans="1:51" x14ac:dyDescent="0.2">
      <c r="A346" s="27" t="s">
        <v>360</v>
      </c>
      <c r="B346" s="18">
        <f>IF(ISERROR(VLOOKUP('Prices revenue smoothing'!A346,Quantities!$A$1:$B$576,2,FALSE)),0,VLOOKUP('Prices revenue smoothing'!A346,Quantities!$A$1:$B$576,2,FALSE))</f>
        <v>6</v>
      </c>
      <c r="C346" s="19">
        <f t="shared" si="502"/>
        <v>1</v>
      </c>
      <c r="D346" s="20">
        <v>2</v>
      </c>
      <c r="E346" s="21">
        <v>710</v>
      </c>
      <c r="F346" s="22">
        <v>0</v>
      </c>
      <c r="G346" s="23">
        <v>0</v>
      </c>
      <c r="H346" s="23">
        <v>0</v>
      </c>
      <c r="I346" s="23">
        <f>VLOOKUP(A346,'[1]Public Lighting Charges'!$A$8:$L$689,12,FALSE)</f>
        <v>64.507197697635519</v>
      </c>
      <c r="J346" s="24">
        <f t="shared" si="503"/>
        <v>64.507197697635519</v>
      </c>
      <c r="K346" s="25">
        <f t="shared" si="504"/>
        <v>64.507197697635519</v>
      </c>
      <c r="L346" s="25">
        <f t="shared" si="471"/>
        <v>90.650890275600148</v>
      </c>
      <c r="M346" s="25">
        <f t="shared" si="471"/>
        <v>90.886659855226426</v>
      </c>
      <c r="N346" s="25">
        <f t="shared" si="471"/>
        <v>90.674007630973563</v>
      </c>
      <c r="O346" s="25">
        <f t="shared" si="471"/>
        <v>91.521319654946424</v>
      </c>
      <c r="P346" s="23">
        <f t="shared" si="457"/>
        <v>90.650890275600148</v>
      </c>
      <c r="Q346" s="23">
        <f t="shared" si="458"/>
        <v>0</v>
      </c>
      <c r="R346" s="32">
        <f t="shared" si="514"/>
        <v>90.650890275600148</v>
      </c>
      <c r="S346" s="26">
        <f t="shared" si="485"/>
        <v>0</v>
      </c>
      <c r="U346" s="61">
        <f t="shared" si="486"/>
        <v>387.04318618581311</v>
      </c>
      <c r="V346" s="61">
        <f t="shared" si="487"/>
        <v>543.90534165360089</v>
      </c>
      <c r="W346" s="61">
        <f t="shared" si="488"/>
        <v>545.31995913135859</v>
      </c>
      <c r="X346" s="61">
        <f t="shared" si="489"/>
        <v>544.04404578584138</v>
      </c>
      <c r="Y346" s="61">
        <f t="shared" si="490"/>
        <v>549.12791792967857</v>
      </c>
      <c r="Z346" s="62">
        <f t="shared" si="491"/>
        <v>2107.3703315647736</v>
      </c>
      <c r="AA346" s="61">
        <f t="shared" si="505"/>
        <v>162.08473174386546</v>
      </c>
      <c r="AB346" s="63">
        <f t="shared" si="506"/>
        <v>4.6404793813223987E-5</v>
      </c>
      <c r="AC346" s="73"/>
      <c r="AD346" s="81">
        <f t="shared" si="507"/>
        <v>387.04318618581311</v>
      </c>
      <c r="AE346" s="81">
        <f t="shared" si="492"/>
        <v>444.98576364141366</v>
      </c>
      <c r="AF346" s="81">
        <f t="shared" si="493"/>
        <v>510.26759636318576</v>
      </c>
      <c r="AG346" s="81">
        <f t="shared" si="494"/>
        <v>583.81830588726655</v>
      </c>
      <c r="AH346" s="81">
        <f t="shared" si="495"/>
        <v>666.68526359894133</v>
      </c>
      <c r="AI346" s="82">
        <f t="shared" si="496"/>
        <v>2107.3703315672733</v>
      </c>
      <c r="AK346" s="86">
        <f t="shared" si="497"/>
        <v>0.14970571637394298</v>
      </c>
      <c r="AL346" s="86">
        <f t="shared" si="498"/>
        <v>0.14670544106300595</v>
      </c>
      <c r="AM346" s="86">
        <f t="shared" si="499"/>
        <v>0.14414144666111753</v>
      </c>
      <c r="AN346" s="86">
        <f t="shared" si="500"/>
        <v>0.14193963580113592</v>
      </c>
      <c r="AO346" s="56"/>
      <c r="AP346" s="53" t="str">
        <f t="shared" si="508"/>
        <v>MHR0030-ST-0710-002-B</v>
      </c>
      <c r="AQ346" s="53">
        <f t="shared" si="509"/>
        <v>64.507197697635519</v>
      </c>
      <c r="AR346" s="54">
        <f t="shared" ref="AR346:AU346" si="527">IF($B346=0,L346,AQ346*(1+AK346))</f>
        <v>74.164293940235609</v>
      </c>
      <c r="AS346" s="54">
        <f t="shared" si="527"/>
        <v>85.044599393864303</v>
      </c>
      <c r="AT346" s="54">
        <f t="shared" si="527"/>
        <v>97.303050981211101</v>
      </c>
      <c r="AU346" s="54">
        <f t="shared" si="527"/>
        <v>111.11421059982358</v>
      </c>
      <c r="AW346" s="102">
        <f t="shared" si="511"/>
        <v>0.41877686400103992</v>
      </c>
      <c r="AX346" s="102">
        <f t="shared" si="512"/>
        <v>0.72250872097481333</v>
      </c>
      <c r="AY346" s="103">
        <f t="shared" si="513"/>
        <v>0.57961496082154351</v>
      </c>
    </row>
    <row r="347" spans="1:51" x14ac:dyDescent="0.2">
      <c r="A347" s="27" t="s">
        <v>361</v>
      </c>
      <c r="B347" s="18">
        <f>IF(ISERROR(VLOOKUP('Prices revenue smoothing'!A347,Quantities!$A$1:$B$576,2,FALSE)),0,VLOOKUP('Prices revenue smoothing'!A347,Quantities!$A$1:$B$576,2,FALSE))</f>
        <v>3</v>
      </c>
      <c r="C347" s="19">
        <f t="shared" si="502"/>
        <v>1</v>
      </c>
      <c r="D347" s="20">
        <v>2</v>
      </c>
      <c r="E347" s="21">
        <v>60</v>
      </c>
      <c r="F347" s="22">
        <v>0</v>
      </c>
      <c r="G347" s="23">
        <v>0</v>
      </c>
      <c r="H347" s="23">
        <v>0</v>
      </c>
      <c r="I347" s="23">
        <f>VLOOKUP(A347,'[1]Public Lighting Charges'!$A$8:$L$689,12,FALSE)</f>
        <v>64.507956806776306</v>
      </c>
      <c r="J347" s="24">
        <f t="shared" si="503"/>
        <v>64.507956806776306</v>
      </c>
      <c r="K347" s="25">
        <f t="shared" si="504"/>
        <v>64.507956806776306</v>
      </c>
      <c r="L347" s="25">
        <f t="shared" si="471"/>
        <v>90.651957039029412</v>
      </c>
      <c r="M347" s="25">
        <f t="shared" si="471"/>
        <v>90.887729393149868</v>
      </c>
      <c r="N347" s="25">
        <f t="shared" si="471"/>
        <v>90.675074666443734</v>
      </c>
      <c r="O347" s="25">
        <f t="shared" si="471"/>
        <v>91.522396661432623</v>
      </c>
      <c r="P347" s="23">
        <f t="shared" si="457"/>
        <v>90.651957039029412</v>
      </c>
      <c r="Q347" s="23">
        <f t="shared" si="458"/>
        <v>0</v>
      </c>
      <c r="R347" s="32">
        <f t="shared" si="514"/>
        <v>90.651957039029412</v>
      </c>
      <c r="S347" s="26">
        <f t="shared" si="485"/>
        <v>0</v>
      </c>
      <c r="U347" s="61">
        <f t="shared" si="486"/>
        <v>193.52387042032893</v>
      </c>
      <c r="V347" s="61">
        <f t="shared" si="487"/>
        <v>271.95587111708824</v>
      </c>
      <c r="W347" s="61">
        <f t="shared" si="488"/>
        <v>272.66318817944961</v>
      </c>
      <c r="X347" s="61">
        <f t="shared" si="489"/>
        <v>272.02522399933122</v>
      </c>
      <c r="Y347" s="61">
        <f t="shared" si="490"/>
        <v>274.5671899842979</v>
      </c>
      <c r="Z347" s="62">
        <f t="shared" si="491"/>
        <v>1053.6975653605643</v>
      </c>
      <c r="AA347" s="61">
        <f t="shared" si="505"/>
        <v>81.043319563968964</v>
      </c>
      <c r="AB347" s="63">
        <f t="shared" si="506"/>
        <v>2.320266994826019E-5</v>
      </c>
      <c r="AC347" s="73"/>
      <c r="AD347" s="81">
        <f t="shared" si="507"/>
        <v>193.52387042032893</v>
      </c>
      <c r="AE347" s="81">
        <f t="shared" si="492"/>
        <v>222.49550007706239</v>
      </c>
      <c r="AF347" s="81">
        <f t="shared" si="493"/>
        <v>255.13680055040192</v>
      </c>
      <c r="AG347" s="81">
        <f t="shared" si="494"/>
        <v>291.91258807822584</v>
      </c>
      <c r="AH347" s="81">
        <f t="shared" si="495"/>
        <v>333.34655451581625</v>
      </c>
      <c r="AI347" s="82">
        <f t="shared" si="496"/>
        <v>1053.6975653618142</v>
      </c>
      <c r="AK347" s="86">
        <f t="shared" si="497"/>
        <v>0.14970571637394298</v>
      </c>
      <c r="AL347" s="86">
        <f t="shared" si="498"/>
        <v>0.14670544106300601</v>
      </c>
      <c r="AM347" s="86">
        <f t="shared" si="499"/>
        <v>0.14414144666111747</v>
      </c>
      <c r="AN347" s="86">
        <f t="shared" si="500"/>
        <v>0.141939635801136</v>
      </c>
      <c r="AO347" s="56"/>
      <c r="AP347" s="53" t="str">
        <f t="shared" si="508"/>
        <v>MHR0060-ST-0060-002-B</v>
      </c>
      <c r="AQ347" s="53">
        <f t="shared" si="509"/>
        <v>64.507956806776306</v>
      </c>
      <c r="AR347" s="54">
        <f t="shared" ref="AR347:AU347" si="528">IF($B347=0,L347,AQ347*(1+AK347))</f>
        <v>74.165166692354134</v>
      </c>
      <c r="AS347" s="54">
        <f t="shared" si="528"/>
        <v>85.045600183467315</v>
      </c>
      <c r="AT347" s="54">
        <f t="shared" si="528"/>
        <v>97.304196026075289</v>
      </c>
      <c r="AU347" s="54">
        <f t="shared" si="528"/>
        <v>111.11551817193876</v>
      </c>
      <c r="AW347" s="102">
        <f t="shared" si="511"/>
        <v>0.41877686400103992</v>
      </c>
      <c r="AX347" s="102">
        <f t="shared" si="512"/>
        <v>0.72250872097481333</v>
      </c>
      <c r="AY347" s="103">
        <f t="shared" si="513"/>
        <v>0.57961496082154351</v>
      </c>
    </row>
    <row r="348" spans="1:51" x14ac:dyDescent="0.2">
      <c r="A348" s="27" t="s">
        <v>362</v>
      </c>
      <c r="B348" s="18">
        <f>IF(ISERROR(VLOOKUP('Prices revenue smoothing'!A348,Quantities!$A$1:$B$576,2,FALSE)),0,VLOOKUP('Prices revenue smoothing'!A348,Quantities!$A$1:$B$576,2,FALSE))</f>
        <v>26</v>
      </c>
      <c r="C348" s="19">
        <f t="shared" si="502"/>
        <v>1</v>
      </c>
      <c r="D348" s="20">
        <v>2</v>
      </c>
      <c r="E348" s="21">
        <v>320</v>
      </c>
      <c r="F348" s="22">
        <v>0</v>
      </c>
      <c r="G348" s="23">
        <v>0</v>
      </c>
      <c r="H348" s="23">
        <v>0</v>
      </c>
      <c r="I348" s="23">
        <f>VLOOKUP(A348,'[1]Public Lighting Charges'!$A$8:$L$689,12,FALSE)</f>
        <v>74.382840556776301</v>
      </c>
      <c r="J348" s="24">
        <f t="shared" si="503"/>
        <v>74.382840556776301</v>
      </c>
      <c r="K348" s="25">
        <f t="shared" si="504"/>
        <v>74.382840556776301</v>
      </c>
      <c r="L348" s="25">
        <f t="shared" si="471"/>
        <v>104.52896666362156</v>
      </c>
      <c r="M348" s="25">
        <f t="shared" si="471"/>
        <v>104.80083107062437</v>
      </c>
      <c r="N348" s="25">
        <f t="shared" si="471"/>
        <v>104.55562313949108</v>
      </c>
      <c r="O348" s="25">
        <f t="shared" si="471"/>
        <v>105.53265326063246</v>
      </c>
      <c r="P348" s="23">
        <f t="shared" si="457"/>
        <v>104.52896666362156</v>
      </c>
      <c r="Q348" s="23">
        <f t="shared" si="458"/>
        <v>0</v>
      </c>
      <c r="R348" s="32">
        <f t="shared" si="514"/>
        <v>104.52896666362156</v>
      </c>
      <c r="S348" s="26">
        <f t="shared" si="485"/>
        <v>0</v>
      </c>
      <c r="U348" s="61">
        <f t="shared" si="486"/>
        <v>1933.9538544761838</v>
      </c>
      <c r="V348" s="61">
        <f t="shared" si="487"/>
        <v>2717.7531332541607</v>
      </c>
      <c r="W348" s="61">
        <f t="shared" si="488"/>
        <v>2724.8216078362334</v>
      </c>
      <c r="X348" s="61">
        <f t="shared" si="489"/>
        <v>2718.446201626768</v>
      </c>
      <c r="Y348" s="61">
        <f t="shared" si="490"/>
        <v>2743.848984776444</v>
      </c>
      <c r="Z348" s="62">
        <f t="shared" si="491"/>
        <v>10529.979911807151</v>
      </c>
      <c r="AA348" s="61">
        <f t="shared" si="505"/>
        <v>809.89513030026023</v>
      </c>
      <c r="AB348" s="63">
        <f t="shared" si="506"/>
        <v>2.318726515913192E-4</v>
      </c>
      <c r="AC348" s="73"/>
      <c r="AD348" s="81">
        <f t="shared" si="507"/>
        <v>1933.9538544761838</v>
      </c>
      <c r="AE348" s="81">
        <f t="shared" si="492"/>
        <v>2223.4778016946893</v>
      </c>
      <c r="AF348" s="81">
        <f t="shared" si="493"/>
        <v>2549.6740932861117</v>
      </c>
      <c r="AG348" s="81">
        <f t="shared" si="494"/>
        <v>2917.1878056067453</v>
      </c>
      <c r="AH348" s="81">
        <f t="shared" si="495"/>
        <v>3331.2523802980818</v>
      </c>
      <c r="AI348" s="82">
        <f t="shared" si="496"/>
        <v>10529.979911819648</v>
      </c>
      <c r="AK348" s="86">
        <f t="shared" si="497"/>
        <v>0.14970571637394309</v>
      </c>
      <c r="AL348" s="86">
        <f t="shared" si="498"/>
        <v>0.14670544106300598</v>
      </c>
      <c r="AM348" s="86">
        <f t="shared" si="499"/>
        <v>0.14414144666111769</v>
      </c>
      <c r="AN348" s="86">
        <f t="shared" si="500"/>
        <v>0.14193963580113597</v>
      </c>
      <c r="AO348" s="56"/>
      <c r="AP348" s="53" t="str">
        <f t="shared" si="508"/>
        <v>MHR0060-ST-0320-002-B</v>
      </c>
      <c r="AQ348" s="53">
        <f t="shared" si="509"/>
        <v>74.382840556776301</v>
      </c>
      <c r="AR348" s="54">
        <f t="shared" ref="AR348:AU348" si="529">IF($B348=0,L348,AQ348*(1+AK348))</f>
        <v>85.518376988257288</v>
      </c>
      <c r="AS348" s="54">
        <f t="shared" si="529"/>
        <v>98.064388203311992</v>
      </c>
      <c r="AT348" s="54">
        <f t="shared" si="529"/>
        <v>112.19953098487483</v>
      </c>
      <c r="AU348" s="54">
        <f t="shared" si="529"/>
        <v>128.12509154992622</v>
      </c>
      <c r="AW348" s="102">
        <f t="shared" si="511"/>
        <v>0.41877686400104008</v>
      </c>
      <c r="AX348" s="102">
        <f t="shared" si="512"/>
        <v>0.72250872097481345</v>
      </c>
      <c r="AY348" s="103">
        <f t="shared" si="513"/>
        <v>0.57961496082154362</v>
      </c>
    </row>
    <row r="349" spans="1:51" x14ac:dyDescent="0.2">
      <c r="A349" s="27" t="s">
        <v>363</v>
      </c>
      <c r="B349" s="18">
        <f>IF(ISERROR(VLOOKUP('Prices revenue smoothing'!A349,Quantities!$A$1:$B$576,2,FALSE)),0,VLOOKUP('Prices revenue smoothing'!A349,Quantities!$A$1:$B$576,2,FALSE))</f>
        <v>10</v>
      </c>
      <c r="C349" s="19">
        <f t="shared" si="502"/>
        <v>1</v>
      </c>
      <c r="D349" s="20">
        <v>2</v>
      </c>
      <c r="E349" s="21">
        <v>390</v>
      </c>
      <c r="F349" s="22">
        <v>0</v>
      </c>
      <c r="G349" s="23">
        <v>0</v>
      </c>
      <c r="H349" s="23">
        <v>0</v>
      </c>
      <c r="I349" s="23">
        <f>VLOOKUP(A349,'[1]Public Lighting Charges'!$A$8:$L$689,12,FALSE)</f>
        <v>69.445398681776311</v>
      </c>
      <c r="J349" s="24">
        <f t="shared" si="503"/>
        <v>69.445398681776311</v>
      </c>
      <c r="K349" s="25">
        <f t="shared" si="504"/>
        <v>69.445398681776311</v>
      </c>
      <c r="L349" s="25">
        <f t="shared" si="471"/>
        <v>97.590461851325486</v>
      </c>
      <c r="M349" s="25">
        <f t="shared" si="471"/>
        <v>97.844280231887126</v>
      </c>
      <c r="N349" s="25">
        <f t="shared" si="471"/>
        <v>97.615348902967412</v>
      </c>
      <c r="O349" s="25">
        <f t="shared" si="471"/>
        <v>98.527524961032555</v>
      </c>
      <c r="P349" s="23">
        <f t="shared" si="457"/>
        <v>97.590461851325486</v>
      </c>
      <c r="Q349" s="23">
        <f t="shared" si="458"/>
        <v>0</v>
      </c>
      <c r="R349" s="32">
        <f t="shared" si="514"/>
        <v>97.590461851325486</v>
      </c>
      <c r="S349" s="26">
        <f t="shared" si="485"/>
        <v>0</v>
      </c>
      <c r="U349" s="61">
        <f t="shared" si="486"/>
        <v>694.45398681776305</v>
      </c>
      <c r="V349" s="61">
        <f t="shared" si="487"/>
        <v>975.90461851325483</v>
      </c>
      <c r="W349" s="61">
        <f t="shared" si="488"/>
        <v>978.44280231887126</v>
      </c>
      <c r="X349" s="61">
        <f t="shared" si="489"/>
        <v>976.15348902967412</v>
      </c>
      <c r="Y349" s="61">
        <f t="shared" si="490"/>
        <v>985.27524961032555</v>
      </c>
      <c r="Z349" s="62">
        <f t="shared" si="491"/>
        <v>3781.1587458202644</v>
      </c>
      <c r="AA349" s="61">
        <f t="shared" si="505"/>
        <v>290.82126279256249</v>
      </c>
      <c r="AB349" s="63">
        <f t="shared" si="506"/>
        <v>8.3262011117225823E-5</v>
      </c>
      <c r="AC349" s="73"/>
      <c r="AD349" s="81">
        <f t="shared" si="507"/>
        <v>694.45398681776305</v>
      </c>
      <c r="AE349" s="81">
        <f t="shared" si="492"/>
        <v>798.41771840305705</v>
      </c>
      <c r="AF349" s="81">
        <f t="shared" si="493"/>
        <v>915.54994193389643</v>
      </c>
      <c r="AG349" s="81">
        <f t="shared" si="494"/>
        <v>1047.5186350547506</v>
      </c>
      <c r="AH349" s="81">
        <f t="shared" si="495"/>
        <v>1196.2030486093249</v>
      </c>
      <c r="AI349" s="82">
        <f t="shared" si="496"/>
        <v>3781.1587458247509</v>
      </c>
      <c r="AK349" s="86">
        <f t="shared" si="497"/>
        <v>0.14970571637394303</v>
      </c>
      <c r="AL349" s="86">
        <f t="shared" si="498"/>
        <v>0.14670544106300598</v>
      </c>
      <c r="AM349" s="86">
        <f t="shared" si="499"/>
        <v>0.14414144666111769</v>
      </c>
      <c r="AN349" s="86">
        <f t="shared" si="500"/>
        <v>0.14193963580113597</v>
      </c>
      <c r="AO349" s="56"/>
      <c r="AP349" s="53" t="str">
        <f t="shared" si="508"/>
        <v>MHR0060-ST-0390-002-B</v>
      </c>
      <c r="AQ349" s="53">
        <f t="shared" si="509"/>
        <v>69.445398681776311</v>
      </c>
      <c r="AR349" s="54">
        <f t="shared" ref="AR349:AU349" si="530">IF($B349=0,L349,AQ349*(1+AK349))</f>
        <v>79.841771840305711</v>
      </c>
      <c r="AS349" s="54">
        <f t="shared" si="530"/>
        <v>91.554994193389646</v>
      </c>
      <c r="AT349" s="54">
        <f t="shared" si="530"/>
        <v>104.75186350547506</v>
      </c>
      <c r="AU349" s="54">
        <f t="shared" si="530"/>
        <v>119.62030486093249</v>
      </c>
      <c r="AW349" s="102">
        <f t="shared" si="511"/>
        <v>0.41877686400104003</v>
      </c>
      <c r="AX349" s="102">
        <f t="shared" si="512"/>
        <v>0.72250872097481322</v>
      </c>
      <c r="AY349" s="103">
        <f t="shared" si="513"/>
        <v>0.57961496082154373</v>
      </c>
    </row>
    <row r="350" spans="1:51" x14ac:dyDescent="0.2">
      <c r="A350" s="27" t="s">
        <v>364</v>
      </c>
      <c r="B350" s="18">
        <f>IF(ISERROR(VLOOKUP('Prices revenue smoothing'!A350,Quantities!$A$1:$B$576,2,FALSE)),0,VLOOKUP('Prices revenue smoothing'!A350,Quantities!$A$1:$B$576,2,FALSE))</f>
        <v>8</v>
      </c>
      <c r="C350" s="19">
        <f t="shared" si="502"/>
        <v>1</v>
      </c>
      <c r="D350" s="20">
        <v>2</v>
      </c>
      <c r="E350" s="21">
        <v>590</v>
      </c>
      <c r="F350" s="22">
        <v>0</v>
      </c>
      <c r="G350" s="23">
        <v>0</v>
      </c>
      <c r="H350" s="23">
        <v>0</v>
      </c>
      <c r="I350" s="23">
        <f>VLOOKUP(A350,'[1]Public Lighting Charges'!$A$8:$L$689,12,FALSE)</f>
        <v>66.976677744276301</v>
      </c>
      <c r="J350" s="24">
        <f t="shared" si="503"/>
        <v>66.976677744276301</v>
      </c>
      <c r="K350" s="25">
        <f t="shared" si="504"/>
        <v>66.976677744276301</v>
      </c>
      <c r="L350" s="25">
        <f t="shared" si="471"/>
        <v>94.121209445177442</v>
      </c>
      <c r="M350" s="25">
        <f t="shared" si="471"/>
        <v>94.366004812518497</v>
      </c>
      <c r="N350" s="25">
        <f t="shared" si="471"/>
        <v>94.145211784705566</v>
      </c>
      <c r="O350" s="25">
        <f t="shared" si="471"/>
        <v>95.024960811232575</v>
      </c>
      <c r="P350" s="23">
        <f t="shared" si="457"/>
        <v>94.121209445177442</v>
      </c>
      <c r="Q350" s="23">
        <f t="shared" si="458"/>
        <v>0</v>
      </c>
      <c r="R350" s="32">
        <f t="shared" si="514"/>
        <v>94.121209445177442</v>
      </c>
      <c r="S350" s="26">
        <f t="shared" si="485"/>
        <v>0</v>
      </c>
      <c r="U350" s="61">
        <f t="shared" si="486"/>
        <v>535.81342195421041</v>
      </c>
      <c r="V350" s="61">
        <f t="shared" si="487"/>
        <v>752.96967556141954</v>
      </c>
      <c r="W350" s="61">
        <f t="shared" si="488"/>
        <v>754.92803850014798</v>
      </c>
      <c r="X350" s="61">
        <f t="shared" si="489"/>
        <v>753.16169427764453</v>
      </c>
      <c r="Y350" s="61">
        <f t="shared" si="490"/>
        <v>760.1996864898606</v>
      </c>
      <c r="Z350" s="62">
        <f t="shared" si="491"/>
        <v>2917.3935854755246</v>
      </c>
      <c r="AA350" s="61">
        <f t="shared" si="505"/>
        <v>224.38626453565018</v>
      </c>
      <c r="AB350" s="63">
        <f t="shared" si="506"/>
        <v>6.4241697711237225E-5</v>
      </c>
      <c r="AC350" s="73"/>
      <c r="AD350" s="81">
        <f t="shared" si="507"/>
        <v>535.81342195421041</v>
      </c>
      <c r="AE350" s="81">
        <f t="shared" si="492"/>
        <v>616.02775413063921</v>
      </c>
      <c r="AF350" s="81">
        <f t="shared" si="493"/>
        <v>706.40237750742767</v>
      </c>
      <c r="AG350" s="81">
        <f t="shared" si="494"/>
        <v>808.22423812620116</v>
      </c>
      <c r="AH350" s="81">
        <f t="shared" si="495"/>
        <v>922.94329213148467</v>
      </c>
      <c r="AI350" s="82">
        <f t="shared" si="496"/>
        <v>2917.3935854789856</v>
      </c>
      <c r="AK350" s="86">
        <f t="shared" si="497"/>
        <v>0.14970571637394287</v>
      </c>
      <c r="AL350" s="86">
        <f t="shared" si="498"/>
        <v>0.14670544106300604</v>
      </c>
      <c r="AM350" s="86">
        <f t="shared" si="499"/>
        <v>0.14414144666111753</v>
      </c>
      <c r="AN350" s="86">
        <f t="shared" si="500"/>
        <v>0.14193963580113589</v>
      </c>
      <c r="AO350" s="56"/>
      <c r="AP350" s="53" t="str">
        <f t="shared" si="508"/>
        <v>MHR0060-ST-0590-002-B</v>
      </c>
      <c r="AQ350" s="53">
        <f t="shared" si="509"/>
        <v>66.976677744276301</v>
      </c>
      <c r="AR350" s="54">
        <f t="shared" ref="AR350:AU350" si="531">IF($B350=0,L350,AQ350*(1+AK350))</f>
        <v>77.003469266329901</v>
      </c>
      <c r="AS350" s="54">
        <f t="shared" si="531"/>
        <v>88.300297188428459</v>
      </c>
      <c r="AT350" s="54">
        <f t="shared" si="531"/>
        <v>101.02802976577514</v>
      </c>
      <c r="AU350" s="54">
        <f t="shared" si="531"/>
        <v>115.3679115164356</v>
      </c>
      <c r="AW350" s="102">
        <f t="shared" si="511"/>
        <v>0.41877686400103992</v>
      </c>
      <c r="AX350" s="102">
        <f t="shared" si="512"/>
        <v>0.722508720974813</v>
      </c>
      <c r="AY350" s="103">
        <f t="shared" si="513"/>
        <v>0.57961496082154373</v>
      </c>
    </row>
    <row r="351" spans="1:51" x14ac:dyDescent="0.2">
      <c r="A351" s="27" t="s">
        <v>365</v>
      </c>
      <c r="B351" s="18">
        <f>IF(ISERROR(VLOOKUP('Prices revenue smoothing'!A351,Quantities!$A$1:$B$576,2,FALSE)),0,VLOOKUP('Prices revenue smoothing'!A351,Quantities!$A$1:$B$576,2,FALSE))</f>
        <v>5</v>
      </c>
      <c r="C351" s="19">
        <f t="shared" si="502"/>
        <v>1</v>
      </c>
      <c r="D351" s="20">
        <v>2</v>
      </c>
      <c r="E351" s="21">
        <v>610</v>
      </c>
      <c r="F351" s="22">
        <v>0</v>
      </c>
      <c r="G351" s="23">
        <v>0</v>
      </c>
      <c r="H351" s="23">
        <v>0</v>
      </c>
      <c r="I351" s="23">
        <f>VLOOKUP(A351,'[1]Public Lighting Charges'!$A$8:$L$689,12,FALSE)</f>
        <v>64.507956806776306</v>
      </c>
      <c r="J351" s="24">
        <f t="shared" si="503"/>
        <v>64.507956806776306</v>
      </c>
      <c r="K351" s="25">
        <f t="shared" si="504"/>
        <v>64.507956806776306</v>
      </c>
      <c r="L351" s="25">
        <f t="shared" si="471"/>
        <v>90.651957039029412</v>
      </c>
      <c r="M351" s="25">
        <f t="shared" si="471"/>
        <v>90.887729393149868</v>
      </c>
      <c r="N351" s="25">
        <f t="shared" si="471"/>
        <v>90.675074666443734</v>
      </c>
      <c r="O351" s="25">
        <f t="shared" si="471"/>
        <v>91.522396661432623</v>
      </c>
      <c r="P351" s="23">
        <f t="shared" si="457"/>
        <v>90.651957039029412</v>
      </c>
      <c r="Q351" s="23">
        <f t="shared" si="458"/>
        <v>0</v>
      </c>
      <c r="R351" s="32">
        <f t="shared" si="514"/>
        <v>90.651957039029412</v>
      </c>
      <c r="S351" s="26">
        <f t="shared" si="485"/>
        <v>0</v>
      </c>
      <c r="U351" s="61">
        <f t="shared" si="486"/>
        <v>322.53978403388152</v>
      </c>
      <c r="V351" s="61">
        <f t="shared" si="487"/>
        <v>453.25978519514706</v>
      </c>
      <c r="W351" s="61">
        <f t="shared" si="488"/>
        <v>454.43864696574934</v>
      </c>
      <c r="X351" s="61">
        <f t="shared" si="489"/>
        <v>453.37537333221866</v>
      </c>
      <c r="Y351" s="61">
        <f t="shared" si="490"/>
        <v>457.61198330716309</v>
      </c>
      <c r="Z351" s="62">
        <f t="shared" si="491"/>
        <v>1756.1626089342737</v>
      </c>
      <c r="AA351" s="61">
        <f t="shared" si="505"/>
        <v>135.07219927328157</v>
      </c>
      <c r="AB351" s="63">
        <f t="shared" si="506"/>
        <v>3.8671116580433637E-5</v>
      </c>
      <c r="AC351" s="73"/>
      <c r="AD351" s="81">
        <f t="shared" si="507"/>
        <v>322.53978403388152</v>
      </c>
      <c r="AE351" s="81">
        <f t="shared" si="492"/>
        <v>370.82583346177057</v>
      </c>
      <c r="AF351" s="81">
        <f t="shared" si="493"/>
        <v>425.22800091733643</v>
      </c>
      <c r="AG351" s="81">
        <f t="shared" si="494"/>
        <v>486.5209801303763</v>
      </c>
      <c r="AH351" s="81">
        <f t="shared" si="495"/>
        <v>555.5775908596936</v>
      </c>
      <c r="AI351" s="82">
        <f t="shared" si="496"/>
        <v>1756.1626089363569</v>
      </c>
      <c r="AK351" s="86">
        <f t="shared" si="497"/>
        <v>0.14970571637394287</v>
      </c>
      <c r="AL351" s="86">
        <f t="shared" si="498"/>
        <v>0.14670544106300601</v>
      </c>
      <c r="AM351" s="86">
        <f t="shared" si="499"/>
        <v>0.1441414466611175</v>
      </c>
      <c r="AN351" s="86">
        <f t="shared" si="500"/>
        <v>0.14193963580113592</v>
      </c>
      <c r="AO351" s="56"/>
      <c r="AP351" s="53" t="str">
        <f t="shared" si="508"/>
        <v>MHR0060-ST-0610-002-B</v>
      </c>
      <c r="AQ351" s="53">
        <f t="shared" si="509"/>
        <v>64.507956806776306</v>
      </c>
      <c r="AR351" s="54">
        <f t="shared" ref="AR351:AU351" si="532">IF($B351=0,L351,AQ351*(1+AK351))</f>
        <v>74.16516669235412</v>
      </c>
      <c r="AS351" s="54">
        <f t="shared" si="532"/>
        <v>85.045600183467286</v>
      </c>
      <c r="AT351" s="54">
        <f t="shared" si="532"/>
        <v>97.30419602607526</v>
      </c>
      <c r="AU351" s="54">
        <f t="shared" si="532"/>
        <v>111.11551817193873</v>
      </c>
      <c r="AW351" s="102">
        <f t="shared" si="511"/>
        <v>0.41877686400103992</v>
      </c>
      <c r="AX351" s="102">
        <f t="shared" si="512"/>
        <v>0.72250872097481289</v>
      </c>
      <c r="AY351" s="103">
        <f t="shared" si="513"/>
        <v>0.57961496082154385</v>
      </c>
    </row>
    <row r="352" spans="1:51" x14ac:dyDescent="0.2">
      <c r="A352" s="27" t="s">
        <v>366</v>
      </c>
      <c r="B352" s="18">
        <f>IF(ISERROR(VLOOKUP('Prices revenue smoothing'!A352,Quantities!$A$1:$B$576,2,FALSE)),0,VLOOKUP('Prices revenue smoothing'!A352,Quantities!$A$1:$B$576,2,FALSE))</f>
        <v>9</v>
      </c>
      <c r="C352" s="19">
        <f t="shared" si="502"/>
        <v>1</v>
      </c>
      <c r="D352" s="20">
        <v>2</v>
      </c>
      <c r="E352" s="21">
        <v>650</v>
      </c>
      <c r="F352" s="22">
        <v>0</v>
      </c>
      <c r="G352" s="23">
        <v>0</v>
      </c>
      <c r="H352" s="23">
        <v>0</v>
      </c>
      <c r="I352" s="23">
        <f>VLOOKUP(A352,'[1]Public Lighting Charges'!$A$8:$L$689,12,FALSE)</f>
        <v>64.507956806776306</v>
      </c>
      <c r="J352" s="24">
        <f t="shared" si="503"/>
        <v>64.507956806776306</v>
      </c>
      <c r="K352" s="25">
        <f t="shared" si="504"/>
        <v>64.507956806776306</v>
      </c>
      <c r="L352" s="25">
        <f t="shared" si="471"/>
        <v>90.651957039029412</v>
      </c>
      <c r="M352" s="25">
        <f t="shared" si="471"/>
        <v>90.887729393149868</v>
      </c>
      <c r="N352" s="25">
        <f t="shared" si="471"/>
        <v>90.675074666443734</v>
      </c>
      <c r="O352" s="25">
        <f t="shared" si="471"/>
        <v>91.522396661432623</v>
      </c>
      <c r="P352" s="23">
        <f t="shared" si="457"/>
        <v>90.651957039029412</v>
      </c>
      <c r="Q352" s="23">
        <f t="shared" si="458"/>
        <v>0</v>
      </c>
      <c r="R352" s="32">
        <f t="shared" si="514"/>
        <v>90.651957039029412</v>
      </c>
      <c r="S352" s="26">
        <f t="shared" si="485"/>
        <v>0</v>
      </c>
      <c r="U352" s="61">
        <f t="shared" si="486"/>
        <v>580.57161126098674</v>
      </c>
      <c r="V352" s="61">
        <f t="shared" si="487"/>
        <v>815.86761335126471</v>
      </c>
      <c r="W352" s="61">
        <f t="shared" si="488"/>
        <v>817.98956453834876</v>
      </c>
      <c r="X352" s="61">
        <f t="shared" si="489"/>
        <v>816.0756719979936</v>
      </c>
      <c r="Y352" s="61">
        <f t="shared" si="490"/>
        <v>823.70156995289358</v>
      </c>
      <c r="Z352" s="62">
        <f t="shared" si="491"/>
        <v>3161.0926960816928</v>
      </c>
      <c r="AA352" s="61">
        <f t="shared" si="505"/>
        <v>243.12995869190684</v>
      </c>
      <c r="AB352" s="63">
        <f t="shared" si="506"/>
        <v>6.9608009844780551E-5</v>
      </c>
      <c r="AC352" s="73"/>
      <c r="AD352" s="81">
        <f t="shared" si="507"/>
        <v>580.57161126098674</v>
      </c>
      <c r="AE352" s="81">
        <f t="shared" si="492"/>
        <v>667.48650023118705</v>
      </c>
      <c r="AF352" s="81">
        <f t="shared" si="493"/>
        <v>765.41040165120558</v>
      </c>
      <c r="AG352" s="81">
        <f t="shared" si="494"/>
        <v>875.73776423467734</v>
      </c>
      <c r="AH352" s="81">
        <f t="shared" si="495"/>
        <v>1000.0396635474484</v>
      </c>
      <c r="AI352" s="82">
        <f t="shared" si="496"/>
        <v>3161.0926960854426</v>
      </c>
      <c r="AK352" s="86">
        <f t="shared" si="497"/>
        <v>0.14970571637394289</v>
      </c>
      <c r="AL352" s="86">
        <f t="shared" si="498"/>
        <v>0.14670544106300595</v>
      </c>
      <c r="AM352" s="86">
        <f t="shared" si="499"/>
        <v>0.1441414466611175</v>
      </c>
      <c r="AN352" s="86">
        <f t="shared" si="500"/>
        <v>0.14193963580113583</v>
      </c>
      <c r="AO352" s="56"/>
      <c r="AP352" s="53" t="str">
        <f t="shared" si="508"/>
        <v>MHR0060-ST-0650-002-B</v>
      </c>
      <c r="AQ352" s="53">
        <f t="shared" si="509"/>
        <v>64.507956806776306</v>
      </c>
      <c r="AR352" s="54">
        <f t="shared" ref="AR352:AU352" si="533">IF($B352=0,L352,AQ352*(1+AK352))</f>
        <v>74.16516669235412</v>
      </c>
      <c r="AS352" s="54">
        <f t="shared" si="533"/>
        <v>85.045600183467286</v>
      </c>
      <c r="AT352" s="54">
        <f t="shared" si="533"/>
        <v>97.30419602607526</v>
      </c>
      <c r="AU352" s="54">
        <f t="shared" si="533"/>
        <v>111.1155181719387</v>
      </c>
      <c r="AW352" s="102">
        <f t="shared" si="511"/>
        <v>0.41877686400103992</v>
      </c>
      <c r="AX352" s="102">
        <f t="shared" si="512"/>
        <v>0.72250872097481245</v>
      </c>
      <c r="AY352" s="103">
        <f t="shared" si="513"/>
        <v>0.57961496082154418</v>
      </c>
    </row>
    <row r="353" spans="1:51" x14ac:dyDescent="0.2">
      <c r="A353" s="27" t="s">
        <v>367</v>
      </c>
      <c r="B353" s="18">
        <f>IF(ISERROR(VLOOKUP('Prices revenue smoothing'!A353,Quantities!$A$1:$B$576,2,FALSE)),0,VLOOKUP('Prices revenue smoothing'!A353,Quantities!$A$1:$B$576,2,FALSE))</f>
        <v>3</v>
      </c>
      <c r="C353" s="19">
        <f t="shared" si="502"/>
        <v>1</v>
      </c>
      <c r="D353" s="20">
        <v>2</v>
      </c>
      <c r="E353" s="21">
        <v>1070</v>
      </c>
      <c r="F353" s="22">
        <v>0</v>
      </c>
      <c r="G353" s="23">
        <v>0</v>
      </c>
      <c r="H353" s="23">
        <v>0</v>
      </c>
      <c r="I353" s="23">
        <f>VLOOKUP(A353,'[1]Public Lighting Charges'!$A$8:$L$689,12,FALSE)</f>
        <v>75.317870806776313</v>
      </c>
      <c r="J353" s="24">
        <f t="shared" si="503"/>
        <v>75.317870806776313</v>
      </c>
      <c r="K353" s="25">
        <f t="shared" si="504"/>
        <v>75.317870806776313</v>
      </c>
      <c r="L353" s="25">
        <f t="shared" si="471"/>
        <v>105.84294909693729</v>
      </c>
      <c r="M353" s="25">
        <f t="shared" si="471"/>
        <v>106.1182309782197</v>
      </c>
      <c r="N353" s="25">
        <f t="shared" si="471"/>
        <v>105.86994065830648</v>
      </c>
      <c r="O353" s="25">
        <f t="shared" si="471"/>
        <v>106.85925254647357</v>
      </c>
      <c r="P353" s="23">
        <f t="shared" si="457"/>
        <v>105.84294909693729</v>
      </c>
      <c r="Q353" s="23">
        <f t="shared" si="458"/>
        <v>0</v>
      </c>
      <c r="R353" s="32">
        <f t="shared" si="514"/>
        <v>105.84294909693729</v>
      </c>
      <c r="S353" s="26">
        <f t="shared" si="485"/>
        <v>0</v>
      </c>
      <c r="U353" s="61">
        <f t="shared" si="486"/>
        <v>225.95361242032894</v>
      </c>
      <c r="V353" s="61">
        <f t="shared" si="487"/>
        <v>317.52884729081188</v>
      </c>
      <c r="W353" s="61">
        <f t="shared" si="488"/>
        <v>318.35469293465911</v>
      </c>
      <c r="X353" s="61">
        <f t="shared" si="489"/>
        <v>317.60982197491944</v>
      </c>
      <c r="Y353" s="61">
        <f t="shared" si="490"/>
        <v>320.57775763942072</v>
      </c>
      <c r="Z353" s="62">
        <f t="shared" si="491"/>
        <v>1230.2708227910425</v>
      </c>
      <c r="AA353" s="61">
        <f t="shared" si="505"/>
        <v>94.624145219091787</v>
      </c>
      <c r="AB353" s="63">
        <f t="shared" si="506"/>
        <v>2.7090854896705649E-5</v>
      </c>
      <c r="AC353" s="73"/>
      <c r="AD353" s="81">
        <f t="shared" si="507"/>
        <v>225.95361242032894</v>
      </c>
      <c r="AE353" s="81">
        <f t="shared" si="492"/>
        <v>259.78015983499455</v>
      </c>
      <c r="AF353" s="81">
        <f t="shared" si="493"/>
        <v>297.89132276300563</v>
      </c>
      <c r="AG353" s="81">
        <f t="shared" si="494"/>
        <v>340.82980897385914</v>
      </c>
      <c r="AH353" s="81">
        <f t="shared" si="495"/>
        <v>389.20706792977944</v>
      </c>
      <c r="AI353" s="82">
        <f t="shared" si="496"/>
        <v>1230.270822792502</v>
      </c>
      <c r="AK353" s="86">
        <f t="shared" si="497"/>
        <v>0.149705716373943</v>
      </c>
      <c r="AL353" s="86">
        <f t="shared" si="498"/>
        <v>0.14670544106300604</v>
      </c>
      <c r="AM353" s="86">
        <f t="shared" si="499"/>
        <v>0.1441414466611175</v>
      </c>
      <c r="AN353" s="86">
        <f t="shared" si="500"/>
        <v>0.14193963580113592</v>
      </c>
      <c r="AO353" s="56"/>
      <c r="AP353" s="53" t="str">
        <f t="shared" si="508"/>
        <v>MHR0060-ST-1070-002-B</v>
      </c>
      <c r="AQ353" s="53">
        <f t="shared" si="509"/>
        <v>75.317870806776313</v>
      </c>
      <c r="AR353" s="54">
        <f t="shared" ref="AR353:AU353" si="534">IF($B353=0,L353,AQ353*(1+AK353))</f>
        <v>86.593386611664855</v>
      </c>
      <c r="AS353" s="54">
        <f t="shared" si="534"/>
        <v>99.297107587668549</v>
      </c>
      <c r="AT353" s="54">
        <f t="shared" si="534"/>
        <v>113.60993632461972</v>
      </c>
      <c r="AU353" s="54">
        <f t="shared" si="534"/>
        <v>129.7356893099265</v>
      </c>
      <c r="AW353" s="102">
        <f t="shared" si="511"/>
        <v>0.41877686400103992</v>
      </c>
      <c r="AX353" s="102">
        <f t="shared" si="512"/>
        <v>0.72250872097481333</v>
      </c>
      <c r="AY353" s="103">
        <f t="shared" si="513"/>
        <v>0.57961496082154351</v>
      </c>
    </row>
    <row r="354" spans="1:51" x14ac:dyDescent="0.2">
      <c r="A354" s="27" t="s">
        <v>368</v>
      </c>
      <c r="B354" s="18">
        <f>IF(ISERROR(VLOOKUP('Prices revenue smoothing'!A354,Quantities!$A$1:$B$576,2,FALSE)),0,VLOOKUP('Prices revenue smoothing'!A354,Quantities!$A$1:$B$576,2,FALSE))</f>
        <v>22</v>
      </c>
      <c r="C354" s="19">
        <f t="shared" si="502"/>
        <v>1</v>
      </c>
      <c r="D354" s="20">
        <v>2</v>
      </c>
      <c r="E354" s="21">
        <v>1120</v>
      </c>
      <c r="F354" s="22">
        <v>0</v>
      </c>
      <c r="G354" s="23">
        <v>0</v>
      </c>
      <c r="H354" s="23">
        <v>0</v>
      </c>
      <c r="I354" s="23">
        <f>VLOOKUP(A354,'[1]Public Lighting Charges'!$A$8:$L$689,12,FALSE)</f>
        <v>74.382840556776301</v>
      </c>
      <c r="J354" s="24">
        <f t="shared" si="503"/>
        <v>74.382840556776301</v>
      </c>
      <c r="K354" s="25">
        <f t="shared" si="504"/>
        <v>74.382840556776301</v>
      </c>
      <c r="L354" s="25">
        <f t="shared" si="471"/>
        <v>104.52896666362156</v>
      </c>
      <c r="M354" s="25">
        <f t="shared" si="471"/>
        <v>104.80083107062437</v>
      </c>
      <c r="N354" s="25">
        <f t="shared" si="471"/>
        <v>104.55562313949108</v>
      </c>
      <c r="O354" s="25">
        <f t="shared" si="471"/>
        <v>105.53265326063246</v>
      </c>
      <c r="P354" s="23">
        <f t="shared" si="457"/>
        <v>104.52896666362156</v>
      </c>
      <c r="Q354" s="23">
        <f t="shared" si="458"/>
        <v>0</v>
      </c>
      <c r="R354" s="32">
        <f t="shared" si="514"/>
        <v>104.52896666362156</v>
      </c>
      <c r="S354" s="26">
        <f t="shared" si="485"/>
        <v>0</v>
      </c>
      <c r="U354" s="61">
        <f t="shared" si="486"/>
        <v>1636.4224922490787</v>
      </c>
      <c r="V354" s="61">
        <f t="shared" si="487"/>
        <v>2299.6372665996741</v>
      </c>
      <c r="W354" s="61">
        <f t="shared" si="488"/>
        <v>2305.6182835537361</v>
      </c>
      <c r="X354" s="61">
        <f t="shared" si="489"/>
        <v>2300.2237090688036</v>
      </c>
      <c r="Y354" s="61">
        <f t="shared" si="490"/>
        <v>2321.718371733914</v>
      </c>
      <c r="Z354" s="62">
        <f t="shared" si="491"/>
        <v>8909.9830022983588</v>
      </c>
      <c r="AA354" s="61">
        <f t="shared" si="505"/>
        <v>685.29587948483527</v>
      </c>
      <c r="AB354" s="63">
        <f t="shared" si="506"/>
        <v>1.961999359618854E-4</v>
      </c>
      <c r="AC354" s="73"/>
      <c r="AD354" s="81">
        <f t="shared" si="507"/>
        <v>1636.4224922490787</v>
      </c>
      <c r="AE354" s="81">
        <f t="shared" si="492"/>
        <v>1881.4042937416602</v>
      </c>
      <c r="AF354" s="81">
        <f t="shared" si="493"/>
        <v>2157.4165404728637</v>
      </c>
      <c r="AG354" s="81">
        <f t="shared" si="494"/>
        <v>2468.3896816672459</v>
      </c>
      <c r="AH354" s="81">
        <f t="shared" si="495"/>
        <v>2818.7520140983765</v>
      </c>
      <c r="AI354" s="82">
        <f t="shared" si="496"/>
        <v>8909.9830023089307</v>
      </c>
      <c r="AK354" s="86">
        <f t="shared" si="497"/>
        <v>0.14970571637394303</v>
      </c>
      <c r="AL354" s="86">
        <f t="shared" si="498"/>
        <v>0.14670544106300598</v>
      </c>
      <c r="AM354" s="86">
        <f t="shared" si="499"/>
        <v>0.14414144666111761</v>
      </c>
      <c r="AN354" s="86">
        <f t="shared" si="500"/>
        <v>0.14193963580113589</v>
      </c>
      <c r="AO354" s="56"/>
      <c r="AP354" s="53" t="str">
        <f t="shared" si="508"/>
        <v>MHR0060-ST-1120-002-B</v>
      </c>
      <c r="AQ354" s="53">
        <f t="shared" si="509"/>
        <v>74.382840556776301</v>
      </c>
      <c r="AR354" s="54">
        <f t="shared" ref="AR354:AU354" si="535">IF($B354=0,L354,AQ354*(1+AK354))</f>
        <v>85.518376988257288</v>
      </c>
      <c r="AS354" s="54">
        <f t="shared" si="535"/>
        <v>98.064388203311992</v>
      </c>
      <c r="AT354" s="54">
        <f t="shared" si="535"/>
        <v>112.19953098487483</v>
      </c>
      <c r="AU354" s="54">
        <f t="shared" si="535"/>
        <v>128.12509154992622</v>
      </c>
      <c r="AW354" s="102">
        <f t="shared" si="511"/>
        <v>0.41877686400104008</v>
      </c>
      <c r="AX354" s="102">
        <f t="shared" si="512"/>
        <v>0.72250872097481345</v>
      </c>
      <c r="AY354" s="103">
        <f t="shared" si="513"/>
        <v>0.57961496082154362</v>
      </c>
    </row>
    <row r="355" spans="1:51" x14ac:dyDescent="0.2">
      <c r="A355" s="27" t="s">
        <v>369</v>
      </c>
      <c r="B355" s="18">
        <f>IF(ISERROR(VLOOKUP('Prices revenue smoothing'!A355,Quantities!$A$1:$B$576,2,FALSE)),0,VLOOKUP('Prices revenue smoothing'!A355,Quantities!$A$1:$B$576,2,FALSE))</f>
        <v>2</v>
      </c>
      <c r="C355" s="19">
        <f t="shared" si="502"/>
        <v>1</v>
      </c>
      <c r="D355" s="20">
        <v>2</v>
      </c>
      <c r="E355" s="21">
        <v>1160</v>
      </c>
      <c r="F355" s="22">
        <v>0</v>
      </c>
      <c r="G355" s="23">
        <v>0</v>
      </c>
      <c r="H355" s="23">
        <v>0</v>
      </c>
      <c r="I355" s="23">
        <f>VLOOKUP(A355,'[1]Public Lighting Charges'!$A$8:$L$689,12,FALSE)</f>
        <v>69.912913806776302</v>
      </c>
      <c r="J355" s="24">
        <f t="shared" si="503"/>
        <v>69.912913806776302</v>
      </c>
      <c r="K355" s="25">
        <f t="shared" si="504"/>
        <v>69.912913806776302</v>
      </c>
      <c r="L355" s="25">
        <f t="shared" si="471"/>
        <v>98.247453067983344</v>
      </c>
      <c r="M355" s="25">
        <f t="shared" si="471"/>
        <v>98.502980185684777</v>
      </c>
      <c r="N355" s="25">
        <f t="shared" si="471"/>
        <v>98.272507662375091</v>
      </c>
      <c r="O355" s="25">
        <f t="shared" si="471"/>
        <v>99.190824603953104</v>
      </c>
      <c r="P355" s="23">
        <f t="shared" si="457"/>
        <v>98.247453067983344</v>
      </c>
      <c r="Q355" s="23">
        <f t="shared" si="458"/>
        <v>0</v>
      </c>
      <c r="R355" s="32">
        <f t="shared" si="514"/>
        <v>98.247453067983344</v>
      </c>
      <c r="S355" s="26">
        <f t="shared" si="485"/>
        <v>0</v>
      </c>
      <c r="U355" s="61">
        <f t="shared" si="486"/>
        <v>139.8258276135526</v>
      </c>
      <c r="V355" s="61">
        <f t="shared" si="487"/>
        <v>196.49490613596669</v>
      </c>
      <c r="W355" s="61">
        <f t="shared" si="488"/>
        <v>197.00596037136955</v>
      </c>
      <c r="X355" s="61">
        <f t="shared" si="489"/>
        <v>196.54501532475018</v>
      </c>
      <c r="Y355" s="61">
        <f t="shared" si="490"/>
        <v>198.38164920790621</v>
      </c>
      <c r="Z355" s="62">
        <f t="shared" si="491"/>
        <v>761.32279605053554</v>
      </c>
      <c r="AA355" s="61">
        <f t="shared" si="505"/>
        <v>58.555821594353603</v>
      </c>
      <c r="AB355" s="63">
        <f t="shared" si="506"/>
        <v>1.6764508281655284E-5</v>
      </c>
      <c r="AC355" s="73"/>
      <c r="AD355" s="81">
        <f t="shared" si="507"/>
        <v>139.8258276135526</v>
      </c>
      <c r="AE355" s="81">
        <f t="shared" si="492"/>
        <v>160.75855330401896</v>
      </c>
      <c r="AF355" s="81">
        <f t="shared" si="493"/>
        <v>184.34270777113582</v>
      </c>
      <c r="AG355" s="81">
        <f t="shared" si="494"/>
        <v>210.91413235069498</v>
      </c>
      <c r="AH355" s="81">
        <f t="shared" si="495"/>
        <v>240.85120748186523</v>
      </c>
      <c r="AI355" s="82">
        <f t="shared" si="496"/>
        <v>761.32279605143879</v>
      </c>
      <c r="AK355" s="86">
        <f t="shared" si="497"/>
        <v>0.149705716373943</v>
      </c>
      <c r="AL355" s="86">
        <f t="shared" si="498"/>
        <v>0.14670544106300598</v>
      </c>
      <c r="AM355" s="86">
        <f t="shared" si="499"/>
        <v>0.14414144666111761</v>
      </c>
      <c r="AN355" s="86">
        <f t="shared" si="500"/>
        <v>0.14193963580113603</v>
      </c>
      <c r="AO355" s="56"/>
      <c r="AP355" s="53" t="str">
        <f t="shared" si="508"/>
        <v>MHR0060-ST-1160-002-B</v>
      </c>
      <c r="AQ355" s="53">
        <f t="shared" si="509"/>
        <v>69.912913806776302</v>
      </c>
      <c r="AR355" s="54">
        <f t="shared" ref="AR355:AU355" si="536">IF($B355=0,L355,AQ355*(1+AK355))</f>
        <v>80.37927665200948</v>
      </c>
      <c r="AS355" s="54">
        <f t="shared" si="536"/>
        <v>92.17135388556791</v>
      </c>
      <c r="AT355" s="54">
        <f t="shared" si="536"/>
        <v>105.45706617534751</v>
      </c>
      <c r="AU355" s="54">
        <f t="shared" si="536"/>
        <v>120.42560374093263</v>
      </c>
      <c r="AW355" s="102">
        <f t="shared" si="511"/>
        <v>0.41877686400104014</v>
      </c>
      <c r="AX355" s="102">
        <f t="shared" si="512"/>
        <v>0.72250872097481356</v>
      </c>
      <c r="AY355" s="103">
        <f t="shared" si="513"/>
        <v>0.57961496082154362</v>
      </c>
    </row>
    <row r="356" spans="1:51" x14ac:dyDescent="0.2">
      <c r="A356" s="27" t="s">
        <v>370</v>
      </c>
      <c r="B356" s="18">
        <f>IF(ISERROR(VLOOKUP('Prices revenue smoothing'!A356,Quantities!$A$1:$B$576,2,FALSE)),0,VLOOKUP('Prices revenue smoothing'!A356,Quantities!$A$1:$B$576,2,FALSE))</f>
        <v>1</v>
      </c>
      <c r="C356" s="19">
        <f t="shared" si="502"/>
        <v>1</v>
      </c>
      <c r="D356" s="20">
        <v>2</v>
      </c>
      <c r="E356" s="21">
        <v>60</v>
      </c>
      <c r="F356" s="22">
        <v>0</v>
      </c>
      <c r="G356" s="23">
        <v>0</v>
      </c>
      <c r="H356" s="23">
        <v>0</v>
      </c>
      <c r="I356" s="23">
        <f>VLOOKUP(A356,'[1]Public Lighting Charges'!$A$8:$L$689,12,FALSE)</f>
        <v>64.750981198176305</v>
      </c>
      <c r="J356" s="24">
        <f t="shared" si="503"/>
        <v>64.750981198176305</v>
      </c>
      <c r="K356" s="25">
        <f t="shared" si="504"/>
        <v>64.750981198176305</v>
      </c>
      <c r="L356" s="25">
        <f t="shared" si="471"/>
        <v>90.993475167632042</v>
      </c>
      <c r="M356" s="25">
        <f t="shared" si="471"/>
        <v>91.230135759974644</v>
      </c>
      <c r="N356" s="25">
        <f t="shared" si="471"/>
        <v>91.01667988736196</v>
      </c>
      <c r="O356" s="25">
        <f t="shared" si="471"/>
        <v>91.867194045338877</v>
      </c>
      <c r="P356" s="23">
        <f t="shared" si="457"/>
        <v>90.993475167632042</v>
      </c>
      <c r="Q356" s="23">
        <f t="shared" si="458"/>
        <v>0</v>
      </c>
      <c r="R356" s="32">
        <f t="shared" si="514"/>
        <v>90.993475167632042</v>
      </c>
      <c r="S356" s="26">
        <f t="shared" si="485"/>
        <v>0</v>
      </c>
      <c r="U356" s="61">
        <f t="shared" si="486"/>
        <v>64.750981198176305</v>
      </c>
      <c r="V356" s="61">
        <f t="shared" si="487"/>
        <v>90.993475167632042</v>
      </c>
      <c r="W356" s="61">
        <f t="shared" si="488"/>
        <v>91.230135759974644</v>
      </c>
      <c r="X356" s="61">
        <f t="shared" si="489"/>
        <v>91.01667988736196</v>
      </c>
      <c r="Y356" s="61">
        <f t="shared" si="490"/>
        <v>91.867194045338877</v>
      </c>
      <c r="Z356" s="62">
        <f t="shared" si="491"/>
        <v>352.55573948080234</v>
      </c>
      <c r="AA356" s="61">
        <f t="shared" si="505"/>
        <v>27.116212847162572</v>
      </c>
      <c r="AB356" s="63">
        <f t="shared" si="506"/>
        <v>7.7633608830999539E-6</v>
      </c>
      <c r="AC356" s="73"/>
      <c r="AD356" s="81">
        <f t="shared" si="507"/>
        <v>64.750981198176305</v>
      </c>
      <c r="AE356" s="81">
        <f t="shared" si="492"/>
        <v>74.444573224365001</v>
      </c>
      <c r="AF356" s="81">
        <f t="shared" si="493"/>
        <v>85.36599717399271</v>
      </c>
      <c r="AG356" s="81">
        <f t="shared" si="494"/>
        <v>97.670775502320893</v>
      </c>
      <c r="AH356" s="81">
        <f t="shared" si="495"/>
        <v>111.53412980553483</v>
      </c>
      <c r="AI356" s="82">
        <f t="shared" si="496"/>
        <v>352.55573948122066</v>
      </c>
      <c r="AK356" s="86">
        <f t="shared" si="497"/>
        <v>0.14970571637394298</v>
      </c>
      <c r="AL356" s="86">
        <f t="shared" si="498"/>
        <v>0.14670544106300593</v>
      </c>
      <c r="AM356" s="86">
        <f t="shared" si="499"/>
        <v>0.14414144666111756</v>
      </c>
      <c r="AN356" s="86">
        <f t="shared" si="500"/>
        <v>0.14193963580113594</v>
      </c>
      <c r="AO356" s="56"/>
      <c r="AP356" s="53" t="str">
        <f t="shared" si="508"/>
        <v>MHR0070-ST-0060-002-B</v>
      </c>
      <c r="AQ356" s="53">
        <f t="shared" si="509"/>
        <v>64.750981198176305</v>
      </c>
      <c r="AR356" s="54">
        <f t="shared" ref="AR356:AU356" si="537">IF($B356=0,L356,AQ356*(1+AK356))</f>
        <v>74.444573224365001</v>
      </c>
      <c r="AS356" s="54">
        <f t="shared" si="537"/>
        <v>85.36599717399271</v>
      </c>
      <c r="AT356" s="54">
        <f t="shared" si="537"/>
        <v>97.670775502320893</v>
      </c>
      <c r="AU356" s="54">
        <f t="shared" si="537"/>
        <v>111.53412980553483</v>
      </c>
      <c r="AW356" s="102">
        <f t="shared" si="511"/>
        <v>0.41877686400103992</v>
      </c>
      <c r="AX356" s="102">
        <f t="shared" si="512"/>
        <v>0.722508720974813</v>
      </c>
      <c r="AY356" s="103">
        <f t="shared" si="513"/>
        <v>0.57961496082154373</v>
      </c>
    </row>
    <row r="357" spans="1:51" x14ac:dyDescent="0.2">
      <c r="A357" s="27" t="s">
        <v>371</v>
      </c>
      <c r="B357" s="18">
        <f>IF(ISERROR(VLOOKUP('Prices revenue smoothing'!A357,Quantities!$A$1:$B$576,2,FALSE)),0,VLOOKUP('Prices revenue smoothing'!A357,Quantities!$A$1:$B$576,2,FALSE))</f>
        <v>1</v>
      </c>
      <c r="C357" s="19">
        <f t="shared" si="502"/>
        <v>1</v>
      </c>
      <c r="D357" s="20">
        <v>2</v>
      </c>
      <c r="E357" s="21">
        <v>320</v>
      </c>
      <c r="F357" s="22">
        <v>0</v>
      </c>
      <c r="G357" s="23">
        <v>0</v>
      </c>
      <c r="H357" s="23">
        <v>0</v>
      </c>
      <c r="I357" s="23">
        <f>VLOOKUP(A357,'[1]Public Lighting Charges'!$A$8:$L$689,12,FALSE)</f>
        <v>74.6258649481763</v>
      </c>
      <c r="J357" s="24">
        <f t="shared" si="503"/>
        <v>74.6258649481763</v>
      </c>
      <c r="K357" s="25">
        <f t="shared" si="504"/>
        <v>74.6258649481763</v>
      </c>
      <c r="L357" s="25">
        <f t="shared" si="471"/>
        <v>104.87048479222418</v>
      </c>
      <c r="M357" s="25">
        <f t="shared" si="471"/>
        <v>105.14323743744916</v>
      </c>
      <c r="N357" s="25">
        <f t="shared" si="471"/>
        <v>104.89722836040929</v>
      </c>
      <c r="O357" s="25">
        <f t="shared" si="471"/>
        <v>105.8774506445387</v>
      </c>
      <c r="P357" s="23">
        <f t="shared" si="457"/>
        <v>104.87048479222418</v>
      </c>
      <c r="Q357" s="23">
        <f t="shared" si="458"/>
        <v>0</v>
      </c>
      <c r="R357" s="32">
        <f t="shared" si="514"/>
        <v>104.87048479222418</v>
      </c>
      <c r="S357" s="26">
        <f t="shared" si="485"/>
        <v>0</v>
      </c>
      <c r="U357" s="61">
        <f t="shared" si="486"/>
        <v>74.6258649481763</v>
      </c>
      <c r="V357" s="61">
        <f t="shared" si="487"/>
        <v>104.87048479222418</v>
      </c>
      <c r="W357" s="61">
        <f t="shared" si="488"/>
        <v>105.14323743744916</v>
      </c>
      <c r="X357" s="61">
        <f t="shared" si="489"/>
        <v>104.89722836040929</v>
      </c>
      <c r="Y357" s="61">
        <f t="shared" si="490"/>
        <v>105.8774506445387</v>
      </c>
      <c r="Z357" s="62">
        <f t="shared" si="491"/>
        <v>406.32244507114581</v>
      </c>
      <c r="AA357" s="61">
        <f t="shared" si="505"/>
        <v>31.251585696362397</v>
      </c>
      <c r="AB357" s="63">
        <f t="shared" si="506"/>
        <v>8.9473164743716511E-6</v>
      </c>
      <c r="AC357" s="73"/>
      <c r="AD357" s="81">
        <f t="shared" si="507"/>
        <v>74.6258649481763</v>
      </c>
      <c r="AE357" s="81">
        <f t="shared" si="492"/>
        <v>85.797783520268155</v>
      </c>
      <c r="AF357" s="81">
        <f t="shared" si="493"/>
        <v>98.384785193837402</v>
      </c>
      <c r="AG357" s="81">
        <f t="shared" si="494"/>
        <v>112.56611046112042</v>
      </c>
      <c r="AH357" s="81">
        <f t="shared" si="495"/>
        <v>128.54370318352227</v>
      </c>
      <c r="AI357" s="82">
        <f t="shared" si="496"/>
        <v>406.32244507162778</v>
      </c>
      <c r="AK357" s="86">
        <f t="shared" si="497"/>
        <v>0.14970571637394298</v>
      </c>
      <c r="AL357" s="86">
        <f t="shared" si="498"/>
        <v>0.14670544106300601</v>
      </c>
      <c r="AM357" s="86">
        <f t="shared" si="499"/>
        <v>0.14414144666111747</v>
      </c>
      <c r="AN357" s="86">
        <f t="shared" si="500"/>
        <v>0.14193963580113578</v>
      </c>
      <c r="AO357" s="56"/>
      <c r="AP357" s="53" t="str">
        <f t="shared" si="508"/>
        <v>MHR0070-ST-0320-002-B</v>
      </c>
      <c r="AQ357" s="53">
        <f t="shared" si="509"/>
        <v>74.6258649481763</v>
      </c>
      <c r="AR357" s="54">
        <f t="shared" ref="AR357:AU357" si="538">IF($B357=0,L357,AQ357*(1+AK357))</f>
        <v>85.797783520268155</v>
      </c>
      <c r="AS357" s="54">
        <f t="shared" si="538"/>
        <v>98.384785193837402</v>
      </c>
      <c r="AT357" s="54">
        <f t="shared" si="538"/>
        <v>112.56611046112042</v>
      </c>
      <c r="AU357" s="54">
        <f t="shared" si="538"/>
        <v>128.54370318352227</v>
      </c>
      <c r="AW357" s="102">
        <f t="shared" si="511"/>
        <v>0.41877686400103992</v>
      </c>
      <c r="AX357" s="102">
        <f t="shared" si="512"/>
        <v>0.72250872097481278</v>
      </c>
      <c r="AY357" s="103">
        <f t="shared" si="513"/>
        <v>0.57961496082154396</v>
      </c>
    </row>
    <row r="358" spans="1:51" x14ac:dyDescent="0.2">
      <c r="A358" s="27" t="s">
        <v>372</v>
      </c>
      <c r="B358" s="18">
        <f>IF(ISERROR(VLOOKUP('Prices revenue smoothing'!A358,Quantities!$A$1:$B$576,2,FALSE)),0,VLOOKUP('Prices revenue smoothing'!A358,Quantities!$A$1:$B$576,2,FALSE))</f>
        <v>3</v>
      </c>
      <c r="C358" s="19">
        <f t="shared" si="502"/>
        <v>1</v>
      </c>
      <c r="D358" s="20">
        <v>2</v>
      </c>
      <c r="E358" s="21">
        <v>390</v>
      </c>
      <c r="F358" s="22">
        <v>0</v>
      </c>
      <c r="G358" s="23">
        <v>0</v>
      </c>
      <c r="H358" s="23">
        <v>0</v>
      </c>
      <c r="I358" s="23">
        <f>VLOOKUP(A358,'[1]Public Lighting Charges'!$A$8:$L$689,12,FALSE)</f>
        <v>69.68842307317631</v>
      </c>
      <c r="J358" s="24">
        <f t="shared" si="503"/>
        <v>69.68842307317631</v>
      </c>
      <c r="K358" s="25">
        <f t="shared" si="504"/>
        <v>69.68842307317631</v>
      </c>
      <c r="L358" s="25">
        <f t="shared" si="471"/>
        <v>97.931979979928116</v>
      </c>
      <c r="M358" s="25">
        <f t="shared" si="471"/>
        <v>98.186686598711901</v>
      </c>
      <c r="N358" s="25">
        <f t="shared" si="471"/>
        <v>97.956954123885623</v>
      </c>
      <c r="O358" s="25">
        <f t="shared" si="471"/>
        <v>98.872322344938794</v>
      </c>
      <c r="P358" s="23">
        <f t="shared" si="457"/>
        <v>97.931979979928116</v>
      </c>
      <c r="Q358" s="23">
        <f t="shared" si="458"/>
        <v>0</v>
      </c>
      <c r="R358" s="32">
        <f t="shared" si="514"/>
        <v>97.931979979928116</v>
      </c>
      <c r="S358" s="26">
        <f t="shared" si="485"/>
        <v>0</v>
      </c>
      <c r="U358" s="61">
        <f t="shared" si="486"/>
        <v>209.06526921952894</v>
      </c>
      <c r="V358" s="61">
        <f t="shared" si="487"/>
        <v>293.79593993978438</v>
      </c>
      <c r="W358" s="61">
        <f t="shared" si="488"/>
        <v>294.5600597961357</v>
      </c>
      <c r="X358" s="61">
        <f t="shared" si="489"/>
        <v>293.87086237165687</v>
      </c>
      <c r="Y358" s="61">
        <f t="shared" si="490"/>
        <v>296.61696703481641</v>
      </c>
      <c r="Z358" s="62">
        <f t="shared" si="491"/>
        <v>1138.3172768279223</v>
      </c>
      <c r="AA358" s="61">
        <f t="shared" si="505"/>
        <v>87.551697815287469</v>
      </c>
      <c r="AB358" s="63">
        <f t="shared" si="506"/>
        <v>2.5066016036207413E-5</v>
      </c>
      <c r="AC358" s="73"/>
      <c r="AD358" s="81">
        <f t="shared" si="507"/>
        <v>209.06526921952894</v>
      </c>
      <c r="AE358" s="81">
        <f t="shared" si="492"/>
        <v>240.36353511694978</v>
      </c>
      <c r="AF358" s="81">
        <f t="shared" si="493"/>
        <v>275.62617355174518</v>
      </c>
      <c r="AG358" s="81">
        <f t="shared" si="494"/>
        <v>315.355328945162</v>
      </c>
      <c r="AH358" s="81">
        <f t="shared" si="495"/>
        <v>360.11674948358569</v>
      </c>
      <c r="AI358" s="82">
        <f t="shared" si="496"/>
        <v>1138.3172768292729</v>
      </c>
      <c r="AK358" s="86">
        <f t="shared" si="497"/>
        <v>0.14970571637394298</v>
      </c>
      <c r="AL358" s="86">
        <f t="shared" si="498"/>
        <v>0.14670544106300581</v>
      </c>
      <c r="AM358" s="86">
        <f t="shared" si="499"/>
        <v>0.14414144666111758</v>
      </c>
      <c r="AN358" s="86">
        <f t="shared" si="500"/>
        <v>0.14193963580113586</v>
      </c>
      <c r="AO358" s="56"/>
      <c r="AP358" s="53" t="str">
        <f t="shared" si="508"/>
        <v>MHR0070-ST-0390-002-B</v>
      </c>
      <c r="AQ358" s="53">
        <f t="shared" si="509"/>
        <v>69.68842307317631</v>
      </c>
      <c r="AR358" s="54">
        <f t="shared" ref="AR358:AU358" si="539">IF($B358=0,L358,AQ358*(1+AK358))</f>
        <v>80.121178372316592</v>
      </c>
      <c r="AS358" s="54">
        <f t="shared" si="539"/>
        <v>91.875391183915056</v>
      </c>
      <c r="AT358" s="54">
        <f t="shared" si="539"/>
        <v>105.11844298172065</v>
      </c>
      <c r="AU358" s="54">
        <f t="shared" si="539"/>
        <v>120.03891649452854</v>
      </c>
      <c r="AW358" s="102">
        <f t="shared" si="511"/>
        <v>0.41877686400103986</v>
      </c>
      <c r="AX358" s="102">
        <f t="shared" si="512"/>
        <v>0.72250872097481245</v>
      </c>
      <c r="AY358" s="103">
        <f t="shared" si="513"/>
        <v>0.57961496082154407</v>
      </c>
    </row>
    <row r="359" spans="1:51" x14ac:dyDescent="0.2">
      <c r="A359" s="27" t="s">
        <v>373</v>
      </c>
      <c r="B359" s="18">
        <f>IF(ISERROR(VLOOKUP('Prices revenue smoothing'!A359,Quantities!$A$1:$B$576,2,FALSE)),0,VLOOKUP('Prices revenue smoothing'!A359,Quantities!$A$1:$B$576,2,FALSE))</f>
        <v>3</v>
      </c>
      <c r="C359" s="19">
        <f t="shared" si="502"/>
        <v>1</v>
      </c>
      <c r="D359" s="20">
        <v>2</v>
      </c>
      <c r="E359" s="21">
        <v>470</v>
      </c>
      <c r="F359" s="22">
        <v>0</v>
      </c>
      <c r="G359" s="23">
        <v>0</v>
      </c>
      <c r="H359" s="23">
        <v>0</v>
      </c>
      <c r="I359" s="23">
        <f>VLOOKUP(A359,'[1]Public Lighting Charges'!$A$8:$L$689,12,FALSE)</f>
        <v>67.2197021356763</v>
      </c>
      <c r="J359" s="24">
        <f t="shared" si="503"/>
        <v>67.2197021356763</v>
      </c>
      <c r="K359" s="25">
        <f t="shared" si="504"/>
        <v>67.2197021356763</v>
      </c>
      <c r="L359" s="25">
        <f t="shared" si="471"/>
        <v>94.462727573780057</v>
      </c>
      <c r="M359" s="25">
        <f t="shared" si="471"/>
        <v>94.708411179343258</v>
      </c>
      <c r="N359" s="25">
        <f t="shared" si="471"/>
        <v>94.486817005623791</v>
      </c>
      <c r="O359" s="25">
        <f t="shared" si="471"/>
        <v>95.369758195138829</v>
      </c>
      <c r="P359" s="23">
        <f t="shared" si="457"/>
        <v>94.462727573780057</v>
      </c>
      <c r="Q359" s="23">
        <f t="shared" si="458"/>
        <v>0</v>
      </c>
      <c r="R359" s="32">
        <f t="shared" si="514"/>
        <v>94.462727573780057</v>
      </c>
      <c r="S359" s="26">
        <f t="shared" si="485"/>
        <v>0</v>
      </c>
      <c r="U359" s="61">
        <f t="shared" si="486"/>
        <v>201.6591064070289</v>
      </c>
      <c r="V359" s="61">
        <f t="shared" si="487"/>
        <v>283.38818272134017</v>
      </c>
      <c r="W359" s="61">
        <f t="shared" si="488"/>
        <v>284.12523353802976</v>
      </c>
      <c r="X359" s="61">
        <f t="shared" si="489"/>
        <v>283.46045101687139</v>
      </c>
      <c r="Y359" s="61">
        <f t="shared" si="490"/>
        <v>286.10927458541647</v>
      </c>
      <c r="Z359" s="62">
        <f t="shared" si="491"/>
        <v>1097.9922476351644</v>
      </c>
      <c r="AA359" s="61">
        <f t="shared" si="505"/>
        <v>84.450168178387571</v>
      </c>
      <c r="AB359" s="63">
        <f t="shared" si="506"/>
        <v>2.4178049342753632E-5</v>
      </c>
      <c r="AC359" s="73"/>
      <c r="AD359" s="81">
        <f t="shared" si="507"/>
        <v>201.6591064070289</v>
      </c>
      <c r="AE359" s="81">
        <f t="shared" si="492"/>
        <v>231.84862739502233</v>
      </c>
      <c r="AF359" s="81">
        <f t="shared" si="493"/>
        <v>265.86208253686164</v>
      </c>
      <c r="AG359" s="81">
        <f t="shared" si="494"/>
        <v>304.1838277260623</v>
      </c>
      <c r="AH359" s="81">
        <f t="shared" si="495"/>
        <v>347.35956945009502</v>
      </c>
      <c r="AI359" s="82">
        <f t="shared" si="496"/>
        <v>1097.9922476364675</v>
      </c>
      <c r="AK359" s="86">
        <f t="shared" si="497"/>
        <v>0.14970571637394287</v>
      </c>
      <c r="AL359" s="86">
        <f t="shared" si="498"/>
        <v>0.14670544106300606</v>
      </c>
      <c r="AM359" s="86">
        <f t="shared" si="499"/>
        <v>0.14414144666111753</v>
      </c>
      <c r="AN359" s="86">
        <f t="shared" si="500"/>
        <v>0.14193963580113581</v>
      </c>
      <c r="AO359" s="56"/>
      <c r="AP359" s="53" t="str">
        <f t="shared" si="508"/>
        <v>MHR0070-ST-0470-002-B</v>
      </c>
      <c r="AQ359" s="53">
        <f t="shared" si="509"/>
        <v>67.2197021356763</v>
      </c>
      <c r="AR359" s="54">
        <f t="shared" ref="AR359:AU359" si="540">IF($B359=0,L359,AQ359*(1+AK359))</f>
        <v>77.282875798340768</v>
      </c>
      <c r="AS359" s="54">
        <f t="shared" si="540"/>
        <v>88.620694178953855</v>
      </c>
      <c r="AT359" s="54">
        <f t="shared" si="540"/>
        <v>101.39460924202073</v>
      </c>
      <c r="AU359" s="54">
        <f t="shared" si="540"/>
        <v>115.78652315003163</v>
      </c>
      <c r="AW359" s="102">
        <f t="shared" si="511"/>
        <v>0.41877686400103997</v>
      </c>
      <c r="AX359" s="102">
        <f t="shared" si="512"/>
        <v>0.72250872097481211</v>
      </c>
      <c r="AY359" s="103">
        <f t="shared" si="513"/>
        <v>0.57961496082154451</v>
      </c>
    </row>
    <row r="360" spans="1:51" x14ac:dyDescent="0.2">
      <c r="A360" s="27" t="s">
        <v>374</v>
      </c>
      <c r="B360" s="18">
        <f>IF(ISERROR(VLOOKUP('Prices revenue smoothing'!A360,Quantities!$A$1:$B$576,2,FALSE)),0,VLOOKUP('Prices revenue smoothing'!A360,Quantities!$A$1:$B$576,2,FALSE))</f>
        <v>12</v>
      </c>
      <c r="C360" s="19">
        <f t="shared" si="502"/>
        <v>1</v>
      </c>
      <c r="D360" s="20">
        <v>2</v>
      </c>
      <c r="E360" s="21">
        <v>620</v>
      </c>
      <c r="F360" s="22">
        <v>0</v>
      </c>
      <c r="G360" s="23">
        <v>0</v>
      </c>
      <c r="H360" s="23">
        <v>0</v>
      </c>
      <c r="I360" s="23">
        <f>VLOOKUP(A360,'[1]Public Lighting Charges'!$A$8:$L$689,12,FALSE)</f>
        <v>64.750981198176305</v>
      </c>
      <c r="J360" s="24">
        <f t="shared" si="503"/>
        <v>64.750981198176305</v>
      </c>
      <c r="K360" s="25">
        <f t="shared" si="504"/>
        <v>64.750981198176305</v>
      </c>
      <c r="L360" s="25">
        <f t="shared" si="471"/>
        <v>90.993475167632042</v>
      </c>
      <c r="M360" s="25">
        <f t="shared" si="471"/>
        <v>91.230135759974644</v>
      </c>
      <c r="N360" s="25">
        <f t="shared" si="471"/>
        <v>91.01667988736196</v>
      </c>
      <c r="O360" s="25">
        <f t="shared" si="471"/>
        <v>91.867194045338877</v>
      </c>
      <c r="P360" s="23">
        <f t="shared" si="457"/>
        <v>90.993475167632042</v>
      </c>
      <c r="Q360" s="23">
        <f t="shared" si="458"/>
        <v>0</v>
      </c>
      <c r="R360" s="32">
        <f t="shared" si="514"/>
        <v>90.993475167632042</v>
      </c>
      <c r="S360" s="26">
        <f t="shared" si="485"/>
        <v>0</v>
      </c>
      <c r="U360" s="61">
        <f t="shared" si="486"/>
        <v>777.01177437811566</v>
      </c>
      <c r="V360" s="61">
        <f t="shared" si="487"/>
        <v>1091.9217020115846</v>
      </c>
      <c r="W360" s="61">
        <f t="shared" si="488"/>
        <v>1094.7616291196957</v>
      </c>
      <c r="X360" s="61">
        <f t="shared" si="489"/>
        <v>1092.2001586483434</v>
      </c>
      <c r="Y360" s="61">
        <f t="shared" si="490"/>
        <v>1102.4063285440666</v>
      </c>
      <c r="Z360" s="62">
        <f t="shared" si="491"/>
        <v>4230.6688737696286</v>
      </c>
      <c r="AA360" s="61">
        <f t="shared" si="505"/>
        <v>325.39455416595092</v>
      </c>
      <c r="AB360" s="63">
        <f t="shared" si="506"/>
        <v>9.3160330597199473E-5</v>
      </c>
      <c r="AC360" s="73"/>
      <c r="AD360" s="81">
        <f t="shared" si="507"/>
        <v>777.01177437811566</v>
      </c>
      <c r="AE360" s="81">
        <f t="shared" si="492"/>
        <v>893.33487869238002</v>
      </c>
      <c r="AF360" s="81">
        <f t="shared" si="493"/>
        <v>1024.3919660879126</v>
      </c>
      <c r="AG360" s="81">
        <f t="shared" si="494"/>
        <v>1172.0493060278509</v>
      </c>
      <c r="AH360" s="81">
        <f t="shared" si="495"/>
        <v>1338.4095576664181</v>
      </c>
      <c r="AI360" s="82">
        <f t="shared" si="496"/>
        <v>4230.6688737746472</v>
      </c>
      <c r="AK360" s="86">
        <f t="shared" si="497"/>
        <v>0.14970571637394298</v>
      </c>
      <c r="AL360" s="86">
        <f t="shared" si="498"/>
        <v>0.14670544106300598</v>
      </c>
      <c r="AM360" s="86">
        <f t="shared" si="499"/>
        <v>0.14414144666111767</v>
      </c>
      <c r="AN360" s="86">
        <f t="shared" si="500"/>
        <v>0.14193963580113589</v>
      </c>
      <c r="AO360" s="56"/>
      <c r="AP360" s="53" t="str">
        <f t="shared" si="508"/>
        <v>MHR0070-ST-0620-002-B</v>
      </c>
      <c r="AQ360" s="53">
        <f t="shared" si="509"/>
        <v>64.750981198176305</v>
      </c>
      <c r="AR360" s="54">
        <f t="shared" ref="AR360:AU360" si="541">IF($B360=0,L360,AQ360*(1+AK360))</f>
        <v>74.444573224365001</v>
      </c>
      <c r="AS360" s="54">
        <f t="shared" si="541"/>
        <v>85.36599717399271</v>
      </c>
      <c r="AT360" s="54">
        <f t="shared" si="541"/>
        <v>97.670775502320907</v>
      </c>
      <c r="AU360" s="54">
        <f t="shared" si="541"/>
        <v>111.53412980553485</v>
      </c>
      <c r="AW360" s="102">
        <f t="shared" si="511"/>
        <v>0.41877686400103992</v>
      </c>
      <c r="AX360" s="102">
        <f t="shared" si="512"/>
        <v>0.72250872097481322</v>
      </c>
      <c r="AY360" s="103">
        <f t="shared" si="513"/>
        <v>0.57961496082154351</v>
      </c>
    </row>
    <row r="361" spans="1:51" x14ac:dyDescent="0.2">
      <c r="A361" s="27" t="s">
        <v>375</v>
      </c>
      <c r="B361" s="18">
        <f>IF(ISERROR(VLOOKUP('Prices revenue smoothing'!A361,Quantities!$A$1:$B$576,2,FALSE)),0,VLOOKUP('Prices revenue smoothing'!A361,Quantities!$A$1:$B$576,2,FALSE))</f>
        <v>8</v>
      </c>
      <c r="C361" s="19">
        <f t="shared" si="502"/>
        <v>1</v>
      </c>
      <c r="D361" s="20">
        <v>2</v>
      </c>
      <c r="E361" s="21">
        <v>660</v>
      </c>
      <c r="F361" s="22">
        <v>0</v>
      </c>
      <c r="G361" s="23">
        <v>0</v>
      </c>
      <c r="H361" s="23">
        <v>0</v>
      </c>
      <c r="I361" s="23">
        <f>VLOOKUP(A361,'[1]Public Lighting Charges'!$A$8:$L$689,12,FALSE)</f>
        <v>64.750981198176305</v>
      </c>
      <c r="J361" s="24">
        <f t="shared" si="503"/>
        <v>64.750981198176305</v>
      </c>
      <c r="K361" s="25">
        <f t="shared" si="504"/>
        <v>64.750981198176305</v>
      </c>
      <c r="L361" s="25">
        <f t="shared" si="471"/>
        <v>90.993475167632042</v>
      </c>
      <c r="M361" s="25">
        <f t="shared" si="471"/>
        <v>91.230135759974644</v>
      </c>
      <c r="N361" s="25">
        <f t="shared" si="471"/>
        <v>91.01667988736196</v>
      </c>
      <c r="O361" s="25">
        <f t="shared" si="471"/>
        <v>91.867194045338877</v>
      </c>
      <c r="P361" s="23">
        <f t="shared" si="457"/>
        <v>90.993475167632042</v>
      </c>
      <c r="Q361" s="23">
        <f t="shared" si="458"/>
        <v>0</v>
      </c>
      <c r="R361" s="32">
        <f t="shared" si="514"/>
        <v>90.993475167632042</v>
      </c>
      <c r="S361" s="26">
        <f t="shared" si="485"/>
        <v>0</v>
      </c>
      <c r="U361" s="61">
        <f t="shared" si="486"/>
        <v>518.00784958541044</v>
      </c>
      <c r="V361" s="61">
        <f t="shared" si="487"/>
        <v>727.94780134105633</v>
      </c>
      <c r="W361" s="61">
        <f t="shared" si="488"/>
        <v>729.84108607979715</v>
      </c>
      <c r="X361" s="61">
        <f t="shared" si="489"/>
        <v>728.13343909889568</v>
      </c>
      <c r="Y361" s="61">
        <f t="shared" si="490"/>
        <v>734.93755236271102</v>
      </c>
      <c r="Z361" s="62">
        <f t="shared" si="491"/>
        <v>2820.4459158464188</v>
      </c>
      <c r="AA361" s="61">
        <f t="shared" si="505"/>
        <v>216.92970277730058</v>
      </c>
      <c r="AB361" s="63">
        <f t="shared" si="506"/>
        <v>6.2106887064799631E-5</v>
      </c>
      <c r="AC361" s="73"/>
      <c r="AD361" s="81">
        <f t="shared" si="507"/>
        <v>518.00784958541044</v>
      </c>
      <c r="AE361" s="81">
        <f t="shared" si="492"/>
        <v>595.55658579492001</v>
      </c>
      <c r="AF361" s="81">
        <f t="shared" si="493"/>
        <v>682.92797739194168</v>
      </c>
      <c r="AG361" s="81">
        <f t="shared" si="494"/>
        <v>781.36620401856715</v>
      </c>
      <c r="AH361" s="81">
        <f t="shared" si="495"/>
        <v>892.27303844427865</v>
      </c>
      <c r="AI361" s="82">
        <f t="shared" si="496"/>
        <v>2820.4459158497652</v>
      </c>
      <c r="AK361" s="86">
        <f t="shared" si="497"/>
        <v>0.14970571637394298</v>
      </c>
      <c r="AL361" s="86">
        <f t="shared" si="498"/>
        <v>0.14670544106300593</v>
      </c>
      <c r="AM361" s="86">
        <f t="shared" si="499"/>
        <v>0.14414144666111756</v>
      </c>
      <c r="AN361" s="86">
        <f t="shared" si="500"/>
        <v>0.14193963580113594</v>
      </c>
      <c r="AO361" s="56"/>
      <c r="AP361" s="53" t="str">
        <f t="shared" si="508"/>
        <v>MHR0070-ST-0660-002-B</v>
      </c>
      <c r="AQ361" s="53">
        <f t="shared" si="509"/>
        <v>64.750981198176305</v>
      </c>
      <c r="AR361" s="54">
        <f t="shared" ref="AR361:AU361" si="542">IF($B361=0,L361,AQ361*(1+AK361))</f>
        <v>74.444573224365001</v>
      </c>
      <c r="AS361" s="54">
        <f t="shared" si="542"/>
        <v>85.36599717399271</v>
      </c>
      <c r="AT361" s="54">
        <f t="shared" si="542"/>
        <v>97.670775502320893</v>
      </c>
      <c r="AU361" s="54">
        <f t="shared" si="542"/>
        <v>111.53412980553483</v>
      </c>
      <c r="AW361" s="102">
        <f t="shared" si="511"/>
        <v>0.41877686400103992</v>
      </c>
      <c r="AX361" s="102">
        <f t="shared" si="512"/>
        <v>0.722508720974813</v>
      </c>
      <c r="AY361" s="103">
        <f t="shared" si="513"/>
        <v>0.57961496082154373</v>
      </c>
    </row>
    <row r="362" spans="1:51" x14ac:dyDescent="0.2">
      <c r="A362" s="27" t="s">
        <v>376</v>
      </c>
      <c r="B362" s="18">
        <f>IF(ISERROR(VLOOKUP('Prices revenue smoothing'!A362,Quantities!$A$1:$B$576,2,FALSE)),0,VLOOKUP('Prices revenue smoothing'!A362,Quantities!$A$1:$B$576,2,FALSE))</f>
        <v>7</v>
      </c>
      <c r="C362" s="19">
        <f t="shared" si="502"/>
        <v>1</v>
      </c>
      <c r="D362" s="20">
        <v>2</v>
      </c>
      <c r="E362" s="21">
        <v>1080</v>
      </c>
      <c r="F362" s="22">
        <v>0</v>
      </c>
      <c r="G362" s="23">
        <v>0</v>
      </c>
      <c r="H362" s="23">
        <v>0</v>
      </c>
      <c r="I362" s="23">
        <f>VLOOKUP(A362,'[1]Public Lighting Charges'!$A$8:$L$689,12,FALSE)</f>
        <v>64.750981198176305</v>
      </c>
      <c r="J362" s="24">
        <f t="shared" si="503"/>
        <v>64.750981198176305</v>
      </c>
      <c r="K362" s="25">
        <f t="shared" si="504"/>
        <v>64.750981198176305</v>
      </c>
      <c r="L362" s="25">
        <f t="shared" si="471"/>
        <v>90.993475167632042</v>
      </c>
      <c r="M362" s="25">
        <f t="shared" si="471"/>
        <v>91.230135759974644</v>
      </c>
      <c r="N362" s="25">
        <f t="shared" si="471"/>
        <v>91.01667988736196</v>
      </c>
      <c r="O362" s="25">
        <f t="shared" si="471"/>
        <v>91.867194045338877</v>
      </c>
      <c r="P362" s="23">
        <f t="shared" si="457"/>
        <v>90.993475167632042</v>
      </c>
      <c r="Q362" s="23">
        <f t="shared" si="458"/>
        <v>0</v>
      </c>
      <c r="R362" s="32">
        <f t="shared" si="514"/>
        <v>90.993475167632042</v>
      </c>
      <c r="S362" s="26">
        <f t="shared" si="485"/>
        <v>0</v>
      </c>
      <c r="U362" s="61">
        <f t="shared" si="486"/>
        <v>453.25686838723414</v>
      </c>
      <c r="V362" s="61">
        <f t="shared" si="487"/>
        <v>636.95432617342431</v>
      </c>
      <c r="W362" s="61">
        <f t="shared" si="488"/>
        <v>638.61095031982245</v>
      </c>
      <c r="X362" s="61">
        <f t="shared" si="489"/>
        <v>637.11675921153369</v>
      </c>
      <c r="Y362" s="61">
        <f t="shared" si="490"/>
        <v>643.0703583173721</v>
      </c>
      <c r="Z362" s="62">
        <f t="shared" si="491"/>
        <v>2467.8901763656163</v>
      </c>
      <c r="AA362" s="61">
        <f t="shared" si="505"/>
        <v>189.81348993013796</v>
      </c>
      <c r="AB362" s="63">
        <f t="shared" si="506"/>
        <v>5.434352618169967E-5</v>
      </c>
      <c r="AC362" s="73"/>
      <c r="AD362" s="81">
        <f t="shared" si="507"/>
        <v>453.25686838723414</v>
      </c>
      <c r="AE362" s="81">
        <f t="shared" si="492"/>
        <v>521.11201257055495</v>
      </c>
      <c r="AF362" s="81">
        <f t="shared" si="493"/>
        <v>597.56198021794887</v>
      </c>
      <c r="AG362" s="81">
        <f t="shared" si="494"/>
        <v>683.69542851624612</v>
      </c>
      <c r="AH362" s="81">
        <f t="shared" si="495"/>
        <v>780.73890863874362</v>
      </c>
      <c r="AI362" s="82">
        <f t="shared" si="496"/>
        <v>2467.8901763685444</v>
      </c>
      <c r="AK362" s="86">
        <f t="shared" si="497"/>
        <v>0.14970571637394287</v>
      </c>
      <c r="AL362" s="86">
        <f t="shared" si="498"/>
        <v>0.14670544106300587</v>
      </c>
      <c r="AM362" s="86">
        <f t="shared" si="499"/>
        <v>0.14414144666111756</v>
      </c>
      <c r="AN362" s="86">
        <f t="shared" si="500"/>
        <v>0.14193963580113586</v>
      </c>
      <c r="AO362" s="56"/>
      <c r="AP362" s="53" t="str">
        <f t="shared" si="508"/>
        <v>MHR0070-ST-1080-002-B</v>
      </c>
      <c r="AQ362" s="53">
        <f t="shared" si="509"/>
        <v>64.750981198176305</v>
      </c>
      <c r="AR362" s="54">
        <f t="shared" ref="AR362:AU362" si="543">IF($B362=0,L362,AQ362*(1+AK362))</f>
        <v>74.444573224364987</v>
      </c>
      <c r="AS362" s="54">
        <f t="shared" si="543"/>
        <v>85.365997173992696</v>
      </c>
      <c r="AT362" s="54">
        <f t="shared" si="543"/>
        <v>97.670775502320865</v>
      </c>
      <c r="AU362" s="54">
        <f t="shared" si="543"/>
        <v>111.53412980553479</v>
      </c>
      <c r="AW362" s="102">
        <f t="shared" si="511"/>
        <v>0.41877686400103992</v>
      </c>
      <c r="AX362" s="102">
        <f t="shared" si="512"/>
        <v>0.72250872097481234</v>
      </c>
      <c r="AY362" s="103">
        <f t="shared" si="513"/>
        <v>0.57961496082154429</v>
      </c>
    </row>
    <row r="363" spans="1:51" x14ac:dyDescent="0.2">
      <c r="A363" s="27" t="s">
        <v>377</v>
      </c>
      <c r="B363" s="18">
        <f>IF(ISERROR(VLOOKUP('Prices revenue smoothing'!A363,Quantities!$A$1:$B$576,2,FALSE)),0,VLOOKUP('Prices revenue smoothing'!A363,Quantities!$A$1:$B$576,2,FALSE))</f>
        <v>9</v>
      </c>
      <c r="C363" s="19">
        <f t="shared" si="502"/>
        <v>1</v>
      </c>
      <c r="D363" s="20">
        <v>2</v>
      </c>
      <c r="E363" s="21">
        <v>1170</v>
      </c>
      <c r="F363" s="22">
        <v>0</v>
      </c>
      <c r="G363" s="23">
        <v>0</v>
      </c>
      <c r="H363" s="23">
        <v>0</v>
      </c>
      <c r="I363" s="23">
        <f>VLOOKUP(A363,'[1]Public Lighting Charges'!$A$8:$L$689,12,FALSE)</f>
        <v>74.6258649481763</v>
      </c>
      <c r="J363" s="24">
        <f t="shared" si="503"/>
        <v>74.6258649481763</v>
      </c>
      <c r="K363" s="25">
        <f t="shared" si="504"/>
        <v>74.6258649481763</v>
      </c>
      <c r="L363" s="25">
        <f t="shared" si="471"/>
        <v>104.87048479222418</v>
      </c>
      <c r="M363" s="25">
        <f t="shared" si="471"/>
        <v>105.14323743744916</v>
      </c>
      <c r="N363" s="25">
        <f t="shared" si="471"/>
        <v>104.89722836040929</v>
      </c>
      <c r="O363" s="25">
        <f t="shared" si="471"/>
        <v>105.8774506445387</v>
      </c>
      <c r="P363" s="23">
        <f t="shared" si="457"/>
        <v>104.87048479222418</v>
      </c>
      <c r="Q363" s="23">
        <f t="shared" si="458"/>
        <v>0</v>
      </c>
      <c r="R363" s="32">
        <f t="shared" si="514"/>
        <v>104.87048479222418</v>
      </c>
      <c r="S363" s="26">
        <f t="shared" si="485"/>
        <v>0</v>
      </c>
      <c r="U363" s="61">
        <f t="shared" si="486"/>
        <v>671.63278453358669</v>
      </c>
      <c r="V363" s="61">
        <f t="shared" si="487"/>
        <v>943.83436313001755</v>
      </c>
      <c r="W363" s="61">
        <f t="shared" si="488"/>
        <v>946.28913693704249</v>
      </c>
      <c r="X363" s="61">
        <f t="shared" si="489"/>
        <v>944.07505524368355</v>
      </c>
      <c r="Y363" s="61">
        <f t="shared" si="490"/>
        <v>952.89705580084831</v>
      </c>
      <c r="Z363" s="62">
        <f t="shared" si="491"/>
        <v>3656.9020056403119</v>
      </c>
      <c r="AA363" s="61">
        <f t="shared" si="505"/>
        <v>281.26427126726162</v>
      </c>
      <c r="AB363" s="63">
        <f t="shared" si="506"/>
        <v>8.0525848269344868E-5</v>
      </c>
      <c r="AC363" s="73"/>
      <c r="AD363" s="81">
        <f t="shared" si="507"/>
        <v>671.63278453358669</v>
      </c>
      <c r="AE363" s="81">
        <f t="shared" si="492"/>
        <v>772.18005168241336</v>
      </c>
      <c r="AF363" s="81">
        <f t="shared" si="493"/>
        <v>885.46306674453649</v>
      </c>
      <c r="AG363" s="81">
        <f t="shared" si="494"/>
        <v>1013.0949941500837</v>
      </c>
      <c r="AH363" s="81">
        <f t="shared" si="495"/>
        <v>1156.8933286517006</v>
      </c>
      <c r="AI363" s="82">
        <f t="shared" si="496"/>
        <v>3656.9020056446502</v>
      </c>
      <c r="AK363" s="86">
        <f t="shared" si="497"/>
        <v>0.14970571637394298</v>
      </c>
      <c r="AL363" s="86">
        <f t="shared" si="498"/>
        <v>0.14670544106300587</v>
      </c>
      <c r="AM363" s="86">
        <f t="shared" si="499"/>
        <v>0.14414144666111761</v>
      </c>
      <c r="AN363" s="86">
        <f t="shared" si="500"/>
        <v>0.14193963580113597</v>
      </c>
      <c r="AO363" s="56"/>
      <c r="AP363" s="53" t="str">
        <f t="shared" si="508"/>
        <v>MHR0070-ST-1170-002-B</v>
      </c>
      <c r="AQ363" s="53">
        <f t="shared" si="509"/>
        <v>74.6258649481763</v>
      </c>
      <c r="AR363" s="54">
        <f t="shared" ref="AR363:AU363" si="544">IF($B363=0,L363,AQ363*(1+AK363))</f>
        <v>85.797783520268155</v>
      </c>
      <c r="AS363" s="54">
        <f t="shared" si="544"/>
        <v>98.384785193837402</v>
      </c>
      <c r="AT363" s="54">
        <f t="shared" si="544"/>
        <v>112.56611046112045</v>
      </c>
      <c r="AU363" s="54">
        <f t="shared" si="544"/>
        <v>128.54370318352233</v>
      </c>
      <c r="AW363" s="102">
        <f t="shared" si="511"/>
        <v>0.41877686400103992</v>
      </c>
      <c r="AX363" s="102">
        <f t="shared" si="512"/>
        <v>0.72250872097481345</v>
      </c>
      <c r="AY363" s="103">
        <f t="shared" si="513"/>
        <v>0.5796149608215434</v>
      </c>
    </row>
    <row r="364" spans="1:51" x14ac:dyDescent="0.2">
      <c r="A364" s="27" t="s">
        <v>378</v>
      </c>
      <c r="B364" s="18">
        <f>IF(ISERROR(VLOOKUP('Prices revenue smoothing'!A364,Quantities!$A$1:$B$576,2,FALSE)),0,VLOOKUP('Prices revenue smoothing'!A364,Quantities!$A$1:$B$576,2,FALSE))</f>
        <v>1</v>
      </c>
      <c r="C364" s="19">
        <f t="shared" si="502"/>
        <v>1</v>
      </c>
      <c r="D364" s="20">
        <v>2</v>
      </c>
      <c r="E364" s="21">
        <v>120</v>
      </c>
      <c r="F364" s="22">
        <v>0</v>
      </c>
      <c r="G364" s="23">
        <v>0</v>
      </c>
      <c r="H364" s="23">
        <v>0</v>
      </c>
      <c r="I364" s="23">
        <f>VLOOKUP(A364,'[1]Public Lighting Charges'!$A$8:$L$689,12,FALSE)</f>
        <v>69.122192117776308</v>
      </c>
      <c r="J364" s="24">
        <f t="shared" si="503"/>
        <v>69.122192117776308</v>
      </c>
      <c r="K364" s="25">
        <f t="shared" si="504"/>
        <v>69.122192117776308</v>
      </c>
      <c r="L364" s="25">
        <f t="shared" si="471"/>
        <v>97.136265051352083</v>
      </c>
      <c r="M364" s="25">
        <f t="shared" si="471"/>
        <v>97.388902133106043</v>
      </c>
      <c r="N364" s="25">
        <f t="shared" si="471"/>
        <v>97.161036275903911</v>
      </c>
      <c r="O364" s="25">
        <f t="shared" si="471"/>
        <v>98.068966965736081</v>
      </c>
      <c r="P364" s="23">
        <f t="shared" si="457"/>
        <v>97.136265051352083</v>
      </c>
      <c r="Q364" s="23">
        <f t="shared" si="458"/>
        <v>0</v>
      </c>
      <c r="R364" s="32">
        <f t="shared" si="514"/>
        <v>97.136265051352083</v>
      </c>
      <c r="S364" s="26">
        <f t="shared" si="485"/>
        <v>0</v>
      </c>
      <c r="U364" s="61">
        <f t="shared" si="486"/>
        <v>69.122192117776308</v>
      </c>
      <c r="V364" s="61">
        <f t="shared" si="487"/>
        <v>97.136265051352083</v>
      </c>
      <c r="W364" s="61">
        <f t="shared" si="488"/>
        <v>97.388902133106043</v>
      </c>
      <c r="X364" s="61">
        <f t="shared" si="489"/>
        <v>97.161036275903911</v>
      </c>
      <c r="Y364" s="61">
        <f t="shared" si="490"/>
        <v>98.068966965736081</v>
      </c>
      <c r="Z364" s="62">
        <f t="shared" si="491"/>
        <v>376.3560814936821</v>
      </c>
      <c r="AA364" s="61">
        <f t="shared" si="505"/>
        <v>28.946774847959773</v>
      </c>
      <c r="AB364" s="63">
        <f t="shared" si="506"/>
        <v>8.2874500511256887E-6</v>
      </c>
      <c r="AC364" s="73"/>
      <c r="AD364" s="81">
        <f t="shared" si="507"/>
        <v>69.122192117776308</v>
      </c>
      <c r="AE364" s="81">
        <f t="shared" si="492"/>
        <v>79.470179406105331</v>
      </c>
      <c r="AF364" s="81">
        <f t="shared" si="493"/>
        <v>91.128887127234222</v>
      </c>
      <c r="AG364" s="81">
        <f t="shared" si="494"/>
        <v>104.26433675037146</v>
      </c>
      <c r="AH364" s="81">
        <f t="shared" si="495"/>
        <v>119.06357873576617</v>
      </c>
      <c r="AI364" s="82">
        <f t="shared" si="496"/>
        <v>376.35608149412855</v>
      </c>
      <c r="AK364" s="86">
        <f t="shared" si="497"/>
        <v>0.14970571637394306</v>
      </c>
      <c r="AL364" s="86">
        <f t="shared" si="498"/>
        <v>0.1467054410630059</v>
      </c>
      <c r="AM364" s="86">
        <f t="shared" si="499"/>
        <v>0.14414144666111756</v>
      </c>
      <c r="AN364" s="86">
        <f t="shared" si="500"/>
        <v>0.14193963580113592</v>
      </c>
      <c r="AO364" s="56"/>
      <c r="AP364" s="53" t="str">
        <f t="shared" si="508"/>
        <v>MHR0100-ST-0120-002-B</v>
      </c>
      <c r="AQ364" s="53">
        <f t="shared" si="509"/>
        <v>69.122192117776308</v>
      </c>
      <c r="AR364" s="54">
        <f t="shared" ref="AR364:AU364" si="545">IF($B364=0,L364,AQ364*(1+AK364))</f>
        <v>79.470179406105331</v>
      </c>
      <c r="AS364" s="54">
        <f t="shared" si="545"/>
        <v>91.128887127234222</v>
      </c>
      <c r="AT364" s="54">
        <f t="shared" si="545"/>
        <v>104.26433675037146</v>
      </c>
      <c r="AU364" s="54">
        <f t="shared" si="545"/>
        <v>119.06357873576619</v>
      </c>
      <c r="AW364" s="102">
        <f t="shared" si="511"/>
        <v>0.41877686400104008</v>
      </c>
      <c r="AX364" s="102">
        <f t="shared" si="512"/>
        <v>0.72250872097481322</v>
      </c>
      <c r="AY364" s="103">
        <f t="shared" si="513"/>
        <v>0.57961496082154385</v>
      </c>
    </row>
    <row r="365" spans="1:51" x14ac:dyDescent="0.2">
      <c r="A365" s="27" t="s">
        <v>379</v>
      </c>
      <c r="B365" s="18">
        <f>IF(ISERROR(VLOOKUP('Prices revenue smoothing'!A365,Quantities!$A$1:$B$576,2,FALSE)),0,VLOOKUP('Prices revenue smoothing'!A365,Quantities!$A$1:$B$576,2,FALSE))</f>
        <v>373</v>
      </c>
      <c r="C365" s="19">
        <f t="shared" si="502"/>
        <v>1</v>
      </c>
      <c r="D365" s="20">
        <v>2</v>
      </c>
      <c r="E365" s="21">
        <v>10</v>
      </c>
      <c r="F365" s="22">
        <v>0</v>
      </c>
      <c r="G365" s="23">
        <v>0</v>
      </c>
      <c r="H365" s="23">
        <v>0</v>
      </c>
      <c r="I365" s="23">
        <f>VLOOKUP(A365,'[1]Public Lighting Charges'!$A$8:$L$689,12,FALSE)</f>
        <v>36.914815117404132</v>
      </c>
      <c r="J365" s="24">
        <f t="shared" si="503"/>
        <v>36.914815117404132</v>
      </c>
      <c r="K365" s="25">
        <f t="shared" si="504"/>
        <v>36.914815117404132</v>
      </c>
      <c r="L365" s="25">
        <f t="shared" si="471"/>
        <v>51.875774707145993</v>
      </c>
      <c r="M365" s="25">
        <f t="shared" si="471"/>
        <v>52.010695936913386</v>
      </c>
      <c r="N365" s="25">
        <f t="shared" si="471"/>
        <v>51.889003818471124</v>
      </c>
      <c r="O365" s="25">
        <f t="shared" si="471"/>
        <v>52.373885627448814</v>
      </c>
      <c r="P365" s="23">
        <f t="shared" si="457"/>
        <v>51.875774707145993</v>
      </c>
      <c r="Q365" s="23">
        <f t="shared" si="458"/>
        <v>0</v>
      </c>
      <c r="R365" s="32">
        <f t="shared" si="514"/>
        <v>51.875774707145993</v>
      </c>
      <c r="S365" s="26">
        <f t="shared" si="485"/>
        <v>0</v>
      </c>
      <c r="U365" s="61">
        <f t="shared" si="486"/>
        <v>13769.226038791741</v>
      </c>
      <c r="V365" s="61">
        <f t="shared" si="487"/>
        <v>19349.663965765456</v>
      </c>
      <c r="W365" s="61">
        <f t="shared" si="488"/>
        <v>19399.989584468694</v>
      </c>
      <c r="X365" s="61">
        <f t="shared" si="489"/>
        <v>19354.598424289728</v>
      </c>
      <c r="Y365" s="61">
        <f t="shared" si="490"/>
        <v>19535.459339038407</v>
      </c>
      <c r="Z365" s="62">
        <f t="shared" si="491"/>
        <v>74970.596249764087</v>
      </c>
      <c r="AA365" s="61">
        <f t="shared" si="505"/>
        <v>5766.2333002466657</v>
      </c>
      <c r="AB365" s="63">
        <f t="shared" si="506"/>
        <v>1.6508702855475464E-3</v>
      </c>
      <c r="AC365" s="73"/>
      <c r="AD365" s="81">
        <f t="shared" si="507"/>
        <v>13769.226038791741</v>
      </c>
      <c r="AE365" s="81">
        <f t="shared" si="492"/>
        <v>15830.557886843808</v>
      </c>
      <c r="AF365" s="81">
        <f t="shared" si="493"/>
        <v>18152.986863906677</v>
      </c>
      <c r="AG365" s="81">
        <f t="shared" si="494"/>
        <v>20769.584651690449</v>
      </c>
      <c r="AH365" s="81">
        <f t="shared" si="495"/>
        <v>23717.611932892254</v>
      </c>
      <c r="AI365" s="82">
        <f t="shared" si="496"/>
        <v>74970.596249853043</v>
      </c>
      <c r="AK365" s="86">
        <f t="shared" si="497"/>
        <v>0.14970571637394295</v>
      </c>
      <c r="AL365" s="86">
        <f t="shared" si="498"/>
        <v>0.14670544106300601</v>
      </c>
      <c r="AM365" s="86">
        <f t="shared" si="499"/>
        <v>0.14414144666111758</v>
      </c>
      <c r="AN365" s="86">
        <f t="shared" si="500"/>
        <v>0.14193963580113592</v>
      </c>
      <c r="AO365" s="56"/>
      <c r="AP365" s="53" t="str">
        <f t="shared" si="508"/>
        <v>MVA0010-ST-0010-002-B</v>
      </c>
      <c r="AQ365" s="53">
        <f t="shared" si="509"/>
        <v>36.914815117404132</v>
      </c>
      <c r="AR365" s="54">
        <f t="shared" ref="AR365:AU365" si="546">IF($B365=0,L365,AQ365*(1+AK365))</f>
        <v>42.441173959366779</v>
      </c>
      <c r="AS365" s="54">
        <f t="shared" si="546"/>
        <v>48.667525104307444</v>
      </c>
      <c r="AT365" s="54">
        <f t="shared" si="546"/>
        <v>55.682532578258574</v>
      </c>
      <c r="AU365" s="54">
        <f t="shared" si="546"/>
        <v>63.586090972901488</v>
      </c>
      <c r="AW365" s="102">
        <f t="shared" si="511"/>
        <v>0.41877686400103992</v>
      </c>
      <c r="AX365" s="102">
        <f t="shared" si="512"/>
        <v>0.72250872097481311</v>
      </c>
      <c r="AY365" s="103">
        <f t="shared" si="513"/>
        <v>0.57961496082154362</v>
      </c>
    </row>
    <row r="366" spans="1:51" x14ac:dyDescent="0.2">
      <c r="A366" s="27" t="s">
        <v>380</v>
      </c>
      <c r="B366" s="18">
        <f>IF(ISERROR(VLOOKUP('Prices revenue smoothing'!A366,Quantities!$A$1:$B$576,2,FALSE)),0,VLOOKUP('Prices revenue smoothing'!A366,Quantities!$A$1:$B$576,2,FALSE))</f>
        <v>25</v>
      </c>
      <c r="C366" s="19">
        <f t="shared" si="502"/>
        <v>1</v>
      </c>
      <c r="D366" s="20">
        <v>2</v>
      </c>
      <c r="E366" s="21">
        <v>810</v>
      </c>
      <c r="F366" s="22">
        <v>0</v>
      </c>
      <c r="G366" s="23">
        <v>0</v>
      </c>
      <c r="H366" s="23">
        <v>0</v>
      </c>
      <c r="I366" s="23">
        <f>VLOOKUP(A366,'[1]Public Lighting Charges'!$A$8:$L$689,12,FALSE)</f>
        <v>47.724729117404131</v>
      </c>
      <c r="J366" s="24">
        <f t="shared" si="503"/>
        <v>47.724729117404131</v>
      </c>
      <c r="K366" s="25">
        <f t="shared" si="504"/>
        <v>47.724729117404131</v>
      </c>
      <c r="L366" s="25">
        <f t="shared" si="471"/>
        <v>67.06676676505387</v>
      </c>
      <c r="M366" s="25">
        <f t="shared" si="471"/>
        <v>67.241197521983196</v>
      </c>
      <c r="N366" s="25">
        <f t="shared" si="471"/>
        <v>67.083869810333852</v>
      </c>
      <c r="O366" s="25">
        <f t="shared" si="471"/>
        <v>67.710741512489747</v>
      </c>
      <c r="P366" s="23">
        <f t="shared" si="457"/>
        <v>67.06676676505387</v>
      </c>
      <c r="Q366" s="23">
        <f t="shared" si="458"/>
        <v>0</v>
      </c>
      <c r="R366" s="32">
        <f t="shared" si="514"/>
        <v>67.06676676505387</v>
      </c>
      <c r="S366" s="26">
        <f t="shared" si="485"/>
        <v>0</v>
      </c>
      <c r="U366" s="61">
        <f t="shared" si="486"/>
        <v>1193.1182279351033</v>
      </c>
      <c r="V366" s="61">
        <f t="shared" si="487"/>
        <v>1676.6691691263468</v>
      </c>
      <c r="W366" s="61">
        <f t="shared" si="488"/>
        <v>1681.0299380495799</v>
      </c>
      <c r="X366" s="61">
        <f t="shared" si="489"/>
        <v>1677.0967452583463</v>
      </c>
      <c r="Y366" s="61">
        <f t="shared" si="490"/>
        <v>1692.7685378122437</v>
      </c>
      <c r="Z366" s="62">
        <f t="shared" si="491"/>
        <v>6496.2827026555096</v>
      </c>
      <c r="AA366" s="61">
        <f t="shared" si="505"/>
        <v>499.65030987714044</v>
      </c>
      <c r="AB366" s="63">
        <f t="shared" si="506"/>
        <v>1.4304968370001771E-4</v>
      </c>
      <c r="AC366" s="73"/>
      <c r="AD366" s="81">
        <f t="shared" si="507"/>
        <v>1193.1182279351033</v>
      </c>
      <c r="AE366" s="81">
        <f t="shared" si="492"/>
        <v>1371.7348469669373</v>
      </c>
      <c r="AF366" s="81">
        <f t="shared" si="493"/>
        <v>1572.9758127127168</v>
      </c>
      <c r="AG366" s="81">
        <f t="shared" si="494"/>
        <v>1799.7068219200748</v>
      </c>
      <c r="AH366" s="81">
        <f t="shared" si="495"/>
        <v>2055.15655277223</v>
      </c>
      <c r="AI366" s="82">
        <f t="shared" si="496"/>
        <v>6496.2827026632167</v>
      </c>
      <c r="AK366" s="86">
        <f t="shared" si="497"/>
        <v>0.14970571637394298</v>
      </c>
      <c r="AL366" s="86">
        <f t="shared" si="498"/>
        <v>0.14670544106300593</v>
      </c>
      <c r="AM366" s="86">
        <f t="shared" si="499"/>
        <v>0.14414144666111753</v>
      </c>
      <c r="AN366" s="86">
        <f t="shared" si="500"/>
        <v>0.14193963580113592</v>
      </c>
      <c r="AO366" s="56"/>
      <c r="AP366" s="53" t="str">
        <f t="shared" si="508"/>
        <v>MVA0010-ST-0810-002-B</v>
      </c>
      <c r="AQ366" s="53">
        <f t="shared" si="509"/>
        <v>47.724729117404131</v>
      </c>
      <c r="AR366" s="54">
        <f t="shared" ref="AR366:AU366" si="547">IF($B366=0,L366,AQ366*(1+AK366))</f>
        <v>54.869393878677492</v>
      </c>
      <c r="AS366" s="54">
        <f t="shared" si="547"/>
        <v>62.919032508508671</v>
      </c>
      <c r="AT366" s="54">
        <f t="shared" si="547"/>
        <v>71.988272876802995</v>
      </c>
      <c r="AU366" s="54">
        <f t="shared" si="547"/>
        <v>82.206262110889213</v>
      </c>
      <c r="AW366" s="102">
        <f t="shared" si="511"/>
        <v>0.41877686400103986</v>
      </c>
      <c r="AX366" s="102">
        <f t="shared" si="512"/>
        <v>0.72250872097481311</v>
      </c>
      <c r="AY366" s="103">
        <f t="shared" si="513"/>
        <v>0.57961496082154362</v>
      </c>
    </row>
    <row r="367" spans="1:51" x14ac:dyDescent="0.2">
      <c r="A367" s="27" t="s">
        <v>381</v>
      </c>
      <c r="B367" s="18">
        <f>IF(ISERROR(VLOOKUP('Prices revenue smoothing'!A367,Quantities!$A$1:$B$576,2,FALSE)),0,VLOOKUP('Prices revenue smoothing'!A367,Quantities!$A$1:$B$576,2,FALSE))</f>
        <v>230</v>
      </c>
      <c r="C367" s="19">
        <f t="shared" si="502"/>
        <v>1</v>
      </c>
      <c r="D367" s="20">
        <v>2</v>
      </c>
      <c r="E367" s="21">
        <v>990</v>
      </c>
      <c r="F367" s="22">
        <v>0</v>
      </c>
      <c r="G367" s="23">
        <v>0</v>
      </c>
      <c r="H367" s="23">
        <v>0</v>
      </c>
      <c r="I367" s="23">
        <f>VLOOKUP(A367,'[1]Public Lighting Charges'!$A$8:$L$689,12,FALSE)</f>
        <v>46.789698867404134</v>
      </c>
      <c r="J367" s="24">
        <f t="shared" si="503"/>
        <v>46.789698867404134</v>
      </c>
      <c r="K367" s="25">
        <f t="shared" si="504"/>
        <v>46.789698867404134</v>
      </c>
      <c r="L367" s="25">
        <f t="shared" si="471"/>
        <v>65.752784331738155</v>
      </c>
      <c r="M367" s="25">
        <f t="shared" si="471"/>
        <v>65.923797614387908</v>
      </c>
      <c r="N367" s="25">
        <f t="shared" si="471"/>
        <v>65.769552291518451</v>
      </c>
      <c r="O367" s="25">
        <f t="shared" si="471"/>
        <v>66.384142226648649</v>
      </c>
      <c r="P367" s="23">
        <f t="shared" si="457"/>
        <v>65.752784331738155</v>
      </c>
      <c r="Q367" s="23">
        <f t="shared" si="458"/>
        <v>0</v>
      </c>
      <c r="R367" s="32">
        <f t="shared" si="514"/>
        <v>65.752784331738155</v>
      </c>
      <c r="S367" s="26">
        <f t="shared" si="485"/>
        <v>0</v>
      </c>
      <c r="U367" s="61">
        <f t="shared" si="486"/>
        <v>10761.630739502951</v>
      </c>
      <c r="V367" s="61">
        <f t="shared" si="487"/>
        <v>15123.140396299776</v>
      </c>
      <c r="W367" s="61">
        <f t="shared" si="488"/>
        <v>15162.473451309219</v>
      </c>
      <c r="X367" s="61">
        <f t="shared" si="489"/>
        <v>15126.997027049243</v>
      </c>
      <c r="Y367" s="61">
        <f t="shared" si="490"/>
        <v>15268.35271212919</v>
      </c>
      <c r="Z367" s="62">
        <f t="shared" si="491"/>
        <v>58594.860080539693</v>
      </c>
      <c r="AA367" s="61">
        <f t="shared" si="505"/>
        <v>4506.7219726262392</v>
      </c>
      <c r="AB367" s="63">
        <f t="shared" si="506"/>
        <v>1.2902726966518359E-3</v>
      </c>
      <c r="AC367" s="73"/>
      <c r="AD367" s="81">
        <f t="shared" si="507"/>
        <v>10761.630739502951</v>
      </c>
      <c r="AE367" s="81">
        <f t="shared" si="492"/>
        <v>12372.708378712086</v>
      </c>
      <c r="AF367" s="81">
        <f t="shared" si="493"/>
        <v>14187.852018554993</v>
      </c>
      <c r="AG367" s="81">
        <f t="shared" si="494"/>
        <v>16232.909533523367</v>
      </c>
      <c r="AH367" s="81">
        <f t="shared" si="495"/>
        <v>18537.00280070446</v>
      </c>
      <c r="AI367" s="82">
        <f t="shared" si="496"/>
        <v>58594.860080609207</v>
      </c>
      <c r="AK367" s="86">
        <f t="shared" si="497"/>
        <v>0.14970571637394303</v>
      </c>
      <c r="AL367" s="86">
        <f t="shared" si="498"/>
        <v>0.14670544106300604</v>
      </c>
      <c r="AM367" s="86">
        <f t="shared" si="499"/>
        <v>0.14414144666111756</v>
      </c>
      <c r="AN367" s="86">
        <f t="shared" si="500"/>
        <v>0.14193963580113589</v>
      </c>
      <c r="AO367" s="56"/>
      <c r="AP367" s="53" t="str">
        <f t="shared" si="508"/>
        <v>MVA0010-ST-0990-002-B</v>
      </c>
      <c r="AQ367" s="53">
        <f t="shared" si="509"/>
        <v>46.789698867404134</v>
      </c>
      <c r="AR367" s="54">
        <f t="shared" ref="AR367:AU367" si="548">IF($B367=0,L367,AQ367*(1+AK367))</f>
        <v>53.794384255269939</v>
      </c>
      <c r="AS367" s="54">
        <f t="shared" si="548"/>
        <v>61.686313124152143</v>
      </c>
      <c r="AT367" s="54">
        <f t="shared" si="548"/>
        <v>70.577867537058111</v>
      </c>
      <c r="AU367" s="54">
        <f t="shared" si="548"/>
        <v>80.595664350888953</v>
      </c>
      <c r="AW367" s="102">
        <f t="shared" si="511"/>
        <v>0.41877686400103997</v>
      </c>
      <c r="AX367" s="102">
        <f t="shared" si="512"/>
        <v>0.722508720974813</v>
      </c>
      <c r="AY367" s="103">
        <f t="shared" si="513"/>
        <v>0.57961496082154385</v>
      </c>
    </row>
    <row r="368" spans="1:51" x14ac:dyDescent="0.2">
      <c r="A368" s="27" t="s">
        <v>382</v>
      </c>
      <c r="B368" s="18">
        <f>IF(ISERROR(VLOOKUP('Prices revenue smoothing'!A368,Quantities!$A$1:$B$576,2,FALSE)),0,VLOOKUP('Prices revenue smoothing'!A368,Quantities!$A$1:$B$576,2,FALSE))</f>
        <v>6</v>
      </c>
      <c r="C368" s="19">
        <f t="shared" si="502"/>
        <v>1</v>
      </c>
      <c r="D368" s="20">
        <v>2</v>
      </c>
      <c r="E368" s="21">
        <v>1000</v>
      </c>
      <c r="F368" s="22">
        <v>0</v>
      </c>
      <c r="G368" s="23">
        <v>0</v>
      </c>
      <c r="H368" s="23">
        <v>0</v>
      </c>
      <c r="I368" s="23">
        <f>VLOOKUP(A368,'[1]Public Lighting Charges'!$A$8:$L$689,12,FALSE)</f>
        <v>41.852256992404129</v>
      </c>
      <c r="J368" s="24">
        <f t="shared" si="503"/>
        <v>41.852256992404129</v>
      </c>
      <c r="K368" s="25">
        <f t="shared" si="504"/>
        <v>41.852256992404129</v>
      </c>
      <c r="L368" s="25">
        <f t="shared" si="471"/>
        <v>58.814279519442074</v>
      </c>
      <c r="M368" s="25">
        <f t="shared" si="471"/>
        <v>58.967246775650644</v>
      </c>
      <c r="N368" s="25">
        <f t="shared" si="471"/>
        <v>58.829278054994781</v>
      </c>
      <c r="O368" s="25">
        <f t="shared" si="471"/>
        <v>59.379013927048732</v>
      </c>
      <c r="P368" s="23">
        <f t="shared" si="457"/>
        <v>58.814279519442074</v>
      </c>
      <c r="Q368" s="23">
        <f t="shared" si="458"/>
        <v>0</v>
      </c>
      <c r="R368" s="32">
        <f t="shared" si="514"/>
        <v>58.814279519442074</v>
      </c>
      <c r="S368" s="26">
        <f t="shared" si="485"/>
        <v>0</v>
      </c>
      <c r="U368" s="61">
        <f t="shared" si="486"/>
        <v>251.11354195442476</v>
      </c>
      <c r="V368" s="61">
        <f t="shared" si="487"/>
        <v>352.88567711665246</v>
      </c>
      <c r="W368" s="61">
        <f t="shared" si="488"/>
        <v>353.80348065390388</v>
      </c>
      <c r="X368" s="61">
        <f t="shared" si="489"/>
        <v>352.9756683299687</v>
      </c>
      <c r="Y368" s="61">
        <f t="shared" si="490"/>
        <v>356.27408356229239</v>
      </c>
      <c r="Z368" s="62">
        <f t="shared" si="491"/>
        <v>1367.2614505473964</v>
      </c>
      <c r="AA368" s="61">
        <f t="shared" si="505"/>
        <v>105.16054160786763</v>
      </c>
      <c r="AB368" s="63">
        <f t="shared" si="506"/>
        <v>3.0107420964928455E-5</v>
      </c>
      <c r="AC368" s="73"/>
      <c r="AD368" s="81">
        <f t="shared" si="507"/>
        <v>251.11354195442476</v>
      </c>
      <c r="AE368" s="81">
        <f t="shared" si="492"/>
        <v>288.70667464391011</v>
      </c>
      <c r="AF368" s="81">
        <f t="shared" si="493"/>
        <v>331.06151468537871</v>
      </c>
      <c r="AG368" s="81">
        <f t="shared" si="494"/>
        <v>378.78120034595003</v>
      </c>
      <c r="AH368" s="81">
        <f t="shared" si="495"/>
        <v>432.54526597137129</v>
      </c>
      <c r="AI368" s="82">
        <f t="shared" si="496"/>
        <v>1367.2614505490185</v>
      </c>
      <c r="AK368" s="86">
        <f t="shared" si="497"/>
        <v>0.14970571637394298</v>
      </c>
      <c r="AL368" s="86">
        <f t="shared" si="498"/>
        <v>0.14670544106300601</v>
      </c>
      <c r="AM368" s="86">
        <f t="shared" si="499"/>
        <v>0.14414144666111758</v>
      </c>
      <c r="AN368" s="86">
        <f t="shared" si="500"/>
        <v>0.14193963580113597</v>
      </c>
      <c r="AO368" s="56"/>
      <c r="AP368" s="53" t="str">
        <f t="shared" si="508"/>
        <v>MVA0010-ST-1000-002-B</v>
      </c>
      <c r="AQ368" s="53">
        <f t="shared" si="509"/>
        <v>41.852256992404129</v>
      </c>
      <c r="AR368" s="54">
        <f t="shared" ref="AR368:AU368" si="549">IF($B368=0,L368,AQ368*(1+AK368))</f>
        <v>48.117779107318356</v>
      </c>
      <c r="AS368" s="54">
        <f t="shared" si="549"/>
        <v>55.17691911422979</v>
      </c>
      <c r="AT368" s="54">
        <f t="shared" si="549"/>
        <v>63.130200057658335</v>
      </c>
      <c r="AU368" s="54">
        <f t="shared" si="549"/>
        <v>72.09087766189522</v>
      </c>
      <c r="AW368" s="102">
        <f t="shared" si="511"/>
        <v>0.41877686400104008</v>
      </c>
      <c r="AX368" s="102">
        <f t="shared" si="512"/>
        <v>0.72250872097481322</v>
      </c>
      <c r="AY368" s="103">
        <f t="shared" si="513"/>
        <v>0.57961496082154385</v>
      </c>
    </row>
    <row r="369" spans="1:51" x14ac:dyDescent="0.2">
      <c r="A369" s="27" t="s">
        <v>383</v>
      </c>
      <c r="B369" s="18">
        <f>IF(ISERROR(VLOOKUP('Prices revenue smoothing'!A369,Quantities!$A$1:$B$576,2,FALSE)),0,VLOOKUP('Prices revenue smoothing'!A369,Quantities!$A$1:$B$576,2,FALSE))</f>
        <v>3655</v>
      </c>
      <c r="C369" s="19">
        <f t="shared" si="502"/>
        <v>1</v>
      </c>
      <c r="D369" s="20">
        <v>2</v>
      </c>
      <c r="E369" s="21">
        <v>10</v>
      </c>
      <c r="F369" s="22">
        <v>0</v>
      </c>
      <c r="G369" s="23">
        <v>0</v>
      </c>
      <c r="H369" s="23">
        <v>0</v>
      </c>
      <c r="I369" s="23">
        <f>VLOOKUP(A369,'[1]Public Lighting Charges'!$A$8:$L$689,12,FALSE)</f>
        <v>36.918448633003393</v>
      </c>
      <c r="J369" s="24">
        <f t="shared" si="503"/>
        <v>36.918448633003393</v>
      </c>
      <c r="K369" s="25">
        <f t="shared" si="504"/>
        <v>36.918448633003393</v>
      </c>
      <c r="L369" s="25">
        <f t="shared" si="471"/>
        <v>51.880880826085587</v>
      </c>
      <c r="M369" s="25">
        <f t="shared" si="471"/>
        <v>52.015815336114336</v>
      </c>
      <c r="N369" s="25">
        <f t="shared" si="471"/>
        <v>51.894111239548671</v>
      </c>
      <c r="O369" s="25">
        <f t="shared" si="471"/>
        <v>52.379040775316035</v>
      </c>
      <c r="P369" s="23">
        <f t="shared" si="457"/>
        <v>51.880880826085587</v>
      </c>
      <c r="Q369" s="23">
        <f t="shared" si="458"/>
        <v>0</v>
      </c>
      <c r="R369" s="32">
        <f t="shared" si="514"/>
        <v>51.880880826085587</v>
      </c>
      <c r="S369" s="26">
        <f t="shared" si="485"/>
        <v>0</v>
      </c>
      <c r="U369" s="61">
        <f t="shared" si="486"/>
        <v>134936.9297536274</v>
      </c>
      <c r="V369" s="61">
        <f t="shared" si="487"/>
        <v>189624.61941934281</v>
      </c>
      <c r="W369" s="61">
        <f t="shared" si="488"/>
        <v>190117.8050534979</v>
      </c>
      <c r="X369" s="61">
        <f t="shared" si="489"/>
        <v>189672.9765805504</v>
      </c>
      <c r="Y369" s="61">
        <f t="shared" si="490"/>
        <v>191445.39403378012</v>
      </c>
      <c r="Z369" s="62">
        <f t="shared" si="491"/>
        <v>734703.75540655234</v>
      </c>
      <c r="AA369" s="61">
        <f t="shared" si="505"/>
        <v>56508.464280152722</v>
      </c>
      <c r="AB369" s="63">
        <f t="shared" si="506"/>
        <v>1.6178350702188621E-2</v>
      </c>
      <c r="AC369" s="73"/>
      <c r="AD369" s="81">
        <f t="shared" si="507"/>
        <v>134936.9297536274</v>
      </c>
      <c r="AE369" s="81">
        <f t="shared" si="492"/>
        <v>155137.75948769462</v>
      </c>
      <c r="AF369" s="81">
        <f t="shared" si="493"/>
        <v>177897.3129188634</v>
      </c>
      <c r="AG369" s="81">
        <f t="shared" si="494"/>
        <v>203539.68896011391</v>
      </c>
      <c r="AH369" s="81">
        <f t="shared" si="495"/>
        <v>232430.03828218897</v>
      </c>
      <c r="AI369" s="82">
        <f t="shared" si="496"/>
        <v>734703.75540742406</v>
      </c>
      <c r="AK369" s="86">
        <f t="shared" si="497"/>
        <v>0.14970571637394312</v>
      </c>
      <c r="AL369" s="86">
        <f t="shared" si="498"/>
        <v>0.14670544106300598</v>
      </c>
      <c r="AM369" s="86">
        <f t="shared" si="499"/>
        <v>0.14414144666111767</v>
      </c>
      <c r="AN369" s="86">
        <f t="shared" si="500"/>
        <v>0.14193963580113592</v>
      </c>
      <c r="AO369" s="56"/>
      <c r="AP369" s="53" t="str">
        <f t="shared" si="508"/>
        <v>MVA0020-ST-0010-002-B</v>
      </c>
      <c r="AQ369" s="53">
        <f t="shared" si="509"/>
        <v>36.918448633003393</v>
      </c>
      <c r="AR369" s="54">
        <f t="shared" ref="AR369:AU369" si="550">IF($B369=0,L369,AQ369*(1+AK369))</f>
        <v>42.445351433021784</v>
      </c>
      <c r="AS369" s="54">
        <f t="shared" si="550"/>
        <v>48.67231543607754</v>
      </c>
      <c r="AT369" s="54">
        <f t="shared" si="550"/>
        <v>55.688013395380004</v>
      </c>
      <c r="AU369" s="54">
        <f t="shared" si="550"/>
        <v>63.592349735209027</v>
      </c>
      <c r="AW369" s="102">
        <f t="shared" si="511"/>
        <v>0.41877686400103997</v>
      </c>
      <c r="AX369" s="102">
        <f t="shared" si="512"/>
        <v>0.72250872097481345</v>
      </c>
      <c r="AY369" s="103">
        <f t="shared" si="513"/>
        <v>0.57961496082154351</v>
      </c>
    </row>
    <row r="370" spans="1:51" x14ac:dyDescent="0.2">
      <c r="A370" s="27" t="s">
        <v>384</v>
      </c>
      <c r="B370" s="18">
        <f>IF(ISERROR(VLOOKUP('Prices revenue smoothing'!A370,Quantities!$A$1:$B$576,2,FALSE)),0,VLOOKUP('Prices revenue smoothing'!A370,Quantities!$A$1:$B$576,2,FALSE))</f>
        <v>9</v>
      </c>
      <c r="C370" s="19">
        <f t="shared" si="502"/>
        <v>1</v>
      </c>
      <c r="D370" s="20">
        <v>2</v>
      </c>
      <c r="E370" s="21">
        <v>740</v>
      </c>
      <c r="F370" s="22">
        <v>0</v>
      </c>
      <c r="G370" s="23">
        <v>0</v>
      </c>
      <c r="H370" s="23">
        <v>0</v>
      </c>
      <c r="I370" s="23">
        <f>VLOOKUP(A370,'[1]Public Lighting Charges'!$A$8:$L$689,12,FALSE)</f>
        <v>36.918448633003393</v>
      </c>
      <c r="J370" s="24">
        <f t="shared" si="503"/>
        <v>36.918448633003393</v>
      </c>
      <c r="K370" s="25">
        <f t="shared" si="504"/>
        <v>36.918448633003393</v>
      </c>
      <c r="L370" s="25">
        <f t="shared" ref="L370:O396" si="551">IF($D370=1,($I370*(1+L$8)*L$7)+$F370,$J370*(1+L$8)*L$7)</f>
        <v>51.880880826085587</v>
      </c>
      <c r="M370" s="25">
        <f t="shared" si="551"/>
        <v>52.015815336114336</v>
      </c>
      <c r="N370" s="25">
        <f t="shared" si="551"/>
        <v>51.894111239548671</v>
      </c>
      <c r="O370" s="25">
        <f t="shared" si="551"/>
        <v>52.379040775316035</v>
      </c>
      <c r="P370" s="23">
        <f t="shared" si="457"/>
        <v>51.880880826085587</v>
      </c>
      <c r="Q370" s="23">
        <f t="shared" si="458"/>
        <v>0</v>
      </c>
      <c r="R370" s="32">
        <f t="shared" si="514"/>
        <v>51.880880826085587</v>
      </c>
      <c r="S370" s="26">
        <f t="shared" si="485"/>
        <v>0</v>
      </c>
      <c r="U370" s="61">
        <f t="shared" si="486"/>
        <v>332.26603769703053</v>
      </c>
      <c r="V370" s="61">
        <f t="shared" si="487"/>
        <v>466.92792743477025</v>
      </c>
      <c r="W370" s="61">
        <f t="shared" si="488"/>
        <v>468.14233802502901</v>
      </c>
      <c r="X370" s="61">
        <f t="shared" si="489"/>
        <v>467.04700115593806</v>
      </c>
      <c r="Y370" s="61">
        <f t="shared" si="490"/>
        <v>471.4113669778443</v>
      </c>
      <c r="Z370" s="62">
        <f t="shared" si="491"/>
        <v>1809.1200543526595</v>
      </c>
      <c r="AA370" s="61">
        <f t="shared" si="505"/>
        <v>139.14532928081377</v>
      </c>
      <c r="AB370" s="63">
        <f t="shared" si="506"/>
        <v>3.9837252071052675E-5</v>
      </c>
      <c r="AC370" s="73"/>
      <c r="AD370" s="81">
        <f t="shared" si="507"/>
        <v>332.26603769703053</v>
      </c>
      <c r="AE370" s="81">
        <f t="shared" si="492"/>
        <v>382.00816289719603</v>
      </c>
      <c r="AF370" s="81">
        <f t="shared" si="493"/>
        <v>438.05083892469781</v>
      </c>
      <c r="AG370" s="81">
        <f t="shared" si="494"/>
        <v>501.19212055841996</v>
      </c>
      <c r="AH370" s="81">
        <f t="shared" si="495"/>
        <v>572.33114761688103</v>
      </c>
      <c r="AI370" s="82">
        <f t="shared" si="496"/>
        <v>1809.1200543548059</v>
      </c>
      <c r="AK370" s="86">
        <f t="shared" si="497"/>
        <v>0.149705716373943</v>
      </c>
      <c r="AL370" s="86">
        <f t="shared" si="498"/>
        <v>0.14670544106300598</v>
      </c>
      <c r="AM370" s="86">
        <f t="shared" si="499"/>
        <v>0.14414144666111758</v>
      </c>
      <c r="AN370" s="86">
        <f t="shared" si="500"/>
        <v>0.14193963580113578</v>
      </c>
      <c r="AO370" s="56"/>
      <c r="AP370" s="53" t="str">
        <f t="shared" si="508"/>
        <v>MVA0020-ST-0740-002-B</v>
      </c>
      <c r="AQ370" s="53">
        <f t="shared" si="509"/>
        <v>36.918448633003393</v>
      </c>
      <c r="AR370" s="54">
        <f t="shared" ref="AR370:AU370" si="552">IF($B370=0,L370,AQ370*(1+AK370))</f>
        <v>42.445351433021784</v>
      </c>
      <c r="AS370" s="54">
        <f t="shared" si="552"/>
        <v>48.67231543607754</v>
      </c>
      <c r="AT370" s="54">
        <f t="shared" si="552"/>
        <v>55.688013395379997</v>
      </c>
      <c r="AU370" s="54">
        <f t="shared" si="552"/>
        <v>63.592349735209005</v>
      </c>
      <c r="AW370" s="102">
        <f t="shared" si="511"/>
        <v>0.41877686400103997</v>
      </c>
      <c r="AX370" s="102">
        <f t="shared" si="512"/>
        <v>0.72250872097481289</v>
      </c>
      <c r="AY370" s="103">
        <f t="shared" si="513"/>
        <v>0.57961496082154396</v>
      </c>
    </row>
    <row r="371" spans="1:51" x14ac:dyDescent="0.2">
      <c r="A371" s="27" t="s">
        <v>385</v>
      </c>
      <c r="B371" s="18">
        <f>IF(ISERROR(VLOOKUP('Prices revenue smoothing'!A371,Quantities!$A$1:$B$576,2,FALSE)),0,VLOOKUP('Prices revenue smoothing'!A371,Quantities!$A$1:$B$576,2,FALSE))</f>
        <v>328</v>
      </c>
      <c r="C371" s="19">
        <f t="shared" si="502"/>
        <v>1</v>
      </c>
      <c r="D371" s="20">
        <v>2</v>
      </c>
      <c r="E371" s="21">
        <v>810</v>
      </c>
      <c r="F371" s="22">
        <v>0</v>
      </c>
      <c r="G371" s="23">
        <v>0</v>
      </c>
      <c r="H371" s="23">
        <v>0</v>
      </c>
      <c r="I371" s="23">
        <f>VLOOKUP(A371,'[1]Public Lighting Charges'!$A$8:$L$689,12,FALSE)</f>
        <v>47.728362633003393</v>
      </c>
      <c r="J371" s="24">
        <f t="shared" si="503"/>
        <v>47.728362633003393</v>
      </c>
      <c r="K371" s="25">
        <f t="shared" si="504"/>
        <v>47.728362633003393</v>
      </c>
      <c r="L371" s="25">
        <f t="shared" si="551"/>
        <v>67.07187288399345</v>
      </c>
      <c r="M371" s="25">
        <f t="shared" si="551"/>
        <v>67.24631692118416</v>
      </c>
      <c r="N371" s="25">
        <f t="shared" si="551"/>
        <v>67.088977231411405</v>
      </c>
      <c r="O371" s="25">
        <f t="shared" si="551"/>
        <v>67.715896660356975</v>
      </c>
      <c r="P371" s="23">
        <f t="shared" ref="P371:P396" si="553">IF($D371=2,($I371*(1+L$8)*L$7))</f>
        <v>67.07187288399345</v>
      </c>
      <c r="Q371" s="23">
        <f t="shared" ref="Q371:Q396" si="554">IF($D371=2,0)</f>
        <v>0</v>
      </c>
      <c r="R371" s="32">
        <f t="shared" si="514"/>
        <v>67.07187288399345</v>
      </c>
      <c r="S371" s="26">
        <f t="shared" si="485"/>
        <v>0</v>
      </c>
      <c r="U371" s="61">
        <f t="shared" si="486"/>
        <v>15654.902943625113</v>
      </c>
      <c r="V371" s="61">
        <f t="shared" si="487"/>
        <v>21999.574305949853</v>
      </c>
      <c r="W371" s="61">
        <f t="shared" si="488"/>
        <v>22056.791950148403</v>
      </c>
      <c r="X371" s="61">
        <f t="shared" si="489"/>
        <v>22005.184531902942</v>
      </c>
      <c r="Y371" s="61">
        <f t="shared" si="490"/>
        <v>22210.814104597088</v>
      </c>
      <c r="Z371" s="62">
        <f t="shared" si="491"/>
        <v>85237.718126584761</v>
      </c>
      <c r="AA371" s="61">
        <f t="shared" si="505"/>
        <v>6555.9111609719748</v>
      </c>
      <c r="AB371" s="63">
        <f t="shared" si="506"/>
        <v>1.8769547409528452E-3</v>
      </c>
      <c r="AC371" s="73"/>
      <c r="AD371" s="81">
        <f t="shared" si="507"/>
        <v>15654.902943625113</v>
      </c>
      <c r="AE371" s="81">
        <f t="shared" si="492"/>
        <v>17998.531403565059</v>
      </c>
      <c r="AF371" s="81">
        <f t="shared" si="493"/>
        <v>20639.013891611434</v>
      </c>
      <c r="AG371" s="81">
        <f t="shared" si="494"/>
        <v>23613.951211607207</v>
      </c>
      <c r="AH371" s="81">
        <f t="shared" si="495"/>
        <v>26965.706846408528</v>
      </c>
      <c r="AI371" s="82">
        <f t="shared" si="496"/>
        <v>85237.718126685882</v>
      </c>
      <c r="AK371" s="86">
        <f t="shared" si="497"/>
        <v>0.14970571637394298</v>
      </c>
      <c r="AL371" s="86">
        <f t="shared" si="498"/>
        <v>0.1467054410630059</v>
      </c>
      <c r="AM371" s="86">
        <f t="shared" si="499"/>
        <v>0.14414144666111756</v>
      </c>
      <c r="AN371" s="86">
        <f t="shared" si="500"/>
        <v>0.14193963580113597</v>
      </c>
      <c r="AO371" s="56"/>
      <c r="AP371" s="53" t="str">
        <f t="shared" si="508"/>
        <v>MVA0020-ST-0810-002-B</v>
      </c>
      <c r="AQ371" s="53">
        <f t="shared" si="509"/>
        <v>47.728362633003393</v>
      </c>
      <c r="AR371" s="54">
        <f t="shared" ref="AR371:AU371" si="555">IF($B371=0,L371,AQ371*(1+AK371))</f>
        <v>54.873571352332497</v>
      </c>
      <c r="AS371" s="54">
        <f t="shared" si="555"/>
        <v>62.923822840278767</v>
      </c>
      <c r="AT371" s="54">
        <f t="shared" si="555"/>
        <v>71.993753693924418</v>
      </c>
      <c r="AU371" s="54">
        <f t="shared" si="555"/>
        <v>82.212520873196738</v>
      </c>
      <c r="AW371" s="102">
        <f t="shared" si="511"/>
        <v>0.41877686400104003</v>
      </c>
      <c r="AX371" s="102">
        <f t="shared" si="512"/>
        <v>0.72250872097481311</v>
      </c>
      <c r="AY371" s="103">
        <f t="shared" si="513"/>
        <v>0.57961496082154385</v>
      </c>
    </row>
    <row r="372" spans="1:51" x14ac:dyDescent="0.2">
      <c r="A372" s="27" t="s">
        <v>386</v>
      </c>
      <c r="B372" s="18">
        <f>IF(ISERROR(VLOOKUP('Prices revenue smoothing'!A372,Quantities!$A$1:$B$576,2,FALSE)),0,VLOOKUP('Prices revenue smoothing'!A372,Quantities!$A$1:$B$576,2,FALSE))</f>
        <v>8</v>
      </c>
      <c r="C372" s="19">
        <f t="shared" si="502"/>
        <v>1</v>
      </c>
      <c r="D372" s="20">
        <v>2</v>
      </c>
      <c r="E372" s="21">
        <v>820</v>
      </c>
      <c r="F372" s="22">
        <v>0</v>
      </c>
      <c r="G372" s="23">
        <v>0</v>
      </c>
      <c r="H372" s="23">
        <v>0</v>
      </c>
      <c r="I372" s="23">
        <f>VLOOKUP(A372,'[1]Public Lighting Charges'!$A$8:$L$689,12,FALSE)</f>
        <v>36.918448633003393</v>
      </c>
      <c r="J372" s="24">
        <f t="shared" si="503"/>
        <v>36.918448633003393</v>
      </c>
      <c r="K372" s="25">
        <f t="shared" si="504"/>
        <v>36.918448633003393</v>
      </c>
      <c r="L372" s="25">
        <f t="shared" si="551"/>
        <v>51.880880826085587</v>
      </c>
      <c r="M372" s="25">
        <f t="shared" si="551"/>
        <v>52.015815336114336</v>
      </c>
      <c r="N372" s="25">
        <f t="shared" si="551"/>
        <v>51.894111239548671</v>
      </c>
      <c r="O372" s="25">
        <f t="shared" si="551"/>
        <v>52.379040775316035</v>
      </c>
      <c r="P372" s="23">
        <f t="shared" si="553"/>
        <v>51.880880826085587</v>
      </c>
      <c r="Q372" s="23">
        <f t="shared" si="554"/>
        <v>0</v>
      </c>
      <c r="R372" s="32">
        <f t="shared" si="514"/>
        <v>51.880880826085587</v>
      </c>
      <c r="S372" s="26">
        <f t="shared" si="485"/>
        <v>0</v>
      </c>
      <c r="U372" s="61">
        <f t="shared" si="486"/>
        <v>295.34758906402715</v>
      </c>
      <c r="V372" s="61">
        <f t="shared" si="487"/>
        <v>415.0470466086847</v>
      </c>
      <c r="W372" s="61">
        <f t="shared" si="488"/>
        <v>416.12652268891469</v>
      </c>
      <c r="X372" s="61">
        <f t="shared" si="489"/>
        <v>415.15288991638937</v>
      </c>
      <c r="Y372" s="61">
        <f t="shared" si="490"/>
        <v>419.03232620252828</v>
      </c>
      <c r="Z372" s="62">
        <f t="shared" si="491"/>
        <v>1608.106714980142</v>
      </c>
      <c r="AA372" s="61">
        <f t="shared" si="505"/>
        <v>123.68473713850113</v>
      </c>
      <c r="AB372" s="63">
        <f t="shared" si="506"/>
        <v>3.5410890729824603E-5</v>
      </c>
      <c r="AC372" s="73"/>
      <c r="AD372" s="81">
        <f t="shared" si="507"/>
        <v>295.34758906402715</v>
      </c>
      <c r="AE372" s="81">
        <f t="shared" si="492"/>
        <v>339.56281146417427</v>
      </c>
      <c r="AF372" s="81">
        <f t="shared" si="493"/>
        <v>389.37852348862032</v>
      </c>
      <c r="AG372" s="81">
        <f t="shared" si="494"/>
        <v>445.50410716303998</v>
      </c>
      <c r="AH372" s="81">
        <f t="shared" si="495"/>
        <v>508.7387978816721</v>
      </c>
      <c r="AI372" s="82">
        <f t="shared" si="496"/>
        <v>1608.1067149820499</v>
      </c>
      <c r="AK372" s="86">
        <f t="shared" si="497"/>
        <v>0.14970571637394303</v>
      </c>
      <c r="AL372" s="86">
        <f t="shared" si="498"/>
        <v>0.14670544106300601</v>
      </c>
      <c r="AM372" s="86">
        <f t="shared" si="499"/>
        <v>0.1441414466611175</v>
      </c>
      <c r="AN372" s="86">
        <f t="shared" si="500"/>
        <v>0.14193963580113592</v>
      </c>
      <c r="AO372" s="56"/>
      <c r="AP372" s="53" t="str">
        <f t="shared" si="508"/>
        <v>MVA0020-ST-0820-002-B</v>
      </c>
      <c r="AQ372" s="53">
        <f t="shared" si="509"/>
        <v>36.918448633003393</v>
      </c>
      <c r="AR372" s="54">
        <f t="shared" ref="AR372:AU372" si="556">IF($B372=0,L372,AQ372*(1+AK372))</f>
        <v>42.445351433021784</v>
      </c>
      <c r="AS372" s="54">
        <f t="shared" si="556"/>
        <v>48.67231543607754</v>
      </c>
      <c r="AT372" s="54">
        <f t="shared" si="556"/>
        <v>55.688013395379997</v>
      </c>
      <c r="AU372" s="54">
        <f t="shared" si="556"/>
        <v>63.592349735209019</v>
      </c>
      <c r="AW372" s="102">
        <f t="shared" si="511"/>
        <v>0.41877686400103997</v>
      </c>
      <c r="AX372" s="102">
        <f t="shared" si="512"/>
        <v>0.72250872097481333</v>
      </c>
      <c r="AY372" s="103">
        <f t="shared" si="513"/>
        <v>0.57961496082154351</v>
      </c>
    </row>
    <row r="373" spans="1:51" x14ac:dyDescent="0.2">
      <c r="A373" s="27" t="s">
        <v>387</v>
      </c>
      <c r="B373" s="18">
        <f>IF(ISERROR(VLOOKUP('Prices revenue smoothing'!A373,Quantities!$A$1:$B$576,2,FALSE)),0,VLOOKUP('Prices revenue smoothing'!A373,Quantities!$A$1:$B$576,2,FALSE))</f>
        <v>6928</v>
      </c>
      <c r="C373" s="19">
        <f t="shared" si="502"/>
        <v>1</v>
      </c>
      <c r="D373" s="20">
        <v>2</v>
      </c>
      <c r="E373" s="21">
        <v>990</v>
      </c>
      <c r="F373" s="22">
        <v>0</v>
      </c>
      <c r="G373" s="23">
        <v>0</v>
      </c>
      <c r="H373" s="23">
        <v>0</v>
      </c>
      <c r="I373" s="23">
        <f>VLOOKUP(A373,'[1]Public Lighting Charges'!$A$8:$L$689,12,FALSE)</f>
        <v>46.793332383003396</v>
      </c>
      <c r="J373" s="24">
        <f t="shared" si="503"/>
        <v>46.793332383003396</v>
      </c>
      <c r="K373" s="25">
        <f t="shared" si="504"/>
        <v>46.793332383003396</v>
      </c>
      <c r="L373" s="25">
        <f t="shared" si="551"/>
        <v>65.757890450677735</v>
      </c>
      <c r="M373" s="25">
        <f t="shared" si="551"/>
        <v>65.928917013588844</v>
      </c>
      <c r="N373" s="25">
        <f t="shared" si="551"/>
        <v>65.774659712596005</v>
      </c>
      <c r="O373" s="25">
        <f t="shared" si="551"/>
        <v>66.389297374515863</v>
      </c>
      <c r="P373" s="23">
        <f t="shared" si="553"/>
        <v>65.757890450677735</v>
      </c>
      <c r="Q373" s="23">
        <f t="shared" si="554"/>
        <v>0</v>
      </c>
      <c r="R373" s="32">
        <f t="shared" si="514"/>
        <v>65.757890450677735</v>
      </c>
      <c r="S373" s="26">
        <f t="shared" si="485"/>
        <v>0</v>
      </c>
      <c r="U373" s="61">
        <f t="shared" si="486"/>
        <v>324184.2067494475</v>
      </c>
      <c r="V373" s="61">
        <f t="shared" si="487"/>
        <v>455570.66504229535</v>
      </c>
      <c r="W373" s="61">
        <f t="shared" si="488"/>
        <v>456755.5370701435</v>
      </c>
      <c r="X373" s="61">
        <f t="shared" si="489"/>
        <v>455686.84248886514</v>
      </c>
      <c r="Y373" s="61">
        <f t="shared" si="490"/>
        <v>459945.05221064592</v>
      </c>
      <c r="Z373" s="62">
        <f t="shared" si="491"/>
        <v>1765116.1515027024</v>
      </c>
      <c r="AA373" s="61">
        <f t="shared" si="505"/>
        <v>135760.84546119842</v>
      </c>
      <c r="AB373" s="63">
        <f t="shared" si="506"/>
        <v>3.8868275708358428E-2</v>
      </c>
      <c r="AC373" s="73"/>
      <c r="AD373" s="81">
        <f t="shared" si="507"/>
        <v>324184.2067494475</v>
      </c>
      <c r="AE373" s="81">
        <f t="shared" si="492"/>
        <v>372716.43565799197</v>
      </c>
      <c r="AF373" s="81">
        <f t="shared" si="493"/>
        <v>427395.96474262915</v>
      </c>
      <c r="AG373" s="81">
        <f t="shared" si="494"/>
        <v>489001.43739775574</v>
      </c>
      <c r="AH373" s="81">
        <f t="shared" si="495"/>
        <v>558410.12332822522</v>
      </c>
      <c r="AI373" s="82">
        <f t="shared" si="496"/>
        <v>1765116.1515047967</v>
      </c>
      <c r="AK373" s="86">
        <f t="shared" si="497"/>
        <v>0.14970571637394292</v>
      </c>
      <c r="AL373" s="86">
        <f t="shared" si="498"/>
        <v>0.14670544106300593</v>
      </c>
      <c r="AM373" s="86">
        <f t="shared" si="499"/>
        <v>0.14414144666111764</v>
      </c>
      <c r="AN373" s="86">
        <f t="shared" si="500"/>
        <v>0.14193963580113605</v>
      </c>
      <c r="AO373" s="56"/>
      <c r="AP373" s="53" t="str">
        <f t="shared" si="508"/>
        <v>MVA0020-ST-0990-002-B</v>
      </c>
      <c r="AQ373" s="53">
        <f t="shared" si="509"/>
        <v>46.793332383003396</v>
      </c>
      <c r="AR373" s="54">
        <f t="shared" ref="AR373:AU373" si="557">IF($B373=0,L373,AQ373*(1+AK373))</f>
        <v>53.798561728924938</v>
      </c>
      <c r="AS373" s="54">
        <f t="shared" si="557"/>
        <v>61.691103455922224</v>
      </c>
      <c r="AT373" s="54">
        <f t="shared" si="557"/>
        <v>70.583348354179535</v>
      </c>
      <c r="AU373" s="54">
        <f t="shared" si="557"/>
        <v>80.601923113196491</v>
      </c>
      <c r="AW373" s="102">
        <f t="shared" si="511"/>
        <v>0.41877686400103986</v>
      </c>
      <c r="AX373" s="102">
        <f t="shared" si="512"/>
        <v>0.72250872097481333</v>
      </c>
      <c r="AY373" s="103">
        <f t="shared" si="513"/>
        <v>0.5796149608215434</v>
      </c>
    </row>
    <row r="374" spans="1:51" x14ac:dyDescent="0.2">
      <c r="A374" s="27" t="s">
        <v>388</v>
      </c>
      <c r="B374" s="18">
        <f>IF(ISERROR(VLOOKUP('Prices revenue smoothing'!A374,Quantities!$A$1:$B$576,2,FALSE)),0,VLOOKUP('Prices revenue smoothing'!A374,Quantities!$A$1:$B$576,2,FALSE))</f>
        <v>90</v>
      </c>
      <c r="C374" s="19">
        <f t="shared" si="502"/>
        <v>1</v>
      </c>
      <c r="D374" s="20">
        <v>2</v>
      </c>
      <c r="E374" s="21">
        <v>1000</v>
      </c>
      <c r="F374" s="22">
        <v>0</v>
      </c>
      <c r="G374" s="23">
        <v>0</v>
      </c>
      <c r="H374" s="23">
        <v>0</v>
      </c>
      <c r="I374" s="23">
        <f>VLOOKUP(A374,'[1]Public Lighting Charges'!$A$8:$L$689,12,FALSE)</f>
        <v>41.855890508003391</v>
      </c>
      <c r="J374" s="24">
        <f t="shared" si="503"/>
        <v>41.855890508003391</v>
      </c>
      <c r="K374" s="25">
        <f t="shared" si="504"/>
        <v>41.855890508003391</v>
      </c>
      <c r="L374" s="25">
        <f t="shared" si="551"/>
        <v>58.819385638381654</v>
      </c>
      <c r="M374" s="25">
        <f t="shared" si="551"/>
        <v>58.972366174851587</v>
      </c>
      <c r="N374" s="25">
        <f t="shared" si="551"/>
        <v>58.834385476072327</v>
      </c>
      <c r="O374" s="25">
        <f t="shared" si="551"/>
        <v>59.384169074915945</v>
      </c>
      <c r="P374" s="23">
        <f t="shared" si="553"/>
        <v>58.819385638381654</v>
      </c>
      <c r="Q374" s="23">
        <f t="shared" si="554"/>
        <v>0</v>
      </c>
      <c r="R374" s="32">
        <f t="shared" si="514"/>
        <v>58.819385638381654</v>
      </c>
      <c r="S374" s="26">
        <f t="shared" si="485"/>
        <v>0</v>
      </c>
      <c r="U374" s="61">
        <f t="shared" si="486"/>
        <v>3767.030145720305</v>
      </c>
      <c r="V374" s="61">
        <f t="shared" si="487"/>
        <v>5293.7447074543488</v>
      </c>
      <c r="W374" s="61">
        <f t="shared" si="488"/>
        <v>5307.5129557366427</v>
      </c>
      <c r="X374" s="61">
        <f t="shared" si="489"/>
        <v>5295.0946928465091</v>
      </c>
      <c r="Y374" s="61">
        <f t="shared" si="490"/>
        <v>5344.5752167424353</v>
      </c>
      <c r="Z374" s="62">
        <f t="shared" si="491"/>
        <v>20510.702295092051</v>
      </c>
      <c r="AA374" s="61">
        <f t="shared" si="505"/>
        <v>1577.5450710221303</v>
      </c>
      <c r="AB374" s="63">
        <f t="shared" si="506"/>
        <v>4.5165052231775323E-4</v>
      </c>
      <c r="AC374" s="73"/>
      <c r="AD374" s="81">
        <f t="shared" si="507"/>
        <v>3767.030145720305</v>
      </c>
      <c r="AE374" s="81">
        <f t="shared" si="492"/>
        <v>4330.9760922876021</v>
      </c>
      <c r="AF374" s="81">
        <f t="shared" si="493"/>
        <v>4966.3538501399889</v>
      </c>
      <c r="AG374" s="81">
        <f t="shared" si="494"/>
        <v>5682.2112787301785</v>
      </c>
      <c r="AH374" s="81">
        <f t="shared" si="495"/>
        <v>6488.742278178247</v>
      </c>
      <c r="AI374" s="82">
        <f t="shared" si="496"/>
        <v>20510.702295116389</v>
      </c>
      <c r="AK374" s="86">
        <f t="shared" si="497"/>
        <v>0.149705716373943</v>
      </c>
      <c r="AL374" s="86">
        <f t="shared" si="498"/>
        <v>0.14670544106300598</v>
      </c>
      <c r="AM374" s="86">
        <f t="shared" si="499"/>
        <v>0.14414144666111767</v>
      </c>
      <c r="AN374" s="86">
        <f t="shared" si="500"/>
        <v>0.14193963580113594</v>
      </c>
      <c r="AO374" s="56"/>
      <c r="AP374" s="53" t="str">
        <f t="shared" si="508"/>
        <v>MVA0020-ST-1000-002-B</v>
      </c>
      <c r="AQ374" s="53">
        <f t="shared" si="509"/>
        <v>41.855890508003391</v>
      </c>
      <c r="AR374" s="54">
        <f t="shared" ref="AR374:AU374" si="558">IF($B374=0,L374,AQ374*(1+AK374))</f>
        <v>48.121956580973361</v>
      </c>
      <c r="AS374" s="54">
        <f t="shared" si="558"/>
        <v>55.181709445999878</v>
      </c>
      <c r="AT374" s="54">
        <f t="shared" si="558"/>
        <v>63.135680874779766</v>
      </c>
      <c r="AU374" s="54">
        <f t="shared" si="558"/>
        <v>72.097136424202759</v>
      </c>
      <c r="AW374" s="102">
        <f t="shared" si="511"/>
        <v>0.41877686400103992</v>
      </c>
      <c r="AX374" s="102">
        <f t="shared" si="512"/>
        <v>0.72250872097481356</v>
      </c>
      <c r="AY374" s="103">
        <f t="shared" si="513"/>
        <v>0.57961496082154329</v>
      </c>
    </row>
    <row r="375" spans="1:51" x14ac:dyDescent="0.2">
      <c r="A375" s="27" t="s">
        <v>389</v>
      </c>
      <c r="B375" s="18">
        <f>IF(ISERROR(VLOOKUP('Prices revenue smoothing'!A375,Quantities!$A$1:$B$576,2,FALSE)),0,VLOOKUP('Prices revenue smoothing'!A375,Quantities!$A$1:$B$576,2,FALSE))</f>
        <v>3</v>
      </c>
      <c r="C375" s="19">
        <f t="shared" si="502"/>
        <v>1</v>
      </c>
      <c r="D375" s="20">
        <v>2</v>
      </c>
      <c r="E375" s="21">
        <v>1260</v>
      </c>
      <c r="F375" s="22">
        <v>0</v>
      </c>
      <c r="G375" s="23">
        <v>0</v>
      </c>
      <c r="H375" s="23">
        <v>0</v>
      </c>
      <c r="I375" s="23">
        <f>VLOOKUP(A375,'[1]Public Lighting Charges'!$A$8:$L$689,12,FALSE)</f>
        <v>42.323405633003397</v>
      </c>
      <c r="J375" s="24">
        <f t="shared" si="503"/>
        <v>42.323405633003397</v>
      </c>
      <c r="K375" s="25">
        <f t="shared" si="504"/>
        <v>42.323405633003397</v>
      </c>
      <c r="L375" s="25">
        <f t="shared" si="551"/>
        <v>59.476376855039518</v>
      </c>
      <c r="M375" s="25">
        <f t="shared" si="551"/>
        <v>59.631066128649252</v>
      </c>
      <c r="N375" s="25">
        <f t="shared" si="551"/>
        <v>59.491544235480042</v>
      </c>
      <c r="O375" s="25">
        <f t="shared" si="551"/>
        <v>60.047468717836509</v>
      </c>
      <c r="P375" s="23">
        <f t="shared" si="553"/>
        <v>59.476376855039518</v>
      </c>
      <c r="Q375" s="23">
        <f t="shared" si="554"/>
        <v>0</v>
      </c>
      <c r="R375" s="32">
        <f t="shared" si="514"/>
        <v>59.476376855039518</v>
      </c>
      <c r="S375" s="26">
        <f t="shared" si="485"/>
        <v>0</v>
      </c>
      <c r="U375" s="61">
        <f t="shared" si="486"/>
        <v>126.97021689901018</v>
      </c>
      <c r="V375" s="61">
        <f t="shared" si="487"/>
        <v>178.42913056511856</v>
      </c>
      <c r="W375" s="61">
        <f t="shared" si="488"/>
        <v>178.89319838594776</v>
      </c>
      <c r="X375" s="61">
        <f t="shared" si="489"/>
        <v>178.47463270644013</v>
      </c>
      <c r="Y375" s="61">
        <f t="shared" si="490"/>
        <v>180.14240615350951</v>
      </c>
      <c r="Z375" s="62">
        <f t="shared" si="491"/>
        <v>691.32664683279233</v>
      </c>
      <c r="AA375" s="61">
        <f t="shared" si="505"/>
        <v>53.17218925449933</v>
      </c>
      <c r="AB375" s="63">
        <f t="shared" si="506"/>
        <v>1.5223176497906952E-5</v>
      </c>
      <c r="AC375" s="73"/>
      <c r="AD375" s="81">
        <f t="shared" si="507"/>
        <v>126.97021689901018</v>
      </c>
      <c r="AE375" s="81">
        <f t="shared" si="492"/>
        <v>145.97838417803143</v>
      </c>
      <c r="AF375" s="81">
        <f t="shared" si="493"/>
        <v>167.39420741453446</v>
      </c>
      <c r="AG375" s="81">
        <f t="shared" si="494"/>
        <v>191.52265063395663</v>
      </c>
      <c r="AH375" s="81">
        <f t="shared" si="495"/>
        <v>218.70730591260863</v>
      </c>
      <c r="AI375" s="82">
        <f t="shared" si="496"/>
        <v>691.32664683361247</v>
      </c>
      <c r="AK375" s="86">
        <f t="shared" si="497"/>
        <v>0.14970571637394306</v>
      </c>
      <c r="AL375" s="86">
        <f t="shared" si="498"/>
        <v>0.14670544106300595</v>
      </c>
      <c r="AM375" s="86">
        <f t="shared" si="499"/>
        <v>0.14414144666111756</v>
      </c>
      <c r="AN375" s="86">
        <f t="shared" si="500"/>
        <v>0.14193963580113594</v>
      </c>
      <c r="AO375" s="56"/>
      <c r="AP375" s="53" t="str">
        <f t="shared" si="508"/>
        <v>MVA0020-ST-1260-002-B</v>
      </c>
      <c r="AQ375" s="53">
        <f t="shared" si="509"/>
        <v>42.323405633003397</v>
      </c>
      <c r="AR375" s="54">
        <f t="shared" ref="AR375:AU375" si="559">IF($B375=0,L375,AQ375*(1+AK375))</f>
        <v>48.659461392677144</v>
      </c>
      <c r="AS375" s="54">
        <f t="shared" si="559"/>
        <v>55.798069138178157</v>
      </c>
      <c r="AT375" s="54">
        <f t="shared" si="559"/>
        <v>63.840883544652208</v>
      </c>
      <c r="AU375" s="54">
        <f t="shared" si="559"/>
        <v>72.902435304202882</v>
      </c>
      <c r="AW375" s="102">
        <f t="shared" si="511"/>
        <v>0.41877686400103997</v>
      </c>
      <c r="AX375" s="102">
        <f t="shared" si="512"/>
        <v>0.72250872097481311</v>
      </c>
      <c r="AY375" s="103">
        <f t="shared" si="513"/>
        <v>0.57961496082154373</v>
      </c>
    </row>
    <row r="376" spans="1:51" x14ac:dyDescent="0.2">
      <c r="A376" s="27" t="s">
        <v>390</v>
      </c>
      <c r="B376" s="18">
        <f>IF(ISERROR(VLOOKUP('Prices revenue smoothing'!A376,Quantities!$A$1:$B$576,2,FALSE)),0,VLOOKUP('Prices revenue smoothing'!A376,Quantities!$A$1:$B$576,2,FALSE))</f>
        <v>5</v>
      </c>
      <c r="C376" s="19">
        <f t="shared" si="502"/>
        <v>1</v>
      </c>
      <c r="D376" s="20">
        <v>2</v>
      </c>
      <c r="E376" s="21">
        <v>1460</v>
      </c>
      <c r="F376" s="22">
        <v>0</v>
      </c>
      <c r="G376" s="23">
        <v>0</v>
      </c>
      <c r="H376" s="23">
        <v>0</v>
      </c>
      <c r="I376" s="23">
        <f>VLOOKUP(A376,'[1]Public Lighting Charges'!$A$8:$L$689,12,FALSE)</f>
        <v>40.210076549670063</v>
      </c>
      <c r="J376" s="24">
        <f t="shared" si="503"/>
        <v>40.210076549670063</v>
      </c>
      <c r="K376" s="25">
        <f t="shared" si="504"/>
        <v>40.210076549670063</v>
      </c>
      <c r="L376" s="25">
        <f t="shared" si="551"/>
        <v>56.506550700949639</v>
      </c>
      <c r="M376" s="25">
        <f t="shared" si="551"/>
        <v>56.653515895272506</v>
      </c>
      <c r="N376" s="25">
        <f t="shared" si="551"/>
        <v>56.520960730564454</v>
      </c>
      <c r="O376" s="25">
        <f t="shared" si="551"/>
        <v>57.049126308382647</v>
      </c>
      <c r="P376" s="23">
        <f t="shared" si="553"/>
        <v>56.506550700949639</v>
      </c>
      <c r="Q376" s="23">
        <f t="shared" si="554"/>
        <v>0</v>
      </c>
      <c r="R376" s="32">
        <f t="shared" si="514"/>
        <v>56.506550700949639</v>
      </c>
      <c r="S376" s="26">
        <f t="shared" si="485"/>
        <v>0</v>
      </c>
      <c r="U376" s="61">
        <f t="shared" si="486"/>
        <v>201.05038274835033</v>
      </c>
      <c r="V376" s="61">
        <f t="shared" si="487"/>
        <v>282.5327535047482</v>
      </c>
      <c r="W376" s="61">
        <f t="shared" si="488"/>
        <v>283.26757947636253</v>
      </c>
      <c r="X376" s="61">
        <f t="shared" si="489"/>
        <v>282.60480365282228</v>
      </c>
      <c r="Y376" s="61">
        <f t="shared" si="490"/>
        <v>285.24563154191321</v>
      </c>
      <c r="Z376" s="62">
        <f t="shared" si="491"/>
        <v>1094.6778728464944</v>
      </c>
      <c r="AA376" s="61">
        <f t="shared" si="505"/>
        <v>84.195248793562882</v>
      </c>
      <c r="AB376" s="63">
        <f t="shared" si="506"/>
        <v>2.4105066024926527E-5</v>
      </c>
      <c r="AC376" s="73"/>
      <c r="AD376" s="81">
        <f t="shared" si="507"/>
        <v>201.05038274835033</v>
      </c>
      <c r="AE376" s="81">
        <f t="shared" si="492"/>
        <v>231.14877432494751</v>
      </c>
      <c r="AF376" s="81">
        <f t="shared" si="493"/>
        <v>265.05955721346214</v>
      </c>
      <c r="AG376" s="81">
        <f t="shared" si="494"/>
        <v>303.26562524156583</v>
      </c>
      <c r="AH376" s="81">
        <f t="shared" si="495"/>
        <v>346.31103763935744</v>
      </c>
      <c r="AI376" s="82">
        <f t="shared" si="496"/>
        <v>1094.677872847793</v>
      </c>
      <c r="AK376" s="86">
        <f t="shared" si="497"/>
        <v>0.14970571637394281</v>
      </c>
      <c r="AL376" s="86">
        <f t="shared" si="498"/>
        <v>0.14670544106300587</v>
      </c>
      <c r="AM376" s="86">
        <f t="shared" si="499"/>
        <v>0.14414144666111753</v>
      </c>
      <c r="AN376" s="86">
        <f t="shared" si="500"/>
        <v>0.14193963580113586</v>
      </c>
      <c r="AO376" s="56"/>
      <c r="AP376" s="53" t="str">
        <f t="shared" si="508"/>
        <v>MVA0020-ST-1460-002-B</v>
      </c>
      <c r="AQ376" s="53">
        <f t="shared" si="509"/>
        <v>40.210076549670063</v>
      </c>
      <c r="AR376" s="54">
        <f t="shared" ref="AR376:AU376" si="560">IF($B376=0,L376,AQ376*(1+AK376))</f>
        <v>46.229754864989502</v>
      </c>
      <c r="AS376" s="54">
        <f t="shared" si="560"/>
        <v>53.011911442692437</v>
      </c>
      <c r="AT376" s="54">
        <f t="shared" si="560"/>
        <v>60.653125048313171</v>
      </c>
      <c r="AU376" s="54">
        <f t="shared" si="560"/>
        <v>69.262207527871482</v>
      </c>
      <c r="AW376" s="102">
        <f t="shared" si="511"/>
        <v>0.41877686400103992</v>
      </c>
      <c r="AX376" s="102">
        <f t="shared" si="512"/>
        <v>0.72250872097481245</v>
      </c>
      <c r="AY376" s="103">
        <f t="shared" si="513"/>
        <v>0.57961496082154418</v>
      </c>
    </row>
    <row r="377" spans="1:51" x14ac:dyDescent="0.2">
      <c r="A377" s="27" t="s">
        <v>391</v>
      </c>
      <c r="B377" s="18">
        <f>IF(ISERROR(VLOOKUP('Prices revenue smoothing'!A377,Quantities!$A$1:$B$576,2,FALSE)),0,VLOOKUP('Prices revenue smoothing'!A377,Quantities!$A$1:$B$576,2,FALSE))</f>
        <v>84</v>
      </c>
      <c r="C377" s="19">
        <f t="shared" si="502"/>
        <v>1</v>
      </c>
      <c r="D377" s="20">
        <v>2</v>
      </c>
      <c r="E377" s="21">
        <v>10</v>
      </c>
      <c r="F377" s="22">
        <v>0</v>
      </c>
      <c r="G377" s="23">
        <v>0</v>
      </c>
      <c r="H377" s="23">
        <v>0</v>
      </c>
      <c r="I377" s="23">
        <f>VLOOKUP(A377,'[1]Public Lighting Charges'!$A$8:$L$689,12,FALSE)</f>
        <v>35.352276997326072</v>
      </c>
      <c r="J377" s="24">
        <f t="shared" si="503"/>
        <v>35.352276997326072</v>
      </c>
      <c r="K377" s="25">
        <f t="shared" si="504"/>
        <v>35.352276997326072</v>
      </c>
      <c r="L377" s="25">
        <f t="shared" si="551"/>
        <v>49.679965917891607</v>
      </c>
      <c r="M377" s="25">
        <f t="shared" si="551"/>
        <v>49.809176173242655</v>
      </c>
      <c r="N377" s="25">
        <f t="shared" si="551"/>
        <v>49.692635064588039</v>
      </c>
      <c r="O377" s="25">
        <f t="shared" si="551"/>
        <v>50.156992693562387</v>
      </c>
      <c r="P377" s="23">
        <f t="shared" si="553"/>
        <v>49.679965917891607</v>
      </c>
      <c r="Q377" s="23">
        <f t="shared" si="554"/>
        <v>0</v>
      </c>
      <c r="R377" s="32">
        <f t="shared" si="514"/>
        <v>49.679965917891607</v>
      </c>
      <c r="S377" s="26">
        <f t="shared" si="485"/>
        <v>0</v>
      </c>
      <c r="U377" s="61">
        <f t="shared" si="486"/>
        <v>2969.59126777539</v>
      </c>
      <c r="V377" s="61">
        <f t="shared" si="487"/>
        <v>4173.117137102895</v>
      </c>
      <c r="W377" s="61">
        <f t="shared" si="488"/>
        <v>4183.9707985523828</v>
      </c>
      <c r="X377" s="61">
        <f t="shared" si="489"/>
        <v>4174.1813454253952</v>
      </c>
      <c r="Y377" s="61">
        <f t="shared" si="490"/>
        <v>4213.1873862592402</v>
      </c>
      <c r="Z377" s="62">
        <f t="shared" si="491"/>
        <v>16168.812054940303</v>
      </c>
      <c r="AA377" s="61">
        <f t="shared" si="505"/>
        <v>1243.5961184838502</v>
      </c>
      <c r="AB377" s="63">
        <f t="shared" si="506"/>
        <v>3.5604107089101493E-4</v>
      </c>
      <c r="AC377" s="73"/>
      <c r="AD377" s="81">
        <f t="shared" si="507"/>
        <v>2969.59126777539</v>
      </c>
      <c r="AE377" s="81">
        <f t="shared" si="492"/>
        <v>3414.1560558555102</v>
      </c>
      <c r="AF377" s="81">
        <f t="shared" si="493"/>
        <v>3915.0313258877254</v>
      </c>
      <c r="AG377" s="81">
        <f t="shared" si="494"/>
        <v>4479.3496049247751</v>
      </c>
      <c r="AH377" s="81">
        <f t="shared" si="495"/>
        <v>5115.1468564737597</v>
      </c>
      <c r="AI377" s="82">
        <f t="shared" si="496"/>
        <v>16168.812054959488</v>
      </c>
      <c r="AK377" s="86">
        <f t="shared" si="497"/>
        <v>0.14970571637394298</v>
      </c>
      <c r="AL377" s="86">
        <f t="shared" si="498"/>
        <v>0.1467054410630059</v>
      </c>
      <c r="AM377" s="86">
        <f t="shared" si="499"/>
        <v>0.1441414466611175</v>
      </c>
      <c r="AN377" s="86">
        <f t="shared" si="500"/>
        <v>0.14193963580113592</v>
      </c>
      <c r="AO377" s="56"/>
      <c r="AP377" s="53" t="str">
        <f t="shared" si="508"/>
        <v>MVA0080-ST-0010-002-B</v>
      </c>
      <c r="AQ377" s="53">
        <f t="shared" si="509"/>
        <v>35.352276997326072</v>
      </c>
      <c r="AR377" s="54">
        <f t="shared" ref="AR377:AU377" si="561">IF($B377=0,L377,AQ377*(1+AK377))</f>
        <v>40.644714950660841</v>
      </c>
      <c r="AS377" s="54">
        <f t="shared" si="561"/>
        <v>46.607515784377696</v>
      </c>
      <c r="AT377" s="54">
        <f t="shared" si="561"/>
        <v>53.325590534818765</v>
      </c>
      <c r="AU377" s="54">
        <f t="shared" si="561"/>
        <v>60.894605434211449</v>
      </c>
      <c r="AW377" s="102">
        <f t="shared" si="511"/>
        <v>0.41877686400103997</v>
      </c>
      <c r="AX377" s="102">
        <f t="shared" si="512"/>
        <v>0.72250872097481345</v>
      </c>
      <c r="AY377" s="103">
        <f t="shared" si="513"/>
        <v>0.57961496082154351</v>
      </c>
    </row>
    <row r="378" spans="1:51" x14ac:dyDescent="0.2">
      <c r="A378" s="27" t="s">
        <v>392</v>
      </c>
      <c r="B378" s="18">
        <f>IF(ISERROR(VLOOKUP('Prices revenue smoothing'!A378,Quantities!$A$1:$B$576,2,FALSE)),0,VLOOKUP('Prices revenue smoothing'!A378,Quantities!$A$1:$B$576,2,FALSE))</f>
        <v>2</v>
      </c>
      <c r="C378" s="19">
        <f t="shared" si="502"/>
        <v>1</v>
      </c>
      <c r="D378" s="20">
        <v>2</v>
      </c>
      <c r="E378" s="21">
        <v>740</v>
      </c>
      <c r="F378" s="22">
        <v>0</v>
      </c>
      <c r="G378" s="23">
        <v>0</v>
      </c>
      <c r="H378" s="23">
        <v>0</v>
      </c>
      <c r="I378" s="23">
        <f>VLOOKUP(A378,'[1]Public Lighting Charges'!$A$8:$L$689,12,FALSE)</f>
        <v>35.352276997326072</v>
      </c>
      <c r="J378" s="24">
        <f t="shared" si="503"/>
        <v>35.352276997326072</v>
      </c>
      <c r="K378" s="25">
        <f t="shared" si="504"/>
        <v>35.352276997326072</v>
      </c>
      <c r="L378" s="25">
        <f t="shared" si="551"/>
        <v>49.679965917891607</v>
      </c>
      <c r="M378" s="25">
        <f t="shared" si="551"/>
        <v>49.809176173242655</v>
      </c>
      <c r="N378" s="25">
        <f t="shared" si="551"/>
        <v>49.692635064588039</v>
      </c>
      <c r="O378" s="25">
        <f t="shared" si="551"/>
        <v>50.156992693562387</v>
      </c>
      <c r="P378" s="23">
        <f t="shared" si="553"/>
        <v>49.679965917891607</v>
      </c>
      <c r="Q378" s="23">
        <f t="shared" si="554"/>
        <v>0</v>
      </c>
      <c r="R378" s="32">
        <f t="shared" si="514"/>
        <v>49.679965917891607</v>
      </c>
      <c r="S378" s="26">
        <f t="shared" si="485"/>
        <v>0</v>
      </c>
      <c r="U378" s="61">
        <f t="shared" si="486"/>
        <v>70.704553994652144</v>
      </c>
      <c r="V378" s="61">
        <f t="shared" si="487"/>
        <v>99.359931835783215</v>
      </c>
      <c r="W378" s="61">
        <f t="shared" si="488"/>
        <v>99.61835234648531</v>
      </c>
      <c r="X378" s="61">
        <f t="shared" si="489"/>
        <v>99.385270129176078</v>
      </c>
      <c r="Y378" s="61">
        <f t="shared" si="490"/>
        <v>100.31398538712477</v>
      </c>
      <c r="Z378" s="62">
        <f t="shared" si="491"/>
        <v>384.97171559381673</v>
      </c>
      <c r="AA378" s="61">
        <f t="shared" si="505"/>
        <v>29.609431392472629</v>
      </c>
      <c r="AB378" s="63">
        <f t="shared" si="506"/>
        <v>8.4771683545479762E-6</v>
      </c>
      <c r="AC378" s="73"/>
      <c r="AD378" s="81">
        <f t="shared" si="507"/>
        <v>70.704553994652144</v>
      </c>
      <c r="AE378" s="81">
        <f t="shared" si="492"/>
        <v>81.289429901321682</v>
      </c>
      <c r="AF378" s="81">
        <f t="shared" si="493"/>
        <v>93.215031568755379</v>
      </c>
      <c r="AG378" s="81">
        <f t="shared" si="494"/>
        <v>106.65118106963752</v>
      </c>
      <c r="AH378" s="81">
        <f t="shared" si="495"/>
        <v>121.78921086842287</v>
      </c>
      <c r="AI378" s="82">
        <f t="shared" si="496"/>
        <v>384.97171559427358</v>
      </c>
      <c r="AK378" s="86">
        <f t="shared" si="497"/>
        <v>0.14970571637394309</v>
      </c>
      <c r="AL378" s="86">
        <f t="shared" si="498"/>
        <v>0.14670544106300587</v>
      </c>
      <c r="AM378" s="86">
        <f t="shared" si="499"/>
        <v>0.1441414466611175</v>
      </c>
      <c r="AN378" s="86">
        <f t="shared" si="500"/>
        <v>0.14193963580113594</v>
      </c>
      <c r="AO378" s="56"/>
      <c r="AP378" s="53" t="str">
        <f t="shared" si="508"/>
        <v>MVA0080-ST-0740-002-B</v>
      </c>
      <c r="AQ378" s="53">
        <f t="shared" si="509"/>
        <v>35.352276997326072</v>
      </c>
      <c r="AR378" s="54">
        <f t="shared" ref="AR378:AU378" si="562">IF($B378=0,L378,AQ378*(1+AK378))</f>
        <v>40.644714950660841</v>
      </c>
      <c r="AS378" s="54">
        <f t="shared" si="562"/>
        <v>46.607515784377696</v>
      </c>
      <c r="AT378" s="54">
        <f t="shared" si="562"/>
        <v>53.325590534818765</v>
      </c>
      <c r="AU378" s="54">
        <f t="shared" si="562"/>
        <v>60.894605434211449</v>
      </c>
      <c r="AW378" s="102">
        <f t="shared" si="511"/>
        <v>0.41877686400103997</v>
      </c>
      <c r="AX378" s="102">
        <f t="shared" si="512"/>
        <v>0.72250872097481345</v>
      </c>
      <c r="AY378" s="103">
        <f t="shared" si="513"/>
        <v>0.57961496082154351</v>
      </c>
    </row>
    <row r="379" spans="1:51" x14ac:dyDescent="0.2">
      <c r="A379" s="27" t="s">
        <v>393</v>
      </c>
      <c r="B379" s="18">
        <f>IF(ISERROR(VLOOKUP('Prices revenue smoothing'!A379,Quantities!$A$1:$B$576,2,FALSE)),0,VLOOKUP('Prices revenue smoothing'!A379,Quantities!$A$1:$B$576,2,FALSE))</f>
        <v>4</v>
      </c>
      <c r="C379" s="19">
        <f t="shared" si="502"/>
        <v>1</v>
      </c>
      <c r="D379" s="20">
        <v>2</v>
      </c>
      <c r="E379" s="21">
        <v>810</v>
      </c>
      <c r="F379" s="22">
        <v>0</v>
      </c>
      <c r="G379" s="23">
        <v>0</v>
      </c>
      <c r="H379" s="23">
        <v>0</v>
      </c>
      <c r="I379" s="23">
        <f>VLOOKUP(A379,'[1]Public Lighting Charges'!$A$8:$L$689,12,FALSE)</f>
        <v>46.162190997326071</v>
      </c>
      <c r="J379" s="24">
        <f t="shared" si="503"/>
        <v>46.162190997326071</v>
      </c>
      <c r="K379" s="25">
        <f t="shared" si="504"/>
        <v>46.162190997326071</v>
      </c>
      <c r="L379" s="25">
        <f t="shared" si="551"/>
        <v>64.87095797579947</v>
      </c>
      <c r="M379" s="25">
        <f t="shared" si="551"/>
        <v>65.039677758312479</v>
      </c>
      <c r="N379" s="25">
        <f t="shared" si="551"/>
        <v>64.887501056450773</v>
      </c>
      <c r="O379" s="25">
        <f t="shared" si="551"/>
        <v>65.49384857860332</v>
      </c>
      <c r="P379" s="23">
        <f t="shared" si="553"/>
        <v>64.87095797579947</v>
      </c>
      <c r="Q379" s="23">
        <f t="shared" si="554"/>
        <v>0</v>
      </c>
      <c r="R379" s="32">
        <f t="shared" si="514"/>
        <v>64.87095797579947</v>
      </c>
      <c r="S379" s="26">
        <f t="shared" si="485"/>
        <v>0</v>
      </c>
      <c r="U379" s="61">
        <f t="shared" si="486"/>
        <v>184.64876398930429</v>
      </c>
      <c r="V379" s="61">
        <f t="shared" si="487"/>
        <v>259.48383190319788</v>
      </c>
      <c r="W379" s="61">
        <f t="shared" si="488"/>
        <v>260.15871103324992</v>
      </c>
      <c r="X379" s="61">
        <f t="shared" si="489"/>
        <v>259.55000422580309</v>
      </c>
      <c r="Y379" s="61">
        <f t="shared" si="490"/>
        <v>261.97539431441328</v>
      </c>
      <c r="Z379" s="62">
        <f t="shared" si="491"/>
        <v>1005.3744410949377</v>
      </c>
      <c r="AA379" s="61">
        <f t="shared" si="505"/>
        <v>77.326630325108994</v>
      </c>
      <c r="AB379" s="63">
        <f t="shared" si="506"/>
        <v>2.2138583307023218E-5</v>
      </c>
      <c r="AC379" s="73"/>
      <c r="AD379" s="81">
        <f t="shared" si="507"/>
        <v>184.64876398930429</v>
      </c>
      <c r="AE379" s="81">
        <f t="shared" si="492"/>
        <v>212.29173947988619</v>
      </c>
      <c r="AF379" s="81">
        <f t="shared" si="493"/>
        <v>243.43609275431564</v>
      </c>
      <c r="AG379" s="81">
        <f t="shared" si="494"/>
        <v>278.52532333345266</v>
      </c>
      <c r="AH379" s="81">
        <f t="shared" si="495"/>
        <v>318.05910628879656</v>
      </c>
      <c r="AI379" s="82">
        <f t="shared" si="496"/>
        <v>1005.3744410961305</v>
      </c>
      <c r="AK379" s="86">
        <f t="shared" si="497"/>
        <v>0.14970571637394287</v>
      </c>
      <c r="AL379" s="86">
        <f t="shared" si="498"/>
        <v>0.14670544106300593</v>
      </c>
      <c r="AM379" s="86">
        <f t="shared" si="499"/>
        <v>0.14414144666111744</v>
      </c>
      <c r="AN379" s="86">
        <f t="shared" si="500"/>
        <v>0.14193963580113592</v>
      </c>
      <c r="AO379" s="56"/>
      <c r="AP379" s="53" t="str">
        <f t="shared" si="508"/>
        <v>MVA0080-ST-0810-002-B</v>
      </c>
      <c r="AQ379" s="53">
        <f t="shared" si="509"/>
        <v>46.162190997326071</v>
      </c>
      <c r="AR379" s="54">
        <f t="shared" ref="AR379:AU379" si="563">IF($B379=0,L379,AQ379*(1+AK379))</f>
        <v>53.072934869971547</v>
      </c>
      <c r="AS379" s="54">
        <f t="shared" si="563"/>
        <v>60.859023188578917</v>
      </c>
      <c r="AT379" s="54">
        <f t="shared" si="563"/>
        <v>69.63133083336318</v>
      </c>
      <c r="AU379" s="54">
        <f t="shared" si="563"/>
        <v>79.514776572199168</v>
      </c>
      <c r="AW379" s="102">
        <f t="shared" si="511"/>
        <v>0.41877686400103992</v>
      </c>
      <c r="AX379" s="102">
        <f t="shared" si="512"/>
        <v>0.72250872097481322</v>
      </c>
      <c r="AY379" s="103">
        <f t="shared" si="513"/>
        <v>0.57961496082154351</v>
      </c>
    </row>
    <row r="380" spans="1:51" x14ac:dyDescent="0.2">
      <c r="A380" s="27" t="s">
        <v>394</v>
      </c>
      <c r="B380" s="18">
        <f>IF(ISERROR(VLOOKUP('Prices revenue smoothing'!A380,Quantities!$A$1:$B$576,2,FALSE)),0,VLOOKUP('Prices revenue smoothing'!A380,Quantities!$A$1:$B$576,2,FALSE))</f>
        <v>361</v>
      </c>
      <c r="C380" s="19">
        <f t="shared" si="502"/>
        <v>1</v>
      </c>
      <c r="D380" s="20">
        <v>2</v>
      </c>
      <c r="E380" s="21">
        <v>990</v>
      </c>
      <c r="F380" s="22">
        <v>0</v>
      </c>
      <c r="G380" s="23">
        <v>0</v>
      </c>
      <c r="H380" s="23">
        <v>0</v>
      </c>
      <c r="I380" s="23">
        <f>VLOOKUP(A380,'[1]Public Lighting Charges'!$A$8:$L$689,12,FALSE)</f>
        <v>45.227160747326074</v>
      </c>
      <c r="J380" s="24">
        <f t="shared" si="503"/>
        <v>45.227160747326074</v>
      </c>
      <c r="K380" s="25">
        <f t="shared" si="504"/>
        <v>45.227160747326074</v>
      </c>
      <c r="L380" s="25">
        <f t="shared" si="551"/>
        <v>63.556975542483762</v>
      </c>
      <c r="M380" s="25">
        <f t="shared" si="551"/>
        <v>63.72227785071717</v>
      </c>
      <c r="N380" s="25">
        <f t="shared" si="551"/>
        <v>63.57318353763538</v>
      </c>
      <c r="O380" s="25">
        <f t="shared" si="551"/>
        <v>64.167249292762222</v>
      </c>
      <c r="P380" s="23">
        <f t="shared" si="553"/>
        <v>63.556975542483762</v>
      </c>
      <c r="Q380" s="23">
        <f t="shared" si="554"/>
        <v>0</v>
      </c>
      <c r="R380" s="32">
        <f t="shared" si="514"/>
        <v>63.556975542483762</v>
      </c>
      <c r="S380" s="26">
        <f t="shared" si="485"/>
        <v>0</v>
      </c>
      <c r="U380" s="61">
        <f t="shared" si="486"/>
        <v>16327.005029784712</v>
      </c>
      <c r="V380" s="61">
        <f t="shared" si="487"/>
        <v>22944.068170836639</v>
      </c>
      <c r="W380" s="61">
        <f t="shared" si="488"/>
        <v>23003.742304108899</v>
      </c>
      <c r="X380" s="61">
        <f t="shared" si="489"/>
        <v>22949.919257086371</v>
      </c>
      <c r="Y380" s="61">
        <f t="shared" si="490"/>
        <v>23164.376994687162</v>
      </c>
      <c r="Z380" s="62">
        <f t="shared" si="491"/>
        <v>88897.175382797912</v>
      </c>
      <c r="AA380" s="61">
        <f t="shared" si="505"/>
        <v>6837.3719649024497</v>
      </c>
      <c r="AB380" s="63">
        <f t="shared" si="506"/>
        <v>1.9575368564449928E-3</v>
      </c>
      <c r="AC380" s="73"/>
      <c r="AD380" s="81">
        <f t="shared" si="507"/>
        <v>16327.005029784712</v>
      </c>
      <c r="AE380" s="81">
        <f t="shared" si="492"/>
        <v>18771.251014009602</v>
      </c>
      <c r="AF380" s="81">
        <f t="shared" si="493"/>
        <v>21525.095673324278</v>
      </c>
      <c r="AG380" s="81">
        <f t="shared" si="494"/>
        <v>24627.754103196203</v>
      </c>
      <c r="AH380" s="81">
        <f t="shared" si="495"/>
        <v>28123.408551203804</v>
      </c>
      <c r="AI380" s="82">
        <f t="shared" si="496"/>
        <v>88897.17538290337</v>
      </c>
      <c r="AK380" s="86">
        <f t="shared" si="497"/>
        <v>0.14970571637394295</v>
      </c>
      <c r="AL380" s="86">
        <f t="shared" si="498"/>
        <v>0.14670544106300595</v>
      </c>
      <c r="AM380" s="86">
        <f t="shared" si="499"/>
        <v>0.14414144666111758</v>
      </c>
      <c r="AN380" s="86">
        <f t="shared" si="500"/>
        <v>0.14193963580113597</v>
      </c>
      <c r="AO380" s="56"/>
      <c r="AP380" s="53" t="str">
        <f t="shared" si="508"/>
        <v>MVA0080-ST-0990-002-B</v>
      </c>
      <c r="AQ380" s="53">
        <f t="shared" si="509"/>
        <v>45.227160747326074</v>
      </c>
      <c r="AR380" s="54">
        <f t="shared" ref="AR380:AU380" si="564">IF($B380=0,L380,AQ380*(1+AK380))</f>
        <v>51.997925246564002</v>
      </c>
      <c r="AS380" s="54">
        <f t="shared" si="564"/>
        <v>59.626303804222388</v>
      </c>
      <c r="AT380" s="54">
        <f t="shared" si="564"/>
        <v>68.220925493618296</v>
      </c>
      <c r="AU380" s="54">
        <f t="shared" si="564"/>
        <v>77.904178812198907</v>
      </c>
      <c r="AW380" s="102">
        <f t="shared" si="511"/>
        <v>0.41877686400104003</v>
      </c>
      <c r="AX380" s="102">
        <f t="shared" si="512"/>
        <v>0.72250872097481311</v>
      </c>
      <c r="AY380" s="103">
        <f t="shared" si="513"/>
        <v>0.57961496082154385</v>
      </c>
    </row>
    <row r="381" spans="1:51" x14ac:dyDescent="0.2">
      <c r="A381" s="27" t="s">
        <v>395</v>
      </c>
      <c r="B381" s="18">
        <f>IF(ISERROR(VLOOKUP('Prices revenue smoothing'!A381,Quantities!$A$1:$B$576,2,FALSE)),0,VLOOKUP('Prices revenue smoothing'!A381,Quantities!$A$1:$B$576,2,FALSE))</f>
        <v>71</v>
      </c>
      <c r="C381" s="19">
        <f t="shared" si="502"/>
        <v>1</v>
      </c>
      <c r="D381" s="20">
        <v>2</v>
      </c>
      <c r="E381" s="21">
        <v>20</v>
      </c>
      <c r="F381" s="22">
        <v>0</v>
      </c>
      <c r="G381" s="23">
        <v>0</v>
      </c>
      <c r="H381" s="23">
        <v>0</v>
      </c>
      <c r="I381" s="23">
        <f>VLOOKUP(A381,'[1]Public Lighting Charges'!$A$8:$L$689,12,FALSE)</f>
        <v>45.205405811559004</v>
      </c>
      <c r="J381" s="24">
        <f t="shared" si="503"/>
        <v>45.205405811559004</v>
      </c>
      <c r="K381" s="25">
        <f t="shared" si="504"/>
        <v>45.205405811559004</v>
      </c>
      <c r="L381" s="25">
        <f t="shared" si="551"/>
        <v>63.526403693673693</v>
      </c>
      <c r="M381" s="25">
        <f t="shared" si="551"/>
        <v>63.69162648904274</v>
      </c>
      <c r="N381" s="25">
        <f t="shared" si="551"/>
        <v>63.542603892539006</v>
      </c>
      <c r="O381" s="25">
        <f t="shared" si="551"/>
        <v>64.136383893218067</v>
      </c>
      <c r="P381" s="23">
        <f t="shared" si="553"/>
        <v>63.526403693673693</v>
      </c>
      <c r="Q381" s="23">
        <f t="shared" si="554"/>
        <v>0</v>
      </c>
      <c r="R381" s="32">
        <f t="shared" si="514"/>
        <v>63.526403693673693</v>
      </c>
      <c r="S381" s="26">
        <f t="shared" si="485"/>
        <v>0</v>
      </c>
      <c r="U381" s="61">
        <f t="shared" si="486"/>
        <v>3209.5838126206891</v>
      </c>
      <c r="V381" s="61">
        <f t="shared" si="487"/>
        <v>4510.3746622508324</v>
      </c>
      <c r="W381" s="61">
        <f t="shared" si="488"/>
        <v>4522.1054807220344</v>
      </c>
      <c r="X381" s="61">
        <f t="shared" si="489"/>
        <v>4511.5248763702693</v>
      </c>
      <c r="Y381" s="61">
        <f t="shared" si="490"/>
        <v>4553.6832564184824</v>
      </c>
      <c r="Z381" s="62">
        <f t="shared" si="491"/>
        <v>17475.521969634185</v>
      </c>
      <c r="AA381" s="61">
        <f t="shared" si="505"/>
        <v>1344.0994437977934</v>
      </c>
      <c r="AB381" s="63">
        <f t="shared" si="506"/>
        <v>3.8481513269534906E-4</v>
      </c>
      <c r="AC381" s="73"/>
      <c r="AD381" s="81">
        <f t="shared" si="507"/>
        <v>3209.5838126206891</v>
      </c>
      <c r="AE381" s="81">
        <f t="shared" si="492"/>
        <v>3690.0768565512803</v>
      </c>
      <c r="AF381" s="81">
        <f t="shared" si="493"/>
        <v>4231.4312093480266</v>
      </c>
      <c r="AG381" s="81">
        <f t="shared" si="494"/>
        <v>4841.3558253104529</v>
      </c>
      <c r="AH381" s="81">
        <f t="shared" si="495"/>
        <v>5528.5361079387267</v>
      </c>
      <c r="AI381" s="82">
        <f t="shared" si="496"/>
        <v>17475.521969654917</v>
      </c>
      <c r="AK381" s="86">
        <f t="shared" si="497"/>
        <v>0.14970571637394295</v>
      </c>
      <c r="AL381" s="86">
        <f t="shared" si="498"/>
        <v>0.14670544106300601</v>
      </c>
      <c r="AM381" s="86">
        <f t="shared" si="499"/>
        <v>0.14414144666111744</v>
      </c>
      <c r="AN381" s="86">
        <f t="shared" si="500"/>
        <v>0.14193963580113597</v>
      </c>
      <c r="AO381" s="56"/>
      <c r="AP381" s="53" t="str">
        <f t="shared" si="508"/>
        <v>MVA0190-ST-0020-002-B</v>
      </c>
      <c r="AQ381" s="53">
        <f t="shared" si="509"/>
        <v>45.205405811559004</v>
      </c>
      <c r="AR381" s="54">
        <f t="shared" ref="AR381:AU381" si="565">IF($B381=0,L381,AQ381*(1+AK381))</f>
        <v>51.972913472553252</v>
      </c>
      <c r="AS381" s="54">
        <f t="shared" si="565"/>
        <v>59.597622666873619</v>
      </c>
      <c r="AT381" s="54">
        <f t="shared" si="565"/>
        <v>68.188110215640194</v>
      </c>
      <c r="AU381" s="54">
        <f t="shared" si="565"/>
        <v>77.866705745615889</v>
      </c>
      <c r="AW381" s="102">
        <f t="shared" si="511"/>
        <v>0.41877686400103986</v>
      </c>
      <c r="AX381" s="102">
        <f t="shared" si="512"/>
        <v>0.72250872097481322</v>
      </c>
      <c r="AY381" s="103">
        <f t="shared" si="513"/>
        <v>0.57961496082154351</v>
      </c>
    </row>
    <row r="382" spans="1:51" x14ac:dyDescent="0.2">
      <c r="A382" s="27" t="s">
        <v>396</v>
      </c>
      <c r="B382" s="18">
        <f>IF(ISERROR(VLOOKUP('Prices revenue smoothing'!A382,Quantities!$A$1:$B$576,2,FALSE)),0,VLOOKUP('Prices revenue smoothing'!A382,Quantities!$A$1:$B$576,2,FALSE))</f>
        <v>36</v>
      </c>
      <c r="C382" s="19">
        <f t="shared" si="502"/>
        <v>1</v>
      </c>
      <c r="D382" s="20">
        <v>2</v>
      </c>
      <c r="E382" s="21">
        <v>200</v>
      </c>
      <c r="F382" s="22">
        <v>0</v>
      </c>
      <c r="G382" s="23">
        <v>0</v>
      </c>
      <c r="H382" s="23">
        <v>0</v>
      </c>
      <c r="I382" s="23">
        <f>VLOOKUP(A382,'[1]Public Lighting Charges'!$A$8:$L$689,12,FALSE)</f>
        <v>56.015319811559003</v>
      </c>
      <c r="J382" s="24">
        <f t="shared" si="503"/>
        <v>56.015319811559003</v>
      </c>
      <c r="K382" s="25">
        <f t="shared" si="504"/>
        <v>56.015319811559003</v>
      </c>
      <c r="L382" s="25">
        <f t="shared" si="551"/>
        <v>78.717395751581563</v>
      </c>
      <c r="M382" s="25">
        <f t="shared" si="551"/>
        <v>78.922128074112564</v>
      </c>
      <c r="N382" s="25">
        <f t="shared" si="551"/>
        <v>78.737469884401747</v>
      </c>
      <c r="O382" s="25">
        <f t="shared" si="551"/>
        <v>79.473239778259014</v>
      </c>
      <c r="P382" s="23">
        <f t="shared" si="553"/>
        <v>78.717395751581563</v>
      </c>
      <c r="Q382" s="23">
        <f t="shared" si="554"/>
        <v>0</v>
      </c>
      <c r="R382" s="32">
        <f t="shared" si="514"/>
        <v>78.717395751581563</v>
      </c>
      <c r="S382" s="26">
        <f t="shared" si="485"/>
        <v>0</v>
      </c>
      <c r="U382" s="61">
        <f t="shared" si="486"/>
        <v>2016.551513216124</v>
      </c>
      <c r="V382" s="61">
        <f t="shared" si="487"/>
        <v>2833.8262470569362</v>
      </c>
      <c r="W382" s="61">
        <f t="shared" si="488"/>
        <v>2841.1966106680525</v>
      </c>
      <c r="X382" s="61">
        <f t="shared" si="489"/>
        <v>2834.548915838463</v>
      </c>
      <c r="Y382" s="61">
        <f t="shared" si="490"/>
        <v>2861.0366320173243</v>
      </c>
      <c r="Z382" s="62">
        <f t="shared" si="491"/>
        <v>10979.707130107014</v>
      </c>
      <c r="AA382" s="61">
        <f t="shared" si="505"/>
        <v>844.48511880120031</v>
      </c>
      <c r="AB382" s="63">
        <f t="shared" si="506"/>
        <v>2.4177575145222676E-4</v>
      </c>
      <c r="AC382" s="73"/>
      <c r="AD382" s="81">
        <f t="shared" si="507"/>
        <v>2016.551513216124</v>
      </c>
      <c r="AE382" s="81">
        <f t="shared" si="492"/>
        <v>2318.4408021071026</v>
      </c>
      <c r="AF382" s="81">
        <f t="shared" si="493"/>
        <v>2658.5686825586945</v>
      </c>
      <c r="AG382" s="81">
        <f t="shared" si="494"/>
        <v>3041.7786185106461</v>
      </c>
      <c r="AH382" s="81">
        <f t="shared" si="495"/>
        <v>3473.5275678097296</v>
      </c>
      <c r="AI382" s="82">
        <f t="shared" si="496"/>
        <v>10979.707130120041</v>
      </c>
      <c r="AK382" s="86">
        <f t="shared" si="497"/>
        <v>0.14970571637394298</v>
      </c>
      <c r="AL382" s="86">
        <f t="shared" si="498"/>
        <v>0.14670544106300598</v>
      </c>
      <c r="AM382" s="86">
        <f t="shared" si="499"/>
        <v>0.14414144666111753</v>
      </c>
      <c r="AN382" s="86">
        <f t="shared" si="500"/>
        <v>0.14193963580113594</v>
      </c>
      <c r="AO382" s="56"/>
      <c r="AP382" s="53" t="str">
        <f t="shared" si="508"/>
        <v>MVA0190-ST-0200-002-B</v>
      </c>
      <c r="AQ382" s="53">
        <f t="shared" si="509"/>
        <v>56.015319811559003</v>
      </c>
      <c r="AR382" s="54">
        <f t="shared" ref="AR382:AU382" si="566">IF($B382=0,L382,AQ382*(1+AK382))</f>
        <v>64.401133391863965</v>
      </c>
      <c r="AS382" s="54">
        <f t="shared" si="566"/>
        <v>73.849130071074853</v>
      </c>
      <c r="AT382" s="54">
        <f t="shared" si="566"/>
        <v>84.493850514184615</v>
      </c>
      <c r="AU382" s="54">
        <f t="shared" si="566"/>
        <v>96.486876883603614</v>
      </c>
      <c r="AW382" s="102">
        <f t="shared" si="511"/>
        <v>0.41877686400104008</v>
      </c>
      <c r="AX382" s="102">
        <f t="shared" si="512"/>
        <v>0.72250872097481322</v>
      </c>
      <c r="AY382" s="103">
        <f t="shared" si="513"/>
        <v>0.57961496082154385</v>
      </c>
    </row>
    <row r="383" spans="1:51" x14ac:dyDescent="0.2">
      <c r="A383" s="27" t="s">
        <v>397</v>
      </c>
      <c r="B383" s="18">
        <f>IF(ISERROR(VLOOKUP('Prices revenue smoothing'!A383,Quantities!$A$1:$B$576,2,FALSE)),0,VLOOKUP('Prices revenue smoothing'!A383,Quantities!$A$1:$B$576,2,FALSE))</f>
        <v>19</v>
      </c>
      <c r="C383" s="19">
        <f t="shared" si="502"/>
        <v>1</v>
      </c>
      <c r="D383" s="20">
        <v>2</v>
      </c>
      <c r="E383" s="21">
        <v>290</v>
      </c>
      <c r="F383" s="22">
        <v>0</v>
      </c>
      <c r="G383" s="23">
        <v>0</v>
      </c>
      <c r="H383" s="23">
        <v>0</v>
      </c>
      <c r="I383" s="23">
        <f>VLOOKUP(A383,'[1]Public Lighting Charges'!$A$8:$L$689,12,FALSE)</f>
        <v>55.080289561559006</v>
      </c>
      <c r="J383" s="24">
        <f t="shared" si="503"/>
        <v>55.080289561559006</v>
      </c>
      <c r="K383" s="25">
        <f t="shared" si="504"/>
        <v>55.080289561559006</v>
      </c>
      <c r="L383" s="25">
        <f t="shared" si="551"/>
        <v>77.403413318265848</v>
      </c>
      <c r="M383" s="25">
        <f t="shared" si="551"/>
        <v>77.604728166517262</v>
      </c>
      <c r="N383" s="25">
        <f t="shared" si="551"/>
        <v>77.423152365586333</v>
      </c>
      <c r="O383" s="25">
        <f t="shared" si="551"/>
        <v>78.146640492417916</v>
      </c>
      <c r="P383" s="23">
        <f t="shared" si="553"/>
        <v>77.403413318265848</v>
      </c>
      <c r="Q383" s="23">
        <f t="shared" si="554"/>
        <v>0</v>
      </c>
      <c r="R383" s="32">
        <f t="shared" si="514"/>
        <v>77.403413318265848</v>
      </c>
      <c r="S383" s="26">
        <f t="shared" si="485"/>
        <v>0</v>
      </c>
      <c r="U383" s="61">
        <f t="shared" si="486"/>
        <v>1046.525501669621</v>
      </c>
      <c r="V383" s="61">
        <f t="shared" si="487"/>
        <v>1470.6648530470511</v>
      </c>
      <c r="W383" s="61">
        <f t="shared" si="488"/>
        <v>1474.489835163828</v>
      </c>
      <c r="X383" s="61">
        <f t="shared" si="489"/>
        <v>1471.0398949461403</v>
      </c>
      <c r="Y383" s="61">
        <f t="shared" si="490"/>
        <v>1484.7861693559405</v>
      </c>
      <c r="Z383" s="62">
        <f t="shared" si="491"/>
        <v>5698.1155389355336</v>
      </c>
      <c r="AA383" s="61">
        <f t="shared" si="505"/>
        <v>438.26066768631949</v>
      </c>
      <c r="AB383" s="63">
        <f t="shared" si="506"/>
        <v>1.2547385371601639E-4</v>
      </c>
      <c r="AC383" s="73"/>
      <c r="AD383" s="81">
        <f t="shared" si="507"/>
        <v>1046.525501669621</v>
      </c>
      <c r="AE383" s="81">
        <f t="shared" si="492"/>
        <v>1203.1963516006717</v>
      </c>
      <c r="AF383" s="81">
        <f t="shared" si="493"/>
        <v>1379.7118030476481</v>
      </c>
      <c r="AG383" s="81">
        <f t="shared" si="494"/>
        <v>1578.5854583143553</v>
      </c>
      <c r="AH383" s="81">
        <f t="shared" si="495"/>
        <v>1802.6493033484642</v>
      </c>
      <c r="AI383" s="82">
        <f t="shared" si="496"/>
        <v>5698.1155389422938</v>
      </c>
      <c r="AK383" s="86">
        <f t="shared" si="497"/>
        <v>0.14970571637394303</v>
      </c>
      <c r="AL383" s="86">
        <f t="shared" si="498"/>
        <v>0.14670544106300615</v>
      </c>
      <c r="AM383" s="86">
        <f t="shared" si="499"/>
        <v>0.14414144666111772</v>
      </c>
      <c r="AN383" s="86">
        <f t="shared" si="500"/>
        <v>0.14193963580113597</v>
      </c>
      <c r="AO383" s="56"/>
      <c r="AP383" s="53" t="str">
        <f t="shared" si="508"/>
        <v>MVA0190-ST-0290-002-B</v>
      </c>
      <c r="AQ383" s="53">
        <f t="shared" si="509"/>
        <v>55.080289561559006</v>
      </c>
      <c r="AR383" s="54">
        <f t="shared" ref="AR383:AU383" si="567">IF($B383=0,L383,AQ383*(1+AK383))</f>
        <v>63.326123768456412</v>
      </c>
      <c r="AS383" s="54">
        <f t="shared" si="567"/>
        <v>72.616410686718325</v>
      </c>
      <c r="AT383" s="54">
        <f t="shared" si="567"/>
        <v>83.08344517443976</v>
      </c>
      <c r="AU383" s="54">
        <f t="shared" si="567"/>
        <v>94.876279123603396</v>
      </c>
      <c r="AW383" s="102">
        <f t="shared" si="511"/>
        <v>0.41877686400104019</v>
      </c>
      <c r="AX383" s="102">
        <f t="shared" si="512"/>
        <v>0.72250872097481389</v>
      </c>
      <c r="AY383" s="103">
        <f t="shared" si="513"/>
        <v>0.5796149608215434</v>
      </c>
    </row>
    <row r="384" spans="1:51" x14ac:dyDescent="0.2">
      <c r="A384" s="27" t="s">
        <v>398</v>
      </c>
      <c r="B384" s="18">
        <f>IF(ISERROR(VLOOKUP('Prices revenue smoothing'!A384,Quantities!$A$1:$B$576,2,FALSE)),0,VLOOKUP('Prices revenue smoothing'!A384,Quantities!$A$1:$B$576,2,FALSE))</f>
        <v>1</v>
      </c>
      <c r="C384" s="19">
        <f t="shared" si="502"/>
        <v>1</v>
      </c>
      <c r="D384" s="20">
        <v>2</v>
      </c>
      <c r="E384" s="21">
        <v>370</v>
      </c>
      <c r="F384" s="22">
        <v>0</v>
      </c>
      <c r="G384" s="23">
        <v>0</v>
      </c>
      <c r="H384" s="23">
        <v>0</v>
      </c>
      <c r="I384" s="23">
        <f>VLOOKUP(A384,'[1]Public Lighting Charges'!$A$8:$L$689,12,FALSE)</f>
        <v>50.142847686559001</v>
      </c>
      <c r="J384" s="24">
        <f t="shared" si="503"/>
        <v>50.142847686559001</v>
      </c>
      <c r="K384" s="25">
        <f t="shared" si="504"/>
        <v>50.142847686559001</v>
      </c>
      <c r="L384" s="25">
        <f t="shared" si="551"/>
        <v>70.464908505969774</v>
      </c>
      <c r="M384" s="25">
        <f t="shared" si="551"/>
        <v>70.648177327780004</v>
      </c>
      <c r="N384" s="25">
        <f t="shared" si="551"/>
        <v>70.482878129062669</v>
      </c>
      <c r="O384" s="25">
        <f t="shared" si="551"/>
        <v>71.141512192817984</v>
      </c>
      <c r="P384" s="23">
        <f t="shared" si="553"/>
        <v>70.464908505969774</v>
      </c>
      <c r="Q384" s="23">
        <f t="shared" si="554"/>
        <v>0</v>
      </c>
      <c r="R384" s="32">
        <f t="shared" si="514"/>
        <v>70.464908505969774</v>
      </c>
      <c r="S384" s="26">
        <f t="shared" si="485"/>
        <v>0</v>
      </c>
      <c r="U384" s="61">
        <f t="shared" si="486"/>
        <v>50.142847686559001</v>
      </c>
      <c r="V384" s="61">
        <f t="shared" si="487"/>
        <v>70.464908505969774</v>
      </c>
      <c r="W384" s="61">
        <f t="shared" si="488"/>
        <v>70.648177327780004</v>
      </c>
      <c r="X384" s="61">
        <f t="shared" si="489"/>
        <v>70.482878129062669</v>
      </c>
      <c r="Y384" s="61">
        <f t="shared" si="490"/>
        <v>71.141512192817984</v>
      </c>
      <c r="Z384" s="62">
        <f t="shared" si="491"/>
        <v>273.01746504354054</v>
      </c>
      <c r="AA384" s="61">
        <f t="shared" si="505"/>
        <v>20.998664506258983</v>
      </c>
      <c r="AB384" s="63">
        <f t="shared" si="506"/>
        <v>6.011909242049218E-6</v>
      </c>
      <c r="AC384" s="73"/>
      <c r="AD384" s="81">
        <f t="shared" si="507"/>
        <v>50.142847686559001</v>
      </c>
      <c r="AE384" s="81">
        <f t="shared" si="492"/>
        <v>57.649518620504828</v>
      </c>
      <c r="AF384" s="81">
        <f t="shared" si="493"/>
        <v>66.107016676795965</v>
      </c>
      <c r="AG384" s="81">
        <f t="shared" si="494"/>
        <v>75.635777695039963</v>
      </c>
      <c r="AH384" s="81">
        <f t="shared" si="495"/>
        <v>86.371492434609621</v>
      </c>
      <c r="AI384" s="82">
        <f t="shared" si="496"/>
        <v>273.01746504386449</v>
      </c>
      <c r="AK384" s="86">
        <f t="shared" si="497"/>
        <v>0.14970571637394303</v>
      </c>
      <c r="AL384" s="86">
        <f t="shared" si="498"/>
        <v>0.14670544106300598</v>
      </c>
      <c r="AM384" s="86">
        <f t="shared" si="499"/>
        <v>0.14414144666111761</v>
      </c>
      <c r="AN384" s="86">
        <f t="shared" si="500"/>
        <v>0.141939635801136</v>
      </c>
      <c r="AO384" s="56"/>
      <c r="AP384" s="53" t="str">
        <f t="shared" si="508"/>
        <v>MVA0190-ST-0370-002-B</v>
      </c>
      <c r="AQ384" s="53">
        <f t="shared" si="509"/>
        <v>50.142847686559001</v>
      </c>
      <c r="AR384" s="54">
        <f t="shared" ref="AR384:AU384" si="568">IF($B384=0,L384,AQ384*(1+AK384))</f>
        <v>57.649518620504828</v>
      </c>
      <c r="AS384" s="54">
        <f t="shared" si="568"/>
        <v>66.107016676795965</v>
      </c>
      <c r="AT384" s="54">
        <f t="shared" si="568"/>
        <v>75.635777695039977</v>
      </c>
      <c r="AU384" s="54">
        <f t="shared" si="568"/>
        <v>86.371492434609635</v>
      </c>
      <c r="AW384" s="102">
        <f t="shared" si="511"/>
        <v>0.41877686400104003</v>
      </c>
      <c r="AX384" s="102">
        <f t="shared" si="512"/>
        <v>0.72250872097481356</v>
      </c>
      <c r="AY384" s="103">
        <f t="shared" si="513"/>
        <v>0.5796149608215434</v>
      </c>
    </row>
    <row r="385" spans="1:51" x14ac:dyDescent="0.2">
      <c r="A385" s="27" t="s">
        <v>399</v>
      </c>
      <c r="B385" s="18">
        <f>IF(ISERROR(VLOOKUP('Prices revenue smoothing'!A385,Quantities!$A$1:$B$576,2,FALSE)),0,VLOOKUP('Prices revenue smoothing'!A385,Quantities!$A$1:$B$576,2,FALSE))</f>
        <v>4</v>
      </c>
      <c r="C385" s="19">
        <f t="shared" si="502"/>
        <v>1</v>
      </c>
      <c r="D385" s="20">
        <v>2</v>
      </c>
      <c r="E385" s="21">
        <v>450</v>
      </c>
      <c r="F385" s="22">
        <v>0</v>
      </c>
      <c r="G385" s="23">
        <v>0</v>
      </c>
      <c r="H385" s="23">
        <v>0</v>
      </c>
      <c r="I385" s="23">
        <f>VLOOKUP(A385,'[1]Public Lighting Charges'!$A$8:$L$689,12,FALSE)</f>
        <v>47.674126749059006</v>
      </c>
      <c r="J385" s="24">
        <f t="shared" si="503"/>
        <v>47.674126749059006</v>
      </c>
      <c r="K385" s="25">
        <f t="shared" si="504"/>
        <v>47.674126749059006</v>
      </c>
      <c r="L385" s="25">
        <f t="shared" si="551"/>
        <v>66.99565609982173</v>
      </c>
      <c r="M385" s="25">
        <f t="shared" si="551"/>
        <v>67.169901908411376</v>
      </c>
      <c r="N385" s="25">
        <f t="shared" si="551"/>
        <v>67.012741010800838</v>
      </c>
      <c r="O385" s="25">
        <f t="shared" si="551"/>
        <v>67.638948043018033</v>
      </c>
      <c r="P385" s="23">
        <f t="shared" si="553"/>
        <v>66.99565609982173</v>
      </c>
      <c r="Q385" s="23">
        <f t="shared" si="554"/>
        <v>0</v>
      </c>
      <c r="R385" s="32">
        <f t="shared" si="514"/>
        <v>66.99565609982173</v>
      </c>
      <c r="S385" s="26">
        <f t="shared" si="485"/>
        <v>0</v>
      </c>
      <c r="U385" s="61">
        <f t="shared" si="486"/>
        <v>190.69650699623602</v>
      </c>
      <c r="V385" s="61">
        <f t="shared" si="487"/>
        <v>267.98262439928692</v>
      </c>
      <c r="W385" s="61">
        <f t="shared" si="488"/>
        <v>268.6796076336455</v>
      </c>
      <c r="X385" s="61">
        <f t="shared" si="489"/>
        <v>268.05096404320335</v>
      </c>
      <c r="Y385" s="61">
        <f t="shared" si="490"/>
        <v>270.55579217207213</v>
      </c>
      <c r="Z385" s="62">
        <f t="shared" si="491"/>
        <v>1038.3031545838187</v>
      </c>
      <c r="AA385" s="61">
        <f t="shared" si="505"/>
        <v>79.859285175836106</v>
      </c>
      <c r="AB385" s="63">
        <f t="shared" si="506"/>
        <v>2.2863681376925176E-5</v>
      </c>
      <c r="AC385" s="73"/>
      <c r="AD385" s="81">
        <f t="shared" si="507"/>
        <v>190.69650699623602</v>
      </c>
      <c r="AE385" s="81">
        <f t="shared" si="492"/>
        <v>219.24486418611616</v>
      </c>
      <c r="AF385" s="81">
        <f t="shared" si="493"/>
        <v>251.40927868733917</v>
      </c>
      <c r="AG385" s="81">
        <f t="shared" si="494"/>
        <v>287.64777582136031</v>
      </c>
      <c r="AH385" s="81">
        <f t="shared" si="495"/>
        <v>328.47639636045096</v>
      </c>
      <c r="AI385" s="82">
        <f t="shared" si="496"/>
        <v>1038.3031545850504</v>
      </c>
      <c r="AK385" s="86">
        <f t="shared" si="497"/>
        <v>0.14970571637394295</v>
      </c>
      <c r="AL385" s="86">
        <f t="shared" si="498"/>
        <v>0.14670544106300595</v>
      </c>
      <c r="AM385" s="86">
        <f t="shared" si="499"/>
        <v>0.14414144666111758</v>
      </c>
      <c r="AN385" s="86">
        <f t="shared" si="500"/>
        <v>0.14193963580113583</v>
      </c>
      <c r="AO385" s="56"/>
      <c r="AP385" s="53" t="str">
        <f t="shared" si="508"/>
        <v>MVA0190-ST-0450-002-B</v>
      </c>
      <c r="AQ385" s="53">
        <f t="shared" si="509"/>
        <v>47.674126749059006</v>
      </c>
      <c r="AR385" s="54">
        <f t="shared" ref="AR385:AU385" si="569">IF($B385=0,L385,AQ385*(1+AK385))</f>
        <v>54.811216046529047</v>
      </c>
      <c r="AS385" s="54">
        <f t="shared" si="569"/>
        <v>62.852319671834799</v>
      </c>
      <c r="AT385" s="54">
        <f t="shared" si="569"/>
        <v>71.911943955340078</v>
      </c>
      <c r="AU385" s="54">
        <f t="shared" si="569"/>
        <v>82.119099090112741</v>
      </c>
      <c r="AW385" s="102">
        <f t="shared" si="511"/>
        <v>0.41877686400103997</v>
      </c>
      <c r="AX385" s="102">
        <f t="shared" si="512"/>
        <v>0.72250872097481289</v>
      </c>
      <c r="AY385" s="103">
        <f t="shared" si="513"/>
        <v>0.57961496082154396</v>
      </c>
    </row>
    <row r="386" spans="1:51" x14ac:dyDescent="0.2">
      <c r="A386" s="27" t="s">
        <v>400</v>
      </c>
      <c r="B386" s="18">
        <f>IF(ISERROR(VLOOKUP('Prices revenue smoothing'!A386,Quantities!$A$1:$B$576,2,FALSE)),0,VLOOKUP('Prices revenue smoothing'!A386,Quantities!$A$1:$B$576,2,FALSE))</f>
        <v>9</v>
      </c>
      <c r="C386" s="19">
        <f t="shared" si="502"/>
        <v>1</v>
      </c>
      <c r="D386" s="20">
        <v>2</v>
      </c>
      <c r="E386" s="21">
        <v>780</v>
      </c>
      <c r="F386" s="22">
        <v>0</v>
      </c>
      <c r="G386" s="23">
        <v>0</v>
      </c>
      <c r="H386" s="23">
        <v>0</v>
      </c>
      <c r="I386" s="23">
        <f>VLOOKUP(A386,'[1]Public Lighting Charges'!$A$8:$L$689,12,FALSE)</f>
        <v>50.610362811559007</v>
      </c>
      <c r="J386" s="24">
        <f t="shared" si="503"/>
        <v>50.610362811559007</v>
      </c>
      <c r="K386" s="25">
        <f t="shared" si="504"/>
        <v>50.610362811559007</v>
      </c>
      <c r="L386" s="25">
        <f t="shared" si="551"/>
        <v>71.121899722627631</v>
      </c>
      <c r="M386" s="25">
        <f t="shared" si="551"/>
        <v>71.306877281577655</v>
      </c>
      <c r="N386" s="25">
        <f t="shared" si="551"/>
        <v>71.140036888470377</v>
      </c>
      <c r="O386" s="25">
        <f t="shared" si="551"/>
        <v>71.804811835738533</v>
      </c>
      <c r="P386" s="23">
        <f t="shared" si="553"/>
        <v>71.121899722627631</v>
      </c>
      <c r="Q386" s="23">
        <f t="shared" si="554"/>
        <v>0</v>
      </c>
      <c r="R386" s="32">
        <f t="shared" si="514"/>
        <v>71.121899722627631</v>
      </c>
      <c r="S386" s="26">
        <f t="shared" si="485"/>
        <v>0</v>
      </c>
      <c r="U386" s="61">
        <f t="shared" si="486"/>
        <v>455.49326530403107</v>
      </c>
      <c r="V386" s="61">
        <f t="shared" si="487"/>
        <v>640.09709750364868</v>
      </c>
      <c r="W386" s="61">
        <f t="shared" si="488"/>
        <v>641.76189553419886</v>
      </c>
      <c r="X386" s="61">
        <f t="shared" si="489"/>
        <v>640.26033199623339</v>
      </c>
      <c r="Y386" s="61">
        <f t="shared" si="490"/>
        <v>646.24330652164679</v>
      </c>
      <c r="Z386" s="62">
        <f t="shared" si="491"/>
        <v>2480.0668963810363</v>
      </c>
      <c r="AA386" s="61">
        <f t="shared" si="505"/>
        <v>190.75004121761572</v>
      </c>
      <c r="AB386" s="63">
        <f t="shared" si="506"/>
        <v>5.461166044038847E-5</v>
      </c>
      <c r="AC386" s="73"/>
      <c r="AD386" s="81">
        <f t="shared" si="507"/>
        <v>455.49326530403107</v>
      </c>
      <c r="AE386" s="81">
        <f t="shared" si="492"/>
        <v>523.6832108898775</v>
      </c>
      <c r="AF386" s="81">
        <f t="shared" si="493"/>
        <v>600.51038732076813</v>
      </c>
      <c r="AG386" s="81">
        <f t="shared" si="494"/>
        <v>687.06882328421159</v>
      </c>
      <c r="AH386" s="81">
        <f t="shared" si="495"/>
        <v>784.5911218314875</v>
      </c>
      <c r="AI386" s="82">
        <f t="shared" si="496"/>
        <v>2480.0668963839794</v>
      </c>
      <c r="AK386" s="86">
        <f t="shared" si="497"/>
        <v>0.14970571637394298</v>
      </c>
      <c r="AL386" s="86">
        <f t="shared" si="498"/>
        <v>0.14670544106300593</v>
      </c>
      <c r="AM386" s="86">
        <f t="shared" si="499"/>
        <v>0.14414144666111742</v>
      </c>
      <c r="AN386" s="86">
        <f t="shared" si="500"/>
        <v>0.14193963580113578</v>
      </c>
      <c r="AO386" s="56"/>
      <c r="AP386" s="53" t="str">
        <f t="shared" si="508"/>
        <v>MVA0190-ST-0780-002-B</v>
      </c>
      <c r="AQ386" s="53">
        <f t="shared" si="509"/>
        <v>50.610362811559007</v>
      </c>
      <c r="AR386" s="54">
        <f t="shared" ref="AR386:AU386" si="570">IF($B386=0,L386,AQ386*(1+AK386))</f>
        <v>58.187023432208612</v>
      </c>
      <c r="AS386" s="54">
        <f t="shared" si="570"/>
        <v>66.723376368974243</v>
      </c>
      <c r="AT386" s="54">
        <f t="shared" si="570"/>
        <v>76.340980364912411</v>
      </c>
      <c r="AU386" s="54">
        <f t="shared" si="570"/>
        <v>87.17679131460973</v>
      </c>
      <c r="AW386" s="102">
        <f t="shared" si="511"/>
        <v>0.41877686400103975</v>
      </c>
      <c r="AX386" s="102">
        <f t="shared" si="512"/>
        <v>0.72250872097481267</v>
      </c>
      <c r="AY386" s="103">
        <f t="shared" si="513"/>
        <v>0.57961496082154373</v>
      </c>
    </row>
    <row r="387" spans="1:51" x14ac:dyDescent="0.2">
      <c r="A387" s="27" t="s">
        <v>401</v>
      </c>
      <c r="B387" s="18">
        <f>IF(ISERROR(VLOOKUP('Prices revenue smoothing'!A387,Quantities!$A$1:$B$576,2,FALSE)),0,VLOOKUP('Prices revenue smoothing'!A387,Quantities!$A$1:$B$576,2,FALSE))</f>
        <v>4</v>
      </c>
      <c r="C387" s="19">
        <f t="shared" si="502"/>
        <v>1</v>
      </c>
      <c r="D387" s="20">
        <v>2</v>
      </c>
      <c r="E387" s="21">
        <v>940</v>
      </c>
      <c r="F387" s="22">
        <v>0</v>
      </c>
      <c r="G387" s="23">
        <v>0</v>
      </c>
      <c r="H387" s="23">
        <v>0</v>
      </c>
      <c r="I387" s="23">
        <f>VLOOKUP(A387,'[1]Public Lighting Charges'!$A$8:$L$689,12,FALSE)</f>
        <v>45.205405811559004</v>
      </c>
      <c r="J387" s="24">
        <f t="shared" si="503"/>
        <v>45.205405811559004</v>
      </c>
      <c r="K387" s="25">
        <f t="shared" si="504"/>
        <v>45.205405811559004</v>
      </c>
      <c r="L387" s="25">
        <f t="shared" si="551"/>
        <v>63.526403693673693</v>
      </c>
      <c r="M387" s="25">
        <f t="shared" si="551"/>
        <v>63.69162648904274</v>
      </c>
      <c r="N387" s="25">
        <f t="shared" si="551"/>
        <v>63.542603892539006</v>
      </c>
      <c r="O387" s="25">
        <f t="shared" si="551"/>
        <v>64.136383893218067</v>
      </c>
      <c r="P387" s="23">
        <f t="shared" si="553"/>
        <v>63.526403693673693</v>
      </c>
      <c r="Q387" s="23">
        <f t="shared" si="554"/>
        <v>0</v>
      </c>
      <c r="R387" s="32">
        <f t="shared" si="514"/>
        <v>63.526403693673693</v>
      </c>
      <c r="S387" s="26">
        <f t="shared" si="485"/>
        <v>0</v>
      </c>
      <c r="U387" s="61">
        <f t="shared" si="486"/>
        <v>180.82162324623602</v>
      </c>
      <c r="V387" s="61">
        <f t="shared" si="487"/>
        <v>254.10561477469477</v>
      </c>
      <c r="W387" s="61">
        <f t="shared" si="488"/>
        <v>254.76650595617096</v>
      </c>
      <c r="X387" s="61">
        <f t="shared" si="489"/>
        <v>254.17041557015602</v>
      </c>
      <c r="Y387" s="61">
        <f t="shared" si="490"/>
        <v>256.54553557287227</v>
      </c>
      <c r="Z387" s="62">
        <f t="shared" si="491"/>
        <v>984.53644899347535</v>
      </c>
      <c r="AA387" s="61">
        <f t="shared" si="505"/>
        <v>75.723912326636253</v>
      </c>
      <c r="AB387" s="63">
        <f t="shared" si="506"/>
        <v>2.1679725785653471E-5</v>
      </c>
      <c r="AC387" s="73"/>
      <c r="AD387" s="81">
        <f t="shared" si="507"/>
        <v>180.82162324623602</v>
      </c>
      <c r="AE387" s="81">
        <f t="shared" si="492"/>
        <v>207.89165389021298</v>
      </c>
      <c r="AF387" s="81">
        <f t="shared" si="493"/>
        <v>238.39049066749445</v>
      </c>
      <c r="AG387" s="81">
        <f t="shared" si="494"/>
        <v>272.75244086256072</v>
      </c>
      <c r="AH387" s="81">
        <f t="shared" si="495"/>
        <v>311.46682298246344</v>
      </c>
      <c r="AI387" s="82">
        <f t="shared" si="496"/>
        <v>984.53644899464325</v>
      </c>
      <c r="AK387" s="86">
        <f t="shared" si="497"/>
        <v>0.14970571637394287</v>
      </c>
      <c r="AL387" s="86">
        <f t="shared" si="498"/>
        <v>0.14670544106300593</v>
      </c>
      <c r="AM387" s="86">
        <f t="shared" si="499"/>
        <v>0.14414144666111747</v>
      </c>
      <c r="AN387" s="86">
        <f t="shared" si="500"/>
        <v>0.14193963580113589</v>
      </c>
      <c r="AO387" s="56"/>
      <c r="AP387" s="53" t="str">
        <f t="shared" si="508"/>
        <v>MVA0190-ST-0940-002-B</v>
      </c>
      <c r="AQ387" s="53">
        <f t="shared" si="509"/>
        <v>45.205405811559004</v>
      </c>
      <c r="AR387" s="54">
        <f t="shared" ref="AR387:AU387" si="571">IF($B387=0,L387,AQ387*(1+AK387))</f>
        <v>51.972913472553245</v>
      </c>
      <c r="AS387" s="54">
        <f t="shared" si="571"/>
        <v>59.597622666873612</v>
      </c>
      <c r="AT387" s="54">
        <f t="shared" si="571"/>
        <v>68.188110215640179</v>
      </c>
      <c r="AU387" s="54">
        <f t="shared" si="571"/>
        <v>77.866705745615874</v>
      </c>
      <c r="AW387" s="102">
        <f t="shared" si="511"/>
        <v>0.41877686400103986</v>
      </c>
      <c r="AX387" s="102">
        <f t="shared" si="512"/>
        <v>0.72250872097481289</v>
      </c>
      <c r="AY387" s="103">
        <f t="shared" si="513"/>
        <v>0.57961496082154373</v>
      </c>
    </row>
    <row r="388" spans="1:51" x14ac:dyDescent="0.2">
      <c r="A388" s="27" t="s">
        <v>402</v>
      </c>
      <c r="B388" s="18">
        <f>IF(ISERROR(VLOOKUP('Prices revenue smoothing'!A388,Quantities!$A$1:$B$576,2,FALSE)),0,VLOOKUP('Prices revenue smoothing'!A388,Quantities!$A$1:$B$576,2,FALSE))</f>
        <v>145</v>
      </c>
      <c r="C388" s="19">
        <f t="shared" si="502"/>
        <v>1</v>
      </c>
      <c r="D388" s="20">
        <v>2</v>
      </c>
      <c r="E388" s="21">
        <v>30</v>
      </c>
      <c r="F388" s="22">
        <v>0</v>
      </c>
      <c r="G388" s="23">
        <v>0</v>
      </c>
      <c r="H388" s="23">
        <v>0</v>
      </c>
      <c r="I388" s="23">
        <f>VLOOKUP(A388,'[1]Public Lighting Charges'!$A$8:$L$689,12,FALSE)</f>
        <v>53.715688950765824</v>
      </c>
      <c r="J388" s="24">
        <f t="shared" si="503"/>
        <v>53.715688950765824</v>
      </c>
      <c r="K388" s="25">
        <f t="shared" si="504"/>
        <v>53.715688950765824</v>
      </c>
      <c r="L388" s="25">
        <f t="shared" si="551"/>
        <v>75.485762813296475</v>
      </c>
      <c r="M388" s="25">
        <f t="shared" si="551"/>
        <v>75.682090135754677</v>
      </c>
      <c r="N388" s="25">
        <f t="shared" si="551"/>
        <v>75.505012830580185</v>
      </c>
      <c r="O388" s="25">
        <f t="shared" si="551"/>
        <v>76.21057671722285</v>
      </c>
      <c r="P388" s="23">
        <f t="shared" si="553"/>
        <v>75.485762813296475</v>
      </c>
      <c r="Q388" s="23">
        <f t="shared" si="554"/>
        <v>0</v>
      </c>
      <c r="R388" s="32">
        <f t="shared" si="514"/>
        <v>75.485762813296475</v>
      </c>
      <c r="S388" s="26">
        <f t="shared" si="485"/>
        <v>0</v>
      </c>
      <c r="U388" s="61">
        <f t="shared" si="486"/>
        <v>7788.7748978610443</v>
      </c>
      <c r="V388" s="61">
        <f t="shared" si="487"/>
        <v>10945.43560792799</v>
      </c>
      <c r="W388" s="61">
        <f t="shared" si="488"/>
        <v>10973.903069684427</v>
      </c>
      <c r="X388" s="61">
        <f t="shared" si="489"/>
        <v>10948.226860434126</v>
      </c>
      <c r="Y388" s="61">
        <f t="shared" si="490"/>
        <v>11050.533623997313</v>
      </c>
      <c r="Z388" s="62">
        <f t="shared" si="491"/>
        <v>42408.273094126504</v>
      </c>
      <c r="AA388" s="61">
        <f t="shared" si="505"/>
        <v>3261.7587261362687</v>
      </c>
      <c r="AB388" s="63">
        <f t="shared" si="506"/>
        <v>9.3384021755995141E-4</v>
      </c>
      <c r="AC388" s="73"/>
      <c r="AD388" s="81">
        <f t="shared" si="507"/>
        <v>7788.7748978610443</v>
      </c>
      <c r="AE388" s="81">
        <f t="shared" si="492"/>
        <v>8954.799023620717</v>
      </c>
      <c r="AF388" s="81">
        <f t="shared" si="493"/>
        <v>10268.516764011569</v>
      </c>
      <c r="AG388" s="81">
        <f t="shared" si="494"/>
        <v>11748.635625440134</v>
      </c>
      <c r="AH388" s="81">
        <f t="shared" si="495"/>
        <v>13416.232687275358</v>
      </c>
      <c r="AI388" s="82">
        <f t="shared" si="496"/>
        <v>42408.273094176824</v>
      </c>
      <c r="AK388" s="86">
        <f t="shared" si="497"/>
        <v>0.14970571637394303</v>
      </c>
      <c r="AL388" s="86">
        <f t="shared" si="498"/>
        <v>0.1467054410630059</v>
      </c>
      <c r="AM388" s="86">
        <f t="shared" si="499"/>
        <v>0.14414144666111761</v>
      </c>
      <c r="AN388" s="86">
        <f t="shared" si="500"/>
        <v>0.14193963580113597</v>
      </c>
      <c r="AO388" s="56"/>
      <c r="AP388" s="53" t="str">
        <f t="shared" si="508"/>
        <v>MVA0220-ST-0030-002-B</v>
      </c>
      <c r="AQ388" s="53">
        <f t="shared" si="509"/>
        <v>53.715688950765824</v>
      </c>
      <c r="AR388" s="54">
        <f t="shared" ref="AR388:AU388" si="572">IF($B388=0,L388,AQ388*(1+AK388))</f>
        <v>61.75723464566012</v>
      </c>
      <c r="AS388" s="54">
        <f t="shared" si="572"/>
        <v>70.817356993183239</v>
      </c>
      <c r="AT388" s="54">
        <f t="shared" si="572"/>
        <v>81.025073278897494</v>
      </c>
      <c r="AU388" s="54">
        <f t="shared" si="572"/>
        <v>92.52574267086456</v>
      </c>
      <c r="AW388" s="102">
        <f t="shared" si="511"/>
        <v>0.41877686400103997</v>
      </c>
      <c r="AX388" s="102">
        <f t="shared" si="512"/>
        <v>0.72250872097481345</v>
      </c>
      <c r="AY388" s="103">
        <f t="shared" si="513"/>
        <v>0.57961496082154351</v>
      </c>
    </row>
    <row r="389" spans="1:51" x14ac:dyDescent="0.2">
      <c r="A389" s="27" t="s">
        <v>403</v>
      </c>
      <c r="B389" s="18">
        <f>IF(ISERROR(VLOOKUP('Prices revenue smoothing'!A389,Quantities!$A$1:$B$576,2,FALSE)),0,VLOOKUP('Prices revenue smoothing'!A389,Quantities!$A$1:$B$576,2,FALSE))</f>
        <v>56</v>
      </c>
      <c r="C389" s="19">
        <f t="shared" si="502"/>
        <v>1</v>
      </c>
      <c r="D389" s="20">
        <v>2</v>
      </c>
      <c r="E389" s="21">
        <v>210</v>
      </c>
      <c r="F389" s="22">
        <v>0</v>
      </c>
      <c r="G389" s="23">
        <v>0</v>
      </c>
      <c r="H389" s="23">
        <v>0</v>
      </c>
      <c r="I389" s="23">
        <f>VLOOKUP(A389,'[1]Public Lighting Charges'!$A$8:$L$689,12,FALSE)</f>
        <v>64.52560295076583</v>
      </c>
      <c r="J389" s="24">
        <f t="shared" si="503"/>
        <v>64.52560295076583</v>
      </c>
      <c r="K389" s="25">
        <f t="shared" si="504"/>
        <v>64.52560295076583</v>
      </c>
      <c r="L389" s="25">
        <f t="shared" si="551"/>
        <v>90.676754871204352</v>
      </c>
      <c r="M389" s="25">
        <f t="shared" si="551"/>
        <v>90.912591720824508</v>
      </c>
      <c r="N389" s="25">
        <f t="shared" si="551"/>
        <v>90.69987882244294</v>
      </c>
      <c r="O389" s="25">
        <f t="shared" si="551"/>
        <v>91.547432602263783</v>
      </c>
      <c r="P389" s="23">
        <f t="shared" si="553"/>
        <v>90.676754871204352</v>
      </c>
      <c r="Q389" s="23">
        <f t="shared" si="554"/>
        <v>0</v>
      </c>
      <c r="R389" s="32">
        <f t="shared" si="514"/>
        <v>90.676754871204352</v>
      </c>
      <c r="S389" s="26">
        <f t="shared" si="485"/>
        <v>0</v>
      </c>
      <c r="U389" s="61">
        <f t="shared" si="486"/>
        <v>3613.4337652428867</v>
      </c>
      <c r="V389" s="61">
        <f t="shared" si="487"/>
        <v>5077.8982727874436</v>
      </c>
      <c r="W389" s="61">
        <f t="shared" si="488"/>
        <v>5091.1051363661727</v>
      </c>
      <c r="X389" s="61">
        <f t="shared" si="489"/>
        <v>5079.1932140568042</v>
      </c>
      <c r="Y389" s="61">
        <f t="shared" si="490"/>
        <v>5126.6562257267715</v>
      </c>
      <c r="Z389" s="62">
        <f t="shared" si="491"/>
        <v>19674.401678502843</v>
      </c>
      <c r="AA389" s="61">
        <f t="shared" si="505"/>
        <v>1513.2224604838848</v>
      </c>
      <c r="AB389" s="63">
        <f t="shared" si="506"/>
        <v>4.3323498466999718E-4</v>
      </c>
      <c r="AC389" s="73"/>
      <c r="AD389" s="81">
        <f t="shared" si="507"/>
        <v>3613.4337652428867</v>
      </c>
      <c r="AE389" s="81">
        <f t="shared" si="492"/>
        <v>4154.3854556383667</v>
      </c>
      <c r="AF389" s="81">
        <f t="shared" si="493"/>
        <v>4763.8564062535297</v>
      </c>
      <c r="AG389" s="81">
        <f t="shared" si="494"/>
        <v>5450.5255603367459</v>
      </c>
      <c r="AH389" s="81">
        <f t="shared" si="495"/>
        <v>6224.1711732957256</v>
      </c>
      <c r="AI389" s="82">
        <f t="shared" si="496"/>
        <v>19674.401678526181</v>
      </c>
      <c r="AK389" s="86">
        <f t="shared" si="497"/>
        <v>0.14970571637394287</v>
      </c>
      <c r="AL389" s="86">
        <f t="shared" si="498"/>
        <v>0.14670544106300581</v>
      </c>
      <c r="AM389" s="86">
        <f t="shared" si="499"/>
        <v>0.14414144666111753</v>
      </c>
      <c r="AN389" s="86">
        <f t="shared" si="500"/>
        <v>0.14193963580113586</v>
      </c>
      <c r="AO389" s="56"/>
      <c r="AP389" s="53" t="str">
        <f t="shared" si="508"/>
        <v>MVA0220-ST-0210-002-B</v>
      </c>
      <c r="AQ389" s="53">
        <f t="shared" si="509"/>
        <v>64.52560295076583</v>
      </c>
      <c r="AR389" s="54">
        <f t="shared" ref="AR389:AU389" si="573">IF($B389=0,L389,AQ389*(1+AK389))</f>
        <v>74.185454564970826</v>
      </c>
      <c r="AS389" s="54">
        <f t="shared" si="573"/>
        <v>85.068864397384445</v>
      </c>
      <c r="AT389" s="54">
        <f t="shared" si="573"/>
        <v>97.330813577441873</v>
      </c>
      <c r="AU389" s="54">
        <f t="shared" si="573"/>
        <v>111.14591380885221</v>
      </c>
      <c r="AW389" s="102">
        <f t="shared" si="511"/>
        <v>0.41877686400103975</v>
      </c>
      <c r="AX389" s="102">
        <f t="shared" si="512"/>
        <v>0.72250872097481211</v>
      </c>
      <c r="AY389" s="103">
        <f t="shared" si="513"/>
        <v>0.57961496082154418</v>
      </c>
    </row>
    <row r="390" spans="1:51" x14ac:dyDescent="0.2">
      <c r="A390" s="27" t="s">
        <v>404</v>
      </c>
      <c r="B390" s="18">
        <f>IF(ISERROR(VLOOKUP('Prices revenue smoothing'!A390,Quantities!$A$1:$B$576,2,FALSE)),0,VLOOKUP('Prices revenue smoothing'!A390,Quantities!$A$1:$B$576,2,FALSE))</f>
        <v>133</v>
      </c>
      <c r="C390" s="19">
        <f t="shared" si="502"/>
        <v>1</v>
      </c>
      <c r="D390" s="20">
        <v>2</v>
      </c>
      <c r="E390" s="21">
        <v>300</v>
      </c>
      <c r="F390" s="22">
        <v>0</v>
      </c>
      <c r="G390" s="23">
        <v>0</v>
      </c>
      <c r="H390" s="23">
        <v>0</v>
      </c>
      <c r="I390" s="23">
        <f>VLOOKUP(A390,'[1]Public Lighting Charges'!$A$8:$L$689,12,FALSE)</f>
        <v>63.590572700765826</v>
      </c>
      <c r="J390" s="24">
        <f t="shared" si="503"/>
        <v>63.590572700765826</v>
      </c>
      <c r="K390" s="25">
        <f t="shared" si="504"/>
        <v>63.590572700765826</v>
      </c>
      <c r="L390" s="25">
        <f t="shared" si="551"/>
        <v>89.362772437888637</v>
      </c>
      <c r="M390" s="25">
        <f t="shared" si="551"/>
        <v>89.595191813229206</v>
      </c>
      <c r="N390" s="25">
        <f t="shared" si="551"/>
        <v>89.38556130362754</v>
      </c>
      <c r="O390" s="25">
        <f t="shared" si="551"/>
        <v>90.220833316422684</v>
      </c>
      <c r="P390" s="23">
        <f t="shared" si="553"/>
        <v>89.362772437888637</v>
      </c>
      <c r="Q390" s="23">
        <f t="shared" si="554"/>
        <v>0</v>
      </c>
      <c r="R390" s="32">
        <f t="shared" si="514"/>
        <v>89.362772437888637</v>
      </c>
      <c r="S390" s="26">
        <f t="shared" si="485"/>
        <v>0</v>
      </c>
      <c r="U390" s="61">
        <f t="shared" si="486"/>
        <v>8457.5461692018544</v>
      </c>
      <c r="V390" s="61">
        <f t="shared" si="487"/>
        <v>11885.248734239189</v>
      </c>
      <c r="W390" s="61">
        <f t="shared" si="488"/>
        <v>11916.160511159484</v>
      </c>
      <c r="X390" s="61">
        <f t="shared" si="489"/>
        <v>11888.279653382462</v>
      </c>
      <c r="Y390" s="61">
        <f t="shared" si="490"/>
        <v>11999.370831084218</v>
      </c>
      <c r="Z390" s="62">
        <f t="shared" si="491"/>
        <v>46049.594750542055</v>
      </c>
      <c r="AA390" s="61">
        <f t="shared" si="505"/>
        <v>3541.8246618823632</v>
      </c>
      <c r="AB390" s="63">
        <f t="shared" si="506"/>
        <v>1.0140229828492985E-3</v>
      </c>
      <c r="AC390" s="73"/>
      <c r="AD390" s="81">
        <f t="shared" si="507"/>
        <v>8457.5461692018544</v>
      </c>
      <c r="AE390" s="81">
        <f t="shared" si="492"/>
        <v>9723.6891772279159</v>
      </c>
      <c r="AF390" s="81">
        <f t="shared" si="493"/>
        <v>11150.207286732715</v>
      </c>
      <c r="AG390" s="81">
        <f t="shared" si="494"/>
        <v>12757.414295613704</v>
      </c>
      <c r="AH390" s="81">
        <f t="shared" si="495"/>
        <v>14568.197034497318</v>
      </c>
      <c r="AI390" s="82">
        <f t="shared" si="496"/>
        <v>46049.594750596705</v>
      </c>
      <c r="AK390" s="86">
        <f t="shared" si="497"/>
        <v>0.14970571637394309</v>
      </c>
      <c r="AL390" s="86">
        <f t="shared" si="498"/>
        <v>0.14670544106300598</v>
      </c>
      <c r="AM390" s="86">
        <f t="shared" si="499"/>
        <v>0.14414144666111761</v>
      </c>
      <c r="AN390" s="86">
        <f t="shared" si="500"/>
        <v>0.14193963580113592</v>
      </c>
      <c r="AO390" s="56"/>
      <c r="AP390" s="53" t="str">
        <f t="shared" si="508"/>
        <v>MVA0220-ST-0300-002-B</v>
      </c>
      <c r="AQ390" s="53">
        <f t="shared" si="509"/>
        <v>63.590572700765826</v>
      </c>
      <c r="AR390" s="54">
        <f t="shared" ref="AR390:AU390" si="574">IF($B390=0,L390,AQ390*(1+AK390))</f>
        <v>73.110444941563273</v>
      </c>
      <c r="AS390" s="54">
        <f t="shared" si="574"/>
        <v>83.836145013027931</v>
      </c>
      <c r="AT390" s="54">
        <f t="shared" si="574"/>
        <v>95.920408237697032</v>
      </c>
      <c r="AU390" s="54">
        <f t="shared" si="574"/>
        <v>109.53531604885204</v>
      </c>
      <c r="AW390" s="102">
        <f t="shared" si="511"/>
        <v>0.41877686400104003</v>
      </c>
      <c r="AX390" s="102">
        <f t="shared" si="512"/>
        <v>0.72250872097481356</v>
      </c>
      <c r="AY390" s="103">
        <f t="shared" si="513"/>
        <v>0.5796149608215434</v>
      </c>
    </row>
    <row r="391" spans="1:51" x14ac:dyDescent="0.2">
      <c r="A391" s="27" t="s">
        <v>405</v>
      </c>
      <c r="B391" s="18">
        <f>IF(ISERROR(VLOOKUP('Prices revenue smoothing'!A391,Quantities!$A$1:$B$576,2,FALSE)),0,VLOOKUP('Prices revenue smoothing'!A391,Quantities!$A$1:$B$576,2,FALSE))</f>
        <v>8</v>
      </c>
      <c r="C391" s="19">
        <f t="shared" si="502"/>
        <v>1</v>
      </c>
      <c r="D391" s="20">
        <v>2</v>
      </c>
      <c r="E391" s="21">
        <v>380</v>
      </c>
      <c r="F391" s="22">
        <v>0</v>
      </c>
      <c r="G391" s="23">
        <v>0</v>
      </c>
      <c r="H391" s="23">
        <v>0</v>
      </c>
      <c r="I391" s="23">
        <f>VLOOKUP(A391,'[1]Public Lighting Charges'!$A$8:$L$689,12,FALSE)</f>
        <v>58.653130825765821</v>
      </c>
      <c r="J391" s="24">
        <f t="shared" si="503"/>
        <v>58.653130825765821</v>
      </c>
      <c r="K391" s="25">
        <f t="shared" si="504"/>
        <v>58.653130825765821</v>
      </c>
      <c r="L391" s="25">
        <f t="shared" si="551"/>
        <v>82.424267625592549</v>
      </c>
      <c r="M391" s="25">
        <f t="shared" si="551"/>
        <v>82.638640974491935</v>
      </c>
      <c r="N391" s="25">
        <f t="shared" si="551"/>
        <v>82.445287067103862</v>
      </c>
      <c r="O391" s="25">
        <f t="shared" si="551"/>
        <v>83.215705016822753</v>
      </c>
      <c r="P391" s="23">
        <f t="shared" si="553"/>
        <v>82.424267625592549</v>
      </c>
      <c r="Q391" s="23">
        <f t="shared" si="554"/>
        <v>0</v>
      </c>
      <c r="R391" s="32">
        <f t="shared" si="514"/>
        <v>82.424267625592549</v>
      </c>
      <c r="S391" s="26">
        <f t="shared" si="485"/>
        <v>0</v>
      </c>
      <c r="U391" s="61">
        <f t="shared" si="486"/>
        <v>469.22504660612657</v>
      </c>
      <c r="V391" s="61">
        <f t="shared" si="487"/>
        <v>659.39414100474039</v>
      </c>
      <c r="W391" s="61">
        <f t="shared" si="488"/>
        <v>661.10912779593548</v>
      </c>
      <c r="X391" s="61">
        <f t="shared" si="489"/>
        <v>659.5622965368309</v>
      </c>
      <c r="Y391" s="61">
        <f t="shared" si="490"/>
        <v>665.72564013458202</v>
      </c>
      <c r="Z391" s="62">
        <f t="shared" si="491"/>
        <v>2554.8336137614569</v>
      </c>
      <c r="AA391" s="61">
        <f t="shared" si="505"/>
        <v>196.50059352845545</v>
      </c>
      <c r="AB391" s="63">
        <f t="shared" si="506"/>
        <v>5.6258041264946154E-5</v>
      </c>
      <c r="AC391" s="73"/>
      <c r="AD391" s="81">
        <f t="shared" si="507"/>
        <v>469.22504660612657</v>
      </c>
      <c r="AE391" s="81">
        <f t="shared" si="492"/>
        <v>539.47071834889346</v>
      </c>
      <c r="AF391" s="81">
        <f t="shared" si="493"/>
        <v>618.61400802484445</v>
      </c>
      <c r="AG391" s="81">
        <f t="shared" si="494"/>
        <v>707.78192606637776</v>
      </c>
      <c r="AH391" s="81">
        <f t="shared" si="495"/>
        <v>808.24423487886588</v>
      </c>
      <c r="AI391" s="82">
        <f t="shared" si="496"/>
        <v>2554.8336137644874</v>
      </c>
      <c r="AK391" s="86">
        <f t="shared" si="497"/>
        <v>0.14970571637394284</v>
      </c>
      <c r="AL391" s="86">
        <f t="shared" si="498"/>
        <v>0.14670544106300581</v>
      </c>
      <c r="AM391" s="86">
        <f t="shared" si="499"/>
        <v>0.14414144666111764</v>
      </c>
      <c r="AN391" s="86">
        <f t="shared" si="500"/>
        <v>0.14193963580113583</v>
      </c>
      <c r="AO391" s="56"/>
      <c r="AP391" s="53" t="str">
        <f t="shared" si="508"/>
        <v>MVA0220-ST-0380-002-B</v>
      </c>
      <c r="AQ391" s="53">
        <f t="shared" si="509"/>
        <v>58.653130825765821</v>
      </c>
      <c r="AR391" s="54">
        <f t="shared" ref="AR391:AU391" si="575">IF($B391=0,L391,AQ391*(1+AK391))</f>
        <v>67.433839793611682</v>
      </c>
      <c r="AS391" s="54">
        <f t="shared" si="575"/>
        <v>77.326751003105556</v>
      </c>
      <c r="AT391" s="54">
        <f t="shared" si="575"/>
        <v>88.472740758297221</v>
      </c>
      <c r="AU391" s="54">
        <f t="shared" si="575"/>
        <v>101.03052935985824</v>
      </c>
      <c r="AW391" s="102">
        <f t="shared" si="511"/>
        <v>0.41877686400103986</v>
      </c>
      <c r="AX391" s="102">
        <f t="shared" si="512"/>
        <v>0.72250872097481256</v>
      </c>
      <c r="AY391" s="103">
        <f t="shared" si="513"/>
        <v>0.57961496082154407</v>
      </c>
    </row>
    <row r="392" spans="1:51" x14ac:dyDescent="0.2">
      <c r="A392" s="27" t="s">
        <v>406</v>
      </c>
      <c r="B392" s="18">
        <f>IF(ISERROR(VLOOKUP('Prices revenue smoothing'!A392,Quantities!$A$1:$B$576,2,FALSE)),0,VLOOKUP('Prices revenue smoothing'!A392,Quantities!$A$1:$B$576,2,FALSE))</f>
        <v>7</v>
      </c>
      <c r="C392" s="19">
        <f t="shared" si="502"/>
        <v>1</v>
      </c>
      <c r="D392" s="20">
        <v>2</v>
      </c>
      <c r="E392" s="21">
        <v>460</v>
      </c>
      <c r="F392" s="22">
        <v>0</v>
      </c>
      <c r="G392" s="23">
        <v>0</v>
      </c>
      <c r="H392" s="23">
        <v>0</v>
      </c>
      <c r="I392" s="23">
        <f>VLOOKUP(A392,'[1]Public Lighting Charges'!$A$8:$L$689,12,FALSE)</f>
        <v>56.184409888265826</v>
      </c>
      <c r="J392" s="24">
        <f t="shared" si="503"/>
        <v>56.184409888265826</v>
      </c>
      <c r="K392" s="25">
        <f t="shared" si="504"/>
        <v>56.184409888265826</v>
      </c>
      <c r="L392" s="25">
        <f t="shared" si="551"/>
        <v>78.955015219444519</v>
      </c>
      <c r="M392" s="25">
        <f t="shared" si="551"/>
        <v>79.160365555123306</v>
      </c>
      <c r="N392" s="25">
        <f t="shared" si="551"/>
        <v>78.975149948842031</v>
      </c>
      <c r="O392" s="25">
        <f t="shared" si="551"/>
        <v>79.713140867022801</v>
      </c>
      <c r="P392" s="23">
        <f t="shared" si="553"/>
        <v>78.955015219444519</v>
      </c>
      <c r="Q392" s="23">
        <f t="shared" si="554"/>
        <v>0</v>
      </c>
      <c r="R392" s="32">
        <f t="shared" si="514"/>
        <v>78.955015219444519</v>
      </c>
      <c r="S392" s="26">
        <f t="shared" si="485"/>
        <v>0</v>
      </c>
      <c r="U392" s="61">
        <f t="shared" si="486"/>
        <v>393.2908692178608</v>
      </c>
      <c r="V392" s="61">
        <f t="shared" si="487"/>
        <v>552.68510653611168</v>
      </c>
      <c r="W392" s="61">
        <f t="shared" si="488"/>
        <v>554.1225588858631</v>
      </c>
      <c r="X392" s="61">
        <f t="shared" si="489"/>
        <v>552.8260496418942</v>
      </c>
      <c r="Y392" s="61">
        <f t="shared" si="490"/>
        <v>557.99198606915957</v>
      </c>
      <c r="Z392" s="62">
        <f t="shared" si="491"/>
        <v>2141.3876772581739</v>
      </c>
      <c r="AA392" s="61">
        <f t="shared" si="505"/>
        <v>164.70111685129876</v>
      </c>
      <c r="AB392" s="63">
        <f t="shared" si="506"/>
        <v>4.7153863822102404E-5</v>
      </c>
      <c r="AC392" s="73"/>
      <c r="AD392" s="81">
        <f t="shared" si="507"/>
        <v>393.2908692178608</v>
      </c>
      <c r="AE392" s="81">
        <f t="shared" si="492"/>
        <v>452.16876053745131</v>
      </c>
      <c r="AF392" s="81">
        <f t="shared" si="493"/>
        <v>518.5043779870108</v>
      </c>
      <c r="AG392" s="81">
        <f t="shared" si="494"/>
        <v>593.24234913018142</v>
      </c>
      <c r="AH392" s="81">
        <f t="shared" si="495"/>
        <v>677.44695210752968</v>
      </c>
      <c r="AI392" s="82">
        <f t="shared" si="496"/>
        <v>2141.3876772607141</v>
      </c>
      <c r="AK392" s="86">
        <f t="shared" si="497"/>
        <v>0.14970571637394281</v>
      </c>
      <c r="AL392" s="86">
        <f t="shared" si="498"/>
        <v>0.1467054410630059</v>
      </c>
      <c r="AM392" s="86">
        <f t="shared" si="499"/>
        <v>0.1441414466611175</v>
      </c>
      <c r="AN392" s="86">
        <f t="shared" si="500"/>
        <v>0.14193963580113589</v>
      </c>
      <c r="AO392" s="56"/>
      <c r="AP392" s="53" t="str">
        <f t="shared" si="508"/>
        <v>MVA0220-ST-0460-002-B</v>
      </c>
      <c r="AQ392" s="53">
        <f t="shared" si="509"/>
        <v>56.184409888265826</v>
      </c>
      <c r="AR392" s="54">
        <f t="shared" ref="AR392:AU392" si="576">IF($B392=0,L392,AQ392*(1+AK392))</f>
        <v>64.595537219635901</v>
      </c>
      <c r="AS392" s="54">
        <f t="shared" si="576"/>
        <v>74.072053998144398</v>
      </c>
      <c r="AT392" s="54">
        <f t="shared" si="576"/>
        <v>84.74890701859735</v>
      </c>
      <c r="AU392" s="54">
        <f t="shared" si="576"/>
        <v>96.778136015361397</v>
      </c>
      <c r="AW392" s="102">
        <f t="shared" si="511"/>
        <v>0.41877686400103986</v>
      </c>
      <c r="AX392" s="102">
        <f t="shared" si="512"/>
        <v>0.72250872097481289</v>
      </c>
      <c r="AY392" s="103">
        <f t="shared" si="513"/>
        <v>0.57961496082154373</v>
      </c>
    </row>
    <row r="393" spans="1:51" x14ac:dyDescent="0.2">
      <c r="A393" s="27" t="s">
        <v>407</v>
      </c>
      <c r="B393" s="18">
        <f>IF(ISERROR(VLOOKUP('Prices revenue smoothing'!A393,Quantities!$A$1:$B$576,2,FALSE)),0,VLOOKUP('Prices revenue smoothing'!A393,Quantities!$A$1:$B$576,2,FALSE))</f>
        <v>2</v>
      </c>
      <c r="C393" s="19">
        <f t="shared" si="502"/>
        <v>1</v>
      </c>
      <c r="D393" s="20">
        <v>2</v>
      </c>
      <c r="E393" s="21">
        <v>790</v>
      </c>
      <c r="F393" s="22">
        <v>0</v>
      </c>
      <c r="G393" s="23">
        <v>0</v>
      </c>
      <c r="H393" s="23">
        <v>0</v>
      </c>
      <c r="I393" s="23">
        <f>VLOOKUP(A393,'[1]Public Lighting Charges'!$A$8:$L$689,12,FALSE)</f>
        <v>59.120645950765827</v>
      </c>
      <c r="J393" s="24">
        <f t="shared" si="503"/>
        <v>59.120645950765827</v>
      </c>
      <c r="K393" s="25">
        <f t="shared" si="504"/>
        <v>59.120645950765827</v>
      </c>
      <c r="L393" s="25">
        <f t="shared" si="551"/>
        <v>83.081258842250421</v>
      </c>
      <c r="M393" s="25">
        <f t="shared" si="551"/>
        <v>83.2973409282896</v>
      </c>
      <c r="N393" s="25">
        <f t="shared" si="551"/>
        <v>83.10244582651157</v>
      </c>
      <c r="O393" s="25">
        <f t="shared" si="551"/>
        <v>83.87900465974333</v>
      </c>
      <c r="P393" s="23">
        <f t="shared" si="553"/>
        <v>83.081258842250421</v>
      </c>
      <c r="Q393" s="23">
        <f t="shared" si="554"/>
        <v>0</v>
      </c>
      <c r="R393" s="32">
        <f t="shared" si="514"/>
        <v>83.081258842250421</v>
      </c>
      <c r="S393" s="26">
        <f t="shared" si="485"/>
        <v>0</v>
      </c>
      <c r="U393" s="61">
        <f t="shared" si="486"/>
        <v>118.24129190153165</v>
      </c>
      <c r="V393" s="61">
        <f t="shared" si="487"/>
        <v>166.16251768450084</v>
      </c>
      <c r="W393" s="61">
        <f t="shared" si="488"/>
        <v>166.5946818565792</v>
      </c>
      <c r="X393" s="61">
        <f t="shared" si="489"/>
        <v>166.20489165302314</v>
      </c>
      <c r="Y393" s="61">
        <f t="shared" si="490"/>
        <v>167.75800931948666</v>
      </c>
      <c r="Z393" s="62">
        <f t="shared" si="491"/>
        <v>643.79945032684691</v>
      </c>
      <c r="AA393" s="61">
        <f t="shared" si="505"/>
        <v>49.516717417955007</v>
      </c>
      <c r="AB393" s="63">
        <f t="shared" si="506"/>
        <v>1.417661637444667E-5</v>
      </c>
      <c r="AC393" s="73"/>
      <c r="AD393" s="81">
        <f t="shared" si="507"/>
        <v>118.24129190153165</v>
      </c>
      <c r="AE393" s="81">
        <f t="shared" si="492"/>
        <v>135.94268921063096</v>
      </c>
      <c r="AF393" s="81">
        <f t="shared" si="493"/>
        <v>155.88622139056773</v>
      </c>
      <c r="AG393" s="81">
        <f t="shared" si="494"/>
        <v>178.35588685633942</v>
      </c>
      <c r="AH393" s="81">
        <f t="shared" si="495"/>
        <v>203.67165647971686</v>
      </c>
      <c r="AI393" s="82">
        <f t="shared" si="496"/>
        <v>643.79945032761077</v>
      </c>
      <c r="AK393" s="86">
        <f t="shared" si="497"/>
        <v>0.14970571637394303</v>
      </c>
      <c r="AL393" s="86">
        <f t="shared" si="498"/>
        <v>0.14670544106300604</v>
      </c>
      <c r="AM393" s="86">
        <f t="shared" si="499"/>
        <v>0.14414144666111767</v>
      </c>
      <c r="AN393" s="86">
        <f t="shared" si="500"/>
        <v>0.141939635801136</v>
      </c>
      <c r="AO393" s="56"/>
      <c r="AP393" s="53" t="str">
        <f t="shared" si="508"/>
        <v>MVA0220-ST-0790-002-B</v>
      </c>
      <c r="AQ393" s="53">
        <f t="shared" si="509"/>
        <v>59.120645950765827</v>
      </c>
      <c r="AR393" s="54">
        <f t="shared" ref="AR393:AU393" si="577">IF($B393=0,L393,AQ393*(1+AK393))</f>
        <v>67.97134460531548</v>
      </c>
      <c r="AS393" s="54">
        <f t="shared" si="577"/>
        <v>77.943110695283863</v>
      </c>
      <c r="AT393" s="54">
        <f t="shared" si="577"/>
        <v>89.177943428169712</v>
      </c>
      <c r="AU393" s="54">
        <f t="shared" si="577"/>
        <v>101.83582823985843</v>
      </c>
      <c r="AW393" s="102">
        <f t="shared" si="511"/>
        <v>0.41877686400104014</v>
      </c>
      <c r="AX393" s="102">
        <f t="shared" si="512"/>
        <v>0.72250872097481345</v>
      </c>
      <c r="AY393" s="103">
        <f t="shared" si="513"/>
        <v>0.57961496082154373</v>
      </c>
    </row>
    <row r="394" spans="1:51" x14ac:dyDescent="0.2">
      <c r="A394" s="27" t="s">
        <v>408</v>
      </c>
      <c r="B394" s="18">
        <f>IF(ISERROR(VLOOKUP('Prices revenue smoothing'!A394,Quantities!$A$1:$B$576,2,FALSE)),0,VLOOKUP('Prices revenue smoothing'!A394,Quantities!$A$1:$B$576,2,FALSE))</f>
        <v>9</v>
      </c>
      <c r="C394" s="19">
        <f t="shared" si="502"/>
        <v>1</v>
      </c>
      <c r="D394" s="20">
        <v>2</v>
      </c>
      <c r="E394" s="21">
        <v>950</v>
      </c>
      <c r="F394" s="22">
        <v>0</v>
      </c>
      <c r="G394" s="23">
        <v>0</v>
      </c>
      <c r="H394" s="23">
        <v>0</v>
      </c>
      <c r="I394" s="23">
        <f>VLOOKUP(A394,'[1]Public Lighting Charges'!$A$8:$L$689,12,FALSE)</f>
        <v>53.715688950765824</v>
      </c>
      <c r="J394" s="24">
        <f t="shared" si="503"/>
        <v>53.715688950765824</v>
      </c>
      <c r="K394" s="25">
        <f t="shared" si="504"/>
        <v>53.715688950765824</v>
      </c>
      <c r="L394" s="25">
        <f t="shared" si="551"/>
        <v>75.485762813296475</v>
      </c>
      <c r="M394" s="25">
        <f t="shared" si="551"/>
        <v>75.682090135754677</v>
      </c>
      <c r="N394" s="25">
        <f t="shared" si="551"/>
        <v>75.505012830580185</v>
      </c>
      <c r="O394" s="25">
        <f t="shared" si="551"/>
        <v>76.21057671722285</v>
      </c>
      <c r="P394" s="23">
        <f t="shared" si="553"/>
        <v>75.485762813296475</v>
      </c>
      <c r="Q394" s="23">
        <f t="shared" si="554"/>
        <v>0</v>
      </c>
      <c r="R394" s="32">
        <f t="shared" si="514"/>
        <v>75.485762813296475</v>
      </c>
      <c r="S394" s="26">
        <f t="shared" si="485"/>
        <v>0</v>
      </c>
      <c r="U394" s="61">
        <f t="shared" si="486"/>
        <v>483.4412005568924</v>
      </c>
      <c r="V394" s="61">
        <f t="shared" si="487"/>
        <v>679.37186531966825</v>
      </c>
      <c r="W394" s="61">
        <f t="shared" si="488"/>
        <v>681.13881122179214</v>
      </c>
      <c r="X394" s="61">
        <f t="shared" si="489"/>
        <v>679.54511547522168</v>
      </c>
      <c r="Y394" s="61">
        <f t="shared" si="490"/>
        <v>685.8951904550056</v>
      </c>
      <c r="Z394" s="62">
        <f t="shared" si="491"/>
        <v>2632.2376403250937</v>
      </c>
      <c r="AA394" s="61">
        <f t="shared" si="505"/>
        <v>202.45398989811321</v>
      </c>
      <c r="AB394" s="63">
        <f t="shared" si="506"/>
        <v>5.7962496262341806E-5</v>
      </c>
      <c r="AC394" s="73"/>
      <c r="AD394" s="81">
        <f t="shared" si="507"/>
        <v>483.4412005568924</v>
      </c>
      <c r="AE394" s="81">
        <f t="shared" si="492"/>
        <v>555.81511181094106</v>
      </c>
      <c r="AF394" s="81">
        <f t="shared" si="493"/>
        <v>637.35621293864915</v>
      </c>
      <c r="AG394" s="81">
        <f t="shared" si="494"/>
        <v>729.22565951007732</v>
      </c>
      <c r="AH394" s="81">
        <f t="shared" si="495"/>
        <v>832.73168403778084</v>
      </c>
      <c r="AI394" s="82">
        <f t="shared" si="496"/>
        <v>2632.2376403282165</v>
      </c>
      <c r="AK394" s="86">
        <f t="shared" si="497"/>
        <v>0.14970571637394309</v>
      </c>
      <c r="AL394" s="86">
        <f t="shared" si="498"/>
        <v>0.14670544106300598</v>
      </c>
      <c r="AM394" s="86">
        <f t="shared" si="499"/>
        <v>0.14414144666111753</v>
      </c>
      <c r="AN394" s="86">
        <f t="shared" si="500"/>
        <v>0.14193963580113592</v>
      </c>
      <c r="AO394" s="56"/>
      <c r="AP394" s="53" t="str">
        <f t="shared" si="508"/>
        <v>MVA0220-ST-0950-002-B</v>
      </c>
      <c r="AQ394" s="53">
        <f t="shared" si="509"/>
        <v>53.715688950765824</v>
      </c>
      <c r="AR394" s="54">
        <f t="shared" ref="AR394:AU394" si="578">IF($B394=0,L394,AQ394*(1+AK394))</f>
        <v>61.75723464566012</v>
      </c>
      <c r="AS394" s="54">
        <f t="shared" si="578"/>
        <v>70.817356993183239</v>
      </c>
      <c r="AT394" s="54">
        <f t="shared" si="578"/>
        <v>81.02507327889748</v>
      </c>
      <c r="AU394" s="54">
        <f t="shared" si="578"/>
        <v>92.525742670864545</v>
      </c>
      <c r="AW394" s="102">
        <f t="shared" si="511"/>
        <v>0.41877686400103997</v>
      </c>
      <c r="AX394" s="102">
        <f t="shared" si="512"/>
        <v>0.72250872097481322</v>
      </c>
      <c r="AY394" s="103">
        <f t="shared" si="513"/>
        <v>0.57961496082154362</v>
      </c>
    </row>
    <row r="395" spans="1:51" x14ac:dyDescent="0.2">
      <c r="A395" s="27" t="s">
        <v>409</v>
      </c>
      <c r="B395" s="18">
        <f>IF(ISERROR(VLOOKUP('Prices revenue smoothing'!A395,Quantities!$A$1:$B$576,2,FALSE)),0,VLOOKUP('Prices revenue smoothing'!A395,Quantities!$A$1:$B$576,2,FALSE))</f>
        <v>1</v>
      </c>
      <c r="C395" s="19">
        <f t="shared" si="502"/>
        <v>1</v>
      </c>
      <c r="D395" s="20">
        <v>2</v>
      </c>
      <c r="E395" s="21">
        <v>250</v>
      </c>
      <c r="F395" s="22">
        <v>0</v>
      </c>
      <c r="G395" s="23">
        <v>0</v>
      </c>
      <c r="H395" s="23">
        <v>0</v>
      </c>
      <c r="I395" s="23">
        <f>VLOOKUP(A395,'[1]Public Lighting Charges'!$A$8:$L$689,12,FALSE)</f>
        <v>88.255506125994728</v>
      </c>
      <c r="J395" s="24">
        <f t="shared" si="503"/>
        <v>88.255506125994728</v>
      </c>
      <c r="K395" s="25">
        <f t="shared" si="504"/>
        <v>88.255506125994728</v>
      </c>
      <c r="L395" s="25">
        <f t="shared" si="551"/>
        <v>124.02399247825885</v>
      </c>
      <c r="M395" s="25">
        <f t="shared" si="551"/>
        <v>124.34656056866892</v>
      </c>
      <c r="N395" s="25">
        <f t="shared" si="551"/>
        <v>124.05562048213432</v>
      </c>
      <c r="O395" s="25">
        <f t="shared" si="551"/>
        <v>125.21487021226338</v>
      </c>
      <c r="P395" s="23">
        <f t="shared" si="553"/>
        <v>124.02399247825885</v>
      </c>
      <c r="Q395" s="23">
        <f t="shared" si="554"/>
        <v>0</v>
      </c>
      <c r="R395" s="32">
        <f t="shared" si="514"/>
        <v>124.02399247825885</v>
      </c>
      <c r="S395" s="26">
        <f t="shared" si="485"/>
        <v>0</v>
      </c>
      <c r="U395" s="61">
        <f t="shared" si="486"/>
        <v>88.255506125994728</v>
      </c>
      <c r="V395" s="61">
        <f t="shared" si="487"/>
        <v>124.02399247825885</v>
      </c>
      <c r="W395" s="61">
        <f t="shared" si="488"/>
        <v>124.34656056866892</v>
      </c>
      <c r="X395" s="61">
        <f t="shared" si="489"/>
        <v>124.05562048213432</v>
      </c>
      <c r="Y395" s="61">
        <f t="shared" si="490"/>
        <v>125.21487021226338</v>
      </c>
      <c r="Z395" s="62">
        <f t="shared" si="491"/>
        <v>480.53303053852255</v>
      </c>
      <c r="AA395" s="61">
        <f t="shared" si="505"/>
        <v>36.95936408626865</v>
      </c>
      <c r="AB395" s="63">
        <f t="shared" si="506"/>
        <v>1.0581451142489149E-5</v>
      </c>
      <c r="AC395" s="73"/>
      <c r="AD395" s="81">
        <f t="shared" si="507"/>
        <v>88.255506125994728</v>
      </c>
      <c r="AE395" s="81">
        <f t="shared" si="492"/>
        <v>101.46785989453168</v>
      </c>
      <c r="AF395" s="81">
        <f t="shared" si="493"/>
        <v>116.35374703407825</v>
      </c>
      <c r="AG395" s="81">
        <f t="shared" si="494"/>
        <v>133.12514445601201</v>
      </c>
      <c r="AH395" s="81">
        <f t="shared" si="495"/>
        <v>152.02087897607197</v>
      </c>
      <c r="AI395" s="82">
        <f t="shared" si="496"/>
        <v>480.53303053909269</v>
      </c>
      <c r="AK395" s="86">
        <f t="shared" si="497"/>
        <v>0.149705716373943</v>
      </c>
      <c r="AL395" s="86">
        <f t="shared" si="498"/>
        <v>0.14670544106300601</v>
      </c>
      <c r="AM395" s="86">
        <f t="shared" si="499"/>
        <v>0.14414144666111756</v>
      </c>
      <c r="AN395" s="86">
        <f t="shared" si="500"/>
        <v>0.14193963580113597</v>
      </c>
      <c r="AO395" s="56"/>
      <c r="AP395" s="53" t="str">
        <f t="shared" si="508"/>
        <v>MVA0260-ST-0250-002-B</v>
      </c>
      <c r="AQ395" s="53">
        <f t="shared" si="509"/>
        <v>88.255506125994728</v>
      </c>
      <c r="AR395" s="54">
        <f t="shared" ref="AR395:AU395" si="579">IF($B395=0,L395,AQ395*(1+AK395))</f>
        <v>101.46785989453168</v>
      </c>
      <c r="AS395" s="54">
        <f t="shared" si="579"/>
        <v>116.35374703407825</v>
      </c>
      <c r="AT395" s="54">
        <f t="shared" si="579"/>
        <v>133.12514445601201</v>
      </c>
      <c r="AU395" s="54">
        <f t="shared" si="579"/>
        <v>152.02087897607197</v>
      </c>
      <c r="AW395" s="102">
        <f t="shared" si="511"/>
        <v>0.41877686400104003</v>
      </c>
      <c r="AX395" s="102">
        <f t="shared" si="512"/>
        <v>0.72250872097481322</v>
      </c>
      <c r="AY395" s="103">
        <f t="shared" si="513"/>
        <v>0.57961496082154373</v>
      </c>
    </row>
    <row r="396" spans="1:51" x14ac:dyDescent="0.2">
      <c r="A396" s="27" t="s">
        <v>410</v>
      </c>
      <c r="B396" s="18">
        <f>IF(ISERROR(VLOOKUP('Prices revenue smoothing'!A396,Quantities!$A$1:$B$576,2,FALSE)),0,VLOOKUP('Prices revenue smoothing'!A396,Quantities!$A$1:$B$576,2,FALSE))</f>
        <v>2</v>
      </c>
      <c r="C396" s="19">
        <f t="shared" si="502"/>
        <v>1</v>
      </c>
      <c r="D396" s="20">
        <v>2</v>
      </c>
      <c r="E396" s="21">
        <v>1040</v>
      </c>
      <c r="F396" s="22">
        <v>0</v>
      </c>
      <c r="G396" s="23">
        <v>0</v>
      </c>
      <c r="H396" s="23">
        <v>0</v>
      </c>
      <c r="I396" s="23">
        <f>VLOOKUP(A396,'[1]Public Lighting Charges'!$A$8:$L$689,12,FALSE)</f>
        <v>105.41880423161962</v>
      </c>
      <c r="J396" s="24">
        <f t="shared" si="503"/>
        <v>105.41880423161962</v>
      </c>
      <c r="K396" s="25">
        <f t="shared" si="504"/>
        <v>105.41880423161962</v>
      </c>
      <c r="L396" s="25">
        <f t="shared" si="551"/>
        <v>148.14328937646292</v>
      </c>
      <c r="M396" s="25">
        <f t="shared" si="551"/>
        <v>148.52858819652477</v>
      </c>
      <c r="N396" s="25">
        <f t="shared" si="551"/>
        <v>148.18106816778305</v>
      </c>
      <c r="O396" s="25">
        <f t="shared" si="551"/>
        <v>149.56576047447686</v>
      </c>
      <c r="P396" s="23">
        <f t="shared" si="553"/>
        <v>148.14328937646292</v>
      </c>
      <c r="Q396" s="23">
        <f t="shared" si="554"/>
        <v>0</v>
      </c>
      <c r="R396" s="32">
        <f t="shared" si="514"/>
        <v>148.14328937646292</v>
      </c>
      <c r="S396" s="26">
        <f t="shared" ref="S396:S459" si="580">R396-L396</f>
        <v>0</v>
      </c>
      <c r="U396" s="61">
        <f t="shared" ref="U396:U459" si="581">K396*$B396</f>
        <v>210.83760846323923</v>
      </c>
      <c r="V396" s="61">
        <f t="shared" ref="V396:V459" si="582">L396*$B396</f>
        <v>296.28657875292583</v>
      </c>
      <c r="W396" s="61">
        <f t="shared" ref="W396:W459" si="583">M396*$B396</f>
        <v>297.05717639304953</v>
      </c>
      <c r="X396" s="61">
        <f t="shared" ref="X396:X459" si="584">N396*$B396</f>
        <v>296.36213633556611</v>
      </c>
      <c r="Y396" s="61">
        <f t="shared" ref="Y396:Y459" si="585">O396*$B396</f>
        <v>299.13152094895372</v>
      </c>
      <c r="Z396" s="62">
        <f t="shared" ref="Z396:Z459" si="586">NPV($U$3,U396:Y396)</f>
        <v>1147.9672985127634</v>
      </c>
      <c r="AA396" s="61">
        <f t="shared" si="505"/>
        <v>88.293912485714486</v>
      </c>
      <c r="AB396" s="63">
        <f t="shared" si="506"/>
        <v>2.5278511799230564E-5</v>
      </c>
      <c r="AC396" s="73"/>
      <c r="AD396" s="81">
        <f t="shared" si="507"/>
        <v>210.83760846323923</v>
      </c>
      <c r="AE396" s="81">
        <f t="shared" ref="AE396:AE459" si="587">AD396+($AB396*V$6)</f>
        <v>242.40120367679737</v>
      </c>
      <c r="AF396" s="81">
        <f t="shared" ref="AF396:AF459" si="588">AE396+($AB396*W$6)</f>
        <v>277.96277917640549</v>
      </c>
      <c r="AG396" s="81">
        <f t="shared" ref="AG396:AG459" si="589">AF396+($AB396*X$6)</f>
        <v>318.02873628483735</v>
      </c>
      <c r="AH396" s="81">
        <f t="shared" ref="AH396:AH459" si="590">AG396+($AB396*Y$6)</f>
        <v>363.16961928740267</v>
      </c>
      <c r="AI396" s="82">
        <f t="shared" ref="AI396:AI459" si="591">NPV($U$3,AD396:AH396)</f>
        <v>1147.9672985141256</v>
      </c>
      <c r="AK396" s="86">
        <f t="shared" ref="AK396:AK459" si="592">IF(AD396=0,0,(AE396-AD396)/AD396)</f>
        <v>0.14970571637394298</v>
      </c>
      <c r="AL396" s="86">
        <f t="shared" ref="AL396:AL459" si="593">IF(AE396=0,0,(AF396-AE396)/AE396)</f>
        <v>0.14670544106300606</v>
      </c>
      <c r="AM396" s="86">
        <f t="shared" ref="AM396:AM459" si="594">IF(AF396=0,0,(AG396-AF396)/AF396)</f>
        <v>0.14414144666111758</v>
      </c>
      <c r="AN396" s="86">
        <f t="shared" ref="AN396:AN459" si="595">IF(AG396=0,0,(AH396-AG396)/AG396)</f>
        <v>0.14193963580113594</v>
      </c>
      <c r="AO396" s="56"/>
      <c r="AP396" s="53" t="str">
        <f t="shared" si="508"/>
        <v>MVA0290-ST-1040-002-B</v>
      </c>
      <c r="AQ396" s="53">
        <f t="shared" si="509"/>
        <v>105.41880423161962</v>
      </c>
      <c r="AR396" s="54">
        <f t="shared" ref="AR396:AU396" si="596">IF($B396=0,L396,AQ396*(1+AK396))</f>
        <v>121.20060183839868</v>
      </c>
      <c r="AS396" s="54">
        <f t="shared" si="596"/>
        <v>138.98138958820275</v>
      </c>
      <c r="AT396" s="54">
        <f t="shared" si="596"/>
        <v>159.01436814241868</v>
      </c>
      <c r="AU396" s="54">
        <f t="shared" si="596"/>
        <v>181.58480964370133</v>
      </c>
      <c r="AW396" s="102">
        <f t="shared" si="511"/>
        <v>0.41877686400104014</v>
      </c>
      <c r="AX396" s="102">
        <f t="shared" si="512"/>
        <v>0.72250872097481322</v>
      </c>
      <c r="AY396" s="103">
        <f t="shared" si="513"/>
        <v>0.57961496082154385</v>
      </c>
    </row>
    <row r="397" spans="1:51" x14ac:dyDescent="0.2">
      <c r="A397" s="18" t="s">
        <v>411</v>
      </c>
      <c r="B397" s="18">
        <f>IF(ISERROR(VLOOKUP('Prices revenue smoothing'!A397,Quantities!$A$1:$B$576,2,FALSE)),0,VLOOKUP('Prices revenue smoothing'!A397,Quantities!$A$1:$B$576,2,FALSE))</f>
        <v>1672</v>
      </c>
      <c r="C397" s="19">
        <f t="shared" ref="C397:C460" si="597">I397/J397</f>
        <v>0.56057823476992563</v>
      </c>
      <c r="D397" s="20">
        <v>3</v>
      </c>
      <c r="E397" s="21">
        <v>1620</v>
      </c>
      <c r="F397" s="22">
        <v>0</v>
      </c>
      <c r="G397" s="23">
        <f>Prices!G394</f>
        <v>34.207668803429172</v>
      </c>
      <c r="H397" s="23">
        <v>0</v>
      </c>
      <c r="I397" s="23">
        <f>VLOOKUP(A397,'[1]Public Lighting Charges'!$A$8:$L$689,12,FALSE)</f>
        <v>43.639337217127348</v>
      </c>
      <c r="J397" s="24">
        <f t="shared" ref="J397:J460" si="598">SUM(F397:I397)</f>
        <v>77.84700602055652</v>
      </c>
      <c r="K397" s="25">
        <f t="shared" ref="K397:K460" si="599">J397</f>
        <v>77.84700602055652</v>
      </c>
      <c r="L397" s="25">
        <f>IF($D397=3,($I397*(1+L$8)*L$7)+$G397,$J397*(1+L$8)*L$7)</f>
        <v>95.533302391054818</v>
      </c>
      <c r="M397" s="25">
        <f>IF($D397=3,($I397*(1+M$8)*M$7)+$G397,$J397*(1+M$8)*M$7)</f>
        <v>95.692801308355172</v>
      </c>
      <c r="N397" s="25">
        <f>IF($D397=3,($I397*(1+N$8)*N$7)+$G397,$J397*(1+N$8)*N$7)</f>
        <v>95.548941360080235</v>
      </c>
      <c r="O397" s="25">
        <f>IF($D397=3,($I397*(1+O$8)*O$7)+$G397,$J397*(1+O$8)*O$7)</f>
        <v>96.122150807428994</v>
      </c>
      <c r="P397" s="23">
        <f>IF($D397=3,($I397*(1+L$8)*L$7))</f>
        <v>61.325633587625646</v>
      </c>
      <c r="Q397" s="23">
        <f>IF($D397=3,$G397,$J397*(1+L$8)*L$7)</f>
        <v>34.207668803429172</v>
      </c>
      <c r="R397" s="32">
        <f t="shared" ref="R397" si="600">SUM(P397:Q397)</f>
        <v>95.533302391054818</v>
      </c>
      <c r="S397" s="26">
        <f t="shared" si="580"/>
        <v>0</v>
      </c>
      <c r="U397" s="61">
        <f t="shared" si="581"/>
        <v>130160.1940663705</v>
      </c>
      <c r="V397" s="61">
        <f t="shared" si="582"/>
        <v>159731.68159784365</v>
      </c>
      <c r="W397" s="61">
        <f t="shared" si="583"/>
        <v>159998.36378756983</v>
      </c>
      <c r="X397" s="61">
        <f t="shared" si="584"/>
        <v>159757.82995405415</v>
      </c>
      <c r="Y397" s="61">
        <f t="shared" si="585"/>
        <v>160716.23615002129</v>
      </c>
      <c r="Z397" s="62">
        <f t="shared" si="586"/>
        <v>633814.02102966071</v>
      </c>
      <c r="AA397" s="61">
        <f t="shared" ref="AA397:AA460" si="601">Y397-U397</f>
        <v>30556.042083650784</v>
      </c>
      <c r="AB397" s="63">
        <f t="shared" ref="AB397:AB460" si="602">AA397/($Y$9-$U$9)</f>
        <v>8.7481826164892661E-3</v>
      </c>
      <c r="AC397" s="73"/>
      <c r="AD397" s="81">
        <f t="shared" ref="AD397:AD460" si="603">U397</f>
        <v>130160.1940663705</v>
      </c>
      <c r="AE397" s="81">
        <f t="shared" si="587"/>
        <v>141083.46744394166</v>
      </c>
      <c r="AF397" s="81">
        <f t="shared" si="588"/>
        <v>153390.32945668529</v>
      </c>
      <c r="AG397" s="81">
        <f t="shared" si="589"/>
        <v>167256.03137271569</v>
      </c>
      <c r="AH397" s="81">
        <f t="shared" si="590"/>
        <v>182878.02253708628</v>
      </c>
      <c r="AI397" s="82">
        <f t="shared" si="591"/>
        <v>633814.02103013219</v>
      </c>
      <c r="AK397" s="86">
        <f t="shared" si="592"/>
        <v>8.3921766219872282E-2</v>
      </c>
      <c r="AL397" s="86">
        <f t="shared" si="593"/>
        <v>8.7231071334659807E-2</v>
      </c>
      <c r="AM397" s="86">
        <f t="shared" si="594"/>
        <v>9.0394889724425775E-2</v>
      </c>
      <c r="AN397" s="86">
        <f t="shared" si="595"/>
        <v>9.3401661130882149E-2</v>
      </c>
      <c r="AO397" s="56"/>
      <c r="AP397" s="53" t="str">
        <f t="shared" ref="AP397:AP460" si="604">A397</f>
        <v>FLU0350-ST-1620-003-B</v>
      </c>
      <c r="AQ397" s="53">
        <f t="shared" ref="AQ397:AQ460" si="605">K397</f>
        <v>77.84700602055652</v>
      </c>
      <c r="AR397" s="54">
        <f t="shared" ref="AR397:AU397" si="606">IF($B397=0,L397,AQ397*(1+AK397))</f>
        <v>84.380064260730663</v>
      </c>
      <c r="AS397" s="54">
        <f t="shared" si="606"/>
        <v>91.740627665481639</v>
      </c>
      <c r="AT397" s="54">
        <f t="shared" si="606"/>
        <v>100.03351158655245</v>
      </c>
      <c r="AU397" s="54">
        <f t="shared" si="606"/>
        <v>109.37680773749179</v>
      </c>
      <c r="AW397" s="102">
        <f t="shared" ref="AW397:AW460" si="607">IF(K397=0,0,(O397-K397)/K397)</f>
        <v>0.23475719518418836</v>
      </c>
      <c r="AX397" s="102">
        <f t="shared" ref="AX397:AX460" si="608">IF(AQ397=0,0,(AU397-AQ397)/AQ397)</f>
        <v>0.40502266340993781</v>
      </c>
      <c r="AY397" s="103">
        <f t="shared" ref="AY397:AY460" si="609">IF(AX397=0,0,AW397/AX397)</f>
        <v>0.57961496082154362</v>
      </c>
    </row>
    <row r="398" spans="1:51" x14ac:dyDescent="0.2">
      <c r="A398" s="18" t="s">
        <v>412</v>
      </c>
      <c r="B398" s="18">
        <f>IF(ISERROR(VLOOKUP('Prices revenue smoothing'!A398,Quantities!$A$1:$B$576,2,FALSE)),0,VLOOKUP('Prices revenue smoothing'!A398,Quantities!$A$1:$B$576,2,FALSE))</f>
        <v>10</v>
      </c>
      <c r="C398" s="19">
        <f t="shared" si="597"/>
        <v>0.48469052426952008</v>
      </c>
      <c r="D398" s="20">
        <v>3</v>
      </c>
      <c r="E398" s="21">
        <v>1630</v>
      </c>
      <c r="F398" s="22">
        <v>0</v>
      </c>
      <c r="G398" s="23">
        <f>Prices!G395</f>
        <v>46.396128780266444</v>
      </c>
      <c r="H398" s="23">
        <v>0</v>
      </c>
      <c r="I398" s="23">
        <f>VLOOKUP(A398,'[1]Public Lighting Charges'!$A$8:$L$689,12,FALSE)</f>
        <v>43.639337217127348</v>
      </c>
      <c r="J398" s="24">
        <f t="shared" si="598"/>
        <v>90.0354659973938</v>
      </c>
      <c r="K398" s="25">
        <f t="shared" si="599"/>
        <v>90.0354659973938</v>
      </c>
      <c r="L398" s="25">
        <f t="shared" ref="L398:O429" si="610">IF($D398=3,($I398*(1+L$8)*L$7)+$G398,$J398*(1+L$8)*L$7)</f>
        <v>107.7217623678921</v>
      </c>
      <c r="M398" s="25">
        <f t="shared" si="610"/>
        <v>107.88126128519244</v>
      </c>
      <c r="N398" s="25">
        <f t="shared" si="610"/>
        <v>107.73740133691751</v>
      </c>
      <c r="O398" s="25">
        <f t="shared" si="610"/>
        <v>108.31061078426626</v>
      </c>
      <c r="P398" s="23">
        <f t="shared" ref="P398:P451" si="611">IF($D398=3,($I398*(1+L$8)*L$7))</f>
        <v>61.325633587625646</v>
      </c>
      <c r="Q398" s="23">
        <f t="shared" ref="Q398:Q451" si="612">IF($D398=3,$G398,$J398*(1+L$8)*L$7)</f>
        <v>46.396128780266444</v>
      </c>
      <c r="R398" s="32">
        <f t="shared" ref="R398:R461" si="613">SUM(P398:Q398)</f>
        <v>107.7217623678921</v>
      </c>
      <c r="S398" s="26">
        <f t="shared" si="580"/>
        <v>0</v>
      </c>
      <c r="U398" s="61">
        <f t="shared" si="581"/>
        <v>900.35465997393794</v>
      </c>
      <c r="V398" s="61">
        <f t="shared" si="582"/>
        <v>1077.217623678921</v>
      </c>
      <c r="W398" s="61">
        <f t="shared" si="583"/>
        <v>1078.8126128519243</v>
      </c>
      <c r="X398" s="61">
        <f t="shared" si="584"/>
        <v>1077.3740133691751</v>
      </c>
      <c r="Y398" s="61">
        <f t="shared" si="585"/>
        <v>1083.1061078426626</v>
      </c>
      <c r="Z398" s="62">
        <f t="shared" si="586"/>
        <v>4294.815904673821</v>
      </c>
      <c r="AA398" s="61">
        <f t="shared" si="601"/>
        <v>182.75144786872465</v>
      </c>
      <c r="AB398" s="63">
        <f t="shared" si="602"/>
        <v>5.2321666366562559E-5</v>
      </c>
      <c r="AC398" s="73"/>
      <c r="AD398" s="81">
        <f t="shared" si="603"/>
        <v>900.35465997393794</v>
      </c>
      <c r="AE398" s="81">
        <f t="shared" si="587"/>
        <v>965.68524237567919</v>
      </c>
      <c r="AF398" s="81">
        <f t="shared" si="588"/>
        <v>1039.2908764231888</v>
      </c>
      <c r="AG398" s="81">
        <f t="shared" si="589"/>
        <v>1122.2197156338968</v>
      </c>
      <c r="AH398" s="81">
        <f t="shared" si="590"/>
        <v>1215.6526771432902</v>
      </c>
      <c r="AI398" s="82">
        <f t="shared" si="591"/>
        <v>4294.8159046766395</v>
      </c>
      <c r="AK398" s="86">
        <f t="shared" si="592"/>
        <v>7.2560942155430547E-2</v>
      </c>
      <c r="AL398" s="86">
        <f t="shared" si="593"/>
        <v>7.6221144134327498E-2</v>
      </c>
      <c r="AM398" s="86">
        <f t="shared" si="594"/>
        <v>7.9793675757180632E-2</v>
      </c>
      <c r="AN398" s="86">
        <f t="shared" si="595"/>
        <v>8.3257280377236009E-2</v>
      </c>
      <c r="AO398" s="56"/>
      <c r="AP398" s="53" t="str">
        <f t="shared" si="604"/>
        <v>FLU0350-ST-1630-003-B</v>
      </c>
      <c r="AQ398" s="53">
        <f t="shared" si="605"/>
        <v>90.0354659973938</v>
      </c>
      <c r="AR398" s="54">
        <f t="shared" ref="AR398:AU398" si="614">IF($B398=0,L398,AQ398*(1+AK398))</f>
        <v>96.568524237567928</v>
      </c>
      <c r="AS398" s="54">
        <f t="shared" si="614"/>
        <v>103.92908764231889</v>
      </c>
      <c r="AT398" s="54">
        <f t="shared" si="614"/>
        <v>112.2219715633897</v>
      </c>
      <c r="AU398" s="54">
        <f t="shared" si="614"/>
        <v>121.56526771432904</v>
      </c>
      <c r="AW398" s="102">
        <f t="shared" si="607"/>
        <v>0.20297717776460955</v>
      </c>
      <c r="AX398" s="102">
        <f t="shared" si="608"/>
        <v>0.35019313075858255</v>
      </c>
      <c r="AY398" s="103">
        <f t="shared" si="609"/>
        <v>0.57961496082154373</v>
      </c>
    </row>
    <row r="399" spans="1:51" x14ac:dyDescent="0.2">
      <c r="A399" s="27" t="s">
        <v>413</v>
      </c>
      <c r="B399" s="18">
        <f>IF(ISERROR(VLOOKUP('Prices revenue smoothing'!A399,Quantities!$A$1:$B$576,2,FALSE)),0,VLOOKUP('Prices revenue smoothing'!A399,Quantities!$A$1:$B$576,2,FALSE))</f>
        <v>180</v>
      </c>
      <c r="C399" s="19">
        <f t="shared" si="597"/>
        <v>0.34986189603120299</v>
      </c>
      <c r="D399" s="20">
        <v>3</v>
      </c>
      <c r="E399" s="21">
        <v>1660</v>
      </c>
      <c r="F399" s="22">
        <v>0</v>
      </c>
      <c r="G399" s="23">
        <f>Prices!G396</f>
        <v>101.1814471664177</v>
      </c>
      <c r="H399" s="23">
        <v>0</v>
      </c>
      <c r="I399" s="23">
        <f>VLOOKUP(A399,'[1]Public Lighting Charges'!$A$8:$L$689,12,FALSE)</f>
        <v>54.449251217127348</v>
      </c>
      <c r="J399" s="24">
        <f t="shared" si="598"/>
        <v>155.63069838354505</v>
      </c>
      <c r="K399" s="25">
        <f t="shared" si="599"/>
        <v>155.63069838354505</v>
      </c>
      <c r="L399" s="25">
        <f t="shared" si="610"/>
        <v>177.69807281195122</v>
      </c>
      <c r="M399" s="25">
        <f t="shared" si="610"/>
        <v>177.89708125641351</v>
      </c>
      <c r="N399" s="25">
        <f t="shared" si="610"/>
        <v>177.71758571493149</v>
      </c>
      <c r="O399" s="25">
        <f t="shared" si="610"/>
        <v>178.43278505545845</v>
      </c>
      <c r="P399" s="23">
        <f t="shared" si="611"/>
        <v>76.516625645533523</v>
      </c>
      <c r="Q399" s="23">
        <f t="shared" si="612"/>
        <v>101.1814471664177</v>
      </c>
      <c r="R399" s="32">
        <f t="shared" si="613"/>
        <v>177.69807281195122</v>
      </c>
      <c r="S399" s="26">
        <f t="shared" si="580"/>
        <v>0</v>
      </c>
      <c r="U399" s="61">
        <f t="shared" si="581"/>
        <v>28013.525709038109</v>
      </c>
      <c r="V399" s="61">
        <f t="shared" si="582"/>
        <v>31985.653106151221</v>
      </c>
      <c r="W399" s="61">
        <f t="shared" si="583"/>
        <v>32021.474626154431</v>
      </c>
      <c r="X399" s="61">
        <f t="shared" si="584"/>
        <v>31989.165428687669</v>
      </c>
      <c r="Y399" s="61">
        <f t="shared" si="585"/>
        <v>32117.901309982521</v>
      </c>
      <c r="Z399" s="62">
        <f t="shared" si="586"/>
        <v>128683.40677358091</v>
      </c>
      <c r="AA399" s="61">
        <f t="shared" si="601"/>
        <v>4104.3756009444114</v>
      </c>
      <c r="AB399" s="63">
        <f t="shared" si="602"/>
        <v>1.1750810915048529E-3</v>
      </c>
      <c r="AC399" s="73"/>
      <c r="AD399" s="81">
        <f t="shared" si="603"/>
        <v>28013.525709038109</v>
      </c>
      <c r="AE399" s="81">
        <f t="shared" si="587"/>
        <v>29480.771257745379</v>
      </c>
      <c r="AF399" s="81">
        <f t="shared" si="588"/>
        <v>31133.864417880846</v>
      </c>
      <c r="AG399" s="81">
        <f t="shared" si="589"/>
        <v>32996.345444655366</v>
      </c>
      <c r="AH399" s="81">
        <f t="shared" si="590"/>
        <v>35094.736302924241</v>
      </c>
      <c r="AI399" s="82">
        <f t="shared" si="591"/>
        <v>128683.40677364424</v>
      </c>
      <c r="AK399" s="86">
        <f t="shared" si="592"/>
        <v>5.2376325777297159E-2</v>
      </c>
      <c r="AL399" s="86">
        <f t="shared" si="593"/>
        <v>5.6073606273145123E-2</v>
      </c>
      <c r="AM399" s="86">
        <f t="shared" si="594"/>
        <v>5.9821710590634451E-2</v>
      </c>
      <c r="AN399" s="86">
        <f t="shared" si="595"/>
        <v>6.3594644497479175E-2</v>
      </c>
      <c r="AO399" s="56"/>
      <c r="AP399" s="53" t="str">
        <f t="shared" si="604"/>
        <v>FLU0350-ST-1660-003-B</v>
      </c>
      <c r="AQ399" s="53">
        <f t="shared" si="605"/>
        <v>155.63069838354505</v>
      </c>
      <c r="AR399" s="54">
        <f t="shared" ref="AR399:AU399" si="615">IF($B399=0,L399,AQ399*(1+AK399))</f>
        <v>163.78206254302987</v>
      </c>
      <c r="AS399" s="54">
        <f t="shared" si="615"/>
        <v>172.96591343267133</v>
      </c>
      <c r="AT399" s="54">
        <f t="shared" si="615"/>
        <v>183.31303024808531</v>
      </c>
      <c r="AU399" s="54">
        <f t="shared" si="615"/>
        <v>194.97075723846794</v>
      </c>
      <c r="AW399" s="102">
        <f t="shared" si="607"/>
        <v>0.14651406765340508</v>
      </c>
      <c r="AX399" s="102">
        <f t="shared" si="608"/>
        <v>0.25277827101932698</v>
      </c>
      <c r="AY399" s="103">
        <f t="shared" si="609"/>
        <v>0.57961496082154496</v>
      </c>
    </row>
    <row r="400" spans="1:51" x14ac:dyDescent="0.2">
      <c r="A400" s="27" t="s">
        <v>414</v>
      </c>
      <c r="B400" s="18">
        <f>IF(ISERROR(VLOOKUP('Prices revenue smoothing'!A400,Quantities!$A$1:$B$576,2,FALSE)),0,VLOOKUP('Prices revenue smoothing'!A400,Quantities!$A$1:$B$576,2,FALSE))</f>
        <v>1</v>
      </c>
      <c r="C400" s="19">
        <f t="shared" si="597"/>
        <v>0.30197047922122605</v>
      </c>
      <c r="D400" s="20">
        <v>3</v>
      </c>
      <c r="E400" s="21">
        <v>1670</v>
      </c>
      <c r="F400" s="22">
        <v>0</v>
      </c>
      <c r="G400" s="23">
        <f>Prices!G397</f>
        <v>113.36990714325496</v>
      </c>
      <c r="H400" s="23">
        <v>0</v>
      </c>
      <c r="I400" s="23">
        <f>VLOOKUP(A400,'[1]Public Lighting Charges'!$A$8:$L$689,12,FALSE)</f>
        <v>49.044294217127351</v>
      </c>
      <c r="J400" s="24">
        <f t="shared" si="598"/>
        <v>162.41420136038232</v>
      </c>
      <c r="K400" s="25">
        <f t="shared" si="599"/>
        <v>162.41420136038232</v>
      </c>
      <c r="L400" s="25">
        <f t="shared" si="610"/>
        <v>182.29103675983455</v>
      </c>
      <c r="M400" s="25">
        <f t="shared" si="610"/>
        <v>182.47029044071587</v>
      </c>
      <c r="N400" s="25">
        <f t="shared" si="610"/>
        <v>182.30861269583738</v>
      </c>
      <c r="O400" s="25">
        <f t="shared" si="610"/>
        <v>182.95281708977524</v>
      </c>
      <c r="P400" s="23">
        <f t="shared" si="611"/>
        <v>68.921129616579591</v>
      </c>
      <c r="Q400" s="23">
        <f t="shared" si="612"/>
        <v>113.36990714325496</v>
      </c>
      <c r="R400" s="32">
        <f t="shared" si="613"/>
        <v>182.29103675983455</v>
      </c>
      <c r="S400" s="26">
        <f t="shared" si="580"/>
        <v>0</v>
      </c>
      <c r="U400" s="61">
        <f t="shared" si="581"/>
        <v>162.41420136038232</v>
      </c>
      <c r="V400" s="61">
        <f t="shared" si="582"/>
        <v>182.29103675983455</v>
      </c>
      <c r="W400" s="61">
        <f t="shared" si="583"/>
        <v>182.47029044071587</v>
      </c>
      <c r="X400" s="61">
        <f t="shared" si="584"/>
        <v>182.30861269583738</v>
      </c>
      <c r="Y400" s="61">
        <f t="shared" si="585"/>
        <v>182.95281708977524</v>
      </c>
      <c r="Z400" s="62">
        <f t="shared" si="586"/>
        <v>735.88515820852888</v>
      </c>
      <c r="AA400" s="61">
        <f t="shared" si="601"/>
        <v>20.538615729392916</v>
      </c>
      <c r="AB400" s="63">
        <f t="shared" si="602"/>
        <v>5.8801974613971594E-6</v>
      </c>
      <c r="AC400" s="73"/>
      <c r="AD400" s="81">
        <f t="shared" si="603"/>
        <v>162.41420136038232</v>
      </c>
      <c r="AE400" s="81">
        <f t="shared" si="587"/>
        <v>169.7564125602118</v>
      </c>
      <c r="AF400" s="81">
        <f t="shared" si="588"/>
        <v>178.02861970740801</v>
      </c>
      <c r="AG400" s="81">
        <f t="shared" si="589"/>
        <v>187.34862007565042</v>
      </c>
      <c r="AH400" s="81">
        <f t="shared" si="590"/>
        <v>197.84913164631141</v>
      </c>
      <c r="AI400" s="82">
        <f t="shared" si="591"/>
        <v>735.88515820884572</v>
      </c>
      <c r="AK400" s="86">
        <f t="shared" si="592"/>
        <v>4.5206706915596501E-2</v>
      </c>
      <c r="AL400" s="86">
        <f t="shared" si="593"/>
        <v>4.8729865472752612E-2</v>
      </c>
      <c r="AM400" s="86">
        <f t="shared" si="594"/>
        <v>5.2351135359920933E-2</v>
      </c>
      <c r="AN400" s="86">
        <f t="shared" si="595"/>
        <v>5.60479792507729E-2</v>
      </c>
      <c r="AO400" s="56"/>
      <c r="AP400" s="53" t="str">
        <f t="shared" si="604"/>
        <v>FLU0350-ST-1670-003-B</v>
      </c>
      <c r="AQ400" s="53">
        <f t="shared" si="605"/>
        <v>162.41420136038232</v>
      </c>
      <c r="AR400" s="54">
        <f t="shared" ref="AR400:AU400" si="616">IF($B400=0,L400,AQ400*(1+AK400))</f>
        <v>169.7564125602118</v>
      </c>
      <c r="AS400" s="54">
        <f t="shared" si="616"/>
        <v>178.02861970740801</v>
      </c>
      <c r="AT400" s="54">
        <f t="shared" si="616"/>
        <v>187.34862007565042</v>
      </c>
      <c r="AU400" s="54">
        <f t="shared" si="616"/>
        <v>197.84913164631141</v>
      </c>
      <c r="AW400" s="102">
        <f t="shared" si="607"/>
        <v>0.12645825030915614</v>
      </c>
      <c r="AX400" s="102">
        <f t="shared" si="608"/>
        <v>0.21817630471427926</v>
      </c>
      <c r="AY400" s="103">
        <f t="shared" si="609"/>
        <v>0.57961496082154362</v>
      </c>
    </row>
    <row r="401" spans="1:51" x14ac:dyDescent="0.2">
      <c r="A401" s="27" t="s">
        <v>415</v>
      </c>
      <c r="B401" s="18">
        <f>IF(ISERROR(VLOOKUP('Prices revenue smoothing'!A401,Quantities!$A$1:$B$576,2,FALSE)),0,VLOOKUP('Prices revenue smoothing'!A401,Quantities!$A$1:$B$576,2,FALSE))</f>
        <v>519</v>
      </c>
      <c r="C401" s="19">
        <f t="shared" si="597"/>
        <v>0.25664479436177834</v>
      </c>
      <c r="D401" s="20">
        <v>3</v>
      </c>
      <c r="E401" s="21">
        <v>1700</v>
      </c>
      <c r="F401" s="22">
        <v>0</v>
      </c>
      <c r="G401" s="23">
        <f>Prices!G398</f>
        <v>155.00051279244866</v>
      </c>
      <c r="H401" s="23">
        <v>0</v>
      </c>
      <c r="I401" s="23">
        <f>VLOOKUP(A401,'[1]Public Lighting Charges'!$A$8:$L$689,12,FALSE)</f>
        <v>53.514220967127351</v>
      </c>
      <c r="J401" s="24">
        <f t="shared" si="598"/>
        <v>208.51473375957602</v>
      </c>
      <c r="K401" s="25">
        <f t="shared" si="599"/>
        <v>208.51473375957602</v>
      </c>
      <c r="L401" s="25">
        <f t="shared" si="610"/>
        <v>230.20315600466648</v>
      </c>
      <c r="M401" s="25">
        <f t="shared" si="610"/>
        <v>230.39874697484919</v>
      </c>
      <c r="N401" s="25">
        <f t="shared" si="610"/>
        <v>230.22233382214705</v>
      </c>
      <c r="O401" s="25">
        <f t="shared" si="610"/>
        <v>230.9252513956483</v>
      </c>
      <c r="P401" s="23">
        <f t="shared" si="611"/>
        <v>75.202643212217808</v>
      </c>
      <c r="Q401" s="23">
        <f t="shared" si="612"/>
        <v>155.00051279244866</v>
      </c>
      <c r="R401" s="32">
        <f t="shared" si="613"/>
        <v>230.20315600466648</v>
      </c>
      <c r="S401" s="26">
        <f t="shared" si="580"/>
        <v>0</v>
      </c>
      <c r="U401" s="61">
        <f t="shared" si="581"/>
        <v>108219.14682121995</v>
      </c>
      <c r="V401" s="61">
        <f t="shared" si="582"/>
        <v>119475.4379664219</v>
      </c>
      <c r="W401" s="61">
        <f t="shared" si="583"/>
        <v>119576.94967994673</v>
      </c>
      <c r="X401" s="61">
        <f t="shared" si="584"/>
        <v>119485.39125369432</v>
      </c>
      <c r="Y401" s="61">
        <f t="shared" si="585"/>
        <v>119850.20547434146</v>
      </c>
      <c r="Z401" s="62">
        <f t="shared" si="586"/>
        <v>483910.01342340343</v>
      </c>
      <c r="AA401" s="61">
        <f t="shared" si="601"/>
        <v>11631.058653121509</v>
      </c>
      <c r="AB401" s="63">
        <f t="shared" si="602"/>
        <v>3.3299674362946043E-3</v>
      </c>
      <c r="AC401" s="73"/>
      <c r="AD401" s="81">
        <f t="shared" si="603"/>
        <v>108219.14682121995</v>
      </c>
      <c r="AE401" s="81">
        <f t="shared" si="587"/>
        <v>112377.05552519405</v>
      </c>
      <c r="AF401" s="81">
        <f t="shared" si="588"/>
        <v>117061.62277098546</v>
      </c>
      <c r="AG401" s="81">
        <f t="shared" si="589"/>
        <v>122339.55738733876</v>
      </c>
      <c r="AH401" s="81">
        <f t="shared" si="590"/>
        <v>128286.01782923481</v>
      </c>
      <c r="AI401" s="82">
        <f t="shared" si="591"/>
        <v>483910.01342358277</v>
      </c>
      <c r="AK401" s="86">
        <f t="shared" si="592"/>
        <v>3.8421192793573228E-2</v>
      </c>
      <c r="AL401" s="86">
        <f t="shared" si="593"/>
        <v>4.1686154027600064E-2</v>
      </c>
      <c r="AM401" s="86">
        <f t="shared" si="594"/>
        <v>4.5086805491145791E-2</v>
      </c>
      <c r="AN401" s="86">
        <f t="shared" si="595"/>
        <v>4.8606195484825795E-2</v>
      </c>
      <c r="AO401" s="56"/>
      <c r="AP401" s="53" t="str">
        <f t="shared" si="604"/>
        <v>FLU0350-ST-1700-003-B</v>
      </c>
      <c r="AQ401" s="53">
        <f t="shared" si="605"/>
        <v>208.51473375957602</v>
      </c>
      <c r="AR401" s="54">
        <f t="shared" ref="AR401:AU401" si="617">IF($B401=0,L401,AQ401*(1+AK401))</f>
        <v>216.52611854565328</v>
      </c>
      <c r="AS401" s="54">
        <f t="shared" si="617"/>
        <v>225.55225967434578</v>
      </c>
      <c r="AT401" s="54">
        <f t="shared" si="617"/>
        <v>235.72169053437139</v>
      </c>
      <c r="AU401" s="54">
        <f t="shared" si="617"/>
        <v>247.17922510449867</v>
      </c>
      <c r="AW401" s="102">
        <f t="shared" si="607"/>
        <v>0.10747690214501729</v>
      </c>
      <c r="AX401" s="102">
        <f t="shared" si="608"/>
        <v>0.18542810211917213</v>
      </c>
      <c r="AY401" s="103">
        <f t="shared" si="609"/>
        <v>0.5796149608215444</v>
      </c>
    </row>
    <row r="402" spans="1:51" x14ac:dyDescent="0.2">
      <c r="A402" s="27" t="s">
        <v>416</v>
      </c>
      <c r="B402" s="18">
        <f>IF(ISERROR(VLOOKUP('Prices revenue smoothing'!A402,Quantities!$A$1:$B$576,2,FALSE)),0,VLOOKUP('Prices revenue smoothing'!A402,Quantities!$A$1:$B$576,2,FALSE))</f>
        <v>11</v>
      </c>
      <c r="C402" s="19">
        <f t="shared" si="597"/>
        <v>0.22513665247174303</v>
      </c>
      <c r="D402" s="20">
        <v>3</v>
      </c>
      <c r="E402" s="21">
        <v>1710</v>
      </c>
      <c r="F402" s="22">
        <v>0</v>
      </c>
      <c r="G402" s="23">
        <f>Prices!G399</f>
        <v>167.18897276928595</v>
      </c>
      <c r="H402" s="23">
        <v>0</v>
      </c>
      <c r="I402" s="23">
        <f>VLOOKUP(A402,'[1]Public Lighting Charges'!$A$8:$L$689,12,FALSE)</f>
        <v>48.576779092127346</v>
      </c>
      <c r="J402" s="24">
        <f t="shared" si="598"/>
        <v>215.76575186141329</v>
      </c>
      <c r="K402" s="25">
        <f t="shared" si="599"/>
        <v>215.76575186141329</v>
      </c>
      <c r="L402" s="25">
        <f t="shared" si="610"/>
        <v>235.45311116920766</v>
      </c>
      <c r="M402" s="25">
        <f t="shared" si="610"/>
        <v>235.63065611294923</v>
      </c>
      <c r="N402" s="25">
        <f t="shared" si="610"/>
        <v>235.47051956246068</v>
      </c>
      <c r="O402" s="25">
        <f t="shared" si="610"/>
        <v>236.10858307288566</v>
      </c>
      <c r="P402" s="23">
        <f t="shared" si="611"/>
        <v>68.26413839992172</v>
      </c>
      <c r="Q402" s="23">
        <f t="shared" si="612"/>
        <v>167.18897276928595</v>
      </c>
      <c r="R402" s="32">
        <f t="shared" si="613"/>
        <v>235.45311116920766</v>
      </c>
      <c r="S402" s="26">
        <f t="shared" si="580"/>
        <v>0</v>
      </c>
      <c r="U402" s="61">
        <f t="shared" si="581"/>
        <v>2373.4232704755464</v>
      </c>
      <c r="V402" s="61">
        <f t="shared" si="582"/>
        <v>2589.9842228612843</v>
      </c>
      <c r="W402" s="61">
        <f t="shared" si="583"/>
        <v>2591.9372172424414</v>
      </c>
      <c r="X402" s="61">
        <f t="shared" si="584"/>
        <v>2590.1757151870675</v>
      </c>
      <c r="Y402" s="61">
        <f t="shared" si="585"/>
        <v>2597.1944138017425</v>
      </c>
      <c r="Z402" s="62">
        <f t="shared" si="586"/>
        <v>10515.033123388543</v>
      </c>
      <c r="AA402" s="61">
        <f t="shared" si="601"/>
        <v>223.77114332619612</v>
      </c>
      <c r="AB402" s="63">
        <f t="shared" si="602"/>
        <v>6.4065588755213138E-5</v>
      </c>
      <c r="AC402" s="73"/>
      <c r="AD402" s="81">
        <f t="shared" si="603"/>
        <v>2373.4232704755464</v>
      </c>
      <c r="AE402" s="81">
        <f t="shared" si="587"/>
        <v>2453.4177071199292</v>
      </c>
      <c r="AF402" s="81">
        <f t="shared" si="588"/>
        <v>2543.5445820538685</v>
      </c>
      <c r="AG402" s="81">
        <f t="shared" si="589"/>
        <v>2645.087313349899</v>
      </c>
      <c r="AH402" s="81">
        <f t="shared" si="590"/>
        <v>2759.4918823157655</v>
      </c>
      <c r="AI402" s="82">
        <f t="shared" si="591"/>
        <v>10515.033123391995</v>
      </c>
      <c r="AK402" s="86">
        <f t="shared" si="592"/>
        <v>3.3704243840313799E-2</v>
      </c>
      <c r="AL402" s="86">
        <f t="shared" si="593"/>
        <v>3.6735234555610716E-2</v>
      </c>
      <c r="AM402" s="86">
        <f t="shared" si="594"/>
        <v>3.992174228534124E-2</v>
      </c>
      <c r="AN402" s="86">
        <f t="shared" si="595"/>
        <v>4.3251717396420308E-2</v>
      </c>
      <c r="AO402" s="56"/>
      <c r="AP402" s="53" t="str">
        <f t="shared" si="604"/>
        <v>FLU0350-ST-1710-003-B</v>
      </c>
      <c r="AQ402" s="53">
        <f t="shared" si="605"/>
        <v>215.76575186141329</v>
      </c>
      <c r="AR402" s="54">
        <f t="shared" ref="AR402:AU402" si="618">IF($B402=0,L402,AQ402*(1+AK402))</f>
        <v>223.03797337453904</v>
      </c>
      <c r="AS402" s="54">
        <f t="shared" si="618"/>
        <v>231.23132564126078</v>
      </c>
      <c r="AT402" s="54">
        <f t="shared" si="618"/>
        <v>240.46248303180903</v>
      </c>
      <c r="AU402" s="54">
        <f t="shared" si="618"/>
        <v>250.86289839234232</v>
      </c>
      <c r="AW402" s="102">
        <f t="shared" si="607"/>
        <v>9.4282021293808513E-2</v>
      </c>
      <c r="AX402" s="102">
        <f t="shared" si="608"/>
        <v>0.1626631948219103</v>
      </c>
      <c r="AY402" s="103">
        <f t="shared" si="609"/>
        <v>0.57961496082154274</v>
      </c>
    </row>
    <row r="403" spans="1:51" x14ac:dyDescent="0.2">
      <c r="A403" s="27" t="s">
        <v>417</v>
      </c>
      <c r="B403" s="18">
        <f>IF(ISERROR(VLOOKUP('Prices revenue smoothing'!A403,Quantities!$A$1:$B$576,2,FALSE)),0,VLOOKUP('Prices revenue smoothing'!A403,Quantities!$A$1:$B$576,2,FALSE))</f>
        <v>11</v>
      </c>
      <c r="C403" s="19">
        <f t="shared" si="597"/>
        <v>0.57813225356677733</v>
      </c>
      <c r="D403" s="20">
        <v>3</v>
      </c>
      <c r="E403" s="21">
        <v>1980</v>
      </c>
      <c r="F403" s="22">
        <v>0</v>
      </c>
      <c r="G403" s="23">
        <f>Prices!G400</f>
        <v>34.181429757645702</v>
      </c>
      <c r="H403" s="23">
        <v>0</v>
      </c>
      <c r="I403" s="23">
        <f>VLOOKUP(A403,'[1]Public Lighting Charges'!$A$8:$L$689,12,FALSE)</f>
        <v>46.842611654954375</v>
      </c>
      <c r="J403" s="24">
        <f t="shared" si="598"/>
        <v>81.02404141260007</v>
      </c>
      <c r="K403" s="25">
        <f t="shared" si="599"/>
        <v>81.02404141260007</v>
      </c>
      <c r="L403" s="25">
        <f t="shared" si="610"/>
        <v>100.00857154823483</v>
      </c>
      <c r="M403" s="25">
        <f t="shared" si="610"/>
        <v>100.17977822365503</v>
      </c>
      <c r="N403" s="25">
        <f t="shared" si="610"/>
        <v>100.02535847029773</v>
      </c>
      <c r="O403" s="25">
        <f t="shared" si="610"/>
        <v>100.64064342308043</v>
      </c>
      <c r="P403" s="23">
        <f t="shared" si="611"/>
        <v>65.827141790589124</v>
      </c>
      <c r="Q403" s="23">
        <f t="shared" si="612"/>
        <v>34.181429757645702</v>
      </c>
      <c r="R403" s="32">
        <f t="shared" si="613"/>
        <v>100.00857154823483</v>
      </c>
      <c r="S403" s="26">
        <f t="shared" si="580"/>
        <v>0</v>
      </c>
      <c r="U403" s="61">
        <f t="shared" si="581"/>
        <v>891.26445553860071</v>
      </c>
      <c r="V403" s="61">
        <f t="shared" si="582"/>
        <v>1100.094287030583</v>
      </c>
      <c r="W403" s="61">
        <f t="shared" si="583"/>
        <v>1101.9775604602055</v>
      </c>
      <c r="X403" s="61">
        <f t="shared" si="584"/>
        <v>1100.2789431732751</v>
      </c>
      <c r="Y403" s="61">
        <f t="shared" si="585"/>
        <v>1107.0470776538848</v>
      </c>
      <c r="Z403" s="62">
        <f t="shared" si="586"/>
        <v>4360.4882944264064</v>
      </c>
      <c r="AA403" s="61">
        <f t="shared" si="601"/>
        <v>215.78262211528408</v>
      </c>
      <c r="AB403" s="63">
        <f t="shared" si="602"/>
        <v>6.1778478330458579E-5</v>
      </c>
      <c r="AC403" s="73"/>
      <c r="AD403" s="81">
        <f t="shared" si="603"/>
        <v>891.26445553860071</v>
      </c>
      <c r="AE403" s="81">
        <f t="shared" si="587"/>
        <v>968.40312961954567</v>
      </c>
      <c r="AF403" s="81">
        <f t="shared" si="588"/>
        <v>1055.3125188608212</v>
      </c>
      <c r="AG403" s="81">
        <f t="shared" si="589"/>
        <v>1153.2302239326714</v>
      </c>
      <c r="AH403" s="81">
        <f t="shared" si="590"/>
        <v>1263.5506053119516</v>
      </c>
      <c r="AI403" s="82">
        <f t="shared" si="591"/>
        <v>4360.4882944297333</v>
      </c>
      <c r="AK403" s="86">
        <f t="shared" si="592"/>
        <v>8.6549703179096507E-2</v>
      </c>
      <c r="AL403" s="86">
        <f t="shared" si="593"/>
        <v>8.9745052017148538E-2</v>
      </c>
      <c r="AM403" s="86">
        <f t="shared" si="594"/>
        <v>9.2785505072515803E-2</v>
      </c>
      <c r="AN403" s="86">
        <f t="shared" si="595"/>
        <v>9.5662062170962486E-2</v>
      </c>
      <c r="AO403" s="56"/>
      <c r="AP403" s="53" t="str">
        <f t="shared" si="604"/>
        <v>FLU0355-ST-1980-003-B</v>
      </c>
      <c r="AQ403" s="53">
        <f t="shared" si="605"/>
        <v>81.02404141260007</v>
      </c>
      <c r="AR403" s="54">
        <f t="shared" ref="AR403:AU403" si="619">IF($B403=0,L403,AQ403*(1+AK403))</f>
        <v>88.036648147231432</v>
      </c>
      <c r="AS403" s="54">
        <f t="shared" si="619"/>
        <v>95.937501714620126</v>
      </c>
      <c r="AT403" s="54">
        <f t="shared" si="619"/>
        <v>104.83911126660649</v>
      </c>
      <c r="AU403" s="54">
        <f t="shared" si="619"/>
        <v>114.86823684654107</v>
      </c>
      <c r="AW403" s="102">
        <f t="shared" si="607"/>
        <v>0.24210841212654916</v>
      </c>
      <c r="AX403" s="102">
        <f t="shared" si="608"/>
        <v>0.4177055950788191</v>
      </c>
      <c r="AY403" s="103">
        <f t="shared" si="609"/>
        <v>0.57961496082154329</v>
      </c>
    </row>
    <row r="404" spans="1:51" x14ac:dyDescent="0.2">
      <c r="A404" s="27" t="s">
        <v>418</v>
      </c>
      <c r="B404" s="18">
        <f>IF(ISERROR(VLOOKUP('Prices revenue smoothing'!A404,Quantities!$A$1:$B$576,2,FALSE)),0,VLOOKUP('Prices revenue smoothing'!A404,Quantities!$A$1:$B$576,2,FALSE))</f>
        <v>1</v>
      </c>
      <c r="C404" s="19">
        <f t="shared" si="597"/>
        <v>0.26792489680754528</v>
      </c>
      <c r="D404" s="20">
        <v>3</v>
      </c>
      <c r="E404" s="21">
        <v>2060</v>
      </c>
      <c r="F404" s="22">
        <v>0</v>
      </c>
      <c r="G404" s="23">
        <f>Prices!G401</f>
        <v>154.9742737466652</v>
      </c>
      <c r="H404" s="23">
        <v>0</v>
      </c>
      <c r="I404" s="23">
        <f>VLOOKUP(A404,'[1]Public Lighting Charges'!$A$8:$L$689,12,FALSE)</f>
        <v>56.717495404954377</v>
      </c>
      <c r="J404" s="24">
        <f t="shared" si="598"/>
        <v>211.69176915161958</v>
      </c>
      <c r="K404" s="25">
        <f t="shared" si="599"/>
        <v>211.69176915161958</v>
      </c>
      <c r="L404" s="25">
        <f t="shared" si="610"/>
        <v>234.67842516184646</v>
      </c>
      <c r="M404" s="25">
        <f t="shared" si="610"/>
        <v>234.88572389014905</v>
      </c>
      <c r="N404" s="25">
        <f t="shared" si="610"/>
        <v>234.69875093236456</v>
      </c>
      <c r="O404" s="25">
        <f t="shared" si="610"/>
        <v>235.44374401129977</v>
      </c>
      <c r="P404" s="23">
        <f t="shared" si="611"/>
        <v>79.704151415181272</v>
      </c>
      <c r="Q404" s="23">
        <f t="shared" si="612"/>
        <v>154.9742737466652</v>
      </c>
      <c r="R404" s="32">
        <f t="shared" si="613"/>
        <v>234.67842516184646</v>
      </c>
      <c r="S404" s="26">
        <f t="shared" si="580"/>
        <v>0</v>
      </c>
      <c r="U404" s="61">
        <f t="shared" si="581"/>
        <v>211.69176915161958</v>
      </c>
      <c r="V404" s="61">
        <f t="shared" si="582"/>
        <v>234.67842516184646</v>
      </c>
      <c r="W404" s="61">
        <f t="shared" si="583"/>
        <v>234.88572389014905</v>
      </c>
      <c r="X404" s="61">
        <f t="shared" si="584"/>
        <v>234.69875093236456</v>
      </c>
      <c r="Y404" s="61">
        <f t="shared" si="585"/>
        <v>235.44374401129977</v>
      </c>
      <c r="Z404" s="62">
        <f t="shared" si="586"/>
        <v>949.7218912200575</v>
      </c>
      <c r="AA404" s="61">
        <f t="shared" si="601"/>
        <v>23.751974859680189</v>
      </c>
      <c r="AB404" s="63">
        <f t="shared" si="602"/>
        <v>6.800180894040656E-6</v>
      </c>
      <c r="AC404" s="73"/>
      <c r="AD404" s="81">
        <f t="shared" si="603"/>
        <v>211.69176915161958</v>
      </c>
      <c r="AE404" s="81">
        <f t="shared" si="587"/>
        <v>220.18270243215409</v>
      </c>
      <c r="AF404" s="81">
        <f t="shared" si="588"/>
        <v>229.74913372348431</v>
      </c>
      <c r="AG404" s="81">
        <f t="shared" si="589"/>
        <v>240.52729021442551</v>
      </c>
      <c r="AH404" s="81">
        <f t="shared" si="590"/>
        <v>252.67065421354798</v>
      </c>
      <c r="AI404" s="82">
        <f t="shared" si="591"/>
        <v>949.72189122042369</v>
      </c>
      <c r="AK404" s="86">
        <f t="shared" si="592"/>
        <v>4.0109888610988277E-2</v>
      </c>
      <c r="AL404" s="86">
        <f t="shared" si="593"/>
        <v>4.3447696779350627E-2</v>
      </c>
      <c r="AM404" s="86">
        <f t="shared" si="594"/>
        <v>4.69127187391849E-2</v>
      </c>
      <c r="AN404" s="86">
        <f t="shared" si="595"/>
        <v>5.0486429162765245E-2</v>
      </c>
      <c r="AO404" s="56"/>
      <c r="AP404" s="53" t="str">
        <f t="shared" si="604"/>
        <v>FLU0355-ST-2060-003-B</v>
      </c>
      <c r="AQ404" s="53">
        <f t="shared" si="605"/>
        <v>211.69176915161958</v>
      </c>
      <c r="AR404" s="54">
        <f t="shared" ref="AR404:AU404" si="620">IF($B404=0,L404,AQ404*(1+AK404))</f>
        <v>220.18270243215409</v>
      </c>
      <c r="AS404" s="54">
        <f t="shared" si="620"/>
        <v>229.74913372348431</v>
      </c>
      <c r="AT404" s="54">
        <f t="shared" si="620"/>
        <v>240.52729021442551</v>
      </c>
      <c r="AU404" s="54">
        <f t="shared" si="620"/>
        <v>252.67065421354795</v>
      </c>
      <c r="AW404" s="102">
        <f t="shared" si="607"/>
        <v>0.11220074807286606</v>
      </c>
      <c r="AX404" s="102">
        <f t="shared" si="608"/>
        <v>0.19357807450972805</v>
      </c>
      <c r="AY404" s="103">
        <f t="shared" si="609"/>
        <v>0.57961496082154462</v>
      </c>
    </row>
    <row r="405" spans="1:51" x14ac:dyDescent="0.2">
      <c r="A405" s="27" t="s">
        <v>419</v>
      </c>
      <c r="B405" s="18">
        <f>IF(ISERROR(VLOOKUP('Prices revenue smoothing'!A405,Quantities!$A$1:$B$576,2,FALSE)),0,VLOOKUP('Prices revenue smoothing'!A405,Quantities!$A$1:$B$576,2,FALSE))</f>
        <v>37</v>
      </c>
      <c r="C405" s="19">
        <f t="shared" si="597"/>
        <v>0.55234282399710888</v>
      </c>
      <c r="D405" s="20">
        <v>3</v>
      </c>
      <c r="E405" s="21">
        <v>90</v>
      </c>
      <c r="F405" s="22">
        <v>0</v>
      </c>
      <c r="G405" s="23">
        <f>Prices!G402</f>
        <v>40.108950090145242</v>
      </c>
      <c r="H405" s="23">
        <v>0</v>
      </c>
      <c r="I405" s="23">
        <f>VLOOKUP(A405,'[1]Public Lighting Charges'!$A$8:$L$689,12,FALSE)</f>
        <v>49.488519223931391</v>
      </c>
      <c r="J405" s="24">
        <f t="shared" si="598"/>
        <v>89.597469314076633</v>
      </c>
      <c r="K405" s="25">
        <f t="shared" si="599"/>
        <v>89.597469314076633</v>
      </c>
      <c r="L405" s="25">
        <f t="shared" si="610"/>
        <v>109.65434170828047</v>
      </c>
      <c r="M405" s="25">
        <f t="shared" si="610"/>
        <v>109.83521900244607</v>
      </c>
      <c r="N405" s="25">
        <f t="shared" si="610"/>
        <v>109.67207684058565</v>
      </c>
      <c r="O405" s="25">
        <f t="shared" si="610"/>
        <v>110.3221161987298</v>
      </c>
      <c r="P405" s="23">
        <f t="shared" si="611"/>
        <v>69.545391618135227</v>
      </c>
      <c r="Q405" s="23">
        <f t="shared" si="612"/>
        <v>40.108950090145242</v>
      </c>
      <c r="R405" s="32">
        <f t="shared" si="613"/>
        <v>109.65434170828047</v>
      </c>
      <c r="S405" s="26">
        <f t="shared" si="580"/>
        <v>0</v>
      </c>
      <c r="U405" s="61">
        <f t="shared" si="581"/>
        <v>3315.1063646208354</v>
      </c>
      <c r="V405" s="61">
        <f t="shared" si="582"/>
        <v>4057.2106432063774</v>
      </c>
      <c r="W405" s="61">
        <f t="shared" si="583"/>
        <v>4063.9031030905044</v>
      </c>
      <c r="X405" s="61">
        <f t="shared" si="584"/>
        <v>4057.866843101669</v>
      </c>
      <c r="Y405" s="61">
        <f t="shared" si="585"/>
        <v>4081.9182993530026</v>
      </c>
      <c r="Z405" s="62">
        <f t="shared" si="586"/>
        <v>16107.140367535092</v>
      </c>
      <c r="AA405" s="61">
        <f t="shared" si="601"/>
        <v>766.81193473216717</v>
      </c>
      <c r="AB405" s="63">
        <f t="shared" si="602"/>
        <v>2.1953794994704893E-4</v>
      </c>
      <c r="AC405" s="73"/>
      <c r="AD405" s="81">
        <f t="shared" si="603"/>
        <v>3315.1063646208354</v>
      </c>
      <c r="AE405" s="81">
        <f t="shared" si="587"/>
        <v>3589.2287908608942</v>
      </c>
      <c r="AF405" s="81">
        <f t="shared" si="588"/>
        <v>3898.0727387988736</v>
      </c>
      <c r="AG405" s="81">
        <f t="shared" si="589"/>
        <v>4246.0361852276801</v>
      </c>
      <c r="AH405" s="81">
        <f t="shared" si="590"/>
        <v>4638.0741735353786</v>
      </c>
      <c r="AI405" s="82">
        <f t="shared" si="591"/>
        <v>16107.140367546919</v>
      </c>
      <c r="AK405" s="86">
        <f t="shared" si="592"/>
        <v>8.2688878150493805E-2</v>
      </c>
      <c r="AL405" s="86">
        <f t="shared" si="593"/>
        <v>8.6047439696342598E-2</v>
      </c>
      <c r="AM405" s="86">
        <f t="shared" si="594"/>
        <v>8.9265508815524475E-2</v>
      </c>
      <c r="AN405" s="86">
        <f t="shared" si="595"/>
        <v>9.2330345575393796E-2</v>
      </c>
      <c r="AO405" s="56"/>
      <c r="AP405" s="53" t="str">
        <f t="shared" si="604"/>
        <v>HPS0010-TA-0090-003-B</v>
      </c>
      <c r="AQ405" s="53">
        <f t="shared" si="605"/>
        <v>89.597469314076633</v>
      </c>
      <c r="AR405" s="54">
        <f t="shared" ref="AR405:AU405" si="621">IF($B405=0,L405,AQ405*(1+AK405))</f>
        <v>97.006183536780924</v>
      </c>
      <c r="AS405" s="54">
        <f t="shared" si="621"/>
        <v>105.35331726483443</v>
      </c>
      <c r="AT405" s="54">
        <f t="shared" si="621"/>
        <v>114.75773473588326</v>
      </c>
      <c r="AU405" s="54">
        <f t="shared" si="621"/>
        <v>125.35335604149674</v>
      </c>
      <c r="AW405" s="102">
        <f t="shared" si="607"/>
        <v>0.23130839568698761</v>
      </c>
      <c r="AX405" s="102">
        <f t="shared" si="608"/>
        <v>0.39907250730576727</v>
      </c>
      <c r="AY405" s="103">
        <f t="shared" si="609"/>
        <v>0.57961496082154396</v>
      </c>
    </row>
    <row r="406" spans="1:51" x14ac:dyDescent="0.2">
      <c r="A406" s="27" t="s">
        <v>420</v>
      </c>
      <c r="B406" s="18">
        <f>IF(ISERROR(VLOOKUP('Prices revenue smoothing'!A406,Quantities!$A$1:$B$576,2,FALSE)),0,VLOOKUP('Prices revenue smoothing'!A406,Quantities!$A$1:$B$576,2,FALSE))</f>
        <v>4</v>
      </c>
      <c r="C406" s="19">
        <f t="shared" si="597"/>
        <v>0.36024623452110732</v>
      </c>
      <c r="D406" s="20">
        <v>3</v>
      </c>
      <c r="E406" s="21">
        <v>140</v>
      </c>
      <c r="F406" s="22">
        <v>0</v>
      </c>
      <c r="G406" s="23">
        <f>Prices!G403</f>
        <v>107.08272845313375</v>
      </c>
      <c r="H406" s="23">
        <v>0</v>
      </c>
      <c r="I406" s="23">
        <f>VLOOKUP(A406,'[1]Public Lighting Charges'!$A$8:$L$689,12,FALSE)</f>
        <v>60.29843322393139</v>
      </c>
      <c r="J406" s="24">
        <f t="shared" si="598"/>
        <v>167.38116167706514</v>
      </c>
      <c r="K406" s="25">
        <f t="shared" si="599"/>
        <v>167.38116167706514</v>
      </c>
      <c r="L406" s="25">
        <f t="shared" si="610"/>
        <v>191.81911212917683</v>
      </c>
      <c r="M406" s="25">
        <f t="shared" si="610"/>
        <v>192.0394989505044</v>
      </c>
      <c r="N406" s="25">
        <f t="shared" si="610"/>
        <v>191.84072119543691</v>
      </c>
      <c r="O406" s="25">
        <f t="shared" si="610"/>
        <v>192.63275044675925</v>
      </c>
      <c r="P406" s="23">
        <f t="shared" si="611"/>
        <v>84.736383676043076</v>
      </c>
      <c r="Q406" s="23">
        <f t="shared" si="612"/>
        <v>107.08272845313375</v>
      </c>
      <c r="R406" s="32">
        <f t="shared" si="613"/>
        <v>191.81911212917683</v>
      </c>
      <c r="S406" s="26">
        <f t="shared" si="580"/>
        <v>0</v>
      </c>
      <c r="U406" s="61">
        <f t="shared" si="581"/>
        <v>669.52464670826055</v>
      </c>
      <c r="V406" s="61">
        <f t="shared" si="582"/>
        <v>767.27644851670732</v>
      </c>
      <c r="W406" s="61">
        <f t="shared" si="583"/>
        <v>768.15799580201758</v>
      </c>
      <c r="X406" s="61">
        <f t="shared" si="584"/>
        <v>767.36288478174765</v>
      </c>
      <c r="Y406" s="61">
        <f t="shared" si="585"/>
        <v>770.53100178703698</v>
      </c>
      <c r="Z406" s="62">
        <f t="shared" si="586"/>
        <v>3084.6422480841952</v>
      </c>
      <c r="AA406" s="61">
        <f t="shared" si="601"/>
        <v>101.00635507877644</v>
      </c>
      <c r="AB406" s="63">
        <f t="shared" si="602"/>
        <v>2.8918079024635268E-5</v>
      </c>
      <c r="AC406" s="73"/>
      <c r="AD406" s="81">
        <f t="shared" si="603"/>
        <v>669.52464670826055</v>
      </c>
      <c r="AE406" s="81">
        <f t="shared" si="587"/>
        <v>705.63272727632057</v>
      </c>
      <c r="AF406" s="81">
        <f t="shared" si="588"/>
        <v>746.31441212809659</v>
      </c>
      <c r="AG406" s="81">
        <f t="shared" si="589"/>
        <v>792.14901358966472</v>
      </c>
      <c r="AH406" s="81">
        <f t="shared" si="590"/>
        <v>843.7892221698919</v>
      </c>
      <c r="AI406" s="82">
        <f t="shared" si="591"/>
        <v>3084.6422480857536</v>
      </c>
      <c r="AK406" s="86">
        <f t="shared" si="592"/>
        <v>5.3930920609997789E-2</v>
      </c>
      <c r="AL406" s="86">
        <f t="shared" si="593"/>
        <v>5.7652774990757168E-2</v>
      </c>
      <c r="AM406" s="86">
        <f t="shared" si="594"/>
        <v>6.1414600491061032E-2</v>
      </c>
      <c r="AN406" s="86">
        <f t="shared" si="595"/>
        <v>6.519001815859983E-2</v>
      </c>
      <c r="AO406" s="56"/>
      <c r="AP406" s="53" t="str">
        <f t="shared" si="604"/>
        <v>HPS0010-TA-0140-003-B</v>
      </c>
      <c r="AQ406" s="53">
        <f t="shared" si="605"/>
        <v>167.38116167706514</v>
      </c>
      <c r="AR406" s="54">
        <f t="shared" ref="AR406:AU406" si="622">IF($B406=0,L406,AQ406*(1+AK406))</f>
        <v>176.40818181908014</v>
      </c>
      <c r="AS406" s="54">
        <f t="shared" si="622"/>
        <v>186.57860303202415</v>
      </c>
      <c r="AT406" s="54">
        <f t="shared" si="622"/>
        <v>198.03725339741615</v>
      </c>
      <c r="AU406" s="54">
        <f t="shared" si="622"/>
        <v>210.94730554247295</v>
      </c>
      <c r="AW406" s="102">
        <f t="shared" si="607"/>
        <v>0.15086278836093253</v>
      </c>
      <c r="AX406" s="102">
        <f t="shared" si="608"/>
        <v>0.2602810461398376</v>
      </c>
      <c r="AY406" s="103">
        <f t="shared" si="609"/>
        <v>0.57961496082154429</v>
      </c>
    </row>
    <row r="407" spans="1:51" x14ac:dyDescent="0.2">
      <c r="A407" s="27" t="s">
        <v>421</v>
      </c>
      <c r="B407" s="18">
        <f>IF(ISERROR(VLOOKUP('Prices revenue smoothing'!A407,Quantities!$A$1:$B$576,2,FALSE)),0,VLOOKUP('Prices revenue smoothing'!A407,Quantities!$A$1:$B$576,2,FALSE))</f>
        <v>6</v>
      </c>
      <c r="C407" s="19">
        <f t="shared" si="597"/>
        <v>0.26950877291622932</v>
      </c>
      <c r="D407" s="20">
        <v>3</v>
      </c>
      <c r="E407" s="21">
        <v>170</v>
      </c>
      <c r="F407" s="22">
        <v>0</v>
      </c>
      <c r="G407" s="23">
        <f>Prices!G404</f>
        <v>160.90179407916474</v>
      </c>
      <c r="H407" s="23">
        <v>0</v>
      </c>
      <c r="I407" s="23">
        <f>VLOOKUP(A407,'[1]Public Lighting Charges'!$A$8:$L$689,12,FALSE)</f>
        <v>59.363402973931393</v>
      </c>
      <c r="J407" s="24">
        <f t="shared" si="598"/>
        <v>220.26519705309613</v>
      </c>
      <c r="K407" s="25">
        <f t="shared" si="599"/>
        <v>220.26519705309613</v>
      </c>
      <c r="L407" s="25">
        <f t="shared" si="610"/>
        <v>244.32419532189212</v>
      </c>
      <c r="M407" s="25">
        <f t="shared" si="610"/>
        <v>244.5411646689401</v>
      </c>
      <c r="N407" s="25">
        <f t="shared" si="610"/>
        <v>244.34546930265248</v>
      </c>
      <c r="O407" s="25">
        <f t="shared" si="610"/>
        <v>245.12521678694912</v>
      </c>
      <c r="P407" s="23">
        <f t="shared" si="611"/>
        <v>83.422401242727375</v>
      </c>
      <c r="Q407" s="23">
        <f t="shared" si="612"/>
        <v>160.90179407916474</v>
      </c>
      <c r="R407" s="32">
        <f t="shared" si="613"/>
        <v>244.32419532189212</v>
      </c>
      <c r="S407" s="26">
        <f t="shared" si="580"/>
        <v>0</v>
      </c>
      <c r="U407" s="61">
        <f t="shared" si="581"/>
        <v>1321.5911823185768</v>
      </c>
      <c r="V407" s="61">
        <f t="shared" si="582"/>
        <v>1465.9451719313527</v>
      </c>
      <c r="W407" s="61">
        <f t="shared" si="583"/>
        <v>1467.2469880136405</v>
      </c>
      <c r="X407" s="61">
        <f t="shared" si="584"/>
        <v>1466.072815815915</v>
      </c>
      <c r="Y407" s="61">
        <f t="shared" si="585"/>
        <v>1470.7513007216949</v>
      </c>
      <c r="Z407" s="62">
        <f t="shared" si="586"/>
        <v>5931.8518949730578</v>
      </c>
      <c r="AA407" s="61">
        <f t="shared" si="601"/>
        <v>149.16011840311808</v>
      </c>
      <c r="AB407" s="63">
        <f t="shared" si="602"/>
        <v>4.2704482187692203E-5</v>
      </c>
      <c r="AC407" s="73"/>
      <c r="AD407" s="81">
        <f t="shared" si="603"/>
        <v>1321.5911823185768</v>
      </c>
      <c r="AE407" s="81">
        <f t="shared" si="587"/>
        <v>1374.9134269302215</v>
      </c>
      <c r="AF407" s="81">
        <f t="shared" si="588"/>
        <v>1434.9896956421917</v>
      </c>
      <c r="AG407" s="81">
        <f t="shared" si="589"/>
        <v>1502.6754821022137</v>
      </c>
      <c r="AH407" s="81">
        <f t="shared" si="590"/>
        <v>1578.9346404510222</v>
      </c>
      <c r="AI407" s="82">
        <f t="shared" si="591"/>
        <v>5931.8518949753579</v>
      </c>
      <c r="AK407" s="86">
        <f t="shared" si="592"/>
        <v>4.0347003918486397E-2</v>
      </c>
      <c r="AL407" s="86">
        <f t="shared" si="593"/>
        <v>4.3694582899014164E-2</v>
      </c>
      <c r="AM407" s="86">
        <f t="shared" si="594"/>
        <v>4.7168134144497109E-2</v>
      </c>
      <c r="AN407" s="86">
        <f t="shared" si="595"/>
        <v>5.0748920347142082E-2</v>
      </c>
      <c r="AO407" s="56"/>
      <c r="AP407" s="53" t="str">
        <f t="shared" si="604"/>
        <v>HPS0010-TA-0170-003-B</v>
      </c>
      <c r="AQ407" s="53">
        <f t="shared" si="605"/>
        <v>220.26519705309613</v>
      </c>
      <c r="AR407" s="54">
        <f t="shared" ref="AR407:AU407" si="623">IF($B407=0,L407,AQ407*(1+AK407))</f>
        <v>229.15223782170355</v>
      </c>
      <c r="AS407" s="54">
        <f t="shared" si="623"/>
        <v>239.16494927369857</v>
      </c>
      <c r="AT407" s="54">
        <f t="shared" si="623"/>
        <v>250.44591368370223</v>
      </c>
      <c r="AU407" s="54">
        <f t="shared" si="623"/>
        <v>263.15577340850365</v>
      </c>
      <c r="AW407" s="102">
        <f t="shared" si="607"/>
        <v>0.11286403874262692</v>
      </c>
      <c r="AX407" s="102">
        <f t="shared" si="608"/>
        <v>0.19472243881119589</v>
      </c>
      <c r="AY407" s="103">
        <f t="shared" si="609"/>
        <v>0.57961496082154462</v>
      </c>
    </row>
    <row r="408" spans="1:51" x14ac:dyDescent="0.2">
      <c r="A408" s="27" t="s">
        <v>422</v>
      </c>
      <c r="B408" s="18">
        <f>IF(ISERROR(VLOOKUP('Prices revenue smoothing'!A408,Quantities!$A$1:$B$576,2,FALSE)),0,VLOOKUP('Prices revenue smoothing'!A408,Quantities!$A$1:$B$576,2,FALSE))</f>
        <v>1056</v>
      </c>
      <c r="C408" s="19">
        <f t="shared" si="597"/>
        <v>0.58003634682931215</v>
      </c>
      <c r="D408" s="20">
        <v>3</v>
      </c>
      <c r="E408" s="21">
        <v>40</v>
      </c>
      <c r="F408" s="22">
        <v>0</v>
      </c>
      <c r="G408" s="23">
        <f>Prices!G405</f>
        <v>37.837098087403191</v>
      </c>
      <c r="H408" s="23">
        <v>0</v>
      </c>
      <c r="I408" s="23">
        <f>VLOOKUP(A408,'[1]Public Lighting Charges'!$A$8:$L$689,12,FALSE)</f>
        <v>52.259027617134578</v>
      </c>
      <c r="J408" s="24">
        <f t="shared" si="598"/>
        <v>90.096125704537769</v>
      </c>
      <c r="K408" s="25">
        <f t="shared" si="599"/>
        <v>90.096125704537769</v>
      </c>
      <c r="L408" s="25">
        <f t="shared" si="610"/>
        <v>111.27583899559906</v>
      </c>
      <c r="M408" s="25">
        <f t="shared" si="610"/>
        <v>111.46684231635597</v>
      </c>
      <c r="N408" s="25">
        <f t="shared" si="610"/>
        <v>111.29456699117186</v>
      </c>
      <c r="O408" s="25">
        <f t="shared" si="610"/>
        <v>111.98099740578513</v>
      </c>
      <c r="P408" s="23">
        <f t="shared" si="611"/>
        <v>73.438740908195868</v>
      </c>
      <c r="Q408" s="23">
        <f t="shared" si="612"/>
        <v>37.837098087403191</v>
      </c>
      <c r="R408" s="32">
        <f t="shared" si="613"/>
        <v>111.27583899559906</v>
      </c>
      <c r="S408" s="26">
        <f t="shared" si="580"/>
        <v>0</v>
      </c>
      <c r="U408" s="61">
        <f t="shared" si="581"/>
        <v>95141.508743991886</v>
      </c>
      <c r="V408" s="61">
        <f t="shared" si="582"/>
        <v>117507.2859793526</v>
      </c>
      <c r="W408" s="61">
        <f t="shared" si="583"/>
        <v>117708.98548607191</v>
      </c>
      <c r="X408" s="61">
        <f t="shared" si="584"/>
        <v>117527.06274267749</v>
      </c>
      <c r="Y408" s="61">
        <f t="shared" si="585"/>
        <v>118251.9332605091</v>
      </c>
      <c r="Z408" s="62">
        <f t="shared" si="586"/>
        <v>465714.54742473474</v>
      </c>
      <c r="AA408" s="61">
        <f t="shared" si="601"/>
        <v>23110.424516517218</v>
      </c>
      <c r="AB408" s="63">
        <f t="shared" si="602"/>
        <v>6.6165052876157003E-3</v>
      </c>
      <c r="AC408" s="73"/>
      <c r="AD408" s="81">
        <f t="shared" si="603"/>
        <v>95141.508743991886</v>
      </c>
      <c r="AE408" s="81">
        <f t="shared" si="587"/>
        <v>103403.0985197407</v>
      </c>
      <c r="AF408" s="81">
        <f t="shared" si="588"/>
        <v>112711.13667475044</v>
      </c>
      <c r="AG408" s="81">
        <f t="shared" si="589"/>
        <v>123198.17084696751</v>
      </c>
      <c r="AH408" s="81">
        <f t="shared" si="590"/>
        <v>135013.53772640566</v>
      </c>
      <c r="AI408" s="82">
        <f t="shared" si="591"/>
        <v>465714.54742509127</v>
      </c>
      <c r="AK408" s="86">
        <f t="shared" si="592"/>
        <v>8.6834756825007006E-2</v>
      </c>
      <c r="AL408" s="86">
        <f t="shared" si="593"/>
        <v>9.001701388312594E-2</v>
      </c>
      <c r="AM408" s="86">
        <f t="shared" si="594"/>
        <v>9.304346031465742E-2</v>
      </c>
      <c r="AN408" s="86">
        <f t="shared" si="595"/>
        <v>9.5905375852656044E-2</v>
      </c>
      <c r="AO408" s="56"/>
      <c r="AP408" s="53" t="str">
        <f t="shared" si="604"/>
        <v>HPS0020-ST-0040-003-B</v>
      </c>
      <c r="AQ408" s="53">
        <f t="shared" si="605"/>
        <v>90.096125704537769</v>
      </c>
      <c r="AR408" s="54">
        <f t="shared" ref="AR408:AU408" si="624">IF($B408=0,L408,AQ408*(1+AK408))</f>
        <v>97.919600870966562</v>
      </c>
      <c r="AS408" s="54">
        <f t="shared" si="624"/>
        <v>106.73403094199851</v>
      </c>
      <c r="AT408" s="54">
        <f t="shared" si="624"/>
        <v>116.66493451417378</v>
      </c>
      <c r="AU408" s="54">
        <f t="shared" si="624"/>
        <v>127.85372890758111</v>
      </c>
      <c r="AW408" s="102">
        <f t="shared" si="607"/>
        <v>0.24290580233179895</v>
      </c>
      <c r="AX408" s="102">
        <f t="shared" si="608"/>
        <v>0.4190813190665495</v>
      </c>
      <c r="AY408" s="103">
        <f t="shared" si="609"/>
        <v>0.57961496082154373</v>
      </c>
    </row>
    <row r="409" spans="1:51" x14ac:dyDescent="0.2">
      <c r="A409" s="27" t="s">
        <v>423</v>
      </c>
      <c r="B409" s="18">
        <f>IF(ISERROR(VLOOKUP('Prices revenue smoothing'!A409,Quantities!$A$1:$B$576,2,FALSE)),0,VLOOKUP('Prices revenue smoothing'!A409,Quantities!$A$1:$B$576,2,FALSE))</f>
        <v>70</v>
      </c>
      <c r="C409" s="19">
        <f t="shared" si="597"/>
        <v>0.37567911582895785</v>
      </c>
      <c r="D409" s="20">
        <v>3</v>
      </c>
      <c r="E409" s="21">
        <v>350</v>
      </c>
      <c r="F409" s="22">
        <v>0</v>
      </c>
      <c r="G409" s="23">
        <f>Prices!G406</f>
        <v>104.81087645039172</v>
      </c>
      <c r="H409" s="23">
        <v>0</v>
      </c>
      <c r="I409" s="23">
        <f>VLOOKUP(A409,'[1]Public Lighting Charges'!$A$8:$L$689,12,FALSE)</f>
        <v>63.068941617134577</v>
      </c>
      <c r="J409" s="24">
        <f t="shared" si="598"/>
        <v>167.87981806752629</v>
      </c>
      <c r="K409" s="25">
        <f t="shared" si="599"/>
        <v>167.87981806752629</v>
      </c>
      <c r="L409" s="25">
        <f t="shared" si="610"/>
        <v>193.44060941649545</v>
      </c>
      <c r="M409" s="25">
        <f t="shared" si="610"/>
        <v>193.67112226441432</v>
      </c>
      <c r="N409" s="25">
        <f t="shared" si="610"/>
        <v>193.46321134602312</v>
      </c>
      <c r="O409" s="25">
        <f t="shared" si="610"/>
        <v>194.29163165381459</v>
      </c>
      <c r="P409" s="23">
        <f t="shared" si="611"/>
        <v>88.629732966103731</v>
      </c>
      <c r="Q409" s="23">
        <f t="shared" si="612"/>
        <v>104.81087645039172</v>
      </c>
      <c r="R409" s="32">
        <f t="shared" si="613"/>
        <v>193.44060941649545</v>
      </c>
      <c r="S409" s="26">
        <f t="shared" si="580"/>
        <v>0</v>
      </c>
      <c r="U409" s="61">
        <f t="shared" si="581"/>
        <v>11751.587264726841</v>
      </c>
      <c r="V409" s="61">
        <f t="shared" si="582"/>
        <v>13540.842659154681</v>
      </c>
      <c r="W409" s="61">
        <f t="shared" si="583"/>
        <v>13556.978558509003</v>
      </c>
      <c r="X409" s="61">
        <f t="shared" si="584"/>
        <v>13542.424794221619</v>
      </c>
      <c r="Y409" s="61">
        <f t="shared" si="585"/>
        <v>13600.414215767021</v>
      </c>
      <c r="Z409" s="62">
        <f t="shared" si="586"/>
        <v>54379.500548011842</v>
      </c>
      <c r="AA409" s="61">
        <f t="shared" si="601"/>
        <v>1848.8269510401806</v>
      </c>
      <c r="AB409" s="63">
        <f t="shared" si="602"/>
        <v>5.2931841596855569E-4</v>
      </c>
      <c r="AC409" s="73"/>
      <c r="AD409" s="81">
        <f t="shared" si="603"/>
        <v>11751.587264726841</v>
      </c>
      <c r="AE409" s="81">
        <f t="shared" si="587"/>
        <v>12412.511940728607</v>
      </c>
      <c r="AF409" s="81">
        <f t="shared" si="588"/>
        <v>13157.152169643179</v>
      </c>
      <c r="AG409" s="81">
        <f t="shared" si="589"/>
        <v>13996.111722299471</v>
      </c>
      <c r="AH409" s="81">
        <f t="shared" si="590"/>
        <v>14941.337488599014</v>
      </c>
      <c r="AI409" s="82">
        <f t="shared" si="591"/>
        <v>54379.500548040363</v>
      </c>
      <c r="AK409" s="86">
        <f t="shared" si="592"/>
        <v>5.624131116190368E-2</v>
      </c>
      <c r="AL409" s="86">
        <f t="shared" si="593"/>
        <v>5.9991098697050819E-2</v>
      </c>
      <c r="AM409" s="86">
        <f t="shared" si="594"/>
        <v>6.3764524559652036E-2</v>
      </c>
      <c r="AN409" s="86">
        <f t="shared" si="595"/>
        <v>6.7534882905625232E-2</v>
      </c>
      <c r="AO409" s="56"/>
      <c r="AP409" s="53" t="str">
        <f t="shared" si="604"/>
        <v>HPS0020-ST-0350-003-B</v>
      </c>
      <c r="AQ409" s="53">
        <f t="shared" si="605"/>
        <v>167.87981806752629</v>
      </c>
      <c r="AR409" s="54">
        <f t="shared" ref="AR409:AU409" si="625">IF($B409=0,L409,AQ409*(1+AK409))</f>
        <v>177.32159915326582</v>
      </c>
      <c r="AS409" s="54">
        <f t="shared" si="625"/>
        <v>187.9593167091883</v>
      </c>
      <c r="AT409" s="54">
        <f t="shared" si="625"/>
        <v>199.94445317570677</v>
      </c>
      <c r="AU409" s="54">
        <f t="shared" si="625"/>
        <v>213.44767840855741</v>
      </c>
      <c r="AW409" s="102">
        <f t="shared" si="607"/>
        <v>0.15732572199753447</v>
      </c>
      <c r="AX409" s="102">
        <f t="shared" si="608"/>
        <v>0.27143143747452936</v>
      </c>
      <c r="AY409" s="103">
        <f t="shared" si="609"/>
        <v>0.57961496082154318</v>
      </c>
    </row>
    <row r="410" spans="1:51" x14ac:dyDescent="0.2">
      <c r="A410" s="27" t="s">
        <v>424</v>
      </c>
      <c r="B410" s="18">
        <f>IF(ISERROR(VLOOKUP('Prices revenue smoothing'!A410,Quantities!$A$1:$B$576,2,FALSE)),0,VLOOKUP('Prices revenue smoothing'!A410,Quantities!$A$1:$B$576,2,FALSE))</f>
        <v>310</v>
      </c>
      <c r="C410" s="19">
        <f t="shared" si="597"/>
        <v>0.2814496594344888</v>
      </c>
      <c r="D410" s="20">
        <v>3</v>
      </c>
      <c r="E410" s="21">
        <v>360</v>
      </c>
      <c r="F410" s="22">
        <v>0</v>
      </c>
      <c r="G410" s="23">
        <f>Prices!G407</f>
        <v>158.62994207642268</v>
      </c>
      <c r="H410" s="23">
        <v>0</v>
      </c>
      <c r="I410" s="23">
        <f>VLOOKUP(A410,'[1]Public Lighting Charges'!$A$8:$L$689,12,FALSE)</f>
        <v>62.13391136713458</v>
      </c>
      <c r="J410" s="24">
        <f t="shared" si="598"/>
        <v>220.76385344355725</v>
      </c>
      <c r="K410" s="25">
        <f t="shared" si="599"/>
        <v>220.76385344355725</v>
      </c>
      <c r="L410" s="25">
        <f t="shared" si="610"/>
        <v>245.94569260921071</v>
      </c>
      <c r="M410" s="25">
        <f t="shared" si="610"/>
        <v>246.17278798284997</v>
      </c>
      <c r="N410" s="25">
        <f t="shared" si="610"/>
        <v>245.96795945323868</v>
      </c>
      <c r="O410" s="25">
        <f t="shared" si="610"/>
        <v>246.78409799400447</v>
      </c>
      <c r="P410" s="23">
        <f t="shared" si="611"/>
        <v>87.31575053278803</v>
      </c>
      <c r="Q410" s="23">
        <f t="shared" si="612"/>
        <v>158.62994207642268</v>
      </c>
      <c r="R410" s="32">
        <f t="shared" si="613"/>
        <v>245.94569260921071</v>
      </c>
      <c r="S410" s="26">
        <f t="shared" si="580"/>
        <v>0</v>
      </c>
      <c r="U410" s="61">
        <f t="shared" si="581"/>
        <v>68436.794567502744</v>
      </c>
      <c r="V410" s="61">
        <f t="shared" si="582"/>
        <v>76243.164708855315</v>
      </c>
      <c r="W410" s="61">
        <f t="shared" si="583"/>
        <v>76313.564274683493</v>
      </c>
      <c r="X410" s="61">
        <f t="shared" si="584"/>
        <v>76250.067430503987</v>
      </c>
      <c r="Y410" s="61">
        <f t="shared" si="585"/>
        <v>76503.07037814139</v>
      </c>
      <c r="Z410" s="62">
        <f t="shared" si="586"/>
        <v>308242.74277399236</v>
      </c>
      <c r="AA410" s="61">
        <f t="shared" si="601"/>
        <v>8066.2758106386464</v>
      </c>
      <c r="AB410" s="63">
        <f t="shared" si="602"/>
        <v>2.3093715355299005E-3</v>
      </c>
      <c r="AC410" s="73"/>
      <c r="AD410" s="81">
        <f t="shared" si="603"/>
        <v>68436.794567502744</v>
      </c>
      <c r="AE410" s="81">
        <f t="shared" si="587"/>
        <v>71320.353098325664</v>
      </c>
      <c r="AF410" s="81">
        <f t="shared" si="588"/>
        <v>74569.155514767452</v>
      </c>
      <c r="AG410" s="81">
        <f t="shared" si="589"/>
        <v>78229.465173217788</v>
      </c>
      <c r="AH410" s="81">
        <f t="shared" si="590"/>
        <v>82353.40534512233</v>
      </c>
      <c r="AI410" s="82">
        <f t="shared" si="591"/>
        <v>308242.74277411686</v>
      </c>
      <c r="AK410" s="86">
        <f t="shared" si="592"/>
        <v>4.21346228888426E-2</v>
      </c>
      <c r="AL410" s="86">
        <f t="shared" si="593"/>
        <v>4.5552248065329017E-2</v>
      </c>
      <c r="AM410" s="86">
        <f t="shared" si="594"/>
        <v>4.9086108501328808E-2</v>
      </c>
      <c r="AN410" s="86">
        <f t="shared" si="595"/>
        <v>5.2715944852405709E-2</v>
      </c>
      <c r="AO410" s="56"/>
      <c r="AP410" s="53" t="str">
        <f t="shared" si="604"/>
        <v>HPS0020-ST-0360-003-B</v>
      </c>
      <c r="AQ410" s="53">
        <f t="shared" si="605"/>
        <v>220.76385344355725</v>
      </c>
      <c r="AR410" s="54">
        <f t="shared" ref="AR410:AU410" si="626">IF($B410=0,L410,AQ410*(1+AK410))</f>
        <v>230.06565515588926</v>
      </c>
      <c r="AS410" s="54">
        <f t="shared" si="626"/>
        <v>240.54566295086275</v>
      </c>
      <c r="AT410" s="54">
        <f t="shared" si="626"/>
        <v>252.35311346199285</v>
      </c>
      <c r="AU410" s="54">
        <f t="shared" si="626"/>
        <v>265.65614627458814</v>
      </c>
      <c r="AW410" s="102">
        <f t="shared" si="607"/>
        <v>0.11786460575213605</v>
      </c>
      <c r="AX410" s="102">
        <f t="shared" si="608"/>
        <v>0.20334983345680957</v>
      </c>
      <c r="AY410" s="103">
        <f t="shared" si="609"/>
        <v>0.5796149608215434</v>
      </c>
    </row>
    <row r="411" spans="1:51" x14ac:dyDescent="0.2">
      <c r="A411" s="27" t="s">
        <v>425</v>
      </c>
      <c r="B411" s="18">
        <f>IF(ISERROR(VLOOKUP('Prices revenue smoothing'!A411,Quantities!$A$1:$B$576,2,FALSE)),0,VLOOKUP('Prices revenue smoothing'!A411,Quantities!$A$1:$B$576,2,FALSE))</f>
        <v>10</v>
      </c>
      <c r="C411" s="19">
        <f t="shared" si="597"/>
        <v>0.24691507318483974</v>
      </c>
      <c r="D411" s="20">
        <v>3</v>
      </c>
      <c r="E411" s="21">
        <v>730</v>
      </c>
      <c r="F411" s="22">
        <v>0</v>
      </c>
      <c r="G411" s="23">
        <f>Prices!G408</f>
        <v>174.44783133723399</v>
      </c>
      <c r="H411" s="23">
        <v>0</v>
      </c>
      <c r="I411" s="23">
        <f>VLOOKUP(A411,'[1]Public Lighting Charges'!$A$8:$L$689,12,FALSE)</f>
        <v>57.196469492134575</v>
      </c>
      <c r="J411" s="24">
        <f t="shared" si="598"/>
        <v>231.64430082936858</v>
      </c>
      <c r="K411" s="25">
        <f t="shared" si="599"/>
        <v>231.64430082936858</v>
      </c>
      <c r="L411" s="25">
        <f t="shared" si="610"/>
        <v>254.82507705772593</v>
      </c>
      <c r="M411" s="25">
        <f t="shared" si="610"/>
        <v>255.03412640492402</v>
      </c>
      <c r="N411" s="25">
        <f t="shared" si="610"/>
        <v>254.84557447752633</v>
      </c>
      <c r="O411" s="25">
        <f t="shared" si="610"/>
        <v>255.59685895521585</v>
      </c>
      <c r="P411" s="23">
        <f t="shared" si="611"/>
        <v>80.377245720491942</v>
      </c>
      <c r="Q411" s="23">
        <f t="shared" si="612"/>
        <v>174.44783133723399</v>
      </c>
      <c r="R411" s="32">
        <f t="shared" si="613"/>
        <v>254.82507705772593</v>
      </c>
      <c r="S411" s="26">
        <f t="shared" si="580"/>
        <v>0</v>
      </c>
      <c r="U411" s="61">
        <f t="shared" si="581"/>
        <v>2316.4430082936856</v>
      </c>
      <c r="V411" s="61">
        <f t="shared" si="582"/>
        <v>2548.2507705772596</v>
      </c>
      <c r="W411" s="61">
        <f t="shared" si="583"/>
        <v>2550.3412640492402</v>
      </c>
      <c r="X411" s="61">
        <f t="shared" si="584"/>
        <v>2548.4557447752632</v>
      </c>
      <c r="Y411" s="61">
        <f t="shared" si="585"/>
        <v>2555.9685895521584</v>
      </c>
      <c r="Z411" s="62">
        <f t="shared" si="586"/>
        <v>10328.640503167431</v>
      </c>
      <c r="AA411" s="61">
        <f t="shared" si="601"/>
        <v>239.52558125847281</v>
      </c>
      <c r="AB411" s="63">
        <f t="shared" si="602"/>
        <v>6.857607802847687E-5</v>
      </c>
      <c r="AC411" s="73"/>
      <c r="AD411" s="81">
        <f t="shared" si="603"/>
        <v>2316.4430082936856</v>
      </c>
      <c r="AE411" s="81">
        <f t="shared" si="587"/>
        <v>2402.0693926874892</v>
      </c>
      <c r="AF411" s="81">
        <f t="shared" si="588"/>
        <v>2498.5415820175162</v>
      </c>
      <c r="AG411" s="81">
        <f t="shared" si="589"/>
        <v>2607.2333524340429</v>
      </c>
      <c r="AH411" s="81">
        <f t="shared" si="590"/>
        <v>2729.6924884640557</v>
      </c>
      <c r="AI411" s="82">
        <f t="shared" si="591"/>
        <v>10328.640503171126</v>
      </c>
      <c r="AK411" s="86">
        <f t="shared" si="592"/>
        <v>3.6964597914660911E-2</v>
      </c>
      <c r="AL411" s="86">
        <f t="shared" si="593"/>
        <v>4.0162115892119085E-2</v>
      </c>
      <c r="AM411" s="86">
        <f t="shared" si="594"/>
        <v>4.3502085856326027E-2</v>
      </c>
      <c r="AN411" s="86">
        <f t="shared" si="595"/>
        <v>4.6968997199920086E-2</v>
      </c>
      <c r="AO411" s="56"/>
      <c r="AP411" s="53" t="str">
        <f t="shared" si="604"/>
        <v>HPS0020-ST-0730-003-B</v>
      </c>
      <c r="AQ411" s="53">
        <f t="shared" si="605"/>
        <v>231.64430082936858</v>
      </c>
      <c r="AR411" s="54">
        <f t="shared" ref="AR411:AU411" si="627">IF($B411=0,L411,AQ411*(1+AK411))</f>
        <v>240.20693926874893</v>
      </c>
      <c r="AS411" s="54">
        <f t="shared" si="627"/>
        <v>249.85415820175163</v>
      </c>
      <c r="AT411" s="54">
        <f t="shared" si="627"/>
        <v>260.72333524340428</v>
      </c>
      <c r="AU411" s="54">
        <f t="shared" si="627"/>
        <v>272.96924884640555</v>
      </c>
      <c r="AW411" s="102">
        <f t="shared" si="607"/>
        <v>0.10340232002293448</v>
      </c>
      <c r="AX411" s="102">
        <f t="shared" si="608"/>
        <v>0.17839829371618052</v>
      </c>
      <c r="AY411" s="103">
        <f t="shared" si="609"/>
        <v>0.57961496082154518</v>
      </c>
    </row>
    <row r="412" spans="1:51" x14ac:dyDescent="0.2">
      <c r="A412" s="27" t="s">
        <v>426</v>
      </c>
      <c r="B412" s="18">
        <f>IF(ISERROR(VLOOKUP('Prices revenue smoothing'!A412,Quantities!$A$1:$B$576,2,FALSE)),0,VLOOKUP('Prices revenue smoothing'!A412,Quantities!$A$1:$B$576,2,FALSE))</f>
        <v>24</v>
      </c>
      <c r="C412" s="19">
        <f t="shared" si="597"/>
        <v>0.49340993856414278</v>
      </c>
      <c r="D412" s="20">
        <v>3</v>
      </c>
      <c r="E412" s="21">
        <v>890</v>
      </c>
      <c r="F412" s="22">
        <v>0</v>
      </c>
      <c r="G412" s="23">
        <f>Prices!G409</f>
        <v>53.654987348214476</v>
      </c>
      <c r="H412" s="23">
        <v>0</v>
      </c>
      <c r="I412" s="23">
        <f>VLOOKUP(A412,'[1]Public Lighting Charges'!$A$8:$L$689,12,FALSE)</f>
        <v>52.259027617134578</v>
      </c>
      <c r="J412" s="24">
        <f t="shared" si="598"/>
        <v>105.91401496534905</v>
      </c>
      <c r="K412" s="25">
        <f t="shared" si="599"/>
        <v>105.91401496534905</v>
      </c>
      <c r="L412" s="25">
        <f t="shared" si="610"/>
        <v>127.09372825641034</v>
      </c>
      <c r="M412" s="25">
        <f t="shared" si="610"/>
        <v>127.28473157716725</v>
      </c>
      <c r="N412" s="25">
        <f t="shared" si="610"/>
        <v>127.11245625198315</v>
      </c>
      <c r="O412" s="25">
        <f t="shared" si="610"/>
        <v>127.79888666659642</v>
      </c>
      <c r="P412" s="23">
        <f t="shared" si="611"/>
        <v>73.438740908195868</v>
      </c>
      <c r="Q412" s="23">
        <f t="shared" si="612"/>
        <v>53.654987348214476</v>
      </c>
      <c r="R412" s="32">
        <f t="shared" si="613"/>
        <v>127.09372825641034</v>
      </c>
      <c r="S412" s="26">
        <f t="shared" si="580"/>
        <v>0</v>
      </c>
      <c r="U412" s="61">
        <f t="shared" si="581"/>
        <v>2541.9363591683773</v>
      </c>
      <c r="V412" s="61">
        <f t="shared" si="582"/>
        <v>3050.249478153848</v>
      </c>
      <c r="W412" s="61">
        <f t="shared" si="583"/>
        <v>3054.8335578520141</v>
      </c>
      <c r="X412" s="61">
        <f t="shared" si="584"/>
        <v>3050.6989500475956</v>
      </c>
      <c r="Y412" s="61">
        <f t="shared" si="585"/>
        <v>3067.1732799983138</v>
      </c>
      <c r="Z412" s="62">
        <f t="shared" si="586"/>
        <v>12154.404927789457</v>
      </c>
      <c r="AA412" s="61">
        <f t="shared" si="601"/>
        <v>525.23692082993648</v>
      </c>
      <c r="AB412" s="63">
        <f t="shared" si="602"/>
        <v>1.50375120173084E-4</v>
      </c>
      <c r="AC412" s="73"/>
      <c r="AD412" s="81">
        <f t="shared" si="603"/>
        <v>2541.9363591683773</v>
      </c>
      <c r="AE412" s="81">
        <f t="shared" si="587"/>
        <v>2729.6997631626687</v>
      </c>
      <c r="AF412" s="81">
        <f t="shared" si="588"/>
        <v>2941.2460848674355</v>
      </c>
      <c r="AG412" s="81">
        <f t="shared" si="589"/>
        <v>3179.5877705996413</v>
      </c>
      <c r="AH412" s="81">
        <f t="shared" si="590"/>
        <v>3448.1188360414171</v>
      </c>
      <c r="AI412" s="82">
        <f t="shared" si="591"/>
        <v>12154.404927797561</v>
      </c>
      <c r="AK412" s="86">
        <f t="shared" si="592"/>
        <v>7.3866288318768236E-2</v>
      </c>
      <c r="AL412" s="86">
        <f t="shared" si="593"/>
        <v>7.7498018118910716E-2</v>
      </c>
      <c r="AM412" s="86">
        <f t="shared" si="594"/>
        <v>8.1034255160920388E-2</v>
      </c>
      <c r="AN412" s="86">
        <f t="shared" si="595"/>
        <v>8.4454679290433085E-2</v>
      </c>
      <c r="AO412" s="56"/>
      <c r="AP412" s="53" t="str">
        <f t="shared" si="604"/>
        <v>HPS0020-ST-0890-003-B</v>
      </c>
      <c r="AQ412" s="53">
        <f t="shared" si="605"/>
        <v>105.91401496534905</v>
      </c>
      <c r="AR412" s="54">
        <f t="shared" ref="AR412:AU412" si="628">IF($B412=0,L412,AQ412*(1+AK412))</f>
        <v>113.73749013177786</v>
      </c>
      <c r="AS412" s="54">
        <f t="shared" si="628"/>
        <v>122.55192020280981</v>
      </c>
      <c r="AT412" s="54">
        <f t="shared" si="628"/>
        <v>132.48282377498506</v>
      </c>
      <c r="AU412" s="54">
        <f t="shared" si="628"/>
        <v>143.6716181683924</v>
      </c>
      <c r="AW412" s="102">
        <f t="shared" si="607"/>
        <v>0.20662866673883756</v>
      </c>
      <c r="AX412" s="102">
        <f t="shared" si="608"/>
        <v>0.35649298362824</v>
      </c>
      <c r="AY412" s="103">
        <f t="shared" si="609"/>
        <v>0.57961496082154373</v>
      </c>
    </row>
    <row r="413" spans="1:51" x14ac:dyDescent="0.2">
      <c r="A413" s="27" t="s">
        <v>427</v>
      </c>
      <c r="B413" s="18">
        <f>IF(ISERROR(VLOOKUP('Prices revenue smoothing'!A413,Quantities!$A$1:$B$576,2,FALSE)),0,VLOOKUP('Prices revenue smoothing'!A413,Quantities!$A$1:$B$576,2,FALSE))</f>
        <v>13</v>
      </c>
      <c r="C413" s="19">
        <f t="shared" si="597"/>
        <v>0.56004000257006625</v>
      </c>
      <c r="D413" s="20">
        <v>3</v>
      </c>
      <c r="E413" s="21">
        <v>90</v>
      </c>
      <c r="F413" s="22">
        <v>0</v>
      </c>
      <c r="G413" s="23">
        <f>Prices!G410</f>
        <v>40.108950090145242</v>
      </c>
      <c r="H413" s="23">
        <v>0</v>
      </c>
      <c r="I413" s="23">
        <f>VLOOKUP(A413,'[1]Public Lighting Charges'!$A$8:$L$689,12,FALSE)</f>
        <v>51.056042919322252</v>
      </c>
      <c r="J413" s="24">
        <f t="shared" si="598"/>
        <v>91.164993009467494</v>
      </c>
      <c r="K413" s="25">
        <f t="shared" si="599"/>
        <v>91.164993009467494</v>
      </c>
      <c r="L413" s="25">
        <f t="shared" si="610"/>
        <v>111.85715664346542</v>
      </c>
      <c r="M413" s="25">
        <f t="shared" si="610"/>
        <v>112.04376313399835</v>
      </c>
      <c r="N413" s="25">
        <f t="shared" si="610"/>
        <v>111.87545352707303</v>
      </c>
      <c r="O413" s="25">
        <f t="shared" si="610"/>
        <v>112.54608255152377</v>
      </c>
      <c r="P413" s="23">
        <f t="shared" si="611"/>
        <v>71.748206553320173</v>
      </c>
      <c r="Q413" s="23">
        <f t="shared" si="612"/>
        <v>40.108950090145242</v>
      </c>
      <c r="R413" s="32">
        <f t="shared" si="613"/>
        <v>111.85715664346542</v>
      </c>
      <c r="S413" s="26">
        <f t="shared" si="580"/>
        <v>0</v>
      </c>
      <c r="U413" s="61">
        <f t="shared" si="581"/>
        <v>1185.1449091230775</v>
      </c>
      <c r="V413" s="61">
        <f t="shared" si="582"/>
        <v>1454.1430363650504</v>
      </c>
      <c r="W413" s="61">
        <f t="shared" si="583"/>
        <v>1456.5689207419787</v>
      </c>
      <c r="X413" s="61">
        <f t="shared" si="584"/>
        <v>1454.3808958519494</v>
      </c>
      <c r="Y413" s="61">
        <f t="shared" si="585"/>
        <v>1463.0990731698089</v>
      </c>
      <c r="Z413" s="62">
        <f t="shared" si="586"/>
        <v>5770.2184969443651</v>
      </c>
      <c r="AA413" s="61">
        <f t="shared" si="601"/>
        <v>277.95416404673142</v>
      </c>
      <c r="AB413" s="63">
        <f t="shared" si="602"/>
        <v>7.9578165897194585E-5</v>
      </c>
      <c r="AC413" s="73"/>
      <c r="AD413" s="81">
        <f t="shared" si="603"/>
        <v>1185.1449091230775</v>
      </c>
      <c r="AE413" s="81">
        <f t="shared" si="587"/>
        <v>1284.5088683690044</v>
      </c>
      <c r="AF413" s="81">
        <f t="shared" si="588"/>
        <v>1396.4586926762868</v>
      </c>
      <c r="AG413" s="81">
        <f t="shared" si="589"/>
        <v>1522.5885616704625</v>
      </c>
      <c r="AH413" s="81">
        <f t="shared" si="590"/>
        <v>1664.6945806028482</v>
      </c>
      <c r="AI413" s="82">
        <f t="shared" si="591"/>
        <v>5770.2184969486534</v>
      </c>
      <c r="AK413" s="86">
        <f t="shared" si="592"/>
        <v>8.3841189782816655E-2</v>
      </c>
      <c r="AL413" s="86">
        <f t="shared" si="593"/>
        <v>8.7153796337295697E-2</v>
      </c>
      <c r="AM413" s="86">
        <f t="shared" si="594"/>
        <v>9.0321231595078669E-2</v>
      </c>
      <c r="AN413" s="86">
        <f t="shared" si="595"/>
        <v>9.3331857673013358E-2</v>
      </c>
      <c r="AO413" s="56"/>
      <c r="AP413" s="53" t="str">
        <f t="shared" si="604"/>
        <v>HPS0020-TA-0090-003-B</v>
      </c>
      <c r="AQ413" s="53">
        <f t="shared" si="605"/>
        <v>91.164993009467494</v>
      </c>
      <c r="AR413" s="54">
        <f t="shared" ref="AR413:AU413" si="629">IF($B413=0,L413,AQ413*(1+AK413))</f>
        <v>98.808374489923409</v>
      </c>
      <c r="AS413" s="54">
        <f t="shared" si="629"/>
        <v>107.41989943663744</v>
      </c>
      <c r="AT413" s="54">
        <f t="shared" si="629"/>
        <v>117.12219705157403</v>
      </c>
      <c r="AU413" s="54">
        <f t="shared" si="629"/>
        <v>128.05342927714216</v>
      </c>
      <c r="AW413" s="102">
        <f t="shared" si="607"/>
        <v>0.23453179599142671</v>
      </c>
      <c r="AX413" s="102">
        <f t="shared" si="608"/>
        <v>0.40463378595162941</v>
      </c>
      <c r="AY413" s="103">
        <f t="shared" si="609"/>
        <v>0.57961496082154396</v>
      </c>
    </row>
    <row r="414" spans="1:51" x14ac:dyDescent="0.2">
      <c r="A414" s="27" t="s">
        <v>428</v>
      </c>
      <c r="B414" s="18">
        <f>IF(ISERROR(VLOOKUP('Prices revenue smoothing'!A414,Quantities!$A$1:$B$576,2,FALSE)),0,VLOOKUP('Prices revenue smoothing'!A414,Quantities!$A$1:$B$576,2,FALSE))</f>
        <v>6</v>
      </c>
      <c r="C414" s="19">
        <f t="shared" si="597"/>
        <v>0.36618193733165544</v>
      </c>
      <c r="D414" s="20">
        <v>3</v>
      </c>
      <c r="E414" s="21">
        <v>140</v>
      </c>
      <c r="F414" s="22">
        <v>0</v>
      </c>
      <c r="G414" s="23">
        <f>Prices!G411</f>
        <v>107.08272845313375</v>
      </c>
      <c r="H414" s="23">
        <v>0</v>
      </c>
      <c r="I414" s="23">
        <f>VLOOKUP(A414,'[1]Public Lighting Charges'!$A$8:$L$689,12,FALSE)</f>
        <v>61.865956919322251</v>
      </c>
      <c r="J414" s="24">
        <f t="shared" si="598"/>
        <v>168.948685372456</v>
      </c>
      <c r="K414" s="25">
        <f t="shared" si="599"/>
        <v>168.948685372456</v>
      </c>
      <c r="L414" s="25">
        <f t="shared" si="610"/>
        <v>194.02192706436179</v>
      </c>
      <c r="M414" s="25">
        <f t="shared" si="610"/>
        <v>194.24804308205671</v>
      </c>
      <c r="N414" s="25">
        <f t="shared" si="610"/>
        <v>194.0440978819243</v>
      </c>
      <c r="O414" s="25">
        <f t="shared" si="610"/>
        <v>194.85671679955323</v>
      </c>
      <c r="P414" s="23">
        <f t="shared" si="611"/>
        <v>86.939198611228036</v>
      </c>
      <c r="Q414" s="23">
        <f t="shared" si="612"/>
        <v>107.08272845313375</v>
      </c>
      <c r="R414" s="32">
        <f t="shared" si="613"/>
        <v>194.02192706436179</v>
      </c>
      <c r="S414" s="26">
        <f t="shared" si="580"/>
        <v>0</v>
      </c>
      <c r="U414" s="61">
        <f t="shared" si="581"/>
        <v>1013.692112234736</v>
      </c>
      <c r="V414" s="61">
        <f t="shared" si="582"/>
        <v>1164.1315623861708</v>
      </c>
      <c r="W414" s="61">
        <f t="shared" si="583"/>
        <v>1165.4882584923403</v>
      </c>
      <c r="X414" s="61">
        <f t="shared" si="584"/>
        <v>1164.2645872915459</v>
      </c>
      <c r="Y414" s="61">
        <f t="shared" si="585"/>
        <v>1169.1403007973195</v>
      </c>
      <c r="Z414" s="62">
        <f t="shared" si="586"/>
        <v>4678.1724316978361</v>
      </c>
      <c r="AA414" s="61">
        <f t="shared" si="601"/>
        <v>155.44818856258348</v>
      </c>
      <c r="AB414" s="63">
        <f t="shared" si="602"/>
        <v>4.4504754157134643E-5</v>
      </c>
      <c r="AC414" s="73"/>
      <c r="AD414" s="81">
        <f t="shared" si="603"/>
        <v>1013.692112234736</v>
      </c>
      <c r="AE414" s="81">
        <f t="shared" si="587"/>
        <v>1069.2622366333358</v>
      </c>
      <c r="AF414" s="81">
        <f t="shared" si="588"/>
        <v>1131.871111222963</v>
      </c>
      <c r="AG414" s="81">
        <f t="shared" si="589"/>
        <v>1202.4102942786419</v>
      </c>
      <c r="AH414" s="81">
        <f t="shared" si="590"/>
        <v>1281.8842726687108</v>
      </c>
      <c r="AI414" s="82">
        <f t="shared" si="591"/>
        <v>4678.1724317002336</v>
      </c>
      <c r="AK414" s="86">
        <f t="shared" si="592"/>
        <v>5.4819529251433748E-2</v>
      </c>
      <c r="AL414" s="86">
        <f t="shared" si="593"/>
        <v>5.855333934429096E-2</v>
      </c>
      <c r="AM414" s="86">
        <f t="shared" si="594"/>
        <v>6.2320861762663771E-2</v>
      </c>
      <c r="AN414" s="86">
        <f t="shared" si="595"/>
        <v>6.6095557205577166E-2</v>
      </c>
      <c r="AO414" s="56"/>
      <c r="AP414" s="53" t="str">
        <f t="shared" si="604"/>
        <v>HPS0020-TA-0140-003-B</v>
      </c>
      <c r="AQ414" s="53">
        <f t="shared" si="605"/>
        <v>168.948685372456</v>
      </c>
      <c r="AR414" s="54">
        <f t="shared" ref="AR414:AU414" si="630">IF($B414=0,L414,AQ414*(1+AK414))</f>
        <v>178.21037277222263</v>
      </c>
      <c r="AS414" s="54">
        <f t="shared" si="630"/>
        <v>188.64518520382717</v>
      </c>
      <c r="AT414" s="54">
        <f t="shared" si="630"/>
        <v>200.401715713107</v>
      </c>
      <c r="AU414" s="54">
        <f t="shared" si="630"/>
        <v>213.64737877811848</v>
      </c>
      <c r="AW414" s="102">
        <f t="shared" si="607"/>
        <v>0.15334852336957611</v>
      </c>
      <c r="AX414" s="102">
        <f t="shared" si="608"/>
        <v>0.26456964318557397</v>
      </c>
      <c r="AY414" s="103">
        <f t="shared" si="609"/>
        <v>0.57961496082154318</v>
      </c>
    </row>
    <row r="415" spans="1:51" x14ac:dyDescent="0.2">
      <c r="A415" s="27" t="s">
        <v>429</v>
      </c>
      <c r="B415" s="18">
        <f>IF(ISERROR(VLOOKUP('Prices revenue smoothing'!A415,Quantities!$A$1:$B$576,2,FALSE)),0,VLOOKUP('Prices revenue smoothing'!A415,Quantities!$A$1:$B$576,2,FALSE))</f>
        <v>33</v>
      </c>
      <c r="C415" s="19">
        <f t="shared" si="597"/>
        <v>0.27467060072894062</v>
      </c>
      <c r="D415" s="20">
        <v>3</v>
      </c>
      <c r="E415" s="21">
        <v>170</v>
      </c>
      <c r="F415" s="22">
        <v>0</v>
      </c>
      <c r="G415" s="23">
        <f>Prices!G412</f>
        <v>160.90179407916474</v>
      </c>
      <c r="H415" s="23">
        <v>0</v>
      </c>
      <c r="I415" s="23">
        <f>VLOOKUP(A415,'[1]Public Lighting Charges'!$A$8:$L$689,12,FALSE)</f>
        <v>60.930926669322254</v>
      </c>
      <c r="J415" s="24">
        <f t="shared" si="598"/>
        <v>221.83272074848699</v>
      </c>
      <c r="K415" s="25">
        <f t="shared" si="599"/>
        <v>221.83272074848699</v>
      </c>
      <c r="L415" s="25">
        <f t="shared" si="610"/>
        <v>246.52701025707708</v>
      </c>
      <c r="M415" s="25">
        <f t="shared" si="610"/>
        <v>246.74970880049239</v>
      </c>
      <c r="N415" s="25">
        <f t="shared" si="610"/>
        <v>246.54884598913986</v>
      </c>
      <c r="O415" s="25">
        <f t="shared" si="610"/>
        <v>247.3491831397431</v>
      </c>
      <c r="P415" s="23">
        <f t="shared" si="611"/>
        <v>85.625216177912336</v>
      </c>
      <c r="Q415" s="23">
        <f t="shared" si="612"/>
        <v>160.90179407916474</v>
      </c>
      <c r="R415" s="32">
        <f t="shared" si="613"/>
        <v>246.52701025707708</v>
      </c>
      <c r="S415" s="26">
        <f t="shared" si="580"/>
        <v>0</v>
      </c>
      <c r="U415" s="61">
        <f t="shared" si="581"/>
        <v>7320.4797847000709</v>
      </c>
      <c r="V415" s="61">
        <f t="shared" si="582"/>
        <v>8135.3913384835432</v>
      </c>
      <c r="W415" s="61">
        <f t="shared" si="583"/>
        <v>8142.7403904162484</v>
      </c>
      <c r="X415" s="61">
        <f t="shared" si="584"/>
        <v>8136.1119176416159</v>
      </c>
      <c r="Y415" s="61">
        <f t="shared" si="585"/>
        <v>8162.5230436115226</v>
      </c>
      <c r="Z415" s="62">
        <f t="shared" si="586"/>
        <v>32906.835249995303</v>
      </c>
      <c r="AA415" s="61">
        <f t="shared" si="601"/>
        <v>842.04325891145163</v>
      </c>
      <c r="AB415" s="63">
        <f t="shared" si="602"/>
        <v>2.410766479433063E-4</v>
      </c>
      <c r="AC415" s="73"/>
      <c r="AD415" s="81">
        <f t="shared" si="603"/>
        <v>7320.4797847000709</v>
      </c>
      <c r="AE415" s="81">
        <f t="shared" si="587"/>
        <v>7621.4961495699208</v>
      </c>
      <c r="AF415" s="81">
        <f t="shared" si="588"/>
        <v>7960.6405377015544</v>
      </c>
      <c r="AG415" s="81">
        <f t="shared" si="589"/>
        <v>8342.7424079799712</v>
      </c>
      <c r="AH415" s="81">
        <f t="shared" si="590"/>
        <v>8773.2429392569211</v>
      </c>
      <c r="AI415" s="82">
        <f t="shared" si="591"/>
        <v>32906.835250008291</v>
      </c>
      <c r="AK415" s="86">
        <f t="shared" si="592"/>
        <v>4.1119759048987375E-2</v>
      </c>
      <c r="AL415" s="86">
        <f t="shared" si="593"/>
        <v>4.4498400507723336E-2</v>
      </c>
      <c r="AM415" s="86">
        <f t="shared" si="594"/>
        <v>4.7998885073227984E-2</v>
      </c>
      <c r="AN415" s="86">
        <f t="shared" si="595"/>
        <v>5.1601800729837832E-2</v>
      </c>
      <c r="AO415" s="56"/>
      <c r="AP415" s="53" t="str">
        <f t="shared" si="604"/>
        <v>HPS0020-TA-0170-003-B</v>
      </c>
      <c r="AQ415" s="53">
        <f t="shared" si="605"/>
        <v>221.83272074848699</v>
      </c>
      <c r="AR415" s="54">
        <f t="shared" ref="AR415:AU415" si="631">IF($B415=0,L415,AQ415*(1+AK415))</f>
        <v>230.95442877484606</v>
      </c>
      <c r="AS415" s="54">
        <f t="shared" si="631"/>
        <v>241.23153144550164</v>
      </c>
      <c r="AT415" s="54">
        <f t="shared" si="631"/>
        <v>252.81037599939307</v>
      </c>
      <c r="AU415" s="54">
        <f t="shared" si="631"/>
        <v>265.8558466441491</v>
      </c>
      <c r="AW415" s="102">
        <f t="shared" si="607"/>
        <v>0.11502569280654755</v>
      </c>
      <c r="AX415" s="102">
        <f t="shared" si="608"/>
        <v>0.19845190442205024</v>
      </c>
      <c r="AY415" s="103">
        <f t="shared" si="609"/>
        <v>0.57961496082154451</v>
      </c>
    </row>
    <row r="416" spans="1:51" x14ac:dyDescent="0.2">
      <c r="A416" s="27" t="s">
        <v>430</v>
      </c>
      <c r="B416" s="18">
        <f>IF(ISERROR(VLOOKUP('Prices revenue smoothing'!A416,Quantities!$A$1:$B$576,2,FALSE)),0,VLOOKUP('Prices revenue smoothing'!A416,Quantities!$A$1:$B$576,2,FALSE))</f>
        <v>180</v>
      </c>
      <c r="C416" s="19">
        <f t="shared" si="597"/>
        <v>0.55441970012419151</v>
      </c>
      <c r="D416" s="20">
        <v>3</v>
      </c>
      <c r="E416" s="21">
        <v>50</v>
      </c>
      <c r="F416" s="22">
        <v>0</v>
      </c>
      <c r="G416" s="23">
        <f>Prices!G413</f>
        <v>61.695741061747562</v>
      </c>
      <c r="H416" s="23">
        <v>0</v>
      </c>
      <c r="I416" s="23">
        <f>VLOOKUP(A416,'[1]Public Lighting Charges'!$A$8:$L$689,12,FALSE)</f>
        <v>76.765813632082711</v>
      </c>
      <c r="J416" s="24">
        <f t="shared" si="598"/>
        <v>138.46155469383027</v>
      </c>
      <c r="K416" s="25">
        <f t="shared" si="599"/>
        <v>138.46155469383027</v>
      </c>
      <c r="L416" s="25">
        <f t="shared" si="610"/>
        <v>169.57346008928135</v>
      </c>
      <c r="M416" s="25">
        <f t="shared" si="610"/>
        <v>169.85403410668857</v>
      </c>
      <c r="N416" s="25">
        <f t="shared" si="610"/>
        <v>169.60097054792166</v>
      </c>
      <c r="O416" s="25">
        <f t="shared" si="610"/>
        <v>170.60930138916217</v>
      </c>
      <c r="P416" s="23">
        <f t="shared" si="611"/>
        <v>107.87771902753379</v>
      </c>
      <c r="Q416" s="23">
        <f t="shared" si="612"/>
        <v>61.695741061747562</v>
      </c>
      <c r="R416" s="32">
        <f t="shared" si="613"/>
        <v>169.57346008928135</v>
      </c>
      <c r="S416" s="26">
        <f t="shared" si="580"/>
        <v>0</v>
      </c>
      <c r="U416" s="61">
        <f t="shared" si="581"/>
        <v>24923.079844889449</v>
      </c>
      <c r="V416" s="61">
        <f t="shared" si="582"/>
        <v>30523.222816070644</v>
      </c>
      <c r="W416" s="61">
        <f t="shared" si="583"/>
        <v>30573.726139203944</v>
      </c>
      <c r="X416" s="61">
        <f t="shared" si="584"/>
        <v>30528.174698625899</v>
      </c>
      <c r="Y416" s="61">
        <f t="shared" si="585"/>
        <v>30709.674250049189</v>
      </c>
      <c r="Z416" s="62">
        <f t="shared" si="586"/>
        <v>121161.78497297637</v>
      </c>
      <c r="AA416" s="61">
        <f t="shared" si="601"/>
        <v>5786.5944051597398</v>
      </c>
      <c r="AB416" s="63">
        <f t="shared" si="602"/>
        <v>1.6566996617332918E-3</v>
      </c>
      <c r="AC416" s="73"/>
      <c r="AD416" s="81">
        <f t="shared" si="603"/>
        <v>24923.079844889449</v>
      </c>
      <c r="AE416" s="81">
        <f t="shared" si="587"/>
        <v>26991.690446996967</v>
      </c>
      <c r="AF416" s="81">
        <f t="shared" si="588"/>
        <v>29322.320136308699</v>
      </c>
      <c r="AG416" s="81">
        <f t="shared" si="589"/>
        <v>31948.157373712053</v>
      </c>
      <c r="AH416" s="81">
        <f t="shared" si="590"/>
        <v>34906.594412832703</v>
      </c>
      <c r="AI416" s="82">
        <f t="shared" si="591"/>
        <v>121161.78497306562</v>
      </c>
      <c r="AK416" s="86">
        <f t="shared" si="592"/>
        <v>8.2999798378918729E-2</v>
      </c>
      <c r="AL416" s="86">
        <f t="shared" si="593"/>
        <v>8.6346192132291319E-2</v>
      </c>
      <c r="AM416" s="86">
        <f t="shared" si="594"/>
        <v>8.9550800386763399E-2</v>
      </c>
      <c r="AN416" s="86">
        <f t="shared" si="595"/>
        <v>9.2601178982389301E-2</v>
      </c>
      <c r="AO416" s="56"/>
      <c r="AP416" s="53" t="str">
        <f t="shared" si="604"/>
        <v>HPS0090-ST-0050-003-B</v>
      </c>
      <c r="AQ416" s="53">
        <f t="shared" si="605"/>
        <v>138.46155469383027</v>
      </c>
      <c r="AR416" s="54">
        <f t="shared" ref="AR416:AU416" si="632">IF($B416=0,L416,AQ416*(1+AK416))</f>
        <v>149.95383581664981</v>
      </c>
      <c r="AS416" s="54">
        <f t="shared" si="632"/>
        <v>162.90177853504832</v>
      </c>
      <c r="AT416" s="54">
        <f t="shared" si="632"/>
        <v>177.48976318728916</v>
      </c>
      <c r="AU416" s="54">
        <f t="shared" si="632"/>
        <v>193.92552451573721</v>
      </c>
      <c r="AW416" s="102">
        <f t="shared" si="607"/>
        <v>0.23217814335840606</v>
      </c>
      <c r="AX416" s="102">
        <f t="shared" si="608"/>
        <v>0.40057306841996893</v>
      </c>
      <c r="AY416" s="103">
        <f t="shared" si="609"/>
        <v>0.57961496082154429</v>
      </c>
    </row>
    <row r="417" spans="1:51" x14ac:dyDescent="0.2">
      <c r="A417" s="27" t="s">
        <v>431</v>
      </c>
      <c r="B417" s="18">
        <f>IF(ISERROR(VLOOKUP('Prices revenue smoothing'!A417,Quantities!$A$1:$B$576,2,FALSE)),0,VLOOKUP('Prices revenue smoothing'!A417,Quantities!$A$1:$B$576,2,FALSE))</f>
        <v>47</v>
      </c>
      <c r="C417" s="19">
        <f t="shared" si="597"/>
        <v>0.40498336413873665</v>
      </c>
      <c r="D417" s="20">
        <v>3</v>
      </c>
      <c r="E417" s="21">
        <v>220</v>
      </c>
      <c r="F417" s="22">
        <v>0</v>
      </c>
      <c r="G417" s="23">
        <f>Prices!G414</f>
        <v>128.66951942473608</v>
      </c>
      <c r="H417" s="23">
        <v>0</v>
      </c>
      <c r="I417" s="23">
        <f>VLOOKUP(A417,'[1]Public Lighting Charges'!$A$8:$L$689,12,FALSE)</f>
        <v>87.575727632082717</v>
      </c>
      <c r="J417" s="24">
        <f t="shared" si="598"/>
        <v>216.24524705681881</v>
      </c>
      <c r="K417" s="25">
        <f t="shared" si="599"/>
        <v>216.24524705681881</v>
      </c>
      <c r="L417" s="25">
        <f t="shared" si="610"/>
        <v>251.73823051017774</v>
      </c>
      <c r="M417" s="25">
        <f t="shared" si="610"/>
        <v>252.05831405474692</v>
      </c>
      <c r="N417" s="25">
        <f t="shared" si="610"/>
        <v>251.76961490277296</v>
      </c>
      <c r="O417" s="25">
        <f t="shared" si="610"/>
        <v>252.91993563719163</v>
      </c>
      <c r="P417" s="23">
        <f t="shared" si="611"/>
        <v>123.06871108544168</v>
      </c>
      <c r="Q417" s="23">
        <f t="shared" si="612"/>
        <v>128.66951942473608</v>
      </c>
      <c r="R417" s="32">
        <f t="shared" si="613"/>
        <v>251.73823051017774</v>
      </c>
      <c r="S417" s="26">
        <f t="shared" si="580"/>
        <v>0</v>
      </c>
      <c r="U417" s="61">
        <f t="shared" si="581"/>
        <v>10163.526611670484</v>
      </c>
      <c r="V417" s="61">
        <f t="shared" si="582"/>
        <v>11831.696833978354</v>
      </c>
      <c r="W417" s="61">
        <f t="shared" si="583"/>
        <v>11846.740760573106</v>
      </c>
      <c r="X417" s="61">
        <f t="shared" si="584"/>
        <v>11833.171900430329</v>
      </c>
      <c r="Y417" s="61">
        <f t="shared" si="585"/>
        <v>11887.236974948006</v>
      </c>
      <c r="Z417" s="62">
        <f t="shared" si="586"/>
        <v>47420.813165538697</v>
      </c>
      <c r="AA417" s="61">
        <f t="shared" si="601"/>
        <v>1723.7103632775215</v>
      </c>
      <c r="AB417" s="63">
        <f t="shared" si="602"/>
        <v>4.9349758697822684E-4</v>
      </c>
      <c r="AC417" s="73"/>
      <c r="AD417" s="81">
        <f t="shared" si="603"/>
        <v>10163.526611670484</v>
      </c>
      <c r="AE417" s="81">
        <f t="shared" si="587"/>
        <v>10779.724202650606</v>
      </c>
      <c r="AF417" s="81">
        <f t="shared" si="588"/>
        <v>11473.972022205191</v>
      </c>
      <c r="AG417" s="81">
        <f t="shared" si="589"/>
        <v>12256.156246894641</v>
      </c>
      <c r="AH417" s="81">
        <f t="shared" si="590"/>
        <v>13137.415278785535</v>
      </c>
      <c r="AI417" s="82">
        <f t="shared" si="591"/>
        <v>47420.813165565298</v>
      </c>
      <c r="AK417" s="86">
        <f t="shared" si="592"/>
        <v>6.0628324647918987E-2</v>
      </c>
      <c r="AL417" s="86">
        <f t="shared" si="593"/>
        <v>6.4403115191377272E-2</v>
      </c>
      <c r="AM417" s="86">
        <f t="shared" si="594"/>
        <v>6.8170309564614201E-2</v>
      </c>
      <c r="AN417" s="86">
        <f t="shared" si="595"/>
        <v>7.1903377709808411E-2</v>
      </c>
      <c r="AO417" s="56"/>
      <c r="AP417" s="53" t="str">
        <f t="shared" si="604"/>
        <v>HPS0090-ST-0220-003-B</v>
      </c>
      <c r="AQ417" s="53">
        <f t="shared" si="605"/>
        <v>216.24524705681881</v>
      </c>
      <c r="AR417" s="54">
        <f t="shared" ref="AR417:AU417" si="633">IF($B417=0,L417,AQ417*(1+AK417))</f>
        <v>229.35583409894906</v>
      </c>
      <c r="AS417" s="54">
        <f t="shared" si="633"/>
        <v>244.1270643022381</v>
      </c>
      <c r="AT417" s="54">
        <f t="shared" si="633"/>
        <v>260.76928184882217</v>
      </c>
      <c r="AU417" s="54">
        <f t="shared" si="633"/>
        <v>279.5194740167135</v>
      </c>
      <c r="AW417" s="102">
        <f t="shared" si="607"/>
        <v>0.16959766320661132</v>
      </c>
      <c r="AX417" s="102">
        <f t="shared" si="608"/>
        <v>0.29260401243995565</v>
      </c>
      <c r="AY417" s="103">
        <f t="shared" si="609"/>
        <v>0.57961496082154351</v>
      </c>
    </row>
    <row r="418" spans="1:51" x14ac:dyDescent="0.2">
      <c r="A418" s="27" t="s">
        <v>432</v>
      </c>
      <c r="B418" s="18">
        <f>IF(ISERROR(VLOOKUP('Prices revenue smoothing'!A418,Quantities!$A$1:$B$576,2,FALSE)),0,VLOOKUP('Prices revenue smoothing'!A418,Quantities!$A$1:$B$576,2,FALSE))</f>
        <v>71</v>
      </c>
      <c r="C418" s="19">
        <f t="shared" si="597"/>
        <v>0.33952713781663074</v>
      </c>
      <c r="D418" s="20">
        <v>3</v>
      </c>
      <c r="E418" s="21">
        <v>310</v>
      </c>
      <c r="F418" s="22">
        <v>0</v>
      </c>
      <c r="G418" s="23">
        <f>Prices!G415</f>
        <v>168.53978079481917</v>
      </c>
      <c r="H418" s="23">
        <v>0</v>
      </c>
      <c r="I418" s="23">
        <f>VLOOKUP(A418,'[1]Public Lighting Charges'!$A$8:$L$689,12,FALSE)</f>
        <v>86.640697382082706</v>
      </c>
      <c r="J418" s="24">
        <f t="shared" si="598"/>
        <v>255.18047817690189</v>
      </c>
      <c r="K418" s="25">
        <f t="shared" si="599"/>
        <v>255.18047817690189</v>
      </c>
      <c r="L418" s="25">
        <f t="shared" si="610"/>
        <v>290.29450944694509</v>
      </c>
      <c r="M418" s="25">
        <f t="shared" si="610"/>
        <v>290.6111755172347</v>
      </c>
      <c r="N418" s="25">
        <f t="shared" si="610"/>
        <v>290.32555875404057</v>
      </c>
      <c r="O418" s="25">
        <f t="shared" si="610"/>
        <v>291.46359772143359</v>
      </c>
      <c r="P418" s="23">
        <f t="shared" si="611"/>
        <v>121.75472865212593</v>
      </c>
      <c r="Q418" s="23">
        <f t="shared" si="612"/>
        <v>168.53978079481917</v>
      </c>
      <c r="R418" s="32">
        <f t="shared" si="613"/>
        <v>290.29450944694509</v>
      </c>
      <c r="S418" s="26">
        <f t="shared" si="580"/>
        <v>0</v>
      </c>
      <c r="U418" s="61">
        <f t="shared" si="581"/>
        <v>18117.813950560034</v>
      </c>
      <c r="V418" s="61">
        <f t="shared" si="582"/>
        <v>20610.910170733099</v>
      </c>
      <c r="W418" s="61">
        <f t="shared" si="583"/>
        <v>20633.393461723663</v>
      </c>
      <c r="X418" s="61">
        <f t="shared" si="584"/>
        <v>20613.114671536881</v>
      </c>
      <c r="Y418" s="61">
        <f t="shared" si="585"/>
        <v>20693.915438221786</v>
      </c>
      <c r="Z418" s="62">
        <f t="shared" si="586"/>
        <v>82981.153976297908</v>
      </c>
      <c r="AA418" s="61">
        <f t="shared" si="601"/>
        <v>2576.1014876617519</v>
      </c>
      <c r="AB418" s="63">
        <f t="shared" si="602"/>
        <v>7.3753682466397785E-4</v>
      </c>
      <c r="AC418" s="73"/>
      <c r="AD418" s="81">
        <f t="shared" si="603"/>
        <v>18117.813950560034</v>
      </c>
      <c r="AE418" s="81">
        <f t="shared" si="587"/>
        <v>19038.727095039347</v>
      </c>
      <c r="AF418" s="81">
        <f t="shared" si="588"/>
        <v>20076.28704644549</v>
      </c>
      <c r="AG418" s="81">
        <f t="shared" si="589"/>
        <v>21245.268789420385</v>
      </c>
      <c r="AH418" s="81">
        <f t="shared" si="590"/>
        <v>22562.318771502541</v>
      </c>
      <c r="AI418" s="82">
        <f t="shared" si="591"/>
        <v>82981.15397633765</v>
      </c>
      <c r="AK418" s="86">
        <f t="shared" si="592"/>
        <v>5.0829153395233251E-2</v>
      </c>
      <c r="AL418" s="86">
        <f t="shared" si="593"/>
        <v>5.4497338305589012E-2</v>
      </c>
      <c r="AM418" s="86">
        <f t="shared" si="594"/>
        <v>5.8226988898420984E-2</v>
      </c>
      <c r="AN418" s="86">
        <f t="shared" si="595"/>
        <v>6.1992625046853496E-2</v>
      </c>
      <c r="AO418" s="56"/>
      <c r="AP418" s="53" t="str">
        <f t="shared" si="604"/>
        <v>HPS0090-ST-0310-003-B</v>
      </c>
      <c r="AQ418" s="53">
        <f t="shared" si="605"/>
        <v>255.18047817690189</v>
      </c>
      <c r="AR418" s="54">
        <f t="shared" ref="AR418:AU418" si="634">IF($B418=0,L418,AQ418*(1+AK418))</f>
        <v>268.15108584562461</v>
      </c>
      <c r="AS418" s="54">
        <f t="shared" si="634"/>
        <v>282.76460628796468</v>
      </c>
      <c r="AT418" s="54">
        <f t="shared" si="634"/>
        <v>299.22913787916042</v>
      </c>
      <c r="AU418" s="54">
        <f t="shared" si="634"/>
        <v>317.7791376267964</v>
      </c>
      <c r="AW418" s="102">
        <f t="shared" si="607"/>
        <v>0.1421861100180975</v>
      </c>
      <c r="AX418" s="102">
        <f t="shared" si="608"/>
        <v>0.24531131808013337</v>
      </c>
      <c r="AY418" s="103">
        <f t="shared" si="609"/>
        <v>0.57961496082154274</v>
      </c>
    </row>
    <row r="419" spans="1:51" x14ac:dyDescent="0.2">
      <c r="A419" s="27" t="s">
        <v>433</v>
      </c>
      <c r="B419" s="18">
        <f>IF(ISERROR(VLOOKUP('Prices revenue smoothing'!A419,Quantities!$A$1:$B$576,2,FALSE)),0,VLOOKUP('Prices revenue smoothing'!A419,Quantities!$A$1:$B$576,2,FALSE))</f>
        <v>3</v>
      </c>
      <c r="C419" s="19">
        <f t="shared" si="597"/>
        <v>0.29605764842488186</v>
      </c>
      <c r="D419" s="20">
        <v>3</v>
      </c>
      <c r="E419" s="21">
        <v>690</v>
      </c>
      <c r="F419" s="22">
        <v>0</v>
      </c>
      <c r="G419" s="23">
        <f>Prices!G416</f>
        <v>194.26750877402694</v>
      </c>
      <c r="H419" s="23">
        <v>0</v>
      </c>
      <c r="I419" s="23">
        <f>VLOOKUP(A419,'[1]Public Lighting Charges'!$A$8:$L$689,12,FALSE)</f>
        <v>81.703255507082716</v>
      </c>
      <c r="J419" s="24">
        <f t="shared" si="598"/>
        <v>275.97076428110967</v>
      </c>
      <c r="K419" s="25">
        <f t="shared" si="599"/>
        <v>275.97076428110967</v>
      </c>
      <c r="L419" s="25">
        <f t="shared" si="610"/>
        <v>309.0837326138568</v>
      </c>
      <c r="M419" s="25">
        <f t="shared" si="610"/>
        <v>309.38235265770521</v>
      </c>
      <c r="N419" s="25">
        <f t="shared" si="610"/>
        <v>309.11301249672471</v>
      </c>
      <c r="O419" s="25">
        <f t="shared" si="610"/>
        <v>310.18619740104145</v>
      </c>
      <c r="P419" s="23">
        <f t="shared" si="611"/>
        <v>114.81622383982987</v>
      </c>
      <c r="Q419" s="23">
        <f t="shared" si="612"/>
        <v>194.26750877402694</v>
      </c>
      <c r="R419" s="32">
        <f t="shared" si="613"/>
        <v>309.0837326138568</v>
      </c>
      <c r="S419" s="26">
        <f t="shared" si="580"/>
        <v>0</v>
      </c>
      <c r="U419" s="61">
        <f t="shared" si="581"/>
        <v>827.91229284332894</v>
      </c>
      <c r="V419" s="61">
        <f t="shared" si="582"/>
        <v>927.25119784157039</v>
      </c>
      <c r="W419" s="61">
        <f t="shared" si="583"/>
        <v>928.14705797311558</v>
      </c>
      <c r="X419" s="61">
        <f t="shared" si="584"/>
        <v>927.33903749017418</v>
      </c>
      <c r="Y419" s="61">
        <f t="shared" si="585"/>
        <v>930.55859220312436</v>
      </c>
      <c r="Z419" s="62">
        <f t="shared" si="586"/>
        <v>3744.7922784884881</v>
      </c>
      <c r="AA419" s="61">
        <f t="shared" si="601"/>
        <v>102.64629935979542</v>
      </c>
      <c r="AB419" s="63">
        <f t="shared" si="602"/>
        <v>2.9387594415795744E-5</v>
      </c>
      <c r="AC419" s="73"/>
      <c r="AD419" s="81">
        <f t="shared" si="603"/>
        <v>827.91229284332894</v>
      </c>
      <c r="AE419" s="81">
        <f t="shared" si="587"/>
        <v>864.60662603064225</v>
      </c>
      <c r="AF419" s="81">
        <f t="shared" si="588"/>
        <v>905.94882077175009</v>
      </c>
      <c r="AG419" s="81">
        <f t="shared" si="589"/>
        <v>952.52759513690489</v>
      </c>
      <c r="AH419" s="81">
        <f t="shared" si="590"/>
        <v>1005.006236751031</v>
      </c>
      <c r="AI419" s="82">
        <f t="shared" si="591"/>
        <v>3744.7922784900711</v>
      </c>
      <c r="AK419" s="86">
        <f t="shared" si="592"/>
        <v>4.4321522345431831E-2</v>
      </c>
      <c r="AL419" s="86">
        <f t="shared" si="593"/>
        <v>4.7816190041137449E-2</v>
      </c>
      <c r="AM419" s="86">
        <f t="shared" si="594"/>
        <v>5.14143550906946E-2</v>
      </c>
      <c r="AN419" s="86">
        <f t="shared" si="595"/>
        <v>5.5094090588087848E-2</v>
      </c>
      <c r="AO419" s="56"/>
      <c r="AP419" s="53" t="str">
        <f t="shared" si="604"/>
        <v>HPS0090-ST-0690-003-B</v>
      </c>
      <c r="AQ419" s="53">
        <f t="shared" si="605"/>
        <v>275.97076428110967</v>
      </c>
      <c r="AR419" s="54">
        <f t="shared" ref="AR419:AU419" si="635">IF($B419=0,L419,AQ419*(1+AK419))</f>
        <v>288.20220867688079</v>
      </c>
      <c r="AS419" s="54">
        <f t="shared" si="635"/>
        <v>301.98294025725005</v>
      </c>
      <c r="AT419" s="54">
        <f t="shared" si="635"/>
        <v>317.50919837896834</v>
      </c>
      <c r="AU419" s="54">
        <f t="shared" si="635"/>
        <v>335.00207891701041</v>
      </c>
      <c r="AW419" s="102">
        <f t="shared" si="607"/>
        <v>0.12398209357089443</v>
      </c>
      <c r="AX419" s="102">
        <f t="shared" si="608"/>
        <v>0.21390423289827248</v>
      </c>
      <c r="AY419" s="103">
        <f t="shared" si="609"/>
        <v>0.57961496082154307</v>
      </c>
    </row>
    <row r="420" spans="1:51" x14ac:dyDescent="0.2">
      <c r="A420" s="27" t="s">
        <v>434</v>
      </c>
      <c r="B420" s="18">
        <f>IF(ISERROR(VLOOKUP('Prices revenue smoothing'!A420,Quantities!$A$1:$B$576,2,FALSE)),0,VLOOKUP('Prices revenue smoothing'!A420,Quantities!$A$1:$B$576,2,FALSE))</f>
        <v>3</v>
      </c>
      <c r="C420" s="19">
        <f t="shared" si="597"/>
        <v>0.38663742467305651</v>
      </c>
      <c r="D420" s="20">
        <v>3</v>
      </c>
      <c r="E420" s="21">
        <v>220</v>
      </c>
      <c r="F420" s="22">
        <v>0</v>
      </c>
      <c r="G420" s="23">
        <f>Prices!G417</f>
        <v>128.66951942473608</v>
      </c>
      <c r="H420" s="23">
        <v>0</v>
      </c>
      <c r="I420" s="23">
        <f>VLOOKUP(A420,'[1]Public Lighting Charges'!$A$8:$L$689,12,FALSE)</f>
        <v>81.107738922255137</v>
      </c>
      <c r="J420" s="24">
        <f t="shared" si="598"/>
        <v>209.77725834699123</v>
      </c>
      <c r="K420" s="25">
        <f t="shared" si="599"/>
        <v>209.77725834699123</v>
      </c>
      <c r="L420" s="25">
        <f t="shared" si="610"/>
        <v>242.64887372883533</v>
      </c>
      <c r="M420" s="25">
        <f t="shared" si="610"/>
        <v>242.94531719859776</v>
      </c>
      <c r="N420" s="25">
        <f t="shared" si="610"/>
        <v>242.67794019724695</v>
      </c>
      <c r="O420" s="25">
        <f t="shared" si="610"/>
        <v>243.74330289906834</v>
      </c>
      <c r="P420" s="23">
        <f t="shared" si="611"/>
        <v>113.97935430409923</v>
      </c>
      <c r="Q420" s="23">
        <f t="shared" si="612"/>
        <v>128.66951942473608</v>
      </c>
      <c r="R420" s="32">
        <f t="shared" si="613"/>
        <v>242.64887372883533</v>
      </c>
      <c r="S420" s="26">
        <f t="shared" si="580"/>
        <v>0</v>
      </c>
      <c r="U420" s="61">
        <f t="shared" si="581"/>
        <v>629.33177504097375</v>
      </c>
      <c r="V420" s="61">
        <f t="shared" si="582"/>
        <v>727.94662118650604</v>
      </c>
      <c r="W420" s="61">
        <f t="shared" si="583"/>
        <v>728.83595159579329</v>
      </c>
      <c r="X420" s="61">
        <f t="shared" si="584"/>
        <v>728.03382059174089</v>
      </c>
      <c r="Y420" s="61">
        <f t="shared" si="585"/>
        <v>731.22990869720502</v>
      </c>
      <c r="Z420" s="62">
        <f t="shared" si="586"/>
        <v>2921.209820791194</v>
      </c>
      <c r="AA420" s="61">
        <f t="shared" si="601"/>
        <v>101.89813365623127</v>
      </c>
      <c r="AB420" s="63">
        <f t="shared" si="602"/>
        <v>2.9173394874367721E-5</v>
      </c>
      <c r="AC420" s="73"/>
      <c r="AD420" s="81">
        <f t="shared" si="603"/>
        <v>629.33177504097375</v>
      </c>
      <c r="AE420" s="81">
        <f t="shared" si="587"/>
        <v>665.75865151745461</v>
      </c>
      <c r="AF420" s="81">
        <f t="shared" si="588"/>
        <v>706.79951233412203</v>
      </c>
      <c r="AG420" s="81">
        <f t="shared" si="589"/>
        <v>753.03878452811807</v>
      </c>
      <c r="AH420" s="81">
        <f t="shared" si="590"/>
        <v>805.1349211706065</v>
      </c>
      <c r="AI420" s="82">
        <f t="shared" si="591"/>
        <v>2921.2098207927656</v>
      </c>
      <c r="AK420" s="86">
        <f t="shared" si="592"/>
        <v>5.788183263765638E-2</v>
      </c>
      <c r="AL420" s="86">
        <f t="shared" si="593"/>
        <v>6.1645253461030579E-2</v>
      </c>
      <c r="AM420" s="86">
        <f t="shared" si="594"/>
        <v>6.5420633980485213E-2</v>
      </c>
      <c r="AN420" s="86">
        <f t="shared" si="595"/>
        <v>6.9181213123217553E-2</v>
      </c>
      <c r="AO420" s="56"/>
      <c r="AP420" s="53" t="str">
        <f t="shared" si="604"/>
        <v>HPS0090-TA-0220-003-B</v>
      </c>
      <c r="AQ420" s="53">
        <f t="shared" si="605"/>
        <v>209.77725834699123</v>
      </c>
      <c r="AR420" s="54">
        <f t="shared" ref="AR420:AU420" si="636">IF($B420=0,L420,AQ420*(1+AK420))</f>
        <v>221.91955050581819</v>
      </c>
      <c r="AS420" s="54">
        <f t="shared" si="636"/>
        <v>235.59983744470733</v>
      </c>
      <c r="AT420" s="54">
        <f t="shared" si="636"/>
        <v>251.01292817603937</v>
      </c>
      <c r="AU420" s="54">
        <f t="shared" si="636"/>
        <v>268.37830705686883</v>
      </c>
      <c r="AW420" s="102">
        <f t="shared" si="607"/>
        <v>0.16191480821002097</v>
      </c>
      <c r="AX420" s="102">
        <f t="shared" si="608"/>
        <v>0.27934891118152561</v>
      </c>
      <c r="AY420" s="103">
        <f t="shared" si="609"/>
        <v>0.57961496082154407</v>
      </c>
    </row>
    <row r="421" spans="1:51" x14ac:dyDescent="0.2">
      <c r="A421" s="27" t="s">
        <v>435</v>
      </c>
      <c r="B421" s="18">
        <f>IF(ISERROR(VLOOKUP('Prices revenue smoothing'!A421,Quantities!$A$1:$B$576,2,FALSE)),0,VLOOKUP('Prices revenue smoothing'!A421,Quantities!$A$1:$B$576,2,FALSE))</f>
        <v>1</v>
      </c>
      <c r="C421" s="19">
        <f t="shared" si="597"/>
        <v>0.3223509556920291</v>
      </c>
      <c r="D421" s="20">
        <v>3</v>
      </c>
      <c r="E421" s="21">
        <v>310</v>
      </c>
      <c r="F421" s="22">
        <v>0</v>
      </c>
      <c r="G421" s="23">
        <f>Prices!G418</f>
        <v>168.53978079481917</v>
      </c>
      <c r="H421" s="23">
        <v>0</v>
      </c>
      <c r="I421" s="23">
        <f>VLOOKUP(A421,'[1]Public Lighting Charges'!$A$8:$L$689,12,FALSE)</f>
        <v>80.172708672255126</v>
      </c>
      <c r="J421" s="24">
        <f t="shared" si="598"/>
        <v>248.71248946707431</v>
      </c>
      <c r="K421" s="25">
        <f t="shared" si="599"/>
        <v>248.71248946707431</v>
      </c>
      <c r="L421" s="25">
        <f t="shared" si="610"/>
        <v>281.20515266560267</v>
      </c>
      <c r="M421" s="25">
        <f t="shared" si="610"/>
        <v>281.49817866108549</v>
      </c>
      <c r="N421" s="25">
        <f t="shared" si="610"/>
        <v>281.2338840485146</v>
      </c>
      <c r="O421" s="25">
        <f t="shared" si="610"/>
        <v>282.28696498331027</v>
      </c>
      <c r="P421" s="23">
        <f t="shared" si="611"/>
        <v>112.66537187078349</v>
      </c>
      <c r="Q421" s="23">
        <f t="shared" si="612"/>
        <v>168.53978079481917</v>
      </c>
      <c r="R421" s="32">
        <f t="shared" si="613"/>
        <v>281.20515266560267</v>
      </c>
      <c r="S421" s="26">
        <f t="shared" si="580"/>
        <v>0</v>
      </c>
      <c r="U421" s="61">
        <f t="shared" si="581"/>
        <v>248.71248946707431</v>
      </c>
      <c r="V421" s="61">
        <f t="shared" si="582"/>
        <v>281.20515266560267</v>
      </c>
      <c r="W421" s="61">
        <f t="shared" si="583"/>
        <v>281.49817866108549</v>
      </c>
      <c r="X421" s="61">
        <f t="shared" si="584"/>
        <v>281.2338840485146</v>
      </c>
      <c r="Y421" s="61">
        <f t="shared" si="585"/>
        <v>282.28696498331027</v>
      </c>
      <c r="Z421" s="62">
        <f t="shared" si="586"/>
        <v>1133.5317828766829</v>
      </c>
      <c r="AA421" s="61">
        <f t="shared" si="601"/>
        <v>33.574475516235964</v>
      </c>
      <c r="AB421" s="63">
        <f t="shared" si="602"/>
        <v>9.6123588999124482E-6</v>
      </c>
      <c r="AC421" s="73"/>
      <c r="AD421" s="81">
        <f t="shared" si="603"/>
        <v>248.71248946707431</v>
      </c>
      <c r="AE421" s="81">
        <f t="shared" si="587"/>
        <v>260.71480225249366</v>
      </c>
      <c r="AF421" s="81">
        <f t="shared" si="588"/>
        <v>274.2373794304338</v>
      </c>
      <c r="AG421" s="81">
        <f t="shared" si="589"/>
        <v>289.47278420637747</v>
      </c>
      <c r="AH421" s="81">
        <f t="shared" si="590"/>
        <v>306.63797066695156</v>
      </c>
      <c r="AI421" s="82">
        <f t="shared" si="591"/>
        <v>1133.5317828772008</v>
      </c>
      <c r="AK421" s="86">
        <f t="shared" si="592"/>
        <v>4.8257780745700224E-2</v>
      </c>
      <c r="AL421" s="86">
        <f t="shared" si="593"/>
        <v>5.186731655091828E-2</v>
      </c>
      <c r="AM421" s="86">
        <f t="shared" si="594"/>
        <v>5.5555536621543784E-2</v>
      </c>
      <c r="AN421" s="86">
        <f t="shared" si="595"/>
        <v>5.929810122783874E-2</v>
      </c>
      <c r="AO421" s="56"/>
      <c r="AP421" s="53" t="str">
        <f t="shared" si="604"/>
        <v>HPS0090-TA-0310-003-B</v>
      </c>
      <c r="AQ421" s="53">
        <f t="shared" si="605"/>
        <v>248.71248946707431</v>
      </c>
      <c r="AR421" s="54">
        <f t="shared" ref="AR421:AU421" si="637">IF($B421=0,L421,AQ421*(1+AK421))</f>
        <v>260.71480225249366</v>
      </c>
      <c r="AS421" s="54">
        <f t="shared" si="637"/>
        <v>274.2373794304338</v>
      </c>
      <c r="AT421" s="54">
        <f t="shared" si="637"/>
        <v>289.47278420637747</v>
      </c>
      <c r="AU421" s="54">
        <f t="shared" si="637"/>
        <v>306.6379706669515</v>
      </c>
      <c r="AW421" s="102">
        <f t="shared" si="607"/>
        <v>0.13499312233244606</v>
      </c>
      <c r="AX421" s="102">
        <f t="shared" si="608"/>
        <v>0.23290137670205596</v>
      </c>
      <c r="AY421" s="103">
        <f t="shared" si="609"/>
        <v>0.57961496082154507</v>
      </c>
    </row>
    <row r="422" spans="1:51" x14ac:dyDescent="0.2">
      <c r="A422" s="27" t="s">
        <v>436</v>
      </c>
      <c r="B422" s="18">
        <f>IF(ISERROR(VLOOKUP('Prices revenue smoothing'!A422,Quantities!$A$1:$B$576,2,FALSE)),0,VLOOKUP('Prices revenue smoothing'!A422,Quantities!$A$1:$B$576,2,FALSE))</f>
        <v>356</v>
      </c>
      <c r="C422" s="19">
        <f t="shared" si="597"/>
        <v>0.55689799859547051</v>
      </c>
      <c r="D422" s="20">
        <v>3</v>
      </c>
      <c r="E422" s="21">
        <v>60</v>
      </c>
      <c r="F422" s="22">
        <v>0</v>
      </c>
      <c r="G422" s="23">
        <f>Prices!G419</f>
        <v>61.965650893943497</v>
      </c>
      <c r="H422" s="23">
        <v>0</v>
      </c>
      <c r="I422" s="23">
        <f>VLOOKUP(A422,'[1]Public Lighting Charges'!$A$8:$L$689,12,FALSE)</f>
        <v>77.879465349104166</v>
      </c>
      <c r="J422" s="24">
        <f t="shared" si="598"/>
        <v>139.84511624304767</v>
      </c>
      <c r="K422" s="25">
        <f t="shared" si="599"/>
        <v>139.84511624304767</v>
      </c>
      <c r="L422" s="25">
        <f t="shared" si="610"/>
        <v>171.40836612667823</v>
      </c>
      <c r="M422" s="25">
        <f t="shared" si="610"/>
        <v>171.6930104681197</v>
      </c>
      <c r="N422" s="25">
        <f t="shared" si="610"/>
        <v>171.43627568314673</v>
      </c>
      <c r="O422" s="25">
        <f t="shared" si="610"/>
        <v>172.45923451202316</v>
      </c>
      <c r="P422" s="23">
        <f t="shared" si="611"/>
        <v>109.44271523273473</v>
      </c>
      <c r="Q422" s="23">
        <f t="shared" si="612"/>
        <v>61.965650893943497</v>
      </c>
      <c r="R422" s="32">
        <f t="shared" si="613"/>
        <v>171.40836612667823</v>
      </c>
      <c r="S422" s="26">
        <f t="shared" si="580"/>
        <v>0</v>
      </c>
      <c r="U422" s="61">
        <f t="shared" si="581"/>
        <v>49784.86138252497</v>
      </c>
      <c r="V422" s="61">
        <f t="shared" si="582"/>
        <v>61021.37834109745</v>
      </c>
      <c r="W422" s="61">
        <f t="shared" si="583"/>
        <v>61122.71172665061</v>
      </c>
      <c r="X422" s="61">
        <f t="shared" si="584"/>
        <v>61031.314143200238</v>
      </c>
      <c r="Y422" s="61">
        <f t="shared" si="585"/>
        <v>61395.487486280246</v>
      </c>
      <c r="Z422" s="62">
        <f t="shared" si="586"/>
        <v>242187.1069933573</v>
      </c>
      <c r="AA422" s="61">
        <f t="shared" si="601"/>
        <v>11610.626103755276</v>
      </c>
      <c r="AB422" s="63">
        <f t="shared" si="602"/>
        <v>3.3241176055905197E-3</v>
      </c>
      <c r="AC422" s="73"/>
      <c r="AD422" s="81">
        <f t="shared" si="603"/>
        <v>49784.86138252497</v>
      </c>
      <c r="AE422" s="81">
        <f t="shared" si="587"/>
        <v>53935.465792247967</v>
      </c>
      <c r="AF422" s="81">
        <f t="shared" si="588"/>
        <v>58611.803550564182</v>
      </c>
      <c r="AG422" s="81">
        <f t="shared" si="589"/>
        <v>63880.46629727805</v>
      </c>
      <c r="AH422" s="81">
        <f t="shared" si="590"/>
        <v>69816.480454776698</v>
      </c>
      <c r="AI422" s="82">
        <f t="shared" si="591"/>
        <v>242187.10699353638</v>
      </c>
      <c r="AK422" s="86">
        <f t="shared" si="592"/>
        <v>8.3370813826949899E-2</v>
      </c>
      <c r="AL422" s="86">
        <f t="shared" si="593"/>
        <v>8.670246357617134E-2</v>
      </c>
      <c r="AM422" s="86">
        <f t="shared" si="594"/>
        <v>8.9890814265229227E-2</v>
      </c>
      <c r="AN422" s="86">
        <f t="shared" si="595"/>
        <v>9.292377625852713E-2</v>
      </c>
      <c r="AO422" s="56"/>
      <c r="AP422" s="53" t="str">
        <f t="shared" si="604"/>
        <v>HPS0110-ST-0060-003-B</v>
      </c>
      <c r="AQ422" s="53">
        <f t="shared" si="605"/>
        <v>139.84511624304767</v>
      </c>
      <c r="AR422" s="54">
        <f t="shared" ref="AR422:AU422" si="638">IF($B422=0,L422,AQ422*(1+AK422))</f>
        <v>151.50411739395497</v>
      </c>
      <c r="AS422" s="54">
        <f t="shared" si="638"/>
        <v>164.63989761394433</v>
      </c>
      <c r="AT422" s="54">
        <f t="shared" si="638"/>
        <v>179.43951207100577</v>
      </c>
      <c r="AU422" s="54">
        <f t="shared" si="638"/>
        <v>196.11370914263117</v>
      </c>
      <c r="AW422" s="102">
        <f t="shared" si="607"/>
        <v>0.23321599742026661</v>
      </c>
      <c r="AX422" s="102">
        <f t="shared" si="608"/>
        <v>0.40236366067864643</v>
      </c>
      <c r="AY422" s="103">
        <f t="shared" si="609"/>
        <v>0.57961496082154385</v>
      </c>
    </row>
    <row r="423" spans="1:51" x14ac:dyDescent="0.2">
      <c r="A423" s="27" t="s">
        <v>437</v>
      </c>
      <c r="B423" s="18">
        <f>IF(ISERROR(VLOOKUP('Prices revenue smoothing'!A423,Quantities!$A$1:$B$576,2,FALSE)),0,VLOOKUP('Prices revenue smoothing'!A423,Quantities!$A$1:$B$576,2,FALSE))</f>
        <v>108</v>
      </c>
      <c r="C423" s="19">
        <f t="shared" si="597"/>
        <v>0.40752591496126156</v>
      </c>
      <c r="D423" s="20">
        <v>3</v>
      </c>
      <c r="E423" s="21">
        <v>230</v>
      </c>
      <c r="F423" s="22">
        <v>0</v>
      </c>
      <c r="G423" s="23">
        <f>Prices!G420</f>
        <v>128.93942925693202</v>
      </c>
      <c r="H423" s="23">
        <v>0</v>
      </c>
      <c r="I423" s="23">
        <f>VLOOKUP(A423,'[1]Public Lighting Charges'!$A$8:$L$689,12,FALSE)</f>
        <v>88.689379349104172</v>
      </c>
      <c r="J423" s="24">
        <f t="shared" si="598"/>
        <v>217.62880860603619</v>
      </c>
      <c r="K423" s="25">
        <f t="shared" si="599"/>
        <v>217.62880860603619</v>
      </c>
      <c r="L423" s="25">
        <f t="shared" si="610"/>
        <v>253.57313654757462</v>
      </c>
      <c r="M423" s="25">
        <f t="shared" si="610"/>
        <v>253.89729041617807</v>
      </c>
      <c r="N423" s="25">
        <f t="shared" si="610"/>
        <v>253.604920037998</v>
      </c>
      <c r="O423" s="25">
        <f t="shared" si="610"/>
        <v>254.76986876005265</v>
      </c>
      <c r="P423" s="23">
        <f t="shared" si="611"/>
        <v>124.63370729064259</v>
      </c>
      <c r="Q423" s="23">
        <f t="shared" si="612"/>
        <v>128.93942925693202</v>
      </c>
      <c r="R423" s="32">
        <f t="shared" si="613"/>
        <v>253.57313654757462</v>
      </c>
      <c r="S423" s="26">
        <f t="shared" si="580"/>
        <v>0</v>
      </c>
      <c r="U423" s="61">
        <f t="shared" si="581"/>
        <v>23503.911329451908</v>
      </c>
      <c r="V423" s="61">
        <f t="shared" si="582"/>
        <v>27385.898747138061</v>
      </c>
      <c r="W423" s="61">
        <f t="shared" si="583"/>
        <v>27420.90736494723</v>
      </c>
      <c r="X423" s="61">
        <f t="shared" si="584"/>
        <v>27389.331364103782</v>
      </c>
      <c r="Y423" s="61">
        <f t="shared" si="585"/>
        <v>27515.145826085685</v>
      </c>
      <c r="Z423" s="62">
        <f t="shared" si="586"/>
        <v>109742.39708260875</v>
      </c>
      <c r="AA423" s="61">
        <f t="shared" si="601"/>
        <v>4011.2344966337769</v>
      </c>
      <c r="AB423" s="63">
        <f t="shared" si="602"/>
        <v>1.1484148306265542E-3</v>
      </c>
      <c r="AC423" s="73"/>
      <c r="AD423" s="81">
        <f t="shared" si="603"/>
        <v>23503.911329451908</v>
      </c>
      <c r="AE423" s="81">
        <f t="shared" si="587"/>
        <v>24937.860493035456</v>
      </c>
      <c r="AF423" s="81">
        <f t="shared" si="588"/>
        <v>26553.439805162485</v>
      </c>
      <c r="AG423" s="81">
        <f t="shared" si="589"/>
        <v>28373.655319114183</v>
      </c>
      <c r="AH423" s="81">
        <f t="shared" si="590"/>
        <v>30424.427133509605</v>
      </c>
      <c r="AI423" s="82">
        <f t="shared" si="591"/>
        <v>109742.39708267062</v>
      </c>
      <c r="AK423" s="86">
        <f t="shared" si="592"/>
        <v>6.1008959040222265E-2</v>
      </c>
      <c r="AL423" s="86">
        <f t="shared" si="593"/>
        <v>6.4784198812012014E-2</v>
      </c>
      <c r="AM423" s="86">
        <f t="shared" si="594"/>
        <v>6.854914193067424E-2</v>
      </c>
      <c r="AN423" s="86">
        <f t="shared" si="595"/>
        <v>7.2277321738447309E-2</v>
      </c>
      <c r="AO423" s="56"/>
      <c r="AP423" s="53" t="str">
        <f t="shared" si="604"/>
        <v>HPS0110-ST-0230-003-B</v>
      </c>
      <c r="AQ423" s="53">
        <f t="shared" si="605"/>
        <v>217.62880860603619</v>
      </c>
      <c r="AR423" s="54">
        <f t="shared" ref="AR423:AU423" si="639">IF($B423=0,L423,AQ423*(1+AK423))</f>
        <v>230.90611567625422</v>
      </c>
      <c r="AS423" s="54">
        <f t="shared" si="639"/>
        <v>245.8651833811341</v>
      </c>
      <c r="AT423" s="54">
        <f t="shared" si="639"/>
        <v>262.71903073253873</v>
      </c>
      <c r="AU423" s="54">
        <f t="shared" si="639"/>
        <v>281.70765864360749</v>
      </c>
      <c r="AW423" s="102">
        <f t="shared" si="607"/>
        <v>0.1706624246666317</v>
      </c>
      <c r="AX423" s="102">
        <f t="shared" si="608"/>
        <v>0.29444102758275176</v>
      </c>
      <c r="AY423" s="103">
        <f t="shared" si="609"/>
        <v>0.57961496082154362</v>
      </c>
    </row>
    <row r="424" spans="1:51" x14ac:dyDescent="0.2">
      <c r="A424" s="27" t="s">
        <v>438</v>
      </c>
      <c r="B424" s="18">
        <f>IF(ISERROR(VLOOKUP('Prices revenue smoothing'!A424,Quantities!$A$1:$B$576,2,FALSE)),0,VLOOKUP('Prices revenue smoothing'!A424,Quantities!$A$1:$B$576,2,FALSE))</f>
        <v>158</v>
      </c>
      <c r="C424" s="19">
        <f t="shared" si="597"/>
        <v>0.34203682321490358</v>
      </c>
      <c r="D424" s="20">
        <v>3</v>
      </c>
      <c r="E424" s="21">
        <v>320</v>
      </c>
      <c r="F424" s="22">
        <v>0</v>
      </c>
      <c r="G424" s="23">
        <f>Prices!G421</f>
        <v>168.8096906270151</v>
      </c>
      <c r="H424" s="23">
        <v>0</v>
      </c>
      <c r="I424" s="23">
        <f>VLOOKUP(A424,'[1]Public Lighting Charges'!$A$8:$L$689,12,FALSE)</f>
        <v>87.754349099104161</v>
      </c>
      <c r="J424" s="24">
        <f t="shared" si="598"/>
        <v>256.56403972611929</v>
      </c>
      <c r="K424" s="25">
        <f t="shared" si="599"/>
        <v>256.56403972611929</v>
      </c>
      <c r="L424" s="25">
        <f t="shared" si="610"/>
        <v>292.12941548434196</v>
      </c>
      <c r="M424" s="25">
        <f t="shared" si="610"/>
        <v>292.45015187866579</v>
      </c>
      <c r="N424" s="25">
        <f t="shared" si="610"/>
        <v>292.16086388926567</v>
      </c>
      <c r="O424" s="25">
        <f t="shared" si="610"/>
        <v>293.31353084429458</v>
      </c>
      <c r="P424" s="23">
        <f t="shared" si="611"/>
        <v>123.31972485732686</v>
      </c>
      <c r="Q424" s="23">
        <f t="shared" si="612"/>
        <v>168.8096906270151</v>
      </c>
      <c r="R424" s="32">
        <f t="shared" si="613"/>
        <v>292.12941548434196</v>
      </c>
      <c r="S424" s="26">
        <f t="shared" si="580"/>
        <v>0</v>
      </c>
      <c r="U424" s="61">
        <f t="shared" si="581"/>
        <v>40537.118276726847</v>
      </c>
      <c r="V424" s="61">
        <f t="shared" si="582"/>
        <v>46156.44764652603</v>
      </c>
      <c r="W424" s="61">
        <f t="shared" si="583"/>
        <v>46207.123996829192</v>
      </c>
      <c r="X424" s="61">
        <f t="shared" si="584"/>
        <v>46161.416494503974</v>
      </c>
      <c r="Y424" s="61">
        <f t="shared" si="585"/>
        <v>46343.537873398542</v>
      </c>
      <c r="Z424" s="62">
        <f t="shared" si="586"/>
        <v>185796.70019814433</v>
      </c>
      <c r="AA424" s="61">
        <f t="shared" si="601"/>
        <v>5806.4195966716943</v>
      </c>
      <c r="AB424" s="63">
        <f t="shared" si="602"/>
        <v>1.662375606126831E-3</v>
      </c>
      <c r="AC424" s="73"/>
      <c r="AD424" s="81">
        <f t="shared" si="603"/>
        <v>40537.118276726847</v>
      </c>
      <c r="AE424" s="81">
        <f t="shared" si="587"/>
        <v>42612.816052822898</v>
      </c>
      <c r="AF424" s="81">
        <f t="shared" si="588"/>
        <v>44951.430607963979</v>
      </c>
      <c r="AG424" s="81">
        <f t="shared" si="589"/>
        <v>47586.264108534546</v>
      </c>
      <c r="AH424" s="81">
        <f t="shared" si="590"/>
        <v>50554.836916083048</v>
      </c>
      <c r="AI424" s="82">
        <f t="shared" si="591"/>
        <v>185796.70019823388</v>
      </c>
      <c r="AK424" s="86">
        <f t="shared" si="592"/>
        <v>5.120486764565476E-2</v>
      </c>
      <c r="AL424" s="86">
        <f t="shared" si="593"/>
        <v>5.4880544675623678E-2</v>
      </c>
      <c r="AM424" s="86">
        <f t="shared" si="594"/>
        <v>5.8615120029211196E-2</v>
      </c>
      <c r="AN424" s="86">
        <f t="shared" si="595"/>
        <v>6.2382976750975747E-2</v>
      </c>
      <c r="AO424" s="56"/>
      <c r="AP424" s="53" t="str">
        <f t="shared" si="604"/>
        <v>HPS0110-ST-0320-003-B</v>
      </c>
      <c r="AQ424" s="53">
        <f t="shared" si="605"/>
        <v>256.56403972611929</v>
      </c>
      <c r="AR424" s="54">
        <f t="shared" ref="AR424:AU424" si="640">IF($B424=0,L424,AQ424*(1+AK424))</f>
        <v>269.70136742292971</v>
      </c>
      <c r="AS424" s="54">
        <f t="shared" si="640"/>
        <v>284.5027253668606</v>
      </c>
      <c r="AT424" s="54">
        <f t="shared" si="640"/>
        <v>301.1788867628768</v>
      </c>
      <c r="AU424" s="54">
        <f t="shared" si="640"/>
        <v>319.9673222536901</v>
      </c>
      <c r="AW424" s="102">
        <f t="shared" si="607"/>
        <v>0.14323710819881527</v>
      </c>
      <c r="AX424" s="102">
        <f t="shared" si="608"/>
        <v>0.24712458766728754</v>
      </c>
      <c r="AY424" s="103">
        <f t="shared" si="609"/>
        <v>0.57961496082154473</v>
      </c>
    </row>
    <row r="425" spans="1:51" x14ac:dyDescent="0.2">
      <c r="A425" s="27" t="s">
        <v>439</v>
      </c>
      <c r="B425" s="18">
        <f>IF(ISERROR(VLOOKUP('Prices revenue smoothing'!A425,Quantities!$A$1:$B$576,2,FALSE)),0,VLOOKUP('Prices revenue smoothing'!A425,Quantities!$A$1:$B$576,2,FALSE))</f>
        <v>2</v>
      </c>
      <c r="C425" s="19">
        <f t="shared" si="597"/>
        <v>0.29830575499458734</v>
      </c>
      <c r="D425" s="20">
        <v>3</v>
      </c>
      <c r="E425" s="21">
        <v>390</v>
      </c>
      <c r="F425" s="22">
        <v>0</v>
      </c>
      <c r="G425" s="23">
        <f>Prices!G422</f>
        <v>194.80732843841881</v>
      </c>
      <c r="H425" s="23">
        <v>0</v>
      </c>
      <c r="I425" s="23">
        <f>VLOOKUP(A425,'[1]Public Lighting Charges'!$A$8:$L$689,12,FALSE)</f>
        <v>82.81690722410417</v>
      </c>
      <c r="J425" s="24">
        <f t="shared" si="598"/>
        <v>277.62423566252301</v>
      </c>
      <c r="K425" s="25">
        <f t="shared" si="599"/>
        <v>277.62423566252301</v>
      </c>
      <c r="L425" s="25">
        <f t="shared" si="610"/>
        <v>311.18854848344961</v>
      </c>
      <c r="M425" s="25">
        <f t="shared" si="610"/>
        <v>311.49123885133224</v>
      </c>
      <c r="N425" s="25">
        <f t="shared" si="610"/>
        <v>311.21822746414568</v>
      </c>
      <c r="O425" s="25">
        <f t="shared" si="610"/>
        <v>312.30604035609838</v>
      </c>
      <c r="P425" s="23">
        <f t="shared" si="611"/>
        <v>116.3812200450308</v>
      </c>
      <c r="Q425" s="23">
        <f t="shared" si="612"/>
        <v>194.80732843841881</v>
      </c>
      <c r="R425" s="32">
        <f t="shared" si="613"/>
        <v>311.18854848344961</v>
      </c>
      <c r="S425" s="26">
        <f t="shared" si="580"/>
        <v>0</v>
      </c>
      <c r="U425" s="61">
        <f t="shared" si="581"/>
        <v>555.24847132504601</v>
      </c>
      <c r="V425" s="61">
        <f t="shared" si="582"/>
        <v>622.37709696689922</v>
      </c>
      <c r="W425" s="61">
        <f t="shared" si="583"/>
        <v>622.98247770266448</v>
      </c>
      <c r="X425" s="61">
        <f t="shared" si="584"/>
        <v>622.43645492829137</v>
      </c>
      <c r="Y425" s="61">
        <f t="shared" si="585"/>
        <v>624.61208071219676</v>
      </c>
      <c r="Z425" s="62">
        <f t="shared" si="586"/>
        <v>2513.120316634861</v>
      </c>
      <c r="AA425" s="61">
        <f t="shared" si="601"/>
        <v>69.363609387150746</v>
      </c>
      <c r="AB425" s="63">
        <f t="shared" si="602"/>
        <v>1.985877360020718E-5</v>
      </c>
      <c r="AC425" s="73"/>
      <c r="AD425" s="81">
        <f t="shared" si="603"/>
        <v>555.24847132504601</v>
      </c>
      <c r="AE425" s="81">
        <f t="shared" si="587"/>
        <v>580.04480017276376</v>
      </c>
      <c r="AF425" s="81">
        <f t="shared" si="588"/>
        <v>607.98193833668404</v>
      </c>
      <c r="AG425" s="81">
        <f t="shared" si="589"/>
        <v>639.45771418976165</v>
      </c>
      <c r="AH425" s="81">
        <f t="shared" si="590"/>
        <v>674.92034675220032</v>
      </c>
      <c r="AI425" s="82">
        <f t="shared" si="591"/>
        <v>2513.1203166359314</v>
      </c>
      <c r="AK425" s="86">
        <f t="shared" si="592"/>
        <v>4.4658076749934564E-2</v>
      </c>
      <c r="AL425" s="86">
        <f t="shared" si="593"/>
        <v>4.8163759343415075E-2</v>
      </c>
      <c r="AM425" s="86">
        <f t="shared" si="594"/>
        <v>5.1770906121305152E-2</v>
      </c>
      <c r="AN425" s="86">
        <f t="shared" si="595"/>
        <v>5.5457353591194601E-2</v>
      </c>
      <c r="AO425" s="56"/>
      <c r="AP425" s="53" t="str">
        <f t="shared" si="604"/>
        <v>HPS0110-ST-0390-003-B</v>
      </c>
      <c r="AQ425" s="53">
        <f t="shared" si="605"/>
        <v>277.62423566252301</v>
      </c>
      <c r="AR425" s="54">
        <f t="shared" ref="AR425:AU425" si="641">IF($B425=0,L425,AQ425*(1+AK425))</f>
        <v>290.02240008638188</v>
      </c>
      <c r="AS425" s="54">
        <f t="shared" si="641"/>
        <v>303.99096916834202</v>
      </c>
      <c r="AT425" s="54">
        <f t="shared" si="641"/>
        <v>319.72885709488082</v>
      </c>
      <c r="AU425" s="54">
        <f t="shared" si="641"/>
        <v>337.46017337610016</v>
      </c>
      <c r="AW425" s="102">
        <f t="shared" si="607"/>
        <v>0.1249235485900957</v>
      </c>
      <c r="AX425" s="102">
        <f t="shared" si="608"/>
        <v>0.21552850950056487</v>
      </c>
      <c r="AY425" s="103">
        <f t="shared" si="609"/>
        <v>0.57961496082154407</v>
      </c>
    </row>
    <row r="426" spans="1:51" x14ac:dyDescent="0.2">
      <c r="A426" s="27" t="s">
        <v>440</v>
      </c>
      <c r="B426" s="18">
        <f>IF(ISERROR(VLOOKUP('Prices revenue smoothing'!A426,Quantities!$A$1:$B$576,2,FALSE)),0,VLOOKUP('Prices revenue smoothing'!A426,Quantities!$A$1:$B$576,2,FALSE))</f>
        <v>6</v>
      </c>
      <c r="C426" s="19">
        <f t="shared" si="597"/>
        <v>0.19160462460475433</v>
      </c>
      <c r="D426" s="20">
        <v>3</v>
      </c>
      <c r="E426" s="21">
        <v>590</v>
      </c>
      <c r="F426" s="22">
        <v>0</v>
      </c>
      <c r="G426" s="23">
        <f>Prices!G423</f>
        <v>338.9954827524283</v>
      </c>
      <c r="H426" s="23">
        <v>0</v>
      </c>
      <c r="I426" s="23">
        <f>VLOOKUP(A426,'[1]Public Lighting Charges'!$A$8:$L$689,12,FALSE)</f>
        <v>80.348186286604161</v>
      </c>
      <c r="J426" s="24">
        <f t="shared" si="598"/>
        <v>419.34366903903248</v>
      </c>
      <c r="K426" s="25">
        <f t="shared" si="599"/>
        <v>419.34366903903248</v>
      </c>
      <c r="L426" s="25">
        <f t="shared" si="610"/>
        <v>451.90745039131104</v>
      </c>
      <c r="M426" s="25">
        <f t="shared" si="610"/>
        <v>452.20111774597314</v>
      </c>
      <c r="N426" s="25">
        <f t="shared" si="610"/>
        <v>451.93624465989336</v>
      </c>
      <c r="O426" s="25">
        <f t="shared" si="610"/>
        <v>452.99163052030792</v>
      </c>
      <c r="P426" s="23">
        <f t="shared" si="611"/>
        <v>112.91196763888274</v>
      </c>
      <c r="Q426" s="23">
        <f t="shared" si="612"/>
        <v>338.9954827524283</v>
      </c>
      <c r="R426" s="32">
        <f t="shared" si="613"/>
        <v>451.90745039131104</v>
      </c>
      <c r="S426" s="26">
        <f t="shared" si="580"/>
        <v>0</v>
      </c>
      <c r="U426" s="61">
        <f t="shared" si="581"/>
        <v>2516.062014234195</v>
      </c>
      <c r="V426" s="61">
        <f t="shared" si="582"/>
        <v>2711.444702347866</v>
      </c>
      <c r="W426" s="61">
        <f t="shared" si="583"/>
        <v>2713.2067064758389</v>
      </c>
      <c r="X426" s="61">
        <f t="shared" si="584"/>
        <v>2711.6174679593601</v>
      </c>
      <c r="Y426" s="61">
        <f t="shared" si="585"/>
        <v>2717.9497831218478</v>
      </c>
      <c r="Z426" s="62">
        <f t="shared" si="586"/>
        <v>11036.511386186217</v>
      </c>
      <c r="AA426" s="61">
        <f t="shared" si="601"/>
        <v>201.88776888765278</v>
      </c>
      <c r="AB426" s="63">
        <f t="shared" si="602"/>
        <v>5.7800387413714081E-5</v>
      </c>
      <c r="AC426" s="73"/>
      <c r="AD426" s="81">
        <f t="shared" si="603"/>
        <v>2516.062014234195</v>
      </c>
      <c r="AE426" s="81">
        <f t="shared" si="587"/>
        <v>2588.2335109584938</v>
      </c>
      <c r="AF426" s="81">
        <f t="shared" si="588"/>
        <v>2669.5465588643424</v>
      </c>
      <c r="AG426" s="81">
        <f t="shared" si="589"/>
        <v>2761.1590660151433</v>
      </c>
      <c r="AH426" s="81">
        <f t="shared" si="590"/>
        <v>2864.3756060736778</v>
      </c>
      <c r="AI426" s="82">
        <f t="shared" si="591"/>
        <v>11036.511386189331</v>
      </c>
      <c r="AK426" s="86">
        <f t="shared" si="592"/>
        <v>2.8684307587015245E-2</v>
      </c>
      <c r="AL426" s="86">
        <f t="shared" si="593"/>
        <v>3.1416426516993896E-2</v>
      </c>
      <c r="AM426" s="86">
        <f t="shared" si="594"/>
        <v>3.431762853005791E-2</v>
      </c>
      <c r="AN426" s="86">
        <f t="shared" si="595"/>
        <v>3.7381598665916352E-2</v>
      </c>
      <c r="AO426" s="56"/>
      <c r="AP426" s="53" t="str">
        <f t="shared" si="604"/>
        <v>HPS0110-ST-0590-003-B</v>
      </c>
      <c r="AQ426" s="53">
        <f t="shared" si="605"/>
        <v>419.34366903903248</v>
      </c>
      <c r="AR426" s="54">
        <f t="shared" ref="AR426:AU426" si="642">IF($B426=0,L426,AQ426*(1+AK426))</f>
        <v>431.37225182641566</v>
      </c>
      <c r="AS426" s="54">
        <f t="shared" si="642"/>
        <v>444.9244264773904</v>
      </c>
      <c r="AT426" s="54">
        <f t="shared" si="642"/>
        <v>460.19317766919056</v>
      </c>
      <c r="AU426" s="54">
        <f t="shared" si="642"/>
        <v>477.39593434561294</v>
      </c>
      <c r="AW426" s="102">
        <f t="shared" si="607"/>
        <v>8.0239583820075497E-2</v>
      </c>
      <c r="AX426" s="102">
        <f t="shared" si="608"/>
        <v>0.13843601225604044</v>
      </c>
      <c r="AY426" s="103">
        <f t="shared" si="609"/>
        <v>0.57961496082154285</v>
      </c>
    </row>
    <row r="427" spans="1:51" x14ac:dyDescent="0.2">
      <c r="A427" s="27" t="s">
        <v>441</v>
      </c>
      <c r="B427" s="18">
        <f>IF(ISERROR(VLOOKUP('Prices revenue smoothing'!A427,Quantities!$A$1:$B$576,2,FALSE)),0,VLOOKUP('Prices revenue smoothing'!A427,Quantities!$A$1:$B$576,2,FALSE))</f>
        <v>18</v>
      </c>
      <c r="C427" s="19">
        <f t="shared" si="597"/>
        <v>0.5173907109217506</v>
      </c>
      <c r="D427" s="20">
        <v>3</v>
      </c>
      <c r="E427" s="21">
        <v>610</v>
      </c>
      <c r="F427" s="22">
        <v>0</v>
      </c>
      <c r="G427" s="23">
        <f>Prices!G424</f>
        <v>72.644043684057706</v>
      </c>
      <c r="H427" s="23">
        <v>0</v>
      </c>
      <c r="I427" s="23">
        <f>VLOOKUP(A427,'[1]Public Lighting Charges'!$A$8:$L$689,12,FALSE)</f>
        <v>77.879465349104166</v>
      </c>
      <c r="J427" s="24">
        <f t="shared" si="598"/>
        <v>150.52350903316187</v>
      </c>
      <c r="K427" s="25">
        <f t="shared" si="599"/>
        <v>150.52350903316187</v>
      </c>
      <c r="L427" s="25">
        <f t="shared" si="610"/>
        <v>182.08675891679243</v>
      </c>
      <c r="M427" s="25">
        <f t="shared" si="610"/>
        <v>182.3714032582339</v>
      </c>
      <c r="N427" s="25">
        <f t="shared" si="610"/>
        <v>182.11466847326096</v>
      </c>
      <c r="O427" s="25">
        <f t="shared" si="610"/>
        <v>183.13762730213739</v>
      </c>
      <c r="P427" s="23">
        <f t="shared" si="611"/>
        <v>109.44271523273473</v>
      </c>
      <c r="Q427" s="23">
        <f t="shared" si="612"/>
        <v>72.644043684057706</v>
      </c>
      <c r="R427" s="32">
        <f t="shared" si="613"/>
        <v>182.08675891679243</v>
      </c>
      <c r="S427" s="26">
        <f t="shared" si="580"/>
        <v>0</v>
      </c>
      <c r="U427" s="61">
        <f t="shared" si="581"/>
        <v>2709.4231625969137</v>
      </c>
      <c r="V427" s="61">
        <f t="shared" si="582"/>
        <v>3277.5616605022637</v>
      </c>
      <c r="W427" s="61">
        <f t="shared" si="583"/>
        <v>3282.68525864821</v>
      </c>
      <c r="X427" s="61">
        <f t="shared" si="584"/>
        <v>3278.0640325186973</v>
      </c>
      <c r="Y427" s="61">
        <f t="shared" si="585"/>
        <v>3296.477291438473</v>
      </c>
      <c r="Z427" s="62">
        <f t="shared" si="586"/>
        <v>13040.317693992374</v>
      </c>
      <c r="AA427" s="61">
        <f t="shared" si="601"/>
        <v>587.0541288415593</v>
      </c>
      <c r="AB427" s="63">
        <f t="shared" si="602"/>
        <v>1.6807336208041966E-4</v>
      </c>
      <c r="AC427" s="73"/>
      <c r="AD427" s="81">
        <f t="shared" si="603"/>
        <v>2709.4231625969137</v>
      </c>
      <c r="AE427" s="81">
        <f t="shared" si="587"/>
        <v>2919.2851833132454</v>
      </c>
      <c r="AF427" s="81">
        <f t="shared" si="588"/>
        <v>3155.7292272730542</v>
      </c>
      <c r="AG427" s="81">
        <f t="shared" si="589"/>
        <v>3422.1222875001599</v>
      </c>
      <c r="AH427" s="81">
        <f t="shared" si="590"/>
        <v>3722.2578347894178</v>
      </c>
      <c r="AI427" s="82">
        <f t="shared" si="591"/>
        <v>13040.317694001431</v>
      </c>
      <c r="AK427" s="86">
        <f t="shared" si="592"/>
        <v>7.7456347023764374E-2</v>
      </c>
      <c r="AL427" s="86">
        <f t="shared" si="593"/>
        <v>8.0993814962420502E-2</v>
      </c>
      <c r="AM427" s="86">
        <f t="shared" si="594"/>
        <v>8.4415690017011602E-2</v>
      </c>
      <c r="AN427" s="86">
        <f t="shared" si="595"/>
        <v>8.7704506757560988E-2</v>
      </c>
      <c r="AO427" s="56"/>
      <c r="AP427" s="53" t="str">
        <f t="shared" si="604"/>
        <v>HPS0110-ST-0610-003-B</v>
      </c>
      <c r="AQ427" s="53">
        <f t="shared" si="605"/>
        <v>150.52350903316187</v>
      </c>
      <c r="AR427" s="54">
        <f t="shared" ref="AR427:AU427" si="643">IF($B427=0,L427,AQ427*(1+AK427))</f>
        <v>162.1825101840692</v>
      </c>
      <c r="AS427" s="54">
        <f t="shared" si="643"/>
        <v>175.31829040405859</v>
      </c>
      <c r="AT427" s="54">
        <f t="shared" si="643"/>
        <v>190.11790486112002</v>
      </c>
      <c r="AU427" s="54">
        <f t="shared" si="643"/>
        <v>206.79210193274548</v>
      </c>
      <c r="AW427" s="102">
        <f t="shared" si="607"/>
        <v>0.21667125938307943</v>
      </c>
      <c r="AX427" s="102">
        <f t="shared" si="608"/>
        <v>0.37381930079232384</v>
      </c>
      <c r="AY427" s="103">
        <f t="shared" si="609"/>
        <v>0.57961496082154318</v>
      </c>
    </row>
    <row r="428" spans="1:51" x14ac:dyDescent="0.2">
      <c r="A428" s="27" t="s">
        <v>442</v>
      </c>
      <c r="B428" s="18">
        <f>IF(ISERROR(VLOOKUP('Prices revenue smoothing'!A428,Quantities!$A$1:$B$576,2,FALSE)),0,VLOOKUP('Prices revenue smoothing'!A428,Quantities!$A$1:$B$576,2,FALSE))</f>
        <v>3</v>
      </c>
      <c r="C428" s="19">
        <f t="shared" si="597"/>
        <v>0.34960919165089827</v>
      </c>
      <c r="D428" s="20">
        <v>3</v>
      </c>
      <c r="E428" s="21">
        <v>760</v>
      </c>
      <c r="F428" s="22">
        <v>0</v>
      </c>
      <c r="G428" s="23">
        <f>Prices!G425</f>
        <v>154.93706706833569</v>
      </c>
      <c r="H428" s="23">
        <v>0</v>
      </c>
      <c r="I428" s="23">
        <f>VLOOKUP(A428,'[1]Public Lighting Charges'!$A$8:$L$689,12,FALSE)</f>
        <v>83.284422349104162</v>
      </c>
      <c r="J428" s="24">
        <f t="shared" si="598"/>
        <v>238.22148941743984</v>
      </c>
      <c r="K428" s="25">
        <f t="shared" si="599"/>
        <v>238.22148941743984</v>
      </c>
      <c r="L428" s="25">
        <f t="shared" si="610"/>
        <v>271.97527833002437</v>
      </c>
      <c r="M428" s="25">
        <f t="shared" si="610"/>
        <v>272.27967743504678</v>
      </c>
      <c r="N428" s="25">
        <f t="shared" si="610"/>
        <v>272.00512485347031</v>
      </c>
      <c r="O428" s="25">
        <f t="shared" si="610"/>
        <v>273.09907862893579</v>
      </c>
      <c r="P428" s="23">
        <f t="shared" si="611"/>
        <v>117.03821126168864</v>
      </c>
      <c r="Q428" s="23">
        <f t="shared" si="612"/>
        <v>154.93706706833569</v>
      </c>
      <c r="R428" s="32">
        <f t="shared" si="613"/>
        <v>271.97527833002437</v>
      </c>
      <c r="S428" s="26">
        <f t="shared" si="580"/>
        <v>0</v>
      </c>
      <c r="U428" s="61">
        <f t="shared" si="581"/>
        <v>714.66446825231947</v>
      </c>
      <c r="V428" s="61">
        <f t="shared" si="582"/>
        <v>815.9258349900731</v>
      </c>
      <c r="W428" s="61">
        <f t="shared" si="583"/>
        <v>816.83903230514034</v>
      </c>
      <c r="X428" s="61">
        <f t="shared" si="584"/>
        <v>816.01537456041092</v>
      </c>
      <c r="Y428" s="61">
        <f t="shared" si="585"/>
        <v>819.29723588680736</v>
      </c>
      <c r="Z428" s="62">
        <f t="shared" si="586"/>
        <v>3282.6583767837124</v>
      </c>
      <c r="AA428" s="61">
        <f t="shared" si="601"/>
        <v>104.63276763448789</v>
      </c>
      <c r="AB428" s="63">
        <f t="shared" si="602"/>
        <v>2.9956319487625983E-5</v>
      </c>
      <c r="AC428" s="73"/>
      <c r="AD428" s="81">
        <f t="shared" si="603"/>
        <v>714.66446825231947</v>
      </c>
      <c r="AE428" s="81">
        <f t="shared" si="587"/>
        <v>752.06893058400749</v>
      </c>
      <c r="AF428" s="81">
        <f t="shared" si="588"/>
        <v>794.21120247131137</v>
      </c>
      <c r="AG428" s="81">
        <f t="shared" si="589"/>
        <v>841.69139518401039</v>
      </c>
      <c r="AH428" s="81">
        <f t="shared" si="590"/>
        <v>895.18563265805153</v>
      </c>
      <c r="AI428" s="82">
        <f t="shared" si="591"/>
        <v>3282.6583767853263</v>
      </c>
      <c r="AK428" s="86">
        <f t="shared" si="592"/>
        <v>5.2338494487012895E-2</v>
      </c>
      <c r="AL428" s="86">
        <f t="shared" si="593"/>
        <v>5.603511882159385E-2</v>
      </c>
      <c r="AM428" s="86">
        <f t="shared" si="594"/>
        <v>5.9782829258712339E-2</v>
      </c>
      <c r="AN428" s="86">
        <f t="shared" si="595"/>
        <v>6.3555642578888724E-2</v>
      </c>
      <c r="AO428" s="56"/>
      <c r="AP428" s="53" t="str">
        <f t="shared" si="604"/>
        <v>HPS0110-ST-0760-003-B</v>
      </c>
      <c r="AQ428" s="53">
        <f t="shared" si="605"/>
        <v>238.22148941743984</v>
      </c>
      <c r="AR428" s="54">
        <f t="shared" ref="AR428:AU428" si="644">IF($B428=0,L428,AQ428*(1+AK428))</f>
        <v>250.68964352800251</v>
      </c>
      <c r="AS428" s="54">
        <f t="shared" si="644"/>
        <v>264.73706749043714</v>
      </c>
      <c r="AT428" s="54">
        <f t="shared" si="644"/>
        <v>280.56379839467013</v>
      </c>
      <c r="AU428" s="54">
        <f t="shared" si="644"/>
        <v>298.3952108860172</v>
      </c>
      <c r="AW428" s="102">
        <f t="shared" si="607"/>
        <v>0.14640824090550164</v>
      </c>
      <c r="AX428" s="102">
        <f t="shared" si="608"/>
        <v>0.25259568990072867</v>
      </c>
      <c r="AY428" s="103">
        <f t="shared" si="609"/>
        <v>0.57961496082154362</v>
      </c>
    </row>
    <row r="429" spans="1:51" x14ac:dyDescent="0.2">
      <c r="A429" s="27" t="s">
        <v>443</v>
      </c>
      <c r="B429" s="18">
        <f>IF(ISERROR(VLOOKUP('Prices revenue smoothing'!A429,Quantities!$A$1:$B$576,2,FALSE)),0,VLOOKUP('Prices revenue smoothing'!A429,Quantities!$A$1:$B$576,2,FALSE))</f>
        <v>2</v>
      </c>
      <c r="C429" s="19">
        <f t="shared" si="597"/>
        <v>0.46959823956815083</v>
      </c>
      <c r="D429" s="20">
        <v>3</v>
      </c>
      <c r="E429" s="21">
        <v>960</v>
      </c>
      <c r="F429" s="22">
        <v>0</v>
      </c>
      <c r="G429" s="23">
        <f>Prices!G426</f>
        <v>87.963288705347196</v>
      </c>
      <c r="H429" s="23">
        <v>0</v>
      </c>
      <c r="I429" s="23">
        <f>VLOOKUP(A429,'[1]Public Lighting Charges'!$A$8:$L$689,12,FALSE)</f>
        <v>77.879465349104166</v>
      </c>
      <c r="J429" s="24">
        <f t="shared" si="598"/>
        <v>165.84275405445135</v>
      </c>
      <c r="K429" s="25">
        <f t="shared" si="599"/>
        <v>165.84275405445135</v>
      </c>
      <c r="L429" s="25">
        <f t="shared" si="610"/>
        <v>197.40600393808194</v>
      </c>
      <c r="M429" s="25">
        <f t="shared" si="610"/>
        <v>197.6906482795234</v>
      </c>
      <c r="N429" s="25">
        <f t="shared" si="610"/>
        <v>197.43391349455044</v>
      </c>
      <c r="O429" s="25">
        <f t="shared" si="610"/>
        <v>198.45687232342686</v>
      </c>
      <c r="P429" s="23">
        <f t="shared" si="611"/>
        <v>109.44271523273473</v>
      </c>
      <c r="Q429" s="23">
        <f t="shared" si="612"/>
        <v>87.963288705347196</v>
      </c>
      <c r="R429" s="32">
        <f t="shared" si="613"/>
        <v>197.40600393808194</v>
      </c>
      <c r="S429" s="26">
        <f t="shared" si="580"/>
        <v>0</v>
      </c>
      <c r="U429" s="61">
        <f t="shared" si="581"/>
        <v>331.6855081089027</v>
      </c>
      <c r="V429" s="61">
        <f t="shared" si="582"/>
        <v>394.81200787616388</v>
      </c>
      <c r="W429" s="61">
        <f t="shared" si="583"/>
        <v>395.3812965590468</v>
      </c>
      <c r="X429" s="61">
        <f t="shared" si="584"/>
        <v>394.86782698910088</v>
      </c>
      <c r="Y429" s="61">
        <f t="shared" si="585"/>
        <v>396.91374464685373</v>
      </c>
      <c r="Z429" s="62">
        <f t="shared" si="586"/>
        <v>1575.6317823735146</v>
      </c>
      <c r="AA429" s="61">
        <f t="shared" si="601"/>
        <v>65.228236537951034</v>
      </c>
      <c r="AB429" s="63">
        <f t="shared" si="602"/>
        <v>1.8674818008935519E-5</v>
      </c>
      <c r="AC429" s="73"/>
      <c r="AD429" s="81">
        <f t="shared" si="603"/>
        <v>331.6855081089027</v>
      </c>
      <c r="AE429" s="81">
        <f t="shared" si="587"/>
        <v>355.00351041071735</v>
      </c>
      <c r="AF429" s="81">
        <f t="shared" si="588"/>
        <v>381.27507085069612</v>
      </c>
      <c r="AG429" s="81">
        <f t="shared" si="589"/>
        <v>410.874299764819</v>
      </c>
      <c r="AH429" s="81">
        <f t="shared" si="590"/>
        <v>444.22269390806986</v>
      </c>
      <c r="AI429" s="82">
        <f t="shared" si="591"/>
        <v>1575.631782374521</v>
      </c>
      <c r="AK429" s="86">
        <f t="shared" si="592"/>
        <v>7.0301540862492642E-2</v>
      </c>
      <c r="AL429" s="86">
        <f t="shared" si="593"/>
        <v>7.4003663821758214E-2</v>
      </c>
      <c r="AM429" s="86">
        <f t="shared" si="594"/>
        <v>7.7632216677794977E-2</v>
      </c>
      <c r="AN429" s="86">
        <f t="shared" si="595"/>
        <v>8.1164468457480057E-2</v>
      </c>
      <c r="AO429" s="56"/>
      <c r="AP429" s="53" t="str">
        <f t="shared" si="604"/>
        <v>HPS0110-ST-0960-003-B</v>
      </c>
      <c r="AQ429" s="53">
        <f t="shared" si="605"/>
        <v>165.84275405445135</v>
      </c>
      <c r="AR429" s="54">
        <f t="shared" ref="AR429:AU429" si="645">IF($B429=0,L429,AQ429*(1+AK429))</f>
        <v>177.50175520535871</v>
      </c>
      <c r="AS429" s="54">
        <f t="shared" si="645"/>
        <v>190.63753542534809</v>
      </c>
      <c r="AT429" s="54">
        <f t="shared" si="645"/>
        <v>205.43714988240953</v>
      </c>
      <c r="AU429" s="54">
        <f t="shared" si="645"/>
        <v>222.11134695403499</v>
      </c>
      <c r="AW429" s="102">
        <f t="shared" si="607"/>
        <v>0.19665687810675939</v>
      </c>
      <c r="AX429" s="102">
        <f t="shared" si="608"/>
        <v>0.33928882344240924</v>
      </c>
      <c r="AY429" s="103">
        <f t="shared" si="609"/>
        <v>0.57961496082154285</v>
      </c>
    </row>
    <row r="430" spans="1:51" x14ac:dyDescent="0.2">
      <c r="A430" s="27" t="s">
        <v>444</v>
      </c>
      <c r="B430" s="18">
        <f>IF(ISERROR(VLOOKUP('Prices revenue smoothing'!A430,Quantities!$A$1:$B$576,2,FALSE)),0,VLOOKUP('Prices revenue smoothing'!A430,Quantities!$A$1:$B$576,2,FALSE))</f>
        <v>2</v>
      </c>
      <c r="C430" s="19">
        <f t="shared" si="597"/>
        <v>0.38846509793273482</v>
      </c>
      <c r="D430" s="20">
        <v>3</v>
      </c>
      <c r="E430" s="21">
        <v>1070</v>
      </c>
      <c r="F430" s="22">
        <v>0</v>
      </c>
      <c r="G430" s="23">
        <f>Prices!G427</f>
        <v>139.61782204704622</v>
      </c>
      <c r="H430" s="23">
        <v>0</v>
      </c>
      <c r="I430" s="23">
        <f>VLOOKUP(A430,'[1]Public Lighting Charges'!$A$8:$L$689,12,FALSE)</f>
        <v>88.689379349104172</v>
      </c>
      <c r="J430" s="24">
        <f t="shared" si="598"/>
        <v>228.30720139615039</v>
      </c>
      <c r="K430" s="25">
        <f t="shared" si="599"/>
        <v>228.30720139615039</v>
      </c>
      <c r="L430" s="25">
        <f t="shared" ref="L430:O451" si="646">IF($D430=3,($I430*(1+L$8)*L$7)+$G430,$J430*(1+L$8)*L$7)</f>
        <v>264.25152933768879</v>
      </c>
      <c r="M430" s="25">
        <f t="shared" si="646"/>
        <v>264.57568320629224</v>
      </c>
      <c r="N430" s="25">
        <f t="shared" si="646"/>
        <v>264.28331282811223</v>
      </c>
      <c r="O430" s="25">
        <f t="shared" si="646"/>
        <v>265.44826155016682</v>
      </c>
      <c r="P430" s="23">
        <f t="shared" si="611"/>
        <v>124.63370729064259</v>
      </c>
      <c r="Q430" s="23">
        <f t="shared" si="612"/>
        <v>139.61782204704622</v>
      </c>
      <c r="R430" s="32">
        <f t="shared" si="613"/>
        <v>264.25152933768879</v>
      </c>
      <c r="S430" s="26">
        <f t="shared" si="580"/>
        <v>0</v>
      </c>
      <c r="U430" s="61">
        <f t="shared" si="581"/>
        <v>456.61440279230078</v>
      </c>
      <c r="V430" s="61">
        <f t="shared" si="582"/>
        <v>528.50305867537759</v>
      </c>
      <c r="W430" s="61">
        <f t="shared" si="583"/>
        <v>529.15136641258448</v>
      </c>
      <c r="X430" s="61">
        <f t="shared" si="584"/>
        <v>528.56662565622446</v>
      </c>
      <c r="Y430" s="61">
        <f t="shared" si="585"/>
        <v>530.89652310033364</v>
      </c>
      <c r="Z430" s="62">
        <f t="shared" si="586"/>
        <v>2120.5890761804944</v>
      </c>
      <c r="AA430" s="61">
        <f t="shared" si="601"/>
        <v>74.282120308032859</v>
      </c>
      <c r="AB430" s="63">
        <f t="shared" si="602"/>
        <v>2.126694130789914E-5</v>
      </c>
      <c r="AC430" s="73"/>
      <c r="AD430" s="81">
        <f t="shared" si="603"/>
        <v>456.61440279230078</v>
      </c>
      <c r="AE430" s="81">
        <f t="shared" si="587"/>
        <v>483.16901693273684</v>
      </c>
      <c r="AF430" s="81">
        <f t="shared" si="588"/>
        <v>513.08715234249655</v>
      </c>
      <c r="AG430" s="81">
        <f t="shared" si="589"/>
        <v>546.7948470453058</v>
      </c>
      <c r="AH430" s="81">
        <f t="shared" si="590"/>
        <v>584.77210286744321</v>
      </c>
      <c r="AI430" s="82">
        <f t="shared" si="591"/>
        <v>2120.5890761816404</v>
      </c>
      <c r="AK430" s="86">
        <f t="shared" si="592"/>
        <v>5.8155445772294E-2</v>
      </c>
      <c r="AL430" s="86">
        <f t="shared" si="593"/>
        <v>6.1920641351729498E-2</v>
      </c>
      <c r="AM430" s="86">
        <f t="shared" si="594"/>
        <v>6.5695846307819161E-2</v>
      </c>
      <c r="AN430" s="86">
        <f t="shared" si="595"/>
        <v>6.9454304530032859E-2</v>
      </c>
      <c r="AO430" s="56"/>
      <c r="AP430" s="53" t="str">
        <f t="shared" si="604"/>
        <v>HPS0110-ST-1070-003-B</v>
      </c>
      <c r="AQ430" s="53">
        <f t="shared" si="605"/>
        <v>228.30720139615039</v>
      </c>
      <c r="AR430" s="54">
        <f t="shared" ref="AR430:AU430" si="647">IF($B430=0,L430,AQ430*(1+AK430))</f>
        <v>241.58450846636839</v>
      </c>
      <c r="AS430" s="54">
        <f t="shared" si="647"/>
        <v>256.54357617124822</v>
      </c>
      <c r="AT430" s="54">
        <f t="shared" si="647"/>
        <v>273.39742352265284</v>
      </c>
      <c r="AU430" s="54">
        <f t="shared" si="647"/>
        <v>292.38605143372155</v>
      </c>
      <c r="AW430" s="102">
        <f t="shared" si="607"/>
        <v>0.1626801954861275</v>
      </c>
      <c r="AX430" s="102">
        <f t="shared" si="608"/>
        <v>0.28066942105073533</v>
      </c>
      <c r="AY430" s="103">
        <f t="shared" si="609"/>
        <v>0.5796149608215444</v>
      </c>
    </row>
    <row r="431" spans="1:51" x14ac:dyDescent="0.2">
      <c r="A431" s="27" t="s">
        <v>445</v>
      </c>
      <c r="B431" s="18">
        <f>IF(ISERROR(VLOOKUP('Prices revenue smoothing'!A431,Quantities!$A$1:$B$576,2,FALSE)),0,VLOOKUP('Prices revenue smoothing'!A431,Quantities!$A$1:$B$576,2,FALSE))</f>
        <v>3</v>
      </c>
      <c r="C431" s="19">
        <f t="shared" si="597"/>
        <v>0.32836981864312875</v>
      </c>
      <c r="D431" s="20">
        <v>3</v>
      </c>
      <c r="E431" s="21">
        <v>1120</v>
      </c>
      <c r="F431" s="22">
        <v>0</v>
      </c>
      <c r="G431" s="23">
        <f>Prices!G428</f>
        <v>179.4880834171293</v>
      </c>
      <c r="H431" s="23">
        <v>0</v>
      </c>
      <c r="I431" s="23">
        <f>VLOOKUP(A431,'[1]Public Lighting Charges'!$A$8:$L$689,12,FALSE)</f>
        <v>87.754349099104161</v>
      </c>
      <c r="J431" s="24">
        <f t="shared" si="598"/>
        <v>267.24243251623346</v>
      </c>
      <c r="K431" s="25">
        <f t="shared" si="599"/>
        <v>267.24243251623346</v>
      </c>
      <c r="L431" s="25">
        <f t="shared" si="646"/>
        <v>302.80780827445619</v>
      </c>
      <c r="M431" s="25">
        <f t="shared" si="646"/>
        <v>303.12854466878002</v>
      </c>
      <c r="N431" s="25">
        <f t="shared" si="646"/>
        <v>302.8392566793799</v>
      </c>
      <c r="O431" s="25">
        <f t="shared" si="646"/>
        <v>303.99192363440881</v>
      </c>
      <c r="P431" s="23">
        <f t="shared" si="611"/>
        <v>123.31972485732686</v>
      </c>
      <c r="Q431" s="23">
        <f t="shared" si="612"/>
        <v>179.4880834171293</v>
      </c>
      <c r="R431" s="32">
        <f t="shared" si="613"/>
        <v>302.80780827445619</v>
      </c>
      <c r="S431" s="26">
        <f t="shared" si="580"/>
        <v>0</v>
      </c>
      <c r="U431" s="61">
        <f t="shared" si="581"/>
        <v>801.72729754870034</v>
      </c>
      <c r="V431" s="61">
        <f t="shared" si="582"/>
        <v>908.42342482336858</v>
      </c>
      <c r="W431" s="61">
        <f t="shared" si="583"/>
        <v>909.38563400634007</v>
      </c>
      <c r="X431" s="61">
        <f t="shared" si="584"/>
        <v>908.5177700381397</v>
      </c>
      <c r="Y431" s="61">
        <f t="shared" si="585"/>
        <v>911.97577090322648</v>
      </c>
      <c r="Z431" s="62">
        <f t="shared" si="586"/>
        <v>3660.2691421095974</v>
      </c>
      <c r="AA431" s="61">
        <f t="shared" si="601"/>
        <v>110.24847335452614</v>
      </c>
      <c r="AB431" s="63">
        <f t="shared" si="602"/>
        <v>3.15640937872184E-5</v>
      </c>
      <c r="AC431" s="73"/>
      <c r="AD431" s="81">
        <f t="shared" si="603"/>
        <v>801.72729754870034</v>
      </c>
      <c r="AE431" s="81">
        <f t="shared" si="587"/>
        <v>841.13928063913181</v>
      </c>
      <c r="AF431" s="81">
        <f t="shared" si="588"/>
        <v>885.54335447092456</v>
      </c>
      <c r="AG431" s="81">
        <f t="shared" si="589"/>
        <v>935.57183865897343</v>
      </c>
      <c r="AH431" s="81">
        <f t="shared" si="590"/>
        <v>991.93714513141356</v>
      </c>
      <c r="AI431" s="82">
        <f t="shared" si="591"/>
        <v>3660.2691421112986</v>
      </c>
      <c r="AK431" s="86">
        <f t="shared" si="592"/>
        <v>4.9158838935551431E-2</v>
      </c>
      <c r="AL431" s="86">
        <f t="shared" si="593"/>
        <v>5.2790393759821468E-2</v>
      </c>
      <c r="AM431" s="86">
        <f t="shared" si="594"/>
        <v>5.6494675201914674E-2</v>
      </c>
      <c r="AN431" s="86">
        <f t="shared" si="595"/>
        <v>6.0246903704618583E-2</v>
      </c>
      <c r="AO431" s="56"/>
      <c r="AP431" s="53" t="str">
        <f t="shared" si="604"/>
        <v>HPS0110-ST-1120-003-B</v>
      </c>
      <c r="AQ431" s="53">
        <f t="shared" si="605"/>
        <v>267.24243251623346</v>
      </c>
      <c r="AR431" s="54">
        <f t="shared" ref="AR431:AU431" si="648">IF($B431=0,L431,AQ431*(1+AK431))</f>
        <v>280.37976021304399</v>
      </c>
      <c r="AS431" s="54">
        <f t="shared" si="648"/>
        <v>295.18111815697495</v>
      </c>
      <c r="AT431" s="54">
        <f t="shared" si="648"/>
        <v>311.85727955299126</v>
      </c>
      <c r="AU431" s="54">
        <f t="shared" si="648"/>
        <v>330.64571504380461</v>
      </c>
      <c r="AW431" s="102">
        <f t="shared" si="607"/>
        <v>0.13751368288395974</v>
      </c>
      <c r="AX431" s="102">
        <f t="shared" si="608"/>
        <v>0.23725005767457891</v>
      </c>
      <c r="AY431" s="103">
        <f t="shared" si="609"/>
        <v>0.5796149608215424</v>
      </c>
    </row>
    <row r="432" spans="1:51" x14ac:dyDescent="0.2">
      <c r="A432" s="27" t="s">
        <v>446</v>
      </c>
      <c r="B432" s="18">
        <f>IF(ISERROR(VLOOKUP('Prices revenue smoothing'!A432,Quantities!$A$1:$B$576,2,FALSE)),0,VLOOKUP('Prices revenue smoothing'!A432,Quantities!$A$1:$B$576,2,FALSE))</f>
        <v>10</v>
      </c>
      <c r="C432" s="19">
        <f t="shared" si="597"/>
        <v>0.53246706960585299</v>
      </c>
      <c r="D432" s="20">
        <v>3</v>
      </c>
      <c r="E432" s="21">
        <v>60</v>
      </c>
      <c r="F432" s="22">
        <v>0</v>
      </c>
      <c r="G432" s="23">
        <f>Prices!G429</f>
        <v>61.965650893943497</v>
      </c>
      <c r="H432" s="23">
        <v>0</v>
      </c>
      <c r="I432" s="23">
        <f>VLOOKUP(A432,'[1]Public Lighting Charges'!$A$8:$L$689,12,FALSE)</f>
        <v>70.571860082458173</v>
      </c>
      <c r="J432" s="24">
        <f t="shared" si="598"/>
        <v>132.53751097640168</v>
      </c>
      <c r="K432" s="25">
        <f t="shared" si="599"/>
        <v>132.53751097640168</v>
      </c>
      <c r="L432" s="25">
        <f t="shared" si="646"/>
        <v>161.1391101855167</v>
      </c>
      <c r="M432" s="25">
        <f t="shared" si="646"/>
        <v>161.39704570866681</v>
      </c>
      <c r="N432" s="25">
        <f t="shared" si="646"/>
        <v>161.16440092557548</v>
      </c>
      <c r="O432" s="25">
        <f t="shared" si="646"/>
        <v>162.09137322845368</v>
      </c>
      <c r="P432" s="23">
        <f t="shared" si="611"/>
        <v>99.173459291573209</v>
      </c>
      <c r="Q432" s="23">
        <f t="shared" si="612"/>
        <v>61.965650893943497</v>
      </c>
      <c r="R432" s="32">
        <f t="shared" si="613"/>
        <v>161.1391101855167</v>
      </c>
      <c r="S432" s="26">
        <f t="shared" si="580"/>
        <v>0</v>
      </c>
      <c r="U432" s="61">
        <f t="shared" si="581"/>
        <v>1325.3751097640168</v>
      </c>
      <c r="V432" s="61">
        <f t="shared" si="582"/>
        <v>1611.3911018551671</v>
      </c>
      <c r="W432" s="61">
        <f t="shared" si="583"/>
        <v>1613.9704570866681</v>
      </c>
      <c r="X432" s="61">
        <f t="shared" si="584"/>
        <v>1611.6440092557548</v>
      </c>
      <c r="Y432" s="61">
        <f t="shared" si="585"/>
        <v>1620.9137322845368</v>
      </c>
      <c r="Z432" s="62">
        <f t="shared" si="586"/>
        <v>6405.1245866047348</v>
      </c>
      <c r="AA432" s="61">
        <f t="shared" si="601"/>
        <v>295.53862252051999</v>
      </c>
      <c r="AB432" s="63">
        <f t="shared" si="602"/>
        <v>8.4612589318907431E-5</v>
      </c>
      <c r="AC432" s="73"/>
      <c r="AD432" s="81">
        <f t="shared" si="603"/>
        <v>1325.3751097640168</v>
      </c>
      <c r="AE432" s="81">
        <f t="shared" si="587"/>
        <v>1431.0252184588774</v>
      </c>
      <c r="AF432" s="81">
        <f t="shared" si="588"/>
        <v>1550.0574228536491</v>
      </c>
      <c r="AG432" s="81">
        <f t="shared" si="589"/>
        <v>1684.1667565600699</v>
      </c>
      <c r="AH432" s="81">
        <f t="shared" si="590"/>
        <v>1835.2629534139198</v>
      </c>
      <c r="AI432" s="82">
        <f t="shared" si="591"/>
        <v>6405.1245866092941</v>
      </c>
      <c r="AK432" s="86">
        <f t="shared" si="592"/>
        <v>7.9713364100878287E-2</v>
      </c>
      <c r="AL432" s="86">
        <f t="shared" si="593"/>
        <v>8.3179669274425369E-2</v>
      </c>
      <c r="AM432" s="86">
        <f t="shared" si="594"/>
        <v>8.6518945510757964E-2</v>
      </c>
      <c r="AN432" s="86">
        <f t="shared" si="595"/>
        <v>8.9715698439782582E-2</v>
      </c>
      <c r="AO432" s="56"/>
      <c r="AP432" s="53" t="str">
        <f t="shared" si="604"/>
        <v>HPS0110-TA-0060-003-B</v>
      </c>
      <c r="AQ432" s="53">
        <f t="shared" si="605"/>
        <v>132.53751097640168</v>
      </c>
      <c r="AR432" s="54">
        <f t="shared" ref="AR432:AU432" si="649">IF($B432=0,L432,AQ432*(1+AK432))</f>
        <v>143.10252184588774</v>
      </c>
      <c r="AS432" s="54">
        <f t="shared" si="649"/>
        <v>155.0057422853649</v>
      </c>
      <c r="AT432" s="54">
        <f t="shared" si="649"/>
        <v>168.41667565600699</v>
      </c>
      <c r="AU432" s="54">
        <f t="shared" si="649"/>
        <v>183.526295341392</v>
      </c>
      <c r="AW432" s="102">
        <f t="shared" si="607"/>
        <v>0.22298488959336252</v>
      </c>
      <c r="AX432" s="102">
        <f t="shared" si="608"/>
        <v>0.38471210142213158</v>
      </c>
      <c r="AY432" s="103">
        <f t="shared" si="609"/>
        <v>0.57961496082154362</v>
      </c>
    </row>
    <row r="433" spans="1:51" x14ac:dyDescent="0.2">
      <c r="A433" s="27" t="s">
        <v>447</v>
      </c>
      <c r="B433" s="18">
        <f>IF(ISERROR(VLOOKUP('Prices revenue smoothing'!A433,Quantities!$A$1:$B$576,2,FALSE)),0,VLOOKUP('Prices revenue smoothing'!A433,Quantities!$A$1:$B$576,2,FALSE))</f>
        <v>4</v>
      </c>
      <c r="C433" s="19">
        <f t="shared" si="597"/>
        <v>0.38694041680207769</v>
      </c>
      <c r="D433" s="20">
        <v>3</v>
      </c>
      <c r="E433" s="21">
        <v>230</v>
      </c>
      <c r="F433" s="22">
        <v>0</v>
      </c>
      <c r="G433" s="23">
        <f>Prices!G430</f>
        <v>128.93942925693202</v>
      </c>
      <c r="H433" s="23">
        <v>0</v>
      </c>
      <c r="I433" s="23">
        <f>VLOOKUP(A433,'[1]Public Lighting Charges'!$A$8:$L$689,12,FALSE)</f>
        <v>81.381774082458179</v>
      </c>
      <c r="J433" s="24">
        <f t="shared" si="598"/>
        <v>210.32120333939019</v>
      </c>
      <c r="K433" s="25">
        <f t="shared" si="599"/>
        <v>210.32120333939019</v>
      </c>
      <c r="L433" s="25">
        <f t="shared" si="646"/>
        <v>243.30388060641309</v>
      </c>
      <c r="M433" s="25">
        <f t="shared" si="646"/>
        <v>243.60132565672518</v>
      </c>
      <c r="N433" s="25">
        <f t="shared" si="646"/>
        <v>243.33304528042675</v>
      </c>
      <c r="O433" s="25">
        <f t="shared" si="646"/>
        <v>244.40200747648316</v>
      </c>
      <c r="P433" s="23">
        <f t="shared" si="611"/>
        <v>114.36445134948109</v>
      </c>
      <c r="Q433" s="23">
        <f t="shared" si="612"/>
        <v>128.93942925693202</v>
      </c>
      <c r="R433" s="32">
        <f t="shared" si="613"/>
        <v>243.30388060641309</v>
      </c>
      <c r="S433" s="26">
        <f t="shared" si="580"/>
        <v>0</v>
      </c>
      <c r="U433" s="61">
        <f t="shared" si="581"/>
        <v>841.28481335756078</v>
      </c>
      <c r="V433" s="61">
        <f t="shared" si="582"/>
        <v>973.21552242565235</v>
      </c>
      <c r="W433" s="61">
        <f t="shared" si="583"/>
        <v>974.40530262690072</v>
      </c>
      <c r="X433" s="61">
        <f t="shared" si="584"/>
        <v>973.33218112170698</v>
      </c>
      <c r="Y433" s="61">
        <f t="shared" si="585"/>
        <v>977.60802990593265</v>
      </c>
      <c r="Z433" s="62">
        <f t="shared" si="586"/>
        <v>3905.3796105601336</v>
      </c>
      <c r="AA433" s="61">
        <f t="shared" si="601"/>
        <v>136.32321654837187</v>
      </c>
      <c r="AB433" s="63">
        <f t="shared" si="602"/>
        <v>3.9029282325490279E-5</v>
      </c>
      <c r="AC433" s="73"/>
      <c r="AD433" s="81">
        <f t="shared" si="603"/>
        <v>841.28481335756078</v>
      </c>
      <c r="AE433" s="81">
        <f t="shared" si="587"/>
        <v>890.01808051274793</v>
      </c>
      <c r="AF433" s="81">
        <f t="shared" si="588"/>
        <v>944.92411221021871</v>
      </c>
      <c r="AG433" s="81">
        <f t="shared" si="589"/>
        <v>1006.7847772701598</v>
      </c>
      <c r="AH433" s="81">
        <f t="shared" si="590"/>
        <v>1076.4809793694731</v>
      </c>
      <c r="AI433" s="82">
        <f t="shared" si="591"/>
        <v>3905.3796105622368</v>
      </c>
      <c r="AK433" s="86">
        <f t="shared" si="592"/>
        <v>5.7927192291387125E-2</v>
      </c>
      <c r="AL433" s="86">
        <f t="shared" si="593"/>
        <v>6.1690917184332804E-2</v>
      </c>
      <c r="AM433" s="86">
        <f t="shared" si="594"/>
        <v>6.5466278466792732E-2</v>
      </c>
      <c r="AN433" s="86">
        <f t="shared" si="595"/>
        <v>6.922651560971213E-2</v>
      </c>
      <c r="AO433" s="56"/>
      <c r="AP433" s="53" t="str">
        <f t="shared" si="604"/>
        <v>HPS0110-TA-0230-003-B</v>
      </c>
      <c r="AQ433" s="53">
        <f t="shared" si="605"/>
        <v>210.32120333939019</v>
      </c>
      <c r="AR433" s="54">
        <f t="shared" ref="AR433:AU433" si="650">IF($B433=0,L433,AQ433*(1+AK433))</f>
        <v>222.50452012818698</v>
      </c>
      <c r="AS433" s="54">
        <f t="shared" si="650"/>
        <v>236.23102805255465</v>
      </c>
      <c r="AT433" s="54">
        <f t="shared" si="650"/>
        <v>251.69619431753992</v>
      </c>
      <c r="AU433" s="54">
        <f t="shared" si="650"/>
        <v>269.12024484236821</v>
      </c>
      <c r="AW433" s="102">
        <f t="shared" si="607"/>
        <v>0.16204169430362952</v>
      </c>
      <c r="AX433" s="102">
        <f t="shared" si="608"/>
        <v>0.27956782563713006</v>
      </c>
      <c r="AY433" s="103">
        <f t="shared" si="609"/>
        <v>0.57961496082154451</v>
      </c>
    </row>
    <row r="434" spans="1:51" x14ac:dyDescent="0.2">
      <c r="A434" s="27" t="s">
        <v>448</v>
      </c>
      <c r="B434" s="18">
        <f>IF(ISERROR(VLOOKUP('Prices revenue smoothing'!A434,Quantities!$A$1:$B$576,2,FALSE)),0,VLOOKUP('Prices revenue smoothing'!A434,Quantities!$A$1:$B$576,2,FALSE))</f>
        <v>3</v>
      </c>
      <c r="C434" s="19">
        <f t="shared" si="597"/>
        <v>0.32274690924995175</v>
      </c>
      <c r="D434" s="20">
        <v>3</v>
      </c>
      <c r="E434" s="21">
        <v>320</v>
      </c>
      <c r="F434" s="22">
        <v>0</v>
      </c>
      <c r="G434" s="23">
        <f>Prices!G431</f>
        <v>168.8096906270151</v>
      </c>
      <c r="H434" s="23">
        <v>0</v>
      </c>
      <c r="I434" s="23">
        <f>VLOOKUP(A434,'[1]Public Lighting Charges'!$A$8:$L$689,12,FALSE)</f>
        <v>80.446743832458168</v>
      </c>
      <c r="J434" s="24">
        <f t="shared" si="598"/>
        <v>249.25643445947327</v>
      </c>
      <c r="K434" s="25">
        <f t="shared" si="599"/>
        <v>249.25643445947327</v>
      </c>
      <c r="L434" s="25">
        <f t="shared" si="646"/>
        <v>281.86015954318043</v>
      </c>
      <c r="M434" s="25">
        <f t="shared" si="646"/>
        <v>282.15418711921291</v>
      </c>
      <c r="N434" s="25">
        <f t="shared" si="646"/>
        <v>281.88898913169442</v>
      </c>
      <c r="O434" s="25">
        <f t="shared" si="646"/>
        <v>282.94566956072509</v>
      </c>
      <c r="P434" s="23">
        <f t="shared" si="611"/>
        <v>113.05046891616536</v>
      </c>
      <c r="Q434" s="23">
        <f t="shared" si="612"/>
        <v>168.8096906270151</v>
      </c>
      <c r="R434" s="32">
        <f t="shared" si="613"/>
        <v>281.86015954318043</v>
      </c>
      <c r="S434" s="26">
        <f t="shared" si="580"/>
        <v>0</v>
      </c>
      <c r="U434" s="61">
        <f t="shared" si="581"/>
        <v>747.76930337841986</v>
      </c>
      <c r="V434" s="61">
        <f t="shared" si="582"/>
        <v>845.58047862954129</v>
      </c>
      <c r="W434" s="61">
        <f t="shared" si="583"/>
        <v>846.46256135763872</v>
      </c>
      <c r="X434" s="61">
        <f t="shared" si="584"/>
        <v>845.66696739508325</v>
      </c>
      <c r="Y434" s="61">
        <f t="shared" si="585"/>
        <v>848.83700868217534</v>
      </c>
      <c r="Z434" s="62">
        <f t="shared" si="586"/>
        <v>3408.4202357589561</v>
      </c>
      <c r="AA434" s="61">
        <f t="shared" si="601"/>
        <v>101.06770530375547</v>
      </c>
      <c r="AB434" s="63">
        <f t="shared" si="602"/>
        <v>2.8935643569487317E-5</v>
      </c>
      <c r="AC434" s="73"/>
      <c r="AD434" s="81">
        <f t="shared" si="603"/>
        <v>747.76930337841986</v>
      </c>
      <c r="AE434" s="81">
        <f t="shared" si="587"/>
        <v>783.89931562458753</v>
      </c>
      <c r="AF434" s="81">
        <f t="shared" si="588"/>
        <v>824.60571011484365</v>
      </c>
      <c r="AG434" s="81">
        <f t="shared" si="589"/>
        <v>870.46815104363441</v>
      </c>
      <c r="AH434" s="81">
        <f t="shared" si="590"/>
        <v>922.1397253573532</v>
      </c>
      <c r="AI434" s="82">
        <f t="shared" si="591"/>
        <v>3408.420235760515</v>
      </c>
      <c r="AK434" s="86">
        <f t="shared" si="592"/>
        <v>4.8317057256739959E-2</v>
      </c>
      <c r="AL434" s="86">
        <f t="shared" si="593"/>
        <v>5.1928090354081351E-2</v>
      </c>
      <c r="AM434" s="86">
        <f t="shared" si="594"/>
        <v>5.5617418562871043E-2</v>
      </c>
      <c r="AN434" s="86">
        <f t="shared" si="595"/>
        <v>5.9360671900250406E-2</v>
      </c>
      <c r="AO434" s="56"/>
      <c r="AP434" s="53" t="str">
        <f t="shared" si="604"/>
        <v>HPS0110-TA-0320-003-B</v>
      </c>
      <c r="AQ434" s="53">
        <f t="shared" si="605"/>
        <v>249.25643445947327</v>
      </c>
      <c r="AR434" s="54">
        <f t="shared" ref="AR434:AU434" si="651">IF($B434=0,L434,AQ434*(1+AK434))</f>
        <v>261.29977187486247</v>
      </c>
      <c r="AS434" s="54">
        <f t="shared" si="651"/>
        <v>274.86857003828118</v>
      </c>
      <c r="AT434" s="54">
        <f t="shared" si="651"/>
        <v>290.15605034787808</v>
      </c>
      <c r="AU434" s="54">
        <f t="shared" si="651"/>
        <v>307.37990845245099</v>
      </c>
      <c r="AW434" s="102">
        <f t="shared" si="607"/>
        <v>0.135158938521723</v>
      </c>
      <c r="AX434" s="102">
        <f t="shared" si="608"/>
        <v>0.23318745660075646</v>
      </c>
      <c r="AY434" s="103">
        <f t="shared" si="609"/>
        <v>0.57961496082154429</v>
      </c>
    </row>
    <row r="435" spans="1:51" x14ac:dyDescent="0.2">
      <c r="A435" s="27" t="s">
        <v>449</v>
      </c>
      <c r="B435" s="18">
        <f>IF(ISERROR(VLOOKUP('Prices revenue smoothing'!A435,Quantities!$A$1:$B$576,2,FALSE)),0,VLOOKUP('Prices revenue smoothing'!A435,Quantities!$A$1:$B$576,2,FALSE))</f>
        <v>15</v>
      </c>
      <c r="C435" s="19">
        <f t="shared" si="597"/>
        <v>0.5378017173658205</v>
      </c>
      <c r="D435" s="20">
        <v>3</v>
      </c>
      <c r="E435" s="21">
        <v>70</v>
      </c>
      <c r="F435" s="22">
        <v>0</v>
      </c>
      <c r="G435" s="23">
        <f>Prices!G432</f>
        <v>69.633373611250022</v>
      </c>
      <c r="H435" s="23">
        <v>0</v>
      </c>
      <c r="I435" s="23">
        <f>VLOOKUP(A435,'[1]Public Lighting Charges'!$A$8:$L$689,12,FALSE)</f>
        <v>81.023554870596826</v>
      </c>
      <c r="J435" s="24">
        <f t="shared" si="598"/>
        <v>150.65692848184685</v>
      </c>
      <c r="K435" s="25">
        <f t="shared" si="599"/>
        <v>150.65692848184685</v>
      </c>
      <c r="L435" s="25">
        <f t="shared" si="646"/>
        <v>183.49442547000658</v>
      </c>
      <c r="M435" s="25">
        <f t="shared" si="646"/>
        <v>183.79056125257785</v>
      </c>
      <c r="N435" s="25">
        <f t="shared" si="646"/>
        <v>183.52346176949587</v>
      </c>
      <c r="O435" s="25">
        <f t="shared" si="646"/>
        <v>184.58771870077157</v>
      </c>
      <c r="P435" s="23">
        <f t="shared" si="611"/>
        <v>113.86105185875655</v>
      </c>
      <c r="Q435" s="23">
        <f t="shared" si="612"/>
        <v>69.633373611250022</v>
      </c>
      <c r="R435" s="32">
        <f t="shared" si="613"/>
        <v>183.49442547000658</v>
      </c>
      <c r="S435" s="26">
        <f t="shared" si="580"/>
        <v>0</v>
      </c>
      <c r="U435" s="61">
        <f t="shared" si="581"/>
        <v>2259.8539272277026</v>
      </c>
      <c r="V435" s="61">
        <f t="shared" si="582"/>
        <v>2752.4163820500985</v>
      </c>
      <c r="W435" s="61">
        <f t="shared" si="583"/>
        <v>2756.8584187886677</v>
      </c>
      <c r="X435" s="61">
        <f t="shared" si="584"/>
        <v>2752.8519265424379</v>
      </c>
      <c r="Y435" s="61">
        <f t="shared" si="585"/>
        <v>2768.8157805115734</v>
      </c>
      <c r="Z435" s="62">
        <f t="shared" si="586"/>
        <v>10936.952683568394</v>
      </c>
      <c r="AA435" s="61">
        <f t="shared" si="601"/>
        <v>508.96185328387082</v>
      </c>
      <c r="AB435" s="63">
        <f t="shared" si="602"/>
        <v>1.4571557484980866E-4</v>
      </c>
      <c r="AC435" s="73"/>
      <c r="AD435" s="81">
        <f t="shared" si="603"/>
        <v>2259.8539272277026</v>
      </c>
      <c r="AE435" s="81">
        <f t="shared" si="587"/>
        <v>2441.799267103695</v>
      </c>
      <c r="AF435" s="81">
        <f t="shared" si="588"/>
        <v>2646.7905837463145</v>
      </c>
      <c r="AG435" s="81">
        <f t="shared" si="589"/>
        <v>2877.7469793732371</v>
      </c>
      <c r="AH435" s="81">
        <f t="shared" si="590"/>
        <v>3137.9573022035147</v>
      </c>
      <c r="AI435" s="82">
        <f t="shared" si="591"/>
        <v>10936.952683576243</v>
      </c>
      <c r="AK435" s="86">
        <f t="shared" si="592"/>
        <v>8.0511991365386879E-2</v>
      </c>
      <c r="AL435" s="86">
        <f t="shared" si="593"/>
        <v>8.3950928892597712E-2</v>
      </c>
      <c r="AM435" s="86">
        <f t="shared" si="594"/>
        <v>8.7259036300492948E-2</v>
      </c>
      <c r="AN435" s="86">
        <f t="shared" si="595"/>
        <v>9.0421543205633212E-2</v>
      </c>
      <c r="AO435" s="56"/>
      <c r="AP435" s="53" t="str">
        <f t="shared" si="604"/>
        <v>HPS0170-ST-0070-003-B</v>
      </c>
      <c r="AQ435" s="53">
        <f t="shared" si="605"/>
        <v>150.65692848184685</v>
      </c>
      <c r="AR435" s="54">
        <f t="shared" ref="AR435:AU435" si="652">IF($B435=0,L435,AQ435*(1+AK435))</f>
        <v>162.786617806913</v>
      </c>
      <c r="AS435" s="54">
        <f t="shared" si="652"/>
        <v>176.45270558308763</v>
      </c>
      <c r="AT435" s="54">
        <f t="shared" si="652"/>
        <v>191.84979862488248</v>
      </c>
      <c r="AU435" s="54">
        <f t="shared" si="652"/>
        <v>209.19715348023433</v>
      </c>
      <c r="AW435" s="102">
        <f t="shared" si="607"/>
        <v>0.22521891665283195</v>
      </c>
      <c r="AX435" s="102">
        <f t="shared" si="608"/>
        <v>0.3885664309520368</v>
      </c>
      <c r="AY435" s="103">
        <f t="shared" si="609"/>
        <v>0.57961496082154385</v>
      </c>
    </row>
    <row r="436" spans="1:51" x14ac:dyDescent="0.2">
      <c r="A436" s="27" t="s">
        <v>450</v>
      </c>
      <c r="B436" s="18">
        <f>IF(ISERROR(VLOOKUP('Prices revenue smoothing'!A436,Quantities!$A$1:$B$576,2,FALSE)),0,VLOOKUP('Prices revenue smoothing'!A436,Quantities!$A$1:$B$576,2,FALSE))</f>
        <v>4</v>
      </c>
      <c r="C436" s="19">
        <f t="shared" si="597"/>
        <v>0.40200148524799034</v>
      </c>
      <c r="D436" s="20">
        <v>3</v>
      </c>
      <c r="E436" s="21">
        <v>240</v>
      </c>
      <c r="F436" s="22">
        <v>0</v>
      </c>
      <c r="G436" s="23">
        <f>Prices!G433</f>
        <v>136.60715197423852</v>
      </c>
      <c r="H436" s="23">
        <v>0</v>
      </c>
      <c r="I436" s="23">
        <f>VLOOKUP(A436,'[1]Public Lighting Charges'!$A$8:$L$689,12,FALSE)</f>
        <v>91.833468870596832</v>
      </c>
      <c r="J436" s="24">
        <f t="shared" si="598"/>
        <v>228.44062084483534</v>
      </c>
      <c r="K436" s="25">
        <f t="shared" si="599"/>
        <v>228.44062084483534</v>
      </c>
      <c r="L436" s="25">
        <f t="shared" si="646"/>
        <v>265.65919589090299</v>
      </c>
      <c r="M436" s="25">
        <f t="shared" si="646"/>
        <v>265.99484120063619</v>
      </c>
      <c r="N436" s="25">
        <f t="shared" si="646"/>
        <v>265.69210612434711</v>
      </c>
      <c r="O436" s="25">
        <f t="shared" si="646"/>
        <v>266.898352948801</v>
      </c>
      <c r="P436" s="23">
        <f t="shared" si="611"/>
        <v>129.05204391666445</v>
      </c>
      <c r="Q436" s="23">
        <f t="shared" si="612"/>
        <v>136.60715197423852</v>
      </c>
      <c r="R436" s="32">
        <f t="shared" si="613"/>
        <v>265.65919589090299</v>
      </c>
      <c r="S436" s="26">
        <f t="shared" si="580"/>
        <v>0</v>
      </c>
      <c r="U436" s="61">
        <f t="shared" si="581"/>
        <v>913.76248337934135</v>
      </c>
      <c r="V436" s="61">
        <f t="shared" si="582"/>
        <v>1062.636783563612</v>
      </c>
      <c r="W436" s="61">
        <f t="shared" si="583"/>
        <v>1063.9793648025448</v>
      </c>
      <c r="X436" s="61">
        <f t="shared" si="584"/>
        <v>1062.7684244973884</v>
      </c>
      <c r="Y436" s="61">
        <f t="shared" si="585"/>
        <v>1067.593411795204</v>
      </c>
      <c r="Z436" s="62">
        <f t="shared" si="586"/>
        <v>4259.8504915364783</v>
      </c>
      <c r="AA436" s="61">
        <f t="shared" si="601"/>
        <v>153.83092841586267</v>
      </c>
      <c r="AB436" s="63">
        <f t="shared" si="602"/>
        <v>4.4041733224542924E-5</v>
      </c>
      <c r="AC436" s="73"/>
      <c r="AD436" s="81">
        <f t="shared" si="603"/>
        <v>913.76248337934135</v>
      </c>
      <c r="AE436" s="81">
        <f t="shared" si="587"/>
        <v>968.75446435684887</v>
      </c>
      <c r="AF436" s="81">
        <f t="shared" si="588"/>
        <v>1030.7119654011094</v>
      </c>
      <c r="AG436" s="81">
        <f t="shared" si="589"/>
        <v>1100.5172691456617</v>
      </c>
      <c r="AH436" s="81">
        <f t="shared" si="590"/>
        <v>1179.1644119248422</v>
      </c>
      <c r="AI436" s="82">
        <f t="shared" si="591"/>
        <v>4259.8504915388503</v>
      </c>
      <c r="AK436" s="86">
        <f t="shared" si="592"/>
        <v>6.0181920332439423E-2</v>
      </c>
      <c r="AL436" s="86">
        <f t="shared" si="593"/>
        <v>6.3955835378156231E-2</v>
      </c>
      <c r="AM436" s="86">
        <f t="shared" si="594"/>
        <v>6.7725325879366291E-2</v>
      </c>
      <c r="AN436" s="86">
        <f t="shared" si="595"/>
        <v>7.1463797056301334E-2</v>
      </c>
      <c r="AO436" s="56"/>
      <c r="AP436" s="53" t="str">
        <f t="shared" si="604"/>
        <v>HPS0170-ST-0240-003-B</v>
      </c>
      <c r="AQ436" s="53">
        <f t="shared" si="605"/>
        <v>228.44062084483534</v>
      </c>
      <c r="AR436" s="54">
        <f t="shared" ref="AR436:AU436" si="653">IF($B436=0,L436,AQ436*(1+AK436))</f>
        <v>242.18861608921222</v>
      </c>
      <c r="AS436" s="54">
        <f t="shared" si="653"/>
        <v>257.67799135027735</v>
      </c>
      <c r="AT436" s="54">
        <f t="shared" si="653"/>
        <v>275.12931728641541</v>
      </c>
      <c r="AU436" s="54">
        <f t="shared" si="653"/>
        <v>294.79110298121054</v>
      </c>
      <c r="AW436" s="102">
        <f t="shared" si="607"/>
        <v>0.16834892131591375</v>
      </c>
      <c r="AX436" s="102">
        <f t="shared" si="608"/>
        <v>0.29044957893650059</v>
      </c>
      <c r="AY436" s="103">
        <f t="shared" si="609"/>
        <v>0.57961496082154407</v>
      </c>
    </row>
    <row r="437" spans="1:51" x14ac:dyDescent="0.2">
      <c r="A437" s="27" t="s">
        <v>451</v>
      </c>
      <c r="B437" s="18">
        <f>IF(ISERROR(VLOOKUP('Prices revenue smoothing'!A437,Quantities!$A$1:$B$576,2,FALSE)),0,VLOOKUP('Prices revenue smoothing'!A437,Quantities!$A$1:$B$576,2,FALSE))</f>
        <v>12</v>
      </c>
      <c r="C437" s="19">
        <f t="shared" si="597"/>
        <v>0.33996502658184446</v>
      </c>
      <c r="D437" s="20">
        <v>3</v>
      </c>
      <c r="E437" s="21">
        <v>330</v>
      </c>
      <c r="F437" s="22">
        <v>0</v>
      </c>
      <c r="G437" s="23">
        <f>Prices!G434</f>
        <v>176.47741334432163</v>
      </c>
      <c r="H437" s="23">
        <v>0</v>
      </c>
      <c r="I437" s="23">
        <f>VLOOKUP(A437,'[1]Public Lighting Charges'!$A$8:$L$689,12,FALSE)</f>
        <v>90.898438620596821</v>
      </c>
      <c r="J437" s="24">
        <f t="shared" si="598"/>
        <v>267.37585196491847</v>
      </c>
      <c r="K437" s="25">
        <f t="shared" si="599"/>
        <v>267.37585196491847</v>
      </c>
      <c r="L437" s="25">
        <f t="shared" si="646"/>
        <v>304.21547482767033</v>
      </c>
      <c r="M437" s="25">
        <f t="shared" si="646"/>
        <v>304.54770266312397</v>
      </c>
      <c r="N437" s="25">
        <f t="shared" si="646"/>
        <v>304.24804997561478</v>
      </c>
      <c r="O437" s="25">
        <f t="shared" si="646"/>
        <v>305.44201503304305</v>
      </c>
      <c r="P437" s="23">
        <f t="shared" si="611"/>
        <v>127.73806148334872</v>
      </c>
      <c r="Q437" s="23">
        <f t="shared" si="612"/>
        <v>176.47741334432163</v>
      </c>
      <c r="R437" s="32">
        <f t="shared" si="613"/>
        <v>304.21547482767033</v>
      </c>
      <c r="S437" s="26">
        <f t="shared" si="580"/>
        <v>0</v>
      </c>
      <c r="U437" s="61">
        <f t="shared" si="581"/>
        <v>3208.5102235790218</v>
      </c>
      <c r="V437" s="61">
        <f t="shared" si="582"/>
        <v>3650.5856979320442</v>
      </c>
      <c r="W437" s="61">
        <f t="shared" si="583"/>
        <v>3654.5724319574874</v>
      </c>
      <c r="X437" s="61">
        <f t="shared" si="584"/>
        <v>3650.9765997073773</v>
      </c>
      <c r="Y437" s="61">
        <f t="shared" si="585"/>
        <v>3665.3041803965166</v>
      </c>
      <c r="Z437" s="62">
        <f t="shared" si="586"/>
        <v>14697.093585964854</v>
      </c>
      <c r="AA437" s="61">
        <f t="shared" si="601"/>
        <v>456.79395681749475</v>
      </c>
      <c r="AB437" s="63">
        <f t="shared" si="602"/>
        <v>1.3077992697510733E-4</v>
      </c>
      <c r="AC437" s="73"/>
      <c r="AD437" s="81">
        <f t="shared" si="603"/>
        <v>3208.5102235790218</v>
      </c>
      <c r="AE437" s="81">
        <f t="shared" si="587"/>
        <v>3371.8064140306537</v>
      </c>
      <c r="AF437" s="81">
        <f t="shared" si="588"/>
        <v>3555.7864000320478</v>
      </c>
      <c r="AG437" s="81">
        <f t="shared" si="589"/>
        <v>3763.0700798010439</v>
      </c>
      <c r="AH437" s="81">
        <f t="shared" si="590"/>
        <v>3996.609199095521</v>
      </c>
      <c r="AI437" s="82">
        <f t="shared" si="591"/>
        <v>14697.093585971903</v>
      </c>
      <c r="AK437" s="86">
        <f t="shared" si="592"/>
        <v>5.0894707846521565E-2</v>
      </c>
      <c r="AL437" s="86">
        <f t="shared" si="593"/>
        <v>5.4564219711968759E-2</v>
      </c>
      <c r="AM437" s="86">
        <f t="shared" si="594"/>
        <v>5.8294750147851362E-2</v>
      </c>
      <c r="AN437" s="86">
        <f t="shared" si="595"/>
        <v>6.2060794601737662E-2</v>
      </c>
      <c r="AO437" s="56"/>
      <c r="AP437" s="53" t="str">
        <f t="shared" si="604"/>
        <v>HPS0170-ST-0330-003-B</v>
      </c>
      <c r="AQ437" s="53">
        <f t="shared" si="605"/>
        <v>267.37585196491847</v>
      </c>
      <c r="AR437" s="54">
        <f t="shared" ref="AR437:AU437" si="654">IF($B437=0,L437,AQ437*(1+AK437))</f>
        <v>280.98386783588779</v>
      </c>
      <c r="AS437" s="54">
        <f t="shared" si="654"/>
        <v>296.31553333600397</v>
      </c>
      <c r="AT437" s="54">
        <f t="shared" si="654"/>
        <v>313.58917331675366</v>
      </c>
      <c r="AU437" s="54">
        <f t="shared" si="654"/>
        <v>333.05076659129344</v>
      </c>
      <c r="AW437" s="102">
        <f t="shared" si="607"/>
        <v>0.14236948770197513</v>
      </c>
      <c r="AX437" s="102">
        <f t="shared" si="608"/>
        <v>0.24562769653181682</v>
      </c>
      <c r="AY437" s="103">
        <f t="shared" si="609"/>
        <v>0.57961496082154407</v>
      </c>
    </row>
    <row r="438" spans="1:51" x14ac:dyDescent="0.2">
      <c r="A438" s="27" t="s">
        <v>452</v>
      </c>
      <c r="B438" s="18">
        <f>IF(ISERROR(VLOOKUP('Prices revenue smoothing'!A438,Quantities!$A$1:$B$576,2,FALSE)),0,VLOOKUP('Prices revenue smoothing'!A438,Quantities!$A$1:$B$576,2,FALSE))</f>
        <v>11</v>
      </c>
      <c r="C438" s="19">
        <f t="shared" si="597"/>
        <v>0.54796649001181652</v>
      </c>
      <c r="D438" s="20">
        <v>3</v>
      </c>
      <c r="E438" s="21">
        <v>620</v>
      </c>
      <c r="F438" s="22">
        <v>0</v>
      </c>
      <c r="G438" s="23">
        <f>Prices!G435</f>
        <v>66.838689167080759</v>
      </c>
      <c r="H438" s="23">
        <v>0</v>
      </c>
      <c r="I438" s="23">
        <f>VLOOKUP(A438,'[1]Public Lighting Charges'!$A$8:$L$689,12,FALSE)</f>
        <v>81.023554870596826</v>
      </c>
      <c r="J438" s="24">
        <f t="shared" si="598"/>
        <v>147.86224403767758</v>
      </c>
      <c r="K438" s="25">
        <f t="shared" si="599"/>
        <v>147.86224403767758</v>
      </c>
      <c r="L438" s="25">
        <f t="shared" si="646"/>
        <v>180.69974102583731</v>
      </c>
      <c r="M438" s="25">
        <f t="shared" si="646"/>
        <v>180.99587680840858</v>
      </c>
      <c r="N438" s="25">
        <f t="shared" si="646"/>
        <v>180.7287773253266</v>
      </c>
      <c r="O438" s="25">
        <f t="shared" si="646"/>
        <v>181.79303425660231</v>
      </c>
      <c r="P438" s="23">
        <f t="shared" si="611"/>
        <v>113.86105185875655</v>
      </c>
      <c r="Q438" s="23">
        <f t="shared" si="612"/>
        <v>66.838689167080759</v>
      </c>
      <c r="R438" s="32">
        <f t="shared" si="613"/>
        <v>180.69974102583731</v>
      </c>
      <c r="S438" s="26">
        <f t="shared" si="580"/>
        <v>0</v>
      </c>
      <c r="U438" s="61">
        <f t="shared" si="581"/>
        <v>1626.4846844144533</v>
      </c>
      <c r="V438" s="61">
        <f t="shared" si="582"/>
        <v>1987.6971512842103</v>
      </c>
      <c r="W438" s="61">
        <f t="shared" si="583"/>
        <v>1990.9546448924943</v>
      </c>
      <c r="X438" s="61">
        <f t="shared" si="584"/>
        <v>1988.0165505785926</v>
      </c>
      <c r="Y438" s="61">
        <f t="shared" si="585"/>
        <v>1999.7233768226254</v>
      </c>
      <c r="Z438" s="62">
        <f t="shared" si="586"/>
        <v>7893.2982495367205</v>
      </c>
      <c r="AA438" s="61">
        <f t="shared" si="601"/>
        <v>373.23869240817203</v>
      </c>
      <c r="AB438" s="63">
        <f t="shared" si="602"/>
        <v>1.0685808822319305E-4</v>
      </c>
      <c r="AC438" s="73"/>
      <c r="AD438" s="81">
        <f t="shared" si="603"/>
        <v>1626.4846844144533</v>
      </c>
      <c r="AE438" s="81">
        <f t="shared" si="587"/>
        <v>1759.9112669901813</v>
      </c>
      <c r="AF438" s="81">
        <f t="shared" si="588"/>
        <v>1910.2382325281023</v>
      </c>
      <c r="AG438" s="81">
        <f t="shared" si="589"/>
        <v>2079.6062559878455</v>
      </c>
      <c r="AH438" s="81">
        <f t="shared" si="590"/>
        <v>2270.4271593967155</v>
      </c>
      <c r="AI438" s="82">
        <f t="shared" si="591"/>
        <v>7893.2982495424767</v>
      </c>
      <c r="AK438" s="86">
        <f t="shared" si="592"/>
        <v>8.2033715936134066E-2</v>
      </c>
      <c r="AL438" s="86">
        <f t="shared" si="593"/>
        <v>8.5417355043707302E-2</v>
      </c>
      <c r="AM438" s="86">
        <f t="shared" si="594"/>
        <v>8.8663298941301844E-2</v>
      </c>
      <c r="AN438" s="86">
        <f t="shared" si="595"/>
        <v>9.1758188772242885E-2</v>
      </c>
      <c r="AO438" s="56"/>
      <c r="AP438" s="53" t="str">
        <f t="shared" si="604"/>
        <v>HPS0170-ST-0620-003-B</v>
      </c>
      <c r="AQ438" s="53">
        <f t="shared" si="605"/>
        <v>147.86224403767758</v>
      </c>
      <c r="AR438" s="54">
        <f t="shared" ref="AR438:AU438" si="655">IF($B438=0,L438,AQ438*(1+AK438))</f>
        <v>159.99193336274374</v>
      </c>
      <c r="AS438" s="54">
        <f t="shared" si="655"/>
        <v>173.6580211389184</v>
      </c>
      <c r="AT438" s="54">
        <f t="shared" si="655"/>
        <v>189.05511418071325</v>
      </c>
      <c r="AU438" s="54">
        <f t="shared" si="655"/>
        <v>206.40246903606507</v>
      </c>
      <c r="AW438" s="102">
        <f t="shared" si="607"/>
        <v>0.22947568826480572</v>
      </c>
      <c r="AX438" s="102">
        <f t="shared" si="608"/>
        <v>0.39591056783549511</v>
      </c>
      <c r="AY438" s="103">
        <f t="shared" si="609"/>
        <v>0.57961496082154396</v>
      </c>
    </row>
    <row r="439" spans="1:51" x14ac:dyDescent="0.2">
      <c r="A439" s="27" t="s">
        <v>453</v>
      </c>
      <c r="B439" s="18">
        <f>IF(ISERROR(VLOOKUP('Prices revenue smoothing'!A439,Quantities!$A$1:$B$576,2,FALSE)),0,VLOOKUP('Prices revenue smoothing'!A439,Quantities!$A$1:$B$576,2,FALSE))</f>
        <v>2</v>
      </c>
      <c r="C439" s="19">
        <f t="shared" si="597"/>
        <v>0.27528176956982292</v>
      </c>
      <c r="D439" s="20">
        <v>3</v>
      </c>
      <c r="E439" s="21">
        <v>1130</v>
      </c>
      <c r="F439" s="22">
        <v>0</v>
      </c>
      <c r="G439" s="23">
        <f>Prices!G436</f>
        <v>226.30449355521853</v>
      </c>
      <c r="H439" s="23">
        <v>0</v>
      </c>
      <c r="I439" s="23">
        <f>VLOOKUP(A439,'[1]Public Lighting Charges'!$A$8:$L$689,12,FALSE)</f>
        <v>85.96099674559683</v>
      </c>
      <c r="J439" s="24">
        <f t="shared" si="598"/>
        <v>312.26549030081537</v>
      </c>
      <c r="K439" s="25">
        <f t="shared" si="599"/>
        <v>312.26549030081537</v>
      </c>
      <c r="L439" s="25">
        <f t="shared" si="646"/>
        <v>347.10405022627117</v>
      </c>
      <c r="M439" s="25">
        <f t="shared" si="646"/>
        <v>347.41823203528361</v>
      </c>
      <c r="N439" s="25">
        <f t="shared" si="646"/>
        <v>347.13485594998804</v>
      </c>
      <c r="O439" s="25">
        <f t="shared" si="646"/>
        <v>348.26396694434004</v>
      </c>
      <c r="P439" s="23">
        <f t="shared" si="611"/>
        <v>120.79955667105266</v>
      </c>
      <c r="Q439" s="23">
        <f t="shared" si="612"/>
        <v>226.30449355521853</v>
      </c>
      <c r="R439" s="32">
        <f t="shared" si="613"/>
        <v>347.10405022627117</v>
      </c>
      <c r="S439" s="26">
        <f t="shared" si="580"/>
        <v>0</v>
      </c>
      <c r="U439" s="61">
        <f t="shared" si="581"/>
        <v>624.53098060163074</v>
      </c>
      <c r="V439" s="61">
        <f t="shared" si="582"/>
        <v>694.20810045254234</v>
      </c>
      <c r="W439" s="61">
        <f t="shared" si="583"/>
        <v>694.83646407056722</v>
      </c>
      <c r="X439" s="61">
        <f t="shared" si="584"/>
        <v>694.26971189997607</v>
      </c>
      <c r="Y439" s="61">
        <f t="shared" si="585"/>
        <v>696.52793388868008</v>
      </c>
      <c r="Z439" s="62">
        <f t="shared" si="586"/>
        <v>2807.8755633505757</v>
      </c>
      <c r="AA439" s="61">
        <f t="shared" si="601"/>
        <v>71.996953287049337</v>
      </c>
      <c r="AB439" s="63">
        <f t="shared" si="602"/>
        <v>2.0612698904579537E-5</v>
      </c>
      <c r="AC439" s="73"/>
      <c r="AD439" s="81">
        <f t="shared" si="603"/>
        <v>624.53098060163074</v>
      </c>
      <c r="AE439" s="81">
        <f t="shared" si="587"/>
        <v>650.26868579766631</v>
      </c>
      <c r="AF439" s="81">
        <f t="shared" si="588"/>
        <v>679.26643907395714</v>
      </c>
      <c r="AG439" s="81">
        <f t="shared" si="589"/>
        <v>711.93717209650174</v>
      </c>
      <c r="AH439" s="81">
        <f t="shared" si="590"/>
        <v>748.74612022639337</v>
      </c>
      <c r="AI439" s="82">
        <f t="shared" si="591"/>
        <v>2807.8755633516867</v>
      </c>
      <c r="AK439" s="86">
        <f t="shared" si="592"/>
        <v>4.1211254518137126E-2</v>
      </c>
      <c r="AL439" s="86">
        <f t="shared" si="593"/>
        <v>4.4593494827019249E-2</v>
      </c>
      <c r="AM439" s="86">
        <f t="shared" si="594"/>
        <v>4.8097081120457762E-2</v>
      </c>
      <c r="AN439" s="86">
        <f t="shared" si="595"/>
        <v>5.1702523161555401E-2</v>
      </c>
      <c r="AO439" s="56"/>
      <c r="AP439" s="53" t="str">
        <f t="shared" si="604"/>
        <v>HPS0170-ST-1130-003-B</v>
      </c>
      <c r="AQ439" s="53">
        <f t="shared" si="605"/>
        <v>312.26549030081537</v>
      </c>
      <c r="AR439" s="54">
        <f t="shared" ref="AR439:AU439" si="656">IF($B439=0,L439,AQ439*(1+AK439))</f>
        <v>325.13434289883315</v>
      </c>
      <c r="AS439" s="54">
        <f t="shared" si="656"/>
        <v>339.63321953697857</v>
      </c>
      <c r="AT439" s="54">
        <f t="shared" si="656"/>
        <v>355.96858604825087</v>
      </c>
      <c r="AU439" s="54">
        <f t="shared" si="656"/>
        <v>374.37306011319669</v>
      </c>
      <c r="AW439" s="102">
        <f t="shared" si="607"/>
        <v>0.11528163617710743</v>
      </c>
      <c r="AX439" s="102">
        <f t="shared" si="608"/>
        <v>0.19889347923957623</v>
      </c>
      <c r="AY439" s="103">
        <f t="shared" si="609"/>
        <v>0.5796149608215434</v>
      </c>
    </row>
    <row r="440" spans="1:51" x14ac:dyDescent="0.2">
      <c r="A440" s="27" t="s">
        <v>454</v>
      </c>
      <c r="B440" s="18">
        <f>IF(ISERROR(VLOOKUP('Prices revenue smoothing'!A440,Quantities!$A$1:$B$576,2,FALSE)),0,VLOOKUP('Prices revenue smoothing'!A440,Quantities!$A$1:$B$576,2,FALSE))</f>
        <v>6</v>
      </c>
      <c r="C440" s="19">
        <f t="shared" si="597"/>
        <v>0.32999173635896489</v>
      </c>
      <c r="D440" s="20">
        <v>3</v>
      </c>
      <c r="E440" s="21">
        <v>1170</v>
      </c>
      <c r="F440" s="22">
        <v>0</v>
      </c>
      <c r="G440" s="23">
        <f>Prices!G437</f>
        <v>184.55827318541498</v>
      </c>
      <c r="H440" s="23">
        <v>0</v>
      </c>
      <c r="I440" s="23">
        <f>VLOOKUP(A440,'[1]Public Lighting Charges'!$A$8:$L$689,12,FALSE)</f>
        <v>90.898438620596821</v>
      </c>
      <c r="J440" s="24">
        <f t="shared" si="598"/>
        <v>275.45671180601181</v>
      </c>
      <c r="K440" s="25">
        <f t="shared" si="599"/>
        <v>275.45671180601181</v>
      </c>
      <c r="L440" s="25">
        <f t="shared" si="646"/>
        <v>312.29633466876368</v>
      </c>
      <c r="M440" s="25">
        <f t="shared" si="646"/>
        <v>312.62856250421731</v>
      </c>
      <c r="N440" s="25">
        <f t="shared" si="646"/>
        <v>312.32890981670812</v>
      </c>
      <c r="O440" s="25">
        <f t="shared" si="646"/>
        <v>313.52287487413639</v>
      </c>
      <c r="P440" s="23">
        <f t="shared" si="611"/>
        <v>127.73806148334872</v>
      </c>
      <c r="Q440" s="23">
        <f t="shared" si="612"/>
        <v>184.55827318541498</v>
      </c>
      <c r="R440" s="32">
        <f t="shared" si="613"/>
        <v>312.29633466876368</v>
      </c>
      <c r="S440" s="26">
        <f t="shared" si="580"/>
        <v>0</v>
      </c>
      <c r="U440" s="61">
        <f t="shared" si="581"/>
        <v>1652.740270836071</v>
      </c>
      <c r="V440" s="61">
        <f t="shared" si="582"/>
        <v>1873.7780080125822</v>
      </c>
      <c r="W440" s="61">
        <f t="shared" si="583"/>
        <v>1875.7713750253038</v>
      </c>
      <c r="X440" s="61">
        <f t="shared" si="584"/>
        <v>1873.9734589002487</v>
      </c>
      <c r="Y440" s="61">
        <f t="shared" si="585"/>
        <v>1881.1372492448183</v>
      </c>
      <c r="Z440" s="62">
        <f t="shared" si="586"/>
        <v>7549.0605208566085</v>
      </c>
      <c r="AA440" s="61">
        <f t="shared" si="601"/>
        <v>228.39697840874737</v>
      </c>
      <c r="AB440" s="63">
        <f t="shared" si="602"/>
        <v>6.5389963487553663E-5</v>
      </c>
      <c r="AC440" s="73"/>
      <c r="AD440" s="81">
        <f t="shared" si="603"/>
        <v>1652.740270836071</v>
      </c>
      <c r="AE440" s="81">
        <f t="shared" si="587"/>
        <v>1734.3883660618869</v>
      </c>
      <c r="AF440" s="81">
        <f t="shared" si="588"/>
        <v>1826.378359062584</v>
      </c>
      <c r="AG440" s="81">
        <f t="shared" si="589"/>
        <v>1930.020198947082</v>
      </c>
      <c r="AH440" s="81">
        <f t="shared" si="590"/>
        <v>2046.7897585943206</v>
      </c>
      <c r="AI440" s="82">
        <f t="shared" si="591"/>
        <v>7549.0605208601319</v>
      </c>
      <c r="AK440" s="86">
        <f t="shared" si="592"/>
        <v>4.9401649289100139E-2</v>
      </c>
      <c r="AL440" s="86">
        <f t="shared" si="593"/>
        <v>5.3038866496533353E-2</v>
      </c>
      <c r="AM440" s="86">
        <f t="shared" si="594"/>
        <v>5.6747190071663886E-2</v>
      </c>
      <c r="AN440" s="86">
        <f t="shared" si="595"/>
        <v>6.0501729313994709E-2</v>
      </c>
      <c r="AO440" s="56"/>
      <c r="AP440" s="53" t="str">
        <f t="shared" si="604"/>
        <v>HPS0170-ST-1170-003-B</v>
      </c>
      <c r="AQ440" s="53">
        <f t="shared" si="605"/>
        <v>275.45671180601181</v>
      </c>
      <c r="AR440" s="54">
        <f t="shared" ref="AR440:AU440" si="657">IF($B440=0,L440,AQ440*(1+AK440))</f>
        <v>289.06472767698114</v>
      </c>
      <c r="AS440" s="54">
        <f t="shared" si="657"/>
        <v>304.39639317709731</v>
      </c>
      <c r="AT440" s="54">
        <f t="shared" si="657"/>
        <v>321.67003315784694</v>
      </c>
      <c r="AU440" s="54">
        <f t="shared" si="657"/>
        <v>341.13162643238667</v>
      </c>
      <c r="AW440" s="102">
        <f t="shared" si="607"/>
        <v>0.13819290449866536</v>
      </c>
      <c r="AX440" s="102">
        <f t="shared" si="608"/>
        <v>0.23842190736897306</v>
      </c>
      <c r="AY440" s="103">
        <f t="shared" si="609"/>
        <v>0.57961496082154507</v>
      </c>
    </row>
    <row r="441" spans="1:51" x14ac:dyDescent="0.2">
      <c r="A441" s="27" t="s">
        <v>455</v>
      </c>
      <c r="B441" s="18">
        <f>IF(ISERROR(VLOOKUP('Prices revenue smoothing'!A441,Quantities!$A$1:$B$576,2,FALSE)),0,VLOOKUP('Prices revenue smoothing'!A441,Quantities!$A$1:$B$576,2,FALSE))</f>
        <v>2</v>
      </c>
      <c r="C441" s="19">
        <f t="shared" si="597"/>
        <v>0.5100507369049232</v>
      </c>
      <c r="D441" s="20">
        <v>3</v>
      </c>
      <c r="E441" s="21">
        <v>60</v>
      </c>
      <c r="F441" s="22">
        <v>0</v>
      </c>
      <c r="G441" s="23">
        <f>Prices!G438</f>
        <v>61.965650893943497</v>
      </c>
      <c r="H441" s="23">
        <v>0</v>
      </c>
      <c r="I441" s="23">
        <f>VLOOKUP(A441,'[1]Public Lighting Charges'!$A$8:$L$689,12,FALSE)</f>
        <v>64.507956806776306</v>
      </c>
      <c r="J441" s="24">
        <f t="shared" si="598"/>
        <v>126.47360770071981</v>
      </c>
      <c r="K441" s="25">
        <f t="shared" si="599"/>
        <v>126.47360770071981</v>
      </c>
      <c r="L441" s="25">
        <f t="shared" si="646"/>
        <v>152.6176079329729</v>
      </c>
      <c r="M441" s="25">
        <f t="shared" si="646"/>
        <v>152.85338028709336</v>
      </c>
      <c r="N441" s="25">
        <f t="shared" si="646"/>
        <v>152.64072556038724</v>
      </c>
      <c r="O441" s="25">
        <f t="shared" si="646"/>
        <v>153.48804755537611</v>
      </c>
      <c r="P441" s="23">
        <f t="shared" si="611"/>
        <v>90.651957039029412</v>
      </c>
      <c r="Q441" s="23">
        <f t="shared" si="612"/>
        <v>61.965650893943497</v>
      </c>
      <c r="R441" s="32">
        <f t="shared" si="613"/>
        <v>152.6176079329729</v>
      </c>
      <c r="S441" s="26">
        <f t="shared" si="580"/>
        <v>0</v>
      </c>
      <c r="U441" s="61">
        <f t="shared" si="581"/>
        <v>252.94721540143962</v>
      </c>
      <c r="V441" s="61">
        <f t="shared" si="582"/>
        <v>305.2352158659458</v>
      </c>
      <c r="W441" s="61">
        <f t="shared" si="583"/>
        <v>305.70676057418672</v>
      </c>
      <c r="X441" s="61">
        <f t="shared" si="584"/>
        <v>305.28145112077448</v>
      </c>
      <c r="Y441" s="61">
        <f t="shared" si="585"/>
        <v>306.97609511075223</v>
      </c>
      <c r="Z441" s="62">
        <f t="shared" si="586"/>
        <v>1214.9915116817349</v>
      </c>
      <c r="AA441" s="61">
        <f t="shared" si="601"/>
        <v>54.028879709312605</v>
      </c>
      <c r="AB441" s="63">
        <f t="shared" si="602"/>
        <v>1.546844663217345E-5</v>
      </c>
      <c r="AC441" s="73"/>
      <c r="AD441" s="81">
        <f t="shared" si="603"/>
        <v>252.94721540143962</v>
      </c>
      <c r="AE441" s="81">
        <f t="shared" si="587"/>
        <v>272.26163517259522</v>
      </c>
      <c r="AF441" s="81">
        <f t="shared" si="588"/>
        <v>294.02250215482155</v>
      </c>
      <c r="AG441" s="81">
        <f t="shared" si="589"/>
        <v>318.5396938400375</v>
      </c>
      <c r="AH441" s="81">
        <f t="shared" si="590"/>
        <v>346.16233813176439</v>
      </c>
      <c r="AI441" s="82">
        <f t="shared" si="591"/>
        <v>1214.9915116825682</v>
      </c>
      <c r="AK441" s="86">
        <f t="shared" si="592"/>
        <v>7.6357510955408894E-2</v>
      </c>
      <c r="AL441" s="86">
        <f t="shared" si="593"/>
        <v>7.9926306798353844E-2</v>
      </c>
      <c r="AM441" s="86">
        <f t="shared" si="594"/>
        <v>8.338542630422921E-2</v>
      </c>
      <c r="AN441" s="86">
        <f t="shared" si="595"/>
        <v>8.6716490364928497E-2</v>
      </c>
      <c r="AO441" s="56"/>
      <c r="AP441" s="53" t="str">
        <f t="shared" si="604"/>
        <v>MHR0060-ST-0060-003-B</v>
      </c>
      <c r="AQ441" s="53">
        <f t="shared" si="605"/>
        <v>126.47360770071981</v>
      </c>
      <c r="AR441" s="54">
        <f t="shared" ref="AR441:AU441" si="658">IF($B441=0,L441,AQ441*(1+AK441))</f>
        <v>136.13081758629761</v>
      </c>
      <c r="AS441" s="54">
        <f t="shared" si="658"/>
        <v>147.01125107741078</v>
      </c>
      <c r="AT441" s="54">
        <f t="shared" si="658"/>
        <v>159.26984692001875</v>
      </c>
      <c r="AU441" s="54">
        <f t="shared" si="658"/>
        <v>173.08116906588219</v>
      </c>
      <c r="AW441" s="102">
        <f t="shared" si="607"/>
        <v>0.21359744808246309</v>
      </c>
      <c r="AX441" s="102">
        <f t="shared" si="608"/>
        <v>0.3685161055534365</v>
      </c>
      <c r="AY441" s="103">
        <f t="shared" si="609"/>
        <v>0.57961496082154407</v>
      </c>
    </row>
    <row r="442" spans="1:51" x14ac:dyDescent="0.2">
      <c r="A442" s="27" t="s">
        <v>456</v>
      </c>
      <c r="B442" s="18">
        <f>IF(ISERROR(VLOOKUP('Prices revenue smoothing'!A442,Quantities!$A$1:$B$576,2,FALSE)),0,VLOOKUP('Prices revenue smoothing'!A442,Quantities!$A$1:$B$576,2,FALSE))</f>
        <v>2</v>
      </c>
      <c r="C442" s="19">
        <f t="shared" si="597"/>
        <v>0.30585988884897902</v>
      </c>
      <c r="D442" s="20">
        <v>3</v>
      </c>
      <c r="E442" s="21">
        <v>320</v>
      </c>
      <c r="F442" s="22">
        <v>0</v>
      </c>
      <c r="G442" s="23">
        <f>Prices!G439</f>
        <v>168.8096906270151</v>
      </c>
      <c r="H442" s="23">
        <v>0</v>
      </c>
      <c r="I442" s="23">
        <f>VLOOKUP(A442,'[1]Public Lighting Charges'!$A$8:$L$689,12,FALSE)</f>
        <v>74.382840556776301</v>
      </c>
      <c r="J442" s="24">
        <f t="shared" si="598"/>
        <v>243.1925311837914</v>
      </c>
      <c r="K442" s="25">
        <f t="shared" si="599"/>
        <v>243.1925311837914</v>
      </c>
      <c r="L442" s="25">
        <f t="shared" si="646"/>
        <v>273.33865729063666</v>
      </c>
      <c r="M442" s="25">
        <f t="shared" si="646"/>
        <v>273.61052169763946</v>
      </c>
      <c r="N442" s="25">
        <f t="shared" si="646"/>
        <v>273.36531376650618</v>
      </c>
      <c r="O442" s="25">
        <f t="shared" si="646"/>
        <v>274.34234388764753</v>
      </c>
      <c r="P442" s="23">
        <f t="shared" si="611"/>
        <v>104.52896666362156</v>
      </c>
      <c r="Q442" s="23">
        <f t="shared" si="612"/>
        <v>168.8096906270151</v>
      </c>
      <c r="R442" s="32">
        <f t="shared" si="613"/>
        <v>273.33865729063666</v>
      </c>
      <c r="S442" s="26">
        <f t="shared" si="580"/>
        <v>0</v>
      </c>
      <c r="U442" s="61">
        <f t="shared" si="581"/>
        <v>486.3850623675828</v>
      </c>
      <c r="V442" s="61">
        <f t="shared" si="582"/>
        <v>546.67731458127332</v>
      </c>
      <c r="W442" s="61">
        <f t="shared" si="583"/>
        <v>547.22104339527891</v>
      </c>
      <c r="X442" s="61">
        <f t="shared" si="584"/>
        <v>546.73062753301235</v>
      </c>
      <c r="Y442" s="61">
        <f t="shared" si="585"/>
        <v>548.68468777529506</v>
      </c>
      <c r="Z442" s="62">
        <f t="shared" si="586"/>
        <v>2206.2467515334251</v>
      </c>
      <c r="AA442" s="61">
        <f t="shared" si="601"/>
        <v>62.299625407712256</v>
      </c>
      <c r="AB442" s="63">
        <f t="shared" si="602"/>
        <v>1.7836357814716841E-5</v>
      </c>
      <c r="AC442" s="73"/>
      <c r="AD442" s="81">
        <f t="shared" si="603"/>
        <v>486.3850623675828</v>
      </c>
      <c r="AE442" s="81">
        <f t="shared" si="587"/>
        <v>508.65613523054475</v>
      </c>
      <c r="AF442" s="81">
        <f t="shared" si="588"/>
        <v>533.7481576606541</v>
      </c>
      <c r="AG442" s="81">
        <f t="shared" si="589"/>
        <v>562.01844322377974</v>
      </c>
      <c r="AH442" s="81">
        <f t="shared" si="590"/>
        <v>593.86956435388254</v>
      </c>
      <c r="AI442" s="82">
        <f t="shared" si="591"/>
        <v>2206.246751534386</v>
      </c>
      <c r="AK442" s="86">
        <f t="shared" si="592"/>
        <v>4.5788973770190963E-2</v>
      </c>
      <c r="AL442" s="86">
        <f t="shared" si="593"/>
        <v>4.9330030038341272E-2</v>
      </c>
      <c r="AM442" s="86">
        <f t="shared" si="594"/>
        <v>5.2965589028036129E-2</v>
      </c>
      <c r="AN442" s="86">
        <f t="shared" si="595"/>
        <v>5.6672732922077057E-2</v>
      </c>
      <c r="AO442" s="56"/>
      <c r="AP442" s="53" t="str">
        <f t="shared" si="604"/>
        <v>MHR0060-ST-0320-003-B</v>
      </c>
      <c r="AQ442" s="53">
        <f t="shared" si="605"/>
        <v>243.1925311837914</v>
      </c>
      <c r="AR442" s="54">
        <f t="shared" ref="AR442:AU442" si="659">IF($B442=0,L442,AQ442*(1+AK442))</f>
        <v>254.32806761527235</v>
      </c>
      <c r="AS442" s="54">
        <f t="shared" si="659"/>
        <v>266.87407883032699</v>
      </c>
      <c r="AT442" s="54">
        <f t="shared" si="659"/>
        <v>281.00922161188981</v>
      </c>
      <c r="AU442" s="54">
        <f t="shared" si="659"/>
        <v>296.93478217694121</v>
      </c>
      <c r="AW442" s="102">
        <f t="shared" si="607"/>
        <v>0.12808704507588201</v>
      </c>
      <c r="AX442" s="102">
        <f t="shared" si="608"/>
        <v>0.22098643708977395</v>
      </c>
      <c r="AY442" s="103">
        <f t="shared" si="609"/>
        <v>0.5796149608215444</v>
      </c>
    </row>
    <row r="443" spans="1:51" x14ac:dyDescent="0.2">
      <c r="A443" s="27" t="s">
        <v>457</v>
      </c>
      <c r="B443" s="18">
        <f>IF(ISERROR(VLOOKUP('Prices revenue smoothing'!A443,Quantities!$A$1:$B$576,2,FALSE)),0,VLOOKUP('Prices revenue smoothing'!A443,Quantities!$A$1:$B$576,2,FALSE))</f>
        <v>1</v>
      </c>
      <c r="C443" s="19">
        <f t="shared" si="597"/>
        <v>0.47033916075535065</v>
      </c>
      <c r="D443" s="20">
        <v>3</v>
      </c>
      <c r="E443" s="21">
        <v>610</v>
      </c>
      <c r="F443" s="22">
        <v>0</v>
      </c>
      <c r="G443" s="23">
        <f>Prices!G440</f>
        <v>72.644043684057706</v>
      </c>
      <c r="H443" s="23">
        <v>0</v>
      </c>
      <c r="I443" s="23">
        <f>VLOOKUP(A443,'[1]Public Lighting Charges'!$A$8:$L$689,12,FALSE)</f>
        <v>64.507956806776306</v>
      </c>
      <c r="J443" s="24">
        <f t="shared" si="598"/>
        <v>137.15200049083401</v>
      </c>
      <c r="K443" s="25">
        <f t="shared" si="599"/>
        <v>137.15200049083401</v>
      </c>
      <c r="L443" s="25">
        <f t="shared" si="646"/>
        <v>163.2960007230871</v>
      </c>
      <c r="M443" s="25">
        <f t="shared" si="646"/>
        <v>163.53177307720756</v>
      </c>
      <c r="N443" s="25">
        <f t="shared" si="646"/>
        <v>163.31911835050144</v>
      </c>
      <c r="O443" s="25">
        <f t="shared" si="646"/>
        <v>164.16644034549034</v>
      </c>
      <c r="P443" s="23">
        <f t="shared" si="611"/>
        <v>90.651957039029412</v>
      </c>
      <c r="Q443" s="23">
        <f t="shared" si="612"/>
        <v>72.644043684057706</v>
      </c>
      <c r="R443" s="32">
        <f t="shared" si="613"/>
        <v>163.2960007230871</v>
      </c>
      <c r="S443" s="26">
        <f t="shared" si="580"/>
        <v>0</v>
      </c>
      <c r="U443" s="61">
        <f t="shared" si="581"/>
        <v>137.15200049083401</v>
      </c>
      <c r="V443" s="61">
        <f t="shared" si="582"/>
        <v>163.2960007230871</v>
      </c>
      <c r="W443" s="61">
        <f t="shared" si="583"/>
        <v>163.53177307720756</v>
      </c>
      <c r="X443" s="61">
        <f t="shared" si="584"/>
        <v>163.31911835050144</v>
      </c>
      <c r="Y443" s="61">
        <f t="shared" si="585"/>
        <v>164.16644034549034</v>
      </c>
      <c r="Z443" s="62">
        <f t="shared" si="586"/>
        <v>651.65698761066369</v>
      </c>
      <c r="AA443" s="61">
        <f t="shared" si="601"/>
        <v>27.014439854656331</v>
      </c>
      <c r="AB443" s="63">
        <f t="shared" si="602"/>
        <v>7.7342233160867335E-6</v>
      </c>
      <c r="AC443" s="73"/>
      <c r="AD443" s="81">
        <f t="shared" si="603"/>
        <v>137.15200049083401</v>
      </c>
      <c r="AE443" s="81">
        <f t="shared" si="587"/>
        <v>146.80921037641184</v>
      </c>
      <c r="AF443" s="81">
        <f t="shared" si="588"/>
        <v>157.68964386752501</v>
      </c>
      <c r="AG443" s="81">
        <f t="shared" si="589"/>
        <v>169.94823971013298</v>
      </c>
      <c r="AH443" s="81">
        <f t="shared" si="590"/>
        <v>183.75956185599645</v>
      </c>
      <c r="AI443" s="82">
        <f t="shared" si="591"/>
        <v>651.65698761108047</v>
      </c>
      <c r="AK443" s="86">
        <f t="shared" si="592"/>
        <v>7.0412460999598969E-2</v>
      </c>
      <c r="AL443" s="86">
        <f t="shared" si="593"/>
        <v>7.4112744447138237E-2</v>
      </c>
      <c r="AM443" s="86">
        <f t="shared" si="594"/>
        <v>7.7738750256208425E-2</v>
      </c>
      <c r="AN443" s="86">
        <f t="shared" si="595"/>
        <v>8.1267815244337516E-2</v>
      </c>
      <c r="AO443" s="56"/>
      <c r="AP443" s="53" t="str">
        <f t="shared" si="604"/>
        <v>MHR0060-ST-0610-003-B</v>
      </c>
      <c r="AQ443" s="53">
        <f t="shared" si="605"/>
        <v>137.15200049083401</v>
      </c>
      <c r="AR443" s="54">
        <f t="shared" ref="AR443:AU443" si="660">IF($B443=0,L443,AQ443*(1+AK443))</f>
        <v>146.80921037641187</v>
      </c>
      <c r="AS443" s="54">
        <f t="shared" si="660"/>
        <v>157.68964386752506</v>
      </c>
      <c r="AT443" s="54">
        <f t="shared" si="660"/>
        <v>169.94823971013304</v>
      </c>
      <c r="AU443" s="54">
        <f t="shared" si="660"/>
        <v>183.75956185599654</v>
      </c>
      <c r="AW443" s="102">
        <f t="shared" si="607"/>
        <v>0.1969671587580068</v>
      </c>
      <c r="AX443" s="102">
        <f t="shared" si="608"/>
        <v>0.33982414546171602</v>
      </c>
      <c r="AY443" s="103">
        <f t="shared" si="609"/>
        <v>0.57961496082154285</v>
      </c>
    </row>
    <row r="444" spans="1:51" x14ac:dyDescent="0.2">
      <c r="A444" s="27" t="s">
        <v>458</v>
      </c>
      <c r="B444" s="18">
        <f>IF(ISERROR(VLOOKUP('Prices revenue smoothing'!A444,Quantities!$A$1:$B$576,2,FALSE)),0,VLOOKUP('Prices revenue smoothing'!A444,Quantities!$A$1:$B$576,2,FALSE))</f>
        <v>1</v>
      </c>
      <c r="C444" s="19">
        <f t="shared" si="597"/>
        <v>0.2929947210670798</v>
      </c>
      <c r="D444" s="20">
        <v>3</v>
      </c>
      <c r="E444" s="21">
        <v>1120</v>
      </c>
      <c r="F444" s="22">
        <v>0</v>
      </c>
      <c r="G444" s="23">
        <f>Prices!G441</f>
        <v>179.4880834171293</v>
      </c>
      <c r="H444" s="23">
        <v>0</v>
      </c>
      <c r="I444" s="23">
        <f>VLOOKUP(A444,'[1]Public Lighting Charges'!$A$8:$L$689,12,FALSE)</f>
        <v>74.382840556776301</v>
      </c>
      <c r="J444" s="24">
        <f t="shared" si="598"/>
        <v>253.8709239739056</v>
      </c>
      <c r="K444" s="25">
        <f t="shared" si="599"/>
        <v>253.8709239739056</v>
      </c>
      <c r="L444" s="25">
        <f t="shared" si="646"/>
        <v>284.01705008075089</v>
      </c>
      <c r="M444" s="25">
        <f t="shared" si="646"/>
        <v>284.28891448775369</v>
      </c>
      <c r="N444" s="25">
        <f t="shared" si="646"/>
        <v>284.04370655662035</v>
      </c>
      <c r="O444" s="25">
        <f t="shared" si="646"/>
        <v>285.02073667776176</v>
      </c>
      <c r="P444" s="23">
        <f t="shared" si="611"/>
        <v>104.52896666362156</v>
      </c>
      <c r="Q444" s="23">
        <f t="shared" si="612"/>
        <v>179.4880834171293</v>
      </c>
      <c r="R444" s="32">
        <f t="shared" si="613"/>
        <v>284.01705008075089</v>
      </c>
      <c r="S444" s="26">
        <f t="shared" si="580"/>
        <v>0</v>
      </c>
      <c r="U444" s="61">
        <f t="shared" si="581"/>
        <v>253.8709239739056</v>
      </c>
      <c r="V444" s="61">
        <f t="shared" si="582"/>
        <v>284.01705008075089</v>
      </c>
      <c r="W444" s="61">
        <f t="shared" si="583"/>
        <v>284.28891448775369</v>
      </c>
      <c r="X444" s="61">
        <f t="shared" si="584"/>
        <v>284.04370655662035</v>
      </c>
      <c r="Y444" s="61">
        <f t="shared" si="585"/>
        <v>285.02073667776176</v>
      </c>
      <c r="Z444" s="62">
        <f t="shared" si="586"/>
        <v>1147.2846075365087</v>
      </c>
      <c r="AA444" s="61">
        <f t="shared" si="601"/>
        <v>31.149812703856156</v>
      </c>
      <c r="AB444" s="63">
        <f t="shared" si="602"/>
        <v>8.918178907358429E-6</v>
      </c>
      <c r="AC444" s="73"/>
      <c r="AD444" s="81">
        <f t="shared" si="603"/>
        <v>253.8709239739056</v>
      </c>
      <c r="AE444" s="81">
        <f t="shared" si="587"/>
        <v>265.00646040538658</v>
      </c>
      <c r="AF444" s="81">
        <f t="shared" si="588"/>
        <v>277.55247162044128</v>
      </c>
      <c r="AG444" s="81">
        <f t="shared" si="589"/>
        <v>291.6876144020041</v>
      </c>
      <c r="AH444" s="81">
        <f t="shared" si="590"/>
        <v>307.6131749670555</v>
      </c>
      <c r="AI444" s="82">
        <f t="shared" si="591"/>
        <v>1147.2846075369891</v>
      </c>
      <c r="AK444" s="86">
        <f t="shared" si="592"/>
        <v>4.3862984611130772E-2</v>
      </c>
      <c r="AL444" s="86">
        <f t="shared" si="593"/>
        <v>4.7342284395115418E-2</v>
      </c>
      <c r="AM444" s="86">
        <f t="shared" si="594"/>
        <v>5.0927821680121513E-2</v>
      </c>
      <c r="AN444" s="86">
        <f t="shared" si="595"/>
        <v>5.4598000664857774E-2</v>
      </c>
      <c r="AO444" s="56"/>
      <c r="AP444" s="53" t="str">
        <f t="shared" si="604"/>
        <v>MHR0060-ST-1120-003-B</v>
      </c>
      <c r="AQ444" s="53">
        <f t="shared" si="605"/>
        <v>253.8709239739056</v>
      </c>
      <c r="AR444" s="54">
        <f t="shared" ref="AR444:AU444" si="661">IF($B444=0,L444,AQ444*(1+AK444))</f>
        <v>265.00646040538658</v>
      </c>
      <c r="AS444" s="54">
        <f t="shared" si="661"/>
        <v>277.55247162044128</v>
      </c>
      <c r="AT444" s="54">
        <f t="shared" si="661"/>
        <v>291.6876144020041</v>
      </c>
      <c r="AU444" s="54">
        <f t="shared" si="661"/>
        <v>307.6131749670555</v>
      </c>
      <c r="AW444" s="102">
        <f t="shared" si="607"/>
        <v>0.12269941045733115</v>
      </c>
      <c r="AX444" s="102">
        <f t="shared" si="608"/>
        <v>0.21169124117054794</v>
      </c>
      <c r="AY444" s="103">
        <f t="shared" si="609"/>
        <v>0.57961496082154396</v>
      </c>
    </row>
    <row r="445" spans="1:51" x14ac:dyDescent="0.2">
      <c r="A445" s="27" t="s">
        <v>459</v>
      </c>
      <c r="B445" s="18">
        <f>IF(ISERROR(VLOOKUP('Prices revenue smoothing'!A445,Quantities!$A$1:$B$576,2,FALSE)),0,VLOOKUP('Prices revenue smoothing'!A445,Quantities!$A$1:$B$576,2,FALSE))</f>
        <v>4</v>
      </c>
      <c r="C445" s="19">
        <f t="shared" si="597"/>
        <v>0.49206735618719333</v>
      </c>
      <c r="D445" s="20">
        <v>3</v>
      </c>
      <c r="E445" s="21">
        <v>620</v>
      </c>
      <c r="F445" s="22">
        <v>0</v>
      </c>
      <c r="G445" s="23">
        <f>Prices!G442</f>
        <v>66.838689167080759</v>
      </c>
      <c r="H445" s="23">
        <v>0</v>
      </c>
      <c r="I445" s="23">
        <f>VLOOKUP(A445,'[1]Public Lighting Charges'!$A$8:$L$689,12,FALSE)</f>
        <v>64.750981198176305</v>
      </c>
      <c r="J445" s="24">
        <f t="shared" si="598"/>
        <v>131.58967036525706</v>
      </c>
      <c r="K445" s="25">
        <f t="shared" si="599"/>
        <v>131.58967036525706</v>
      </c>
      <c r="L445" s="25">
        <f t="shared" si="646"/>
        <v>157.83216433471279</v>
      </c>
      <c r="M445" s="25">
        <f t="shared" si="646"/>
        <v>158.0688249270554</v>
      </c>
      <c r="N445" s="25">
        <f t="shared" si="646"/>
        <v>157.85536905444272</v>
      </c>
      <c r="O445" s="25">
        <f t="shared" si="646"/>
        <v>158.70588321241962</v>
      </c>
      <c r="P445" s="23">
        <f t="shared" si="611"/>
        <v>90.993475167632042</v>
      </c>
      <c r="Q445" s="23">
        <f t="shared" si="612"/>
        <v>66.838689167080759</v>
      </c>
      <c r="R445" s="32">
        <f t="shared" si="613"/>
        <v>157.83216433471279</v>
      </c>
      <c r="S445" s="26">
        <f t="shared" si="580"/>
        <v>0</v>
      </c>
      <c r="U445" s="61">
        <f t="shared" si="581"/>
        <v>526.35868146102825</v>
      </c>
      <c r="V445" s="61">
        <f t="shared" si="582"/>
        <v>631.32865733885114</v>
      </c>
      <c r="W445" s="61">
        <f t="shared" si="583"/>
        <v>632.27529970822161</v>
      </c>
      <c r="X445" s="61">
        <f t="shared" si="584"/>
        <v>631.42147621777087</v>
      </c>
      <c r="Y445" s="61">
        <f t="shared" si="585"/>
        <v>634.82353284967849</v>
      </c>
      <c r="Z445" s="62">
        <f t="shared" si="586"/>
        <v>2515.8870410910108</v>
      </c>
      <c r="AA445" s="61">
        <f t="shared" si="601"/>
        <v>108.46485138865023</v>
      </c>
      <c r="AB445" s="63">
        <f t="shared" si="602"/>
        <v>3.1053443532399802E-5</v>
      </c>
      <c r="AC445" s="73"/>
      <c r="AD445" s="81">
        <f t="shared" si="603"/>
        <v>526.35868146102825</v>
      </c>
      <c r="AE445" s="81">
        <f t="shared" si="587"/>
        <v>565.13304956578304</v>
      </c>
      <c r="AF445" s="81">
        <f t="shared" si="588"/>
        <v>608.81874536429382</v>
      </c>
      <c r="AG445" s="81">
        <f t="shared" si="589"/>
        <v>658.03785867760655</v>
      </c>
      <c r="AH445" s="81">
        <f t="shared" si="590"/>
        <v>713.49127589046225</v>
      </c>
      <c r="AI445" s="82">
        <f t="shared" si="591"/>
        <v>2515.8870410926843</v>
      </c>
      <c r="AK445" s="86">
        <f t="shared" si="592"/>
        <v>7.3665296062235944E-2</v>
      </c>
      <c r="AL445" s="86">
        <f t="shared" si="593"/>
        <v>7.7301612128465064E-2</v>
      </c>
      <c r="AM445" s="86">
        <f t="shared" si="594"/>
        <v>8.0843623308382032E-2</v>
      </c>
      <c r="AN445" s="86">
        <f t="shared" si="595"/>
        <v>8.4270861442979794E-2</v>
      </c>
      <c r="AO445" s="56"/>
      <c r="AP445" s="53" t="str">
        <f t="shared" si="604"/>
        <v>MHR0070-ST-0620-003-B</v>
      </c>
      <c r="AQ445" s="53">
        <f t="shared" si="605"/>
        <v>131.58967036525706</v>
      </c>
      <c r="AR445" s="54">
        <f t="shared" ref="AR445:AU445" si="662">IF($B445=0,L445,AQ445*(1+AK445))</f>
        <v>141.28326239144576</v>
      </c>
      <c r="AS445" s="54">
        <f t="shared" si="662"/>
        <v>152.20468634107345</v>
      </c>
      <c r="AT445" s="54">
        <f t="shared" si="662"/>
        <v>164.50946466940164</v>
      </c>
      <c r="AU445" s="54">
        <f t="shared" si="662"/>
        <v>178.37281897261553</v>
      </c>
      <c r="AW445" s="102">
        <f t="shared" si="607"/>
        <v>0.20606642430135541</v>
      </c>
      <c r="AX445" s="102">
        <f t="shared" si="608"/>
        <v>0.35552295615226637</v>
      </c>
      <c r="AY445" s="103">
        <f t="shared" si="609"/>
        <v>0.57961496082154407</v>
      </c>
    </row>
    <row r="446" spans="1:51" x14ac:dyDescent="0.2">
      <c r="A446" s="27" t="s">
        <v>460</v>
      </c>
      <c r="B446" s="18">
        <f>IF(ISERROR(VLOOKUP('Prices revenue smoothing'!A446,Quantities!$A$1:$B$576,2,FALSE)),0,VLOOKUP('Prices revenue smoothing'!A446,Quantities!$A$1:$B$576,2,FALSE))</f>
        <v>171</v>
      </c>
      <c r="C446" s="19">
        <f t="shared" si="597"/>
        <v>0.51153493058323773</v>
      </c>
      <c r="D446" s="20">
        <v>3</v>
      </c>
      <c r="E446" s="21">
        <v>10</v>
      </c>
      <c r="F446" s="22">
        <v>0</v>
      </c>
      <c r="G446" s="23">
        <f>Prices!G443</f>
        <v>35.253452884865602</v>
      </c>
      <c r="H446" s="23">
        <v>0</v>
      </c>
      <c r="I446" s="23">
        <f>VLOOKUP(A446,'[1]Public Lighting Charges'!$A$8:$L$689,12,FALSE)</f>
        <v>36.918448633003393</v>
      </c>
      <c r="J446" s="24">
        <f t="shared" si="598"/>
        <v>72.171901517869003</v>
      </c>
      <c r="K446" s="25">
        <f t="shared" si="599"/>
        <v>72.171901517869003</v>
      </c>
      <c r="L446" s="25">
        <f t="shared" si="646"/>
        <v>87.134333710951182</v>
      </c>
      <c r="M446" s="25">
        <f t="shared" si="646"/>
        <v>87.269268220979939</v>
      </c>
      <c r="N446" s="25">
        <f t="shared" si="646"/>
        <v>87.147564124414274</v>
      </c>
      <c r="O446" s="25">
        <f t="shared" si="646"/>
        <v>87.632493660181638</v>
      </c>
      <c r="P446" s="23">
        <f t="shared" si="611"/>
        <v>51.880880826085587</v>
      </c>
      <c r="Q446" s="23">
        <f t="shared" si="612"/>
        <v>35.253452884865602</v>
      </c>
      <c r="R446" s="32">
        <f t="shared" si="613"/>
        <v>87.134333710951182</v>
      </c>
      <c r="S446" s="26">
        <f t="shared" si="580"/>
        <v>0</v>
      </c>
      <c r="U446" s="61">
        <f t="shared" si="581"/>
        <v>12341.395159555599</v>
      </c>
      <c r="V446" s="61">
        <f t="shared" si="582"/>
        <v>14899.971064572652</v>
      </c>
      <c r="W446" s="61">
        <f t="shared" si="583"/>
        <v>14923.04486578757</v>
      </c>
      <c r="X446" s="61">
        <f t="shared" si="584"/>
        <v>14902.233465274841</v>
      </c>
      <c r="Y446" s="61">
        <f t="shared" si="585"/>
        <v>14985.156415891061</v>
      </c>
      <c r="Z446" s="62">
        <f t="shared" si="586"/>
        <v>59303.899781881322</v>
      </c>
      <c r="AA446" s="61">
        <f t="shared" si="601"/>
        <v>2643.7612563354614</v>
      </c>
      <c r="AB446" s="63">
        <f t="shared" si="602"/>
        <v>7.5690778935000075E-4</v>
      </c>
      <c r="AC446" s="73"/>
      <c r="AD446" s="81">
        <f t="shared" si="603"/>
        <v>12341.395159555599</v>
      </c>
      <c r="AE446" s="81">
        <f t="shared" si="587"/>
        <v>13286.495538358744</v>
      </c>
      <c r="AF446" s="81">
        <f t="shared" si="588"/>
        <v>14351.306382881277</v>
      </c>
      <c r="AG446" s="81">
        <f t="shared" si="589"/>
        <v>15550.990733921997</v>
      </c>
      <c r="AH446" s="81">
        <f t="shared" si="590"/>
        <v>16902.632248032758</v>
      </c>
      <c r="AI446" s="82">
        <f t="shared" si="591"/>
        <v>59303.899781922104</v>
      </c>
      <c r="AK446" s="86">
        <f t="shared" si="592"/>
        <v>7.6579703233258842E-2</v>
      </c>
      <c r="AL446" s="86">
        <f t="shared" si="593"/>
        <v>8.0142340126361677E-2</v>
      </c>
      <c r="AM446" s="86">
        <f t="shared" si="594"/>
        <v>8.3594086770507794E-2</v>
      </c>
      <c r="AN446" s="86">
        <f t="shared" si="595"/>
        <v>8.6916746157038816E-2</v>
      </c>
      <c r="AO446" s="56"/>
      <c r="AP446" s="53" t="str">
        <f t="shared" si="604"/>
        <v>MVA0020-ST-0010-003-B</v>
      </c>
      <c r="AQ446" s="53">
        <f t="shared" si="605"/>
        <v>72.171901517869003</v>
      </c>
      <c r="AR446" s="54">
        <f t="shared" ref="AR446:AU446" si="663">IF($B446=0,L446,AQ446*(1+AK446))</f>
        <v>77.698804317887394</v>
      </c>
      <c r="AS446" s="54">
        <f t="shared" si="663"/>
        <v>83.925768320943149</v>
      </c>
      <c r="AT446" s="54">
        <f t="shared" si="663"/>
        <v>90.941466280245606</v>
      </c>
      <c r="AU446" s="54">
        <f t="shared" si="663"/>
        <v>98.845802620074622</v>
      </c>
      <c r="AW446" s="102">
        <f t="shared" si="607"/>
        <v>0.21421899405663788</v>
      </c>
      <c r="AX446" s="102">
        <f t="shared" si="608"/>
        <v>0.36958844842963495</v>
      </c>
      <c r="AY446" s="103">
        <f t="shared" si="609"/>
        <v>0.5796149608215434</v>
      </c>
    </row>
    <row r="447" spans="1:51" x14ac:dyDescent="0.2">
      <c r="A447" s="27" t="s">
        <v>461</v>
      </c>
      <c r="B447" s="18">
        <f>IF(ISERROR(VLOOKUP('Prices revenue smoothing'!A447,Quantities!$A$1:$B$576,2,FALSE)),0,VLOOKUP('Prices revenue smoothing'!A447,Quantities!$A$1:$B$576,2,FALSE))</f>
        <v>10</v>
      </c>
      <c r="C447" s="19">
        <f t="shared" si="597"/>
        <v>0.31828330906364488</v>
      </c>
      <c r="D447" s="20">
        <v>3</v>
      </c>
      <c r="E447" s="21">
        <v>810</v>
      </c>
      <c r="F447" s="22">
        <v>0</v>
      </c>
      <c r="G447" s="23">
        <f>Prices!G444</f>
        <v>102.22723124785412</v>
      </c>
      <c r="H447" s="23">
        <v>0</v>
      </c>
      <c r="I447" s="23">
        <f>VLOOKUP(A447,'[1]Public Lighting Charges'!$A$8:$L$689,12,FALSE)</f>
        <v>47.728362633003393</v>
      </c>
      <c r="J447" s="24">
        <f t="shared" si="598"/>
        <v>149.95559388085752</v>
      </c>
      <c r="K447" s="25">
        <f t="shared" si="599"/>
        <v>149.95559388085752</v>
      </c>
      <c r="L447" s="25">
        <f t="shared" si="646"/>
        <v>169.29910413184757</v>
      </c>
      <c r="M447" s="25">
        <f t="shared" si="646"/>
        <v>169.47354816903828</v>
      </c>
      <c r="N447" s="25">
        <f t="shared" si="646"/>
        <v>169.31620847926553</v>
      </c>
      <c r="O447" s="25">
        <f t="shared" si="646"/>
        <v>169.9431279082111</v>
      </c>
      <c r="P447" s="23">
        <f t="shared" si="611"/>
        <v>67.07187288399345</v>
      </c>
      <c r="Q447" s="23">
        <f t="shared" si="612"/>
        <v>102.22723124785412</v>
      </c>
      <c r="R447" s="32">
        <f t="shared" si="613"/>
        <v>169.29910413184757</v>
      </c>
      <c r="S447" s="26">
        <f t="shared" si="580"/>
        <v>0</v>
      </c>
      <c r="U447" s="61">
        <f t="shared" si="581"/>
        <v>1499.5559388085753</v>
      </c>
      <c r="V447" s="61">
        <f t="shared" si="582"/>
        <v>1692.9910413184757</v>
      </c>
      <c r="W447" s="61">
        <f t="shared" si="583"/>
        <v>1694.7354816903828</v>
      </c>
      <c r="X447" s="61">
        <f t="shared" si="584"/>
        <v>1693.1620847926552</v>
      </c>
      <c r="Y447" s="61">
        <f t="shared" si="585"/>
        <v>1699.4312790821109</v>
      </c>
      <c r="Z447" s="62">
        <f t="shared" si="586"/>
        <v>6826.3887545255011</v>
      </c>
      <c r="AA447" s="61">
        <f t="shared" si="601"/>
        <v>199.87534027353558</v>
      </c>
      <c r="AB447" s="63">
        <f t="shared" si="602"/>
        <v>5.7224229907098872E-5</v>
      </c>
      <c r="AC447" s="73"/>
      <c r="AD447" s="81">
        <f t="shared" si="603"/>
        <v>1499.5559388085753</v>
      </c>
      <c r="AE447" s="81">
        <f t="shared" si="587"/>
        <v>1571.0080260018663</v>
      </c>
      <c r="AF447" s="81">
        <f t="shared" si="588"/>
        <v>1651.5105408813288</v>
      </c>
      <c r="AG447" s="81">
        <f t="shared" si="589"/>
        <v>1742.2098494177851</v>
      </c>
      <c r="AH447" s="81">
        <f t="shared" si="590"/>
        <v>1844.3975212105081</v>
      </c>
      <c r="AI447" s="82">
        <f t="shared" si="591"/>
        <v>6826.3887545285825</v>
      </c>
      <c r="AK447" s="86">
        <f t="shared" si="592"/>
        <v>4.7648830793241982E-2</v>
      </c>
      <c r="AL447" s="86">
        <f t="shared" si="593"/>
        <v>5.124258663677056E-2</v>
      </c>
      <c r="AM447" s="86">
        <f t="shared" si="594"/>
        <v>5.4919000691363816E-2</v>
      </c>
      <c r="AN447" s="86">
        <f t="shared" si="595"/>
        <v>5.8654054692017878E-2</v>
      </c>
      <c r="AO447" s="56"/>
      <c r="AP447" s="53" t="str">
        <f t="shared" si="604"/>
        <v>MVA0020-ST-0810-003-B</v>
      </c>
      <c r="AQ447" s="53">
        <f t="shared" si="605"/>
        <v>149.95559388085752</v>
      </c>
      <c r="AR447" s="54">
        <f t="shared" ref="AR447:AU447" si="664">IF($B447=0,L447,AQ447*(1+AK447))</f>
        <v>157.1008026001866</v>
      </c>
      <c r="AS447" s="54">
        <f t="shared" si="664"/>
        <v>165.15105408813284</v>
      </c>
      <c r="AT447" s="54">
        <f t="shared" si="664"/>
        <v>174.22098494177845</v>
      </c>
      <c r="AU447" s="54">
        <f t="shared" si="664"/>
        <v>184.43975212105073</v>
      </c>
      <c r="AW447" s="102">
        <f t="shared" si="607"/>
        <v>0.13328968603354696</v>
      </c>
      <c r="AX447" s="102">
        <f t="shared" si="608"/>
        <v>0.22996246653920432</v>
      </c>
      <c r="AY447" s="103">
        <f t="shared" si="609"/>
        <v>0.57961496082154584</v>
      </c>
    </row>
    <row r="448" spans="1:51" x14ac:dyDescent="0.2">
      <c r="A448" s="27" t="s">
        <v>462</v>
      </c>
      <c r="B448" s="18">
        <f>IF(ISERROR(VLOOKUP('Prices revenue smoothing'!A448,Quantities!$A$1:$B$576,2,FALSE)),0,VLOOKUP('Prices revenue smoothing'!A448,Quantities!$A$1:$B$576,2,FALSE))</f>
        <v>56</v>
      </c>
      <c r="C448" s="19">
        <f t="shared" si="597"/>
        <v>0.23069127346777715</v>
      </c>
      <c r="D448" s="20">
        <v>3</v>
      </c>
      <c r="E448" s="21">
        <v>990</v>
      </c>
      <c r="F448" s="22">
        <v>0</v>
      </c>
      <c r="G448" s="23">
        <f>Prices!G445</f>
        <v>156.0462968738851</v>
      </c>
      <c r="H448" s="23">
        <v>0</v>
      </c>
      <c r="I448" s="23">
        <f>VLOOKUP(A448,'[1]Public Lighting Charges'!$A$8:$L$689,12,FALSE)</f>
        <v>46.793332383003396</v>
      </c>
      <c r="J448" s="24">
        <f t="shared" si="598"/>
        <v>202.83962925688849</v>
      </c>
      <c r="K448" s="25">
        <f t="shared" si="599"/>
        <v>202.83962925688849</v>
      </c>
      <c r="L448" s="25">
        <f t="shared" si="646"/>
        <v>221.80418732456283</v>
      </c>
      <c r="M448" s="25">
        <f t="shared" si="646"/>
        <v>221.97521388747396</v>
      </c>
      <c r="N448" s="25">
        <f t="shared" si="646"/>
        <v>221.82095658648109</v>
      </c>
      <c r="O448" s="25">
        <f t="shared" si="646"/>
        <v>222.43559424840095</v>
      </c>
      <c r="P448" s="23">
        <f t="shared" si="611"/>
        <v>65.757890450677735</v>
      </c>
      <c r="Q448" s="23">
        <f t="shared" si="612"/>
        <v>156.0462968738851</v>
      </c>
      <c r="R448" s="32">
        <f t="shared" si="613"/>
        <v>221.80418732456283</v>
      </c>
      <c r="S448" s="26">
        <f t="shared" si="580"/>
        <v>0</v>
      </c>
      <c r="U448" s="61">
        <f t="shared" si="581"/>
        <v>11359.019238385756</v>
      </c>
      <c r="V448" s="61">
        <f t="shared" si="582"/>
        <v>12421.034490175518</v>
      </c>
      <c r="W448" s="61">
        <f t="shared" si="583"/>
        <v>12430.611977698542</v>
      </c>
      <c r="X448" s="61">
        <f t="shared" si="584"/>
        <v>12421.973568842941</v>
      </c>
      <c r="Y448" s="61">
        <f t="shared" si="585"/>
        <v>12456.393277910453</v>
      </c>
      <c r="Z448" s="62">
        <f t="shared" si="586"/>
        <v>50406.736571912596</v>
      </c>
      <c r="AA448" s="61">
        <f t="shared" si="601"/>
        <v>1097.3740395246969</v>
      </c>
      <c r="AB448" s="63">
        <f t="shared" si="602"/>
        <v>3.1417774821998685E-4</v>
      </c>
      <c r="AC448" s="73"/>
      <c r="AD448" s="81">
        <f t="shared" si="603"/>
        <v>11359.019238385756</v>
      </c>
      <c r="AE448" s="81">
        <f t="shared" si="587"/>
        <v>11751.312081757362</v>
      </c>
      <c r="AF448" s="81">
        <f t="shared" si="588"/>
        <v>12193.29441846921</v>
      </c>
      <c r="AG448" s="81">
        <f t="shared" si="589"/>
        <v>12691.260132771618</v>
      </c>
      <c r="AH448" s="81">
        <f t="shared" si="590"/>
        <v>13252.300319276566</v>
      </c>
      <c r="AI448" s="82">
        <f t="shared" si="591"/>
        <v>50406.736571929527</v>
      </c>
      <c r="AK448" s="86">
        <f t="shared" si="592"/>
        <v>3.4535802355710708E-2</v>
      </c>
      <c r="AL448" s="86">
        <f t="shared" si="593"/>
        <v>3.76113180925539E-2</v>
      </c>
      <c r="AM448" s="86">
        <f t="shared" si="594"/>
        <v>4.0839308657071298E-2</v>
      </c>
      <c r="AN448" s="86">
        <f t="shared" si="595"/>
        <v>4.4206814818665577E-2</v>
      </c>
      <c r="AO448" s="56"/>
      <c r="AP448" s="53" t="str">
        <f t="shared" si="604"/>
        <v>MVA0020-ST-0990-003-B</v>
      </c>
      <c r="AQ448" s="53">
        <f t="shared" si="605"/>
        <v>202.83962925688849</v>
      </c>
      <c r="AR448" s="54">
        <f t="shared" ref="AR448:AU448" si="665">IF($B448=0,L448,AQ448*(1+AK448))</f>
        <v>209.84485860281004</v>
      </c>
      <c r="AS448" s="54">
        <f t="shared" si="665"/>
        <v>217.73740032980731</v>
      </c>
      <c r="AT448" s="54">
        <f t="shared" si="665"/>
        <v>226.62964522806462</v>
      </c>
      <c r="AU448" s="54">
        <f t="shared" si="665"/>
        <v>236.64821998708155</v>
      </c>
      <c r="AW448" s="102">
        <f t="shared" si="607"/>
        <v>9.6608168055241972E-2</v>
      </c>
      <c r="AX448" s="102">
        <f t="shared" si="608"/>
        <v>0.16667645693325439</v>
      </c>
      <c r="AY448" s="103">
        <f t="shared" si="609"/>
        <v>0.57961496082154373</v>
      </c>
    </row>
    <row r="449" spans="1:51" x14ac:dyDescent="0.2">
      <c r="A449" s="27" t="s">
        <v>463</v>
      </c>
      <c r="B449" s="18">
        <f>IF(ISERROR(VLOOKUP('Prices revenue smoothing'!A449,Quantities!$A$1:$B$576,2,FALSE)),0,VLOOKUP('Prices revenue smoothing'!A449,Quantities!$A$1:$B$576,2,FALSE))</f>
        <v>23</v>
      </c>
      <c r="C449" s="19">
        <f t="shared" si="597"/>
        <v>0.41882652961952005</v>
      </c>
      <c r="D449" s="20">
        <v>3</v>
      </c>
      <c r="E449" s="21">
        <v>20</v>
      </c>
      <c r="F449" s="22">
        <v>0</v>
      </c>
      <c r="G449" s="23">
        <f>Prices!G446</f>
        <v>62.728076464803792</v>
      </c>
      <c r="H449" s="23">
        <v>0</v>
      </c>
      <c r="I449" s="23">
        <f>VLOOKUP(A449,'[1]Public Lighting Charges'!$A$8:$L$689,12,FALSE)</f>
        <v>45.205405811559004</v>
      </c>
      <c r="J449" s="24">
        <f t="shared" si="598"/>
        <v>107.9334822763628</v>
      </c>
      <c r="K449" s="25">
        <f t="shared" si="599"/>
        <v>107.9334822763628</v>
      </c>
      <c r="L449" s="25">
        <f t="shared" si="646"/>
        <v>126.25448015847749</v>
      </c>
      <c r="M449" s="25">
        <f t="shared" si="646"/>
        <v>126.41970295384652</v>
      </c>
      <c r="N449" s="25">
        <f t="shared" si="646"/>
        <v>126.2706803573428</v>
      </c>
      <c r="O449" s="25">
        <f t="shared" si="646"/>
        <v>126.86446035802186</v>
      </c>
      <c r="P449" s="23">
        <f t="shared" si="611"/>
        <v>63.526403693673693</v>
      </c>
      <c r="Q449" s="23">
        <f t="shared" si="612"/>
        <v>62.728076464803792</v>
      </c>
      <c r="R449" s="32">
        <f t="shared" si="613"/>
        <v>126.25448015847749</v>
      </c>
      <c r="S449" s="26">
        <f t="shared" si="580"/>
        <v>0</v>
      </c>
      <c r="U449" s="61">
        <f t="shared" si="581"/>
        <v>2482.4700923563441</v>
      </c>
      <c r="V449" s="61">
        <f t="shared" si="582"/>
        <v>2903.8530436449823</v>
      </c>
      <c r="W449" s="61">
        <f t="shared" si="583"/>
        <v>2907.6531679384702</v>
      </c>
      <c r="X449" s="61">
        <f t="shared" si="584"/>
        <v>2904.2256482188845</v>
      </c>
      <c r="Y449" s="61">
        <f t="shared" si="585"/>
        <v>2917.8825882345027</v>
      </c>
      <c r="Z449" s="62">
        <f t="shared" si="586"/>
        <v>11627.659429324891</v>
      </c>
      <c r="AA449" s="61">
        <f t="shared" si="601"/>
        <v>435.41249587815855</v>
      </c>
      <c r="AB449" s="63">
        <f t="shared" si="602"/>
        <v>1.2465842326750748E-4</v>
      </c>
      <c r="AC449" s="73"/>
      <c r="AD449" s="81">
        <f t="shared" si="603"/>
        <v>2482.4700923563441</v>
      </c>
      <c r="AE449" s="81">
        <f t="shared" si="587"/>
        <v>2638.1227685592116</v>
      </c>
      <c r="AF449" s="81">
        <f t="shared" si="588"/>
        <v>2813.4910800285802</v>
      </c>
      <c r="AG449" s="81">
        <f t="shared" si="589"/>
        <v>3011.0722936502116</v>
      </c>
      <c r="AH449" s="81">
        <f t="shared" si="590"/>
        <v>3233.6799908396524</v>
      </c>
      <c r="AI449" s="82">
        <f t="shared" si="591"/>
        <v>11627.659429331605</v>
      </c>
      <c r="AK449" s="86">
        <f t="shared" si="592"/>
        <v>6.270072565310264E-2</v>
      </c>
      <c r="AL449" s="86">
        <f t="shared" si="593"/>
        <v>6.6474659011090856E-2</v>
      </c>
      <c r="AM449" s="86">
        <f t="shared" si="594"/>
        <v>7.0226351533207734E-2</v>
      </c>
      <c r="AN449" s="86">
        <f t="shared" si="595"/>
        <v>7.3929708582181453E-2</v>
      </c>
      <c r="AO449" s="56"/>
      <c r="AP449" s="53" t="str">
        <f t="shared" si="604"/>
        <v>MVA0190-ST-0020-003-B</v>
      </c>
      <c r="AQ449" s="53">
        <f t="shared" si="605"/>
        <v>107.9334822763628</v>
      </c>
      <c r="AR449" s="54">
        <f t="shared" ref="AR449:AU449" si="666">IF($B449=0,L449,AQ449*(1+AK449))</f>
        <v>114.70098993735704</v>
      </c>
      <c r="AS449" s="54">
        <f t="shared" si="666"/>
        <v>122.32569913167742</v>
      </c>
      <c r="AT449" s="54">
        <f t="shared" si="666"/>
        <v>130.91618668044401</v>
      </c>
      <c r="AU449" s="54">
        <f t="shared" si="666"/>
        <v>140.59478221041971</v>
      </c>
      <c r="AW449" s="102">
        <f t="shared" si="607"/>
        <v>0.17539486063450124</v>
      </c>
      <c r="AX449" s="102">
        <f t="shared" si="608"/>
        <v>0.30260582022571941</v>
      </c>
      <c r="AY449" s="103">
        <f t="shared" si="609"/>
        <v>0.57961496082154296</v>
      </c>
    </row>
    <row r="450" spans="1:51" x14ac:dyDescent="0.2">
      <c r="A450" s="27" t="s">
        <v>464</v>
      </c>
      <c r="B450" s="18">
        <f>IF(ISERROR(VLOOKUP('Prices revenue smoothing'!A450,Quantities!$A$1:$B$576,2,FALSE)),0,VLOOKUP('Prices revenue smoothing'!A450,Quantities!$A$1:$B$576,2,FALSE))</f>
        <v>1</v>
      </c>
      <c r="C450" s="19">
        <f t="shared" si="597"/>
        <v>0.30161626096421357</v>
      </c>
      <c r="D450" s="20">
        <v>3</v>
      </c>
      <c r="E450" s="21">
        <v>200</v>
      </c>
      <c r="F450" s="22">
        <v>0</v>
      </c>
      <c r="G450" s="23">
        <f>Prices!G447</f>
        <v>129.70185482779229</v>
      </c>
      <c r="H450" s="23">
        <v>0</v>
      </c>
      <c r="I450" s="23">
        <f>VLOOKUP(A450,'[1]Public Lighting Charges'!$A$8:$L$689,12,FALSE)</f>
        <v>56.015319811559003</v>
      </c>
      <c r="J450" s="24">
        <f t="shared" si="598"/>
        <v>185.7171746393513</v>
      </c>
      <c r="K450" s="25">
        <f t="shared" si="599"/>
        <v>185.7171746393513</v>
      </c>
      <c r="L450" s="25">
        <f t="shared" si="646"/>
        <v>208.41925057937385</v>
      </c>
      <c r="M450" s="25">
        <f t="shared" si="646"/>
        <v>208.62398290190487</v>
      </c>
      <c r="N450" s="25">
        <f t="shared" si="646"/>
        <v>208.43932471219404</v>
      </c>
      <c r="O450" s="25">
        <f t="shared" si="646"/>
        <v>209.17509460605129</v>
      </c>
      <c r="P450" s="23">
        <f t="shared" si="611"/>
        <v>78.717395751581563</v>
      </c>
      <c r="Q450" s="23">
        <f t="shared" si="612"/>
        <v>129.70185482779229</v>
      </c>
      <c r="R450" s="32">
        <f t="shared" si="613"/>
        <v>208.41925057937385</v>
      </c>
      <c r="S450" s="26">
        <f t="shared" si="580"/>
        <v>0</v>
      </c>
      <c r="U450" s="61">
        <f t="shared" si="581"/>
        <v>185.7171746393513</v>
      </c>
      <c r="V450" s="61">
        <f t="shared" si="582"/>
        <v>208.41925057937385</v>
      </c>
      <c r="W450" s="61">
        <f t="shared" si="583"/>
        <v>208.62398290190487</v>
      </c>
      <c r="X450" s="61">
        <f t="shared" si="584"/>
        <v>208.43932471219404</v>
      </c>
      <c r="Y450" s="61">
        <f t="shared" si="585"/>
        <v>209.17509460605129</v>
      </c>
      <c r="Z450" s="62">
        <f t="shared" si="586"/>
        <v>841.38285395020716</v>
      </c>
      <c r="AA450" s="61">
        <f t="shared" si="601"/>
        <v>23.45791996669999</v>
      </c>
      <c r="AB450" s="63">
        <f t="shared" si="602"/>
        <v>6.7159930958951823E-6</v>
      </c>
      <c r="AC450" s="73"/>
      <c r="AD450" s="81">
        <f t="shared" si="603"/>
        <v>185.7171746393513</v>
      </c>
      <c r="AE450" s="81">
        <f t="shared" si="587"/>
        <v>194.10298821965625</v>
      </c>
      <c r="AF450" s="81">
        <f t="shared" si="588"/>
        <v>203.55098489886714</v>
      </c>
      <c r="AG450" s="81">
        <f t="shared" si="589"/>
        <v>214.19570534197689</v>
      </c>
      <c r="AH450" s="81">
        <f t="shared" si="590"/>
        <v>226.18873171139586</v>
      </c>
      <c r="AI450" s="82">
        <f t="shared" si="591"/>
        <v>841.38285395056903</v>
      </c>
      <c r="AK450" s="86">
        <f t="shared" si="592"/>
        <v>4.5153678417677687E-2</v>
      </c>
      <c r="AL450" s="86">
        <f t="shared" si="593"/>
        <v>4.8675173761462562E-2</v>
      </c>
      <c r="AM450" s="86">
        <f t="shared" si="594"/>
        <v>5.2295106547376818E-2</v>
      </c>
      <c r="AN450" s="86">
        <f t="shared" si="595"/>
        <v>5.5990974937015429E-2</v>
      </c>
      <c r="AO450" s="56"/>
      <c r="AP450" s="53" t="str">
        <f t="shared" si="604"/>
        <v>MVA0190-ST-0200-003-B</v>
      </c>
      <c r="AQ450" s="53">
        <f t="shared" si="605"/>
        <v>185.7171746393513</v>
      </c>
      <c r="AR450" s="54">
        <f t="shared" ref="AR450:AU450" si="667">IF($B450=0,L450,AQ450*(1+AK450))</f>
        <v>194.10298821965623</v>
      </c>
      <c r="AS450" s="54">
        <f t="shared" si="667"/>
        <v>203.55098489886711</v>
      </c>
      <c r="AT450" s="54">
        <f t="shared" si="667"/>
        <v>214.19570534197689</v>
      </c>
      <c r="AU450" s="54">
        <f t="shared" si="667"/>
        <v>226.18873171139583</v>
      </c>
      <c r="AW450" s="102">
        <f t="shared" si="607"/>
        <v>0.12630991189831256</v>
      </c>
      <c r="AX450" s="102">
        <f t="shared" si="608"/>
        <v>0.21792037893445898</v>
      </c>
      <c r="AY450" s="103">
        <f t="shared" si="609"/>
        <v>0.5796149608215444</v>
      </c>
    </row>
    <row r="451" spans="1:51" x14ac:dyDescent="0.2">
      <c r="A451" s="27" t="s">
        <v>465</v>
      </c>
      <c r="B451" s="18">
        <f>IF(ISERROR(VLOOKUP('Prices revenue smoothing'!A451,Quantities!$A$1:$B$576,2,FALSE)),0,VLOOKUP('Prices revenue smoothing'!A451,Quantities!$A$1:$B$576,2,FALSE))</f>
        <v>7</v>
      </c>
      <c r="C451" s="19">
        <f t="shared" si="597"/>
        <v>0.24518005660950229</v>
      </c>
      <c r="D451" s="20">
        <v>3</v>
      </c>
      <c r="E451" s="21">
        <v>290</v>
      </c>
      <c r="F451" s="22">
        <v>0</v>
      </c>
      <c r="G451" s="23">
        <f>Prices!G448</f>
        <v>169.5721161978754</v>
      </c>
      <c r="H451" s="23">
        <v>0</v>
      </c>
      <c r="I451" s="23">
        <f>VLOOKUP(A451,'[1]Public Lighting Charges'!$A$8:$L$689,12,FALSE)</f>
        <v>55.080289561559006</v>
      </c>
      <c r="J451" s="24">
        <f t="shared" si="598"/>
        <v>224.6524057594344</v>
      </c>
      <c r="K451" s="25">
        <f t="shared" si="599"/>
        <v>224.6524057594344</v>
      </c>
      <c r="L451" s="25">
        <f t="shared" si="646"/>
        <v>246.97552951614125</v>
      </c>
      <c r="M451" s="25">
        <f t="shared" si="646"/>
        <v>247.17684436439265</v>
      </c>
      <c r="N451" s="25">
        <f t="shared" si="646"/>
        <v>246.99526856346174</v>
      </c>
      <c r="O451" s="25">
        <f t="shared" si="646"/>
        <v>247.71875669029333</v>
      </c>
      <c r="P451" s="23">
        <f t="shared" si="611"/>
        <v>77.403413318265848</v>
      </c>
      <c r="Q451" s="23">
        <f t="shared" si="612"/>
        <v>169.5721161978754</v>
      </c>
      <c r="R451" s="32">
        <f t="shared" si="613"/>
        <v>246.97552951614125</v>
      </c>
      <c r="S451" s="26">
        <f t="shared" si="580"/>
        <v>0</v>
      </c>
      <c r="U451" s="61">
        <f t="shared" si="581"/>
        <v>1572.5668403160407</v>
      </c>
      <c r="V451" s="61">
        <f t="shared" si="582"/>
        <v>1728.8287066129888</v>
      </c>
      <c r="W451" s="61">
        <f t="shared" si="583"/>
        <v>1730.2379105507484</v>
      </c>
      <c r="X451" s="61">
        <f t="shared" si="584"/>
        <v>1728.9668799442322</v>
      </c>
      <c r="Y451" s="61">
        <f t="shared" si="585"/>
        <v>1734.0312968320534</v>
      </c>
      <c r="Z451" s="62">
        <f t="shared" si="586"/>
        <v>7008.2462092754477</v>
      </c>
      <c r="AA451" s="61">
        <f t="shared" si="601"/>
        <v>161.46445651601266</v>
      </c>
      <c r="AB451" s="63">
        <f t="shared" si="602"/>
        <v>4.6227209263795572E-5</v>
      </c>
      <c r="AC451" s="73"/>
      <c r="AD451" s="81">
        <f t="shared" si="603"/>
        <v>1572.5668403160407</v>
      </c>
      <c r="AE451" s="81">
        <f t="shared" si="587"/>
        <v>1630.2876797643228</v>
      </c>
      <c r="AF451" s="81">
        <f t="shared" si="588"/>
        <v>1695.3196881921563</v>
      </c>
      <c r="AG451" s="81">
        <f t="shared" si="589"/>
        <v>1768.5889296062064</v>
      </c>
      <c r="AH451" s="81">
        <f t="shared" si="590"/>
        <v>1851.138767250352</v>
      </c>
      <c r="AI451" s="82">
        <f t="shared" si="591"/>
        <v>7008.2462092779397</v>
      </c>
      <c r="AK451" s="86">
        <f t="shared" si="592"/>
        <v>3.6704856015329572E-2</v>
      </c>
      <c r="AL451" s="86">
        <f t="shared" si="593"/>
        <v>3.9889897491732641E-2</v>
      </c>
      <c r="AM451" s="86">
        <f t="shared" si="594"/>
        <v>4.3218539797754911E-2</v>
      </c>
      <c r="AN451" s="86">
        <f t="shared" si="595"/>
        <v>4.6675536786564692E-2</v>
      </c>
      <c r="AO451" s="56"/>
      <c r="AP451" s="53" t="str">
        <f t="shared" si="604"/>
        <v>MVA0190-ST-0290-003-B</v>
      </c>
      <c r="AQ451" s="53">
        <f t="shared" si="605"/>
        <v>224.6524057594344</v>
      </c>
      <c r="AR451" s="54">
        <f t="shared" ref="AR451:AU451" si="668">IF($B451=0,L451,AQ451*(1+AK451))</f>
        <v>232.89823996633183</v>
      </c>
      <c r="AS451" s="54">
        <f t="shared" si="668"/>
        <v>242.18852688459373</v>
      </c>
      <c r="AT451" s="54">
        <f t="shared" si="668"/>
        <v>252.65556137231519</v>
      </c>
      <c r="AU451" s="54">
        <f t="shared" si="668"/>
        <v>264.44839532147887</v>
      </c>
      <c r="AW451" s="102">
        <f t="shared" si="607"/>
        <v>0.10267573522252497</v>
      </c>
      <c r="AX451" s="102">
        <f t="shared" si="608"/>
        <v>0.17714472910946433</v>
      </c>
      <c r="AY451" s="103">
        <f t="shared" si="609"/>
        <v>0.57961496082154274</v>
      </c>
    </row>
    <row r="452" spans="1:51" x14ac:dyDescent="0.2">
      <c r="A452" s="18" t="s">
        <v>466</v>
      </c>
      <c r="B452" s="18">
        <f>IF(ISERROR(VLOOKUP('Prices revenue smoothing'!A452,Quantities!$A$1:$B$576,2,FALSE)),0,VLOOKUP('Prices revenue smoothing'!A452,Quantities!$A$1:$B$576,2,FALSE))</f>
        <v>57</v>
      </c>
      <c r="C452" s="19">
        <f t="shared" si="597"/>
        <v>1</v>
      </c>
      <c r="D452" s="20">
        <v>4</v>
      </c>
      <c r="E452" s="21">
        <v>10</v>
      </c>
      <c r="F452" s="22">
        <v>0</v>
      </c>
      <c r="G452" s="23">
        <v>0</v>
      </c>
      <c r="H452" s="23">
        <v>0</v>
      </c>
      <c r="I452" s="23">
        <f>VLOOKUP(A452,'[1]Public Lighting Charges'!$A$8:$L$689,12,FALSE)</f>
        <v>30.541486949948279</v>
      </c>
      <c r="J452" s="24">
        <f t="shared" si="598"/>
        <v>30.541486949948279</v>
      </c>
      <c r="K452" s="25">
        <f t="shared" si="599"/>
        <v>30.541486949948279</v>
      </c>
      <c r="L452" s="25">
        <f t="shared" ref="L452:O483" si="669">IF($D452=1,($I452*(1+L$8)*L$7)+$F452,$J452*(1+L$8)*L$7)</f>
        <v>42.919442809014114</v>
      </c>
      <c r="M452" s="25">
        <f t="shared" si="669"/>
        <v>43.031069942052881</v>
      </c>
      <c r="N452" s="25">
        <f t="shared" si="669"/>
        <v>42.930387919523561</v>
      </c>
      <c r="O452" s="25">
        <f t="shared" si="669"/>
        <v>43.331555076776311</v>
      </c>
      <c r="P452" s="23">
        <f>IF($D452=4,($I452*(1+L$8)*L$7))</f>
        <v>42.919442809014114</v>
      </c>
      <c r="Q452" s="23">
        <f>IF($D452=4,0)</f>
        <v>0</v>
      </c>
      <c r="R452" s="32">
        <f t="shared" si="613"/>
        <v>42.919442809014114</v>
      </c>
      <c r="S452" s="26">
        <f t="shared" si="580"/>
        <v>0</v>
      </c>
      <c r="U452" s="61">
        <f t="shared" si="581"/>
        <v>1740.8647561470518</v>
      </c>
      <c r="V452" s="61">
        <f t="shared" si="582"/>
        <v>2446.4082401138044</v>
      </c>
      <c r="W452" s="61">
        <f t="shared" si="583"/>
        <v>2452.770986697014</v>
      </c>
      <c r="X452" s="61">
        <f t="shared" si="584"/>
        <v>2447.0321114128428</v>
      </c>
      <c r="Y452" s="61">
        <f t="shared" si="585"/>
        <v>2469.8986393762498</v>
      </c>
      <c r="Z452" s="62">
        <f t="shared" si="586"/>
        <v>9478.6495908231391</v>
      </c>
      <c r="AA452" s="61">
        <f t="shared" si="601"/>
        <v>729.03388322919795</v>
      </c>
      <c r="AB452" s="63">
        <f t="shared" si="602"/>
        <v>2.0872210892489176E-4</v>
      </c>
      <c r="AC452" s="73"/>
      <c r="AD452" s="81">
        <f t="shared" si="603"/>
        <v>1740.8647561470518</v>
      </c>
      <c r="AE452" s="81">
        <f t="shared" si="587"/>
        <v>2001.4821615761959</v>
      </c>
      <c r="AF452" s="81">
        <f t="shared" si="588"/>
        <v>2295.1104848699706</v>
      </c>
      <c r="AG452" s="81">
        <f t="shared" si="589"/>
        <v>2625.9310304062274</v>
      </c>
      <c r="AH452" s="81">
        <f t="shared" si="590"/>
        <v>2998.6547245009888</v>
      </c>
      <c r="AI452" s="82">
        <f t="shared" si="591"/>
        <v>9478.6495908343877</v>
      </c>
      <c r="AK452" s="86">
        <f t="shared" si="592"/>
        <v>0.14970571637394309</v>
      </c>
      <c r="AL452" s="86">
        <f t="shared" si="593"/>
        <v>0.14670544106300609</v>
      </c>
      <c r="AM452" s="86">
        <f t="shared" si="594"/>
        <v>0.14414144666111767</v>
      </c>
      <c r="AN452" s="86">
        <f t="shared" si="595"/>
        <v>0.14193963580113589</v>
      </c>
      <c r="AO452" s="56"/>
      <c r="AP452" s="53" t="str">
        <f t="shared" si="604"/>
        <v>FLU0130-ST-0010-004-B</v>
      </c>
      <c r="AQ452" s="53">
        <f t="shared" si="605"/>
        <v>30.541486949948279</v>
      </c>
      <c r="AR452" s="54">
        <f t="shared" ref="AR452:AU452" si="670">IF($B452=0,L452,AQ452*(1+AK452))</f>
        <v>35.113722132915719</v>
      </c>
      <c r="AS452" s="54">
        <f t="shared" si="670"/>
        <v>40.265096225788952</v>
      </c>
      <c r="AT452" s="54">
        <f t="shared" si="670"/>
        <v>46.068965445723279</v>
      </c>
      <c r="AU452" s="54">
        <f t="shared" si="670"/>
        <v>52.607977622824357</v>
      </c>
      <c r="AW452" s="102">
        <f t="shared" si="607"/>
        <v>0.41877686400104014</v>
      </c>
      <c r="AX452" s="102">
        <f t="shared" si="608"/>
        <v>0.72250872097481311</v>
      </c>
      <c r="AY452" s="103">
        <f t="shared" si="609"/>
        <v>0.57961496082154396</v>
      </c>
    </row>
    <row r="453" spans="1:51" x14ac:dyDescent="0.2">
      <c r="A453" s="18" t="s">
        <v>467</v>
      </c>
      <c r="B453" s="18">
        <f>IF(ISERROR(VLOOKUP('Prices revenue smoothing'!A453,Quantities!$A$1:$B$576,2,FALSE)),0,VLOOKUP('Prices revenue smoothing'!A453,Quantities!$A$1:$B$576,2,FALSE))</f>
        <v>1</v>
      </c>
      <c r="C453" s="19">
        <f t="shared" si="597"/>
        <v>1</v>
      </c>
      <c r="D453" s="20">
        <v>4</v>
      </c>
      <c r="E453" s="21">
        <v>10</v>
      </c>
      <c r="F453" s="22">
        <v>0</v>
      </c>
      <c r="G453" s="23">
        <v>0</v>
      </c>
      <c r="H453" s="23">
        <v>0</v>
      </c>
      <c r="I453" s="23">
        <f>VLOOKUP(A453,'[1]Public Lighting Charges'!$A$8:$L$689,12,FALSE)</f>
        <v>34.058476987600407</v>
      </c>
      <c r="J453" s="24">
        <f t="shared" si="598"/>
        <v>34.058476987600407</v>
      </c>
      <c r="K453" s="25">
        <f t="shared" si="599"/>
        <v>34.058476987600407</v>
      </c>
      <c r="L453" s="25">
        <f t="shared" si="669"/>
        <v>47.861810318109434</v>
      </c>
      <c r="M453" s="25">
        <f t="shared" si="669"/>
        <v>47.986291819223737</v>
      </c>
      <c r="N453" s="25">
        <f t="shared" si="669"/>
        <v>47.874015807482735</v>
      </c>
      <c r="O453" s="25">
        <f t="shared" si="669"/>
        <v>48.321379173119297</v>
      </c>
      <c r="P453" s="23">
        <f t="shared" ref="P453:P516" si="671">IF($D453=4,($I453*(1+L$8)*L$7))</f>
        <v>47.861810318109434</v>
      </c>
      <c r="Q453" s="23">
        <f t="shared" ref="Q453:Q516" si="672">IF($D453=4,0)</f>
        <v>0</v>
      </c>
      <c r="R453" s="32">
        <f t="shared" si="613"/>
        <v>47.861810318109434</v>
      </c>
      <c r="S453" s="26">
        <f t="shared" si="580"/>
        <v>0</v>
      </c>
      <c r="U453" s="61">
        <f t="shared" si="581"/>
        <v>34.058476987600407</v>
      </c>
      <c r="V453" s="61">
        <f t="shared" si="582"/>
        <v>47.861810318109434</v>
      </c>
      <c r="W453" s="61">
        <f t="shared" si="583"/>
        <v>47.986291819223737</v>
      </c>
      <c r="X453" s="61">
        <f t="shared" si="584"/>
        <v>47.874015807482735</v>
      </c>
      <c r="Y453" s="61">
        <f t="shared" si="585"/>
        <v>48.321379173119297</v>
      </c>
      <c r="Z453" s="62">
        <f t="shared" si="586"/>
        <v>185.44138355530498</v>
      </c>
      <c r="AA453" s="61">
        <f t="shared" si="601"/>
        <v>14.26290218551889</v>
      </c>
      <c r="AB453" s="63">
        <f t="shared" si="602"/>
        <v>4.0834631860519833E-6</v>
      </c>
      <c r="AC453" s="73"/>
      <c r="AD453" s="81">
        <f t="shared" si="603"/>
        <v>34.058476987600407</v>
      </c>
      <c r="AE453" s="81">
        <f t="shared" si="587"/>
        <v>39.157225683634579</v>
      </c>
      <c r="AF453" s="81">
        <f t="shared" si="588"/>
        <v>44.901803748355853</v>
      </c>
      <c r="AG453" s="81">
        <f t="shared" si="589"/>
        <v>51.374014698337461</v>
      </c>
      <c r="AH453" s="81">
        <f t="shared" si="590"/>
        <v>58.666023634261684</v>
      </c>
      <c r="AI453" s="82">
        <f t="shared" si="591"/>
        <v>185.44138355552496</v>
      </c>
      <c r="AK453" s="86">
        <f t="shared" si="592"/>
        <v>0.149705716373943</v>
      </c>
      <c r="AL453" s="86">
        <f t="shared" si="593"/>
        <v>0.14670544106300593</v>
      </c>
      <c r="AM453" s="86">
        <f t="shared" si="594"/>
        <v>0.14414144666111767</v>
      </c>
      <c r="AN453" s="86">
        <f t="shared" si="595"/>
        <v>0.14193963580113592</v>
      </c>
      <c r="AO453" s="56"/>
      <c r="AP453" s="53" t="str">
        <f t="shared" si="604"/>
        <v>FLU0240-ST-0010-004-B</v>
      </c>
      <c r="AQ453" s="53">
        <f t="shared" si="605"/>
        <v>34.058476987600407</v>
      </c>
      <c r="AR453" s="54">
        <f t="shared" ref="AR453:AU453" si="673">IF($B453=0,L453,AQ453*(1+AK453))</f>
        <v>39.157225683634579</v>
      </c>
      <c r="AS453" s="54">
        <f t="shared" si="673"/>
        <v>44.901803748355853</v>
      </c>
      <c r="AT453" s="54">
        <f t="shared" si="673"/>
        <v>51.374014698337461</v>
      </c>
      <c r="AU453" s="54">
        <f t="shared" si="673"/>
        <v>58.666023634261691</v>
      </c>
      <c r="AW453" s="102">
        <f t="shared" si="607"/>
        <v>0.41877686400104008</v>
      </c>
      <c r="AX453" s="102">
        <f t="shared" si="608"/>
        <v>0.72250872097481333</v>
      </c>
      <c r="AY453" s="103">
        <f t="shared" si="609"/>
        <v>0.57961496082154373</v>
      </c>
    </row>
    <row r="454" spans="1:51" x14ac:dyDescent="0.2">
      <c r="A454" s="18" t="s">
        <v>468</v>
      </c>
      <c r="B454" s="18">
        <f>IF(ISERROR(VLOOKUP('Prices revenue smoothing'!A454,Quantities!$A$1:$B$576,2,FALSE)),0,VLOOKUP('Prices revenue smoothing'!A454,Quantities!$A$1:$B$576,2,FALSE))</f>
        <v>32604</v>
      </c>
      <c r="C454" s="19">
        <f t="shared" si="597"/>
        <v>1</v>
      </c>
      <c r="D454" s="20">
        <v>4</v>
      </c>
      <c r="E454" s="21">
        <v>1620</v>
      </c>
      <c r="F454" s="22">
        <v>0</v>
      </c>
      <c r="G454" s="23">
        <v>0</v>
      </c>
      <c r="H454" s="23">
        <v>0</v>
      </c>
      <c r="I454" s="23">
        <f>VLOOKUP(A454,'[1]Public Lighting Charges'!$A$8:$L$689,12,FALSE)</f>
        <v>43.639337217127348</v>
      </c>
      <c r="J454" s="24">
        <f t="shared" si="598"/>
        <v>43.639337217127348</v>
      </c>
      <c r="K454" s="25">
        <f t="shared" si="599"/>
        <v>43.639337217127348</v>
      </c>
      <c r="L454" s="25">
        <f t="shared" si="669"/>
        <v>61.325633587625646</v>
      </c>
      <c r="M454" s="25">
        <f t="shared" si="669"/>
        <v>61.485132504926</v>
      </c>
      <c r="N454" s="25">
        <f t="shared" si="669"/>
        <v>61.341272556651063</v>
      </c>
      <c r="O454" s="25">
        <f t="shared" si="669"/>
        <v>61.914482003999815</v>
      </c>
      <c r="P454" s="23">
        <f t="shared" si="671"/>
        <v>61.325633587625646</v>
      </c>
      <c r="Q454" s="23">
        <f t="shared" si="672"/>
        <v>0</v>
      </c>
      <c r="R454" s="32">
        <f t="shared" si="613"/>
        <v>61.325633587625646</v>
      </c>
      <c r="S454" s="26">
        <f t="shared" si="580"/>
        <v>0</v>
      </c>
      <c r="U454" s="61">
        <f t="shared" si="581"/>
        <v>1422816.9506272201</v>
      </c>
      <c r="V454" s="61">
        <f t="shared" si="582"/>
        <v>1999460.9574909466</v>
      </c>
      <c r="W454" s="61">
        <f t="shared" si="583"/>
        <v>2004661.2601906073</v>
      </c>
      <c r="X454" s="61">
        <f t="shared" si="584"/>
        <v>1999970.8504370512</v>
      </c>
      <c r="Y454" s="61">
        <f t="shared" si="585"/>
        <v>2018659.7712584101</v>
      </c>
      <c r="Z454" s="62">
        <f t="shared" si="586"/>
        <v>7746944.8785484657</v>
      </c>
      <c r="AA454" s="61">
        <f t="shared" si="601"/>
        <v>595842.82063118997</v>
      </c>
      <c r="AB454" s="63">
        <f t="shared" si="602"/>
        <v>0.1705895610215406</v>
      </c>
      <c r="AC454" s="73"/>
      <c r="AD454" s="81">
        <f t="shared" si="603"/>
        <v>1422816.9506272201</v>
      </c>
      <c r="AE454" s="81">
        <f t="shared" si="587"/>
        <v>1635820.7814898572</v>
      </c>
      <c r="AF454" s="81">
        <f t="shared" si="588"/>
        <v>1875804.590738358</v>
      </c>
      <c r="AG454" s="81">
        <f t="shared" si="589"/>
        <v>2146185.7781009506</v>
      </c>
      <c r="AH454" s="81">
        <f t="shared" si="590"/>
        <v>2450814.605806177</v>
      </c>
      <c r="AI454" s="82">
        <f t="shared" si="591"/>
        <v>7746944.8785576569</v>
      </c>
      <c r="AK454" s="86">
        <f t="shared" si="592"/>
        <v>0.14970571637394306</v>
      </c>
      <c r="AL454" s="86">
        <f t="shared" si="593"/>
        <v>0.14670544106300604</v>
      </c>
      <c r="AM454" s="86">
        <f t="shared" si="594"/>
        <v>0.14414144666111767</v>
      </c>
      <c r="AN454" s="86">
        <f t="shared" si="595"/>
        <v>0.14193963580113589</v>
      </c>
      <c r="AO454" s="56"/>
      <c r="AP454" s="53" t="str">
        <f t="shared" si="604"/>
        <v>FLU0350-ST-1620-004-B</v>
      </c>
      <c r="AQ454" s="53">
        <f t="shared" si="605"/>
        <v>43.639337217127348</v>
      </c>
      <c r="AR454" s="54">
        <f t="shared" ref="AR454:AU454" si="674">IF($B454=0,L454,AQ454*(1+AK454))</f>
        <v>50.172395457301469</v>
      </c>
      <c r="AS454" s="54">
        <f t="shared" si="674"/>
        <v>57.532958862052439</v>
      </c>
      <c r="AT454" s="54">
        <f t="shared" si="674"/>
        <v>65.82584278312325</v>
      </c>
      <c r="AU454" s="54">
        <f t="shared" si="674"/>
        <v>75.169138934062602</v>
      </c>
      <c r="AW454" s="102">
        <f t="shared" si="607"/>
        <v>0.41877686400104008</v>
      </c>
      <c r="AX454" s="102">
        <f t="shared" si="608"/>
        <v>0.72250872097481345</v>
      </c>
      <c r="AY454" s="103">
        <f t="shared" si="609"/>
        <v>0.57961496082154362</v>
      </c>
    </row>
    <row r="455" spans="1:51" x14ac:dyDescent="0.2">
      <c r="A455" s="18" t="s">
        <v>469</v>
      </c>
      <c r="B455" s="18">
        <f>IF(ISERROR(VLOOKUP('Prices revenue smoothing'!A455,Quantities!$A$1:$B$576,2,FALSE)),0,VLOOKUP('Prices revenue smoothing'!A455,Quantities!$A$1:$B$576,2,FALSE))</f>
        <v>109</v>
      </c>
      <c r="C455" s="19">
        <f t="shared" si="597"/>
        <v>1</v>
      </c>
      <c r="D455" s="20">
        <v>4</v>
      </c>
      <c r="E455" s="21">
        <v>1630</v>
      </c>
      <c r="F455" s="22">
        <v>0</v>
      </c>
      <c r="G455" s="23">
        <v>0</v>
      </c>
      <c r="H455" s="23">
        <v>0</v>
      </c>
      <c r="I455" s="23">
        <f>VLOOKUP(A455,'[1]Public Lighting Charges'!$A$8:$L$689,12,FALSE)</f>
        <v>43.639337217127348</v>
      </c>
      <c r="J455" s="24">
        <f t="shared" si="598"/>
        <v>43.639337217127348</v>
      </c>
      <c r="K455" s="25">
        <f t="shared" si="599"/>
        <v>43.639337217127348</v>
      </c>
      <c r="L455" s="25">
        <f t="shared" si="669"/>
        <v>61.325633587625646</v>
      </c>
      <c r="M455" s="25">
        <f t="shared" si="669"/>
        <v>61.485132504926</v>
      </c>
      <c r="N455" s="25">
        <f t="shared" si="669"/>
        <v>61.341272556651063</v>
      </c>
      <c r="O455" s="25">
        <f t="shared" si="669"/>
        <v>61.914482003999815</v>
      </c>
      <c r="P455" s="23">
        <f t="shared" si="671"/>
        <v>61.325633587625646</v>
      </c>
      <c r="Q455" s="23">
        <f t="shared" si="672"/>
        <v>0</v>
      </c>
      <c r="R455" s="32">
        <f t="shared" si="613"/>
        <v>61.325633587625646</v>
      </c>
      <c r="S455" s="26">
        <f t="shared" si="580"/>
        <v>0</v>
      </c>
      <c r="U455" s="61">
        <f t="shared" si="581"/>
        <v>4756.6877566668809</v>
      </c>
      <c r="V455" s="61">
        <f t="shared" si="582"/>
        <v>6684.4940610511958</v>
      </c>
      <c r="W455" s="61">
        <f t="shared" si="583"/>
        <v>6701.8794430369344</v>
      </c>
      <c r="X455" s="61">
        <f t="shared" si="584"/>
        <v>6686.1987086749659</v>
      </c>
      <c r="Y455" s="61">
        <f t="shared" si="585"/>
        <v>6748.67853843598</v>
      </c>
      <c r="Z455" s="62">
        <f t="shared" si="586"/>
        <v>25899.183896509101</v>
      </c>
      <c r="AA455" s="61">
        <f t="shared" si="601"/>
        <v>1991.9907817690992</v>
      </c>
      <c r="AB455" s="63">
        <f t="shared" si="602"/>
        <v>5.7030616339553205E-4</v>
      </c>
      <c r="AC455" s="73"/>
      <c r="AD455" s="81">
        <f t="shared" si="603"/>
        <v>4756.6877566668809</v>
      </c>
      <c r="AE455" s="81">
        <f t="shared" si="587"/>
        <v>5468.79110484586</v>
      </c>
      <c r="AF455" s="81">
        <f t="shared" si="588"/>
        <v>6271.0925159637163</v>
      </c>
      <c r="AG455" s="81">
        <f t="shared" si="589"/>
        <v>7175.0168633604344</v>
      </c>
      <c r="AH455" s="81">
        <f t="shared" si="590"/>
        <v>8193.4361438128235</v>
      </c>
      <c r="AI455" s="82">
        <f t="shared" si="591"/>
        <v>25899.183896539827</v>
      </c>
      <c r="AK455" s="86">
        <f t="shared" si="592"/>
        <v>0.14970571637394298</v>
      </c>
      <c r="AL455" s="86">
        <f t="shared" si="593"/>
        <v>0.14670544106300609</v>
      </c>
      <c r="AM455" s="86">
        <f t="shared" si="594"/>
        <v>0.14414144666111764</v>
      </c>
      <c r="AN455" s="86">
        <f t="shared" si="595"/>
        <v>0.14193963580113597</v>
      </c>
      <c r="AO455" s="56"/>
      <c r="AP455" s="53" t="str">
        <f t="shared" si="604"/>
        <v>FLU0350-ST-1630-004-B</v>
      </c>
      <c r="AQ455" s="53">
        <f t="shared" si="605"/>
        <v>43.639337217127348</v>
      </c>
      <c r="AR455" s="54">
        <f t="shared" ref="AR455:AU455" si="675">IF($B455=0,L455,AQ455*(1+AK455))</f>
        <v>50.172395457301469</v>
      </c>
      <c r="AS455" s="54">
        <f t="shared" si="675"/>
        <v>57.532958862052439</v>
      </c>
      <c r="AT455" s="54">
        <f t="shared" si="675"/>
        <v>65.82584278312325</v>
      </c>
      <c r="AU455" s="54">
        <f t="shared" si="675"/>
        <v>75.169138934062602</v>
      </c>
      <c r="AW455" s="102">
        <f t="shared" si="607"/>
        <v>0.41877686400104008</v>
      </c>
      <c r="AX455" s="102">
        <f t="shared" si="608"/>
        <v>0.72250872097481345</v>
      </c>
      <c r="AY455" s="103">
        <f t="shared" si="609"/>
        <v>0.57961496082154362</v>
      </c>
    </row>
    <row r="456" spans="1:51" x14ac:dyDescent="0.2">
      <c r="A456" s="18" t="s">
        <v>470</v>
      </c>
      <c r="B456" s="18">
        <f>IF(ISERROR(VLOOKUP('Prices revenue smoothing'!A456,Quantities!$A$1:$B$576,2,FALSE)),0,VLOOKUP('Prices revenue smoothing'!A456,Quantities!$A$1:$B$576,2,FALSE))</f>
        <v>7</v>
      </c>
      <c r="C456" s="19">
        <f t="shared" si="597"/>
        <v>1</v>
      </c>
      <c r="D456" s="20">
        <v>4</v>
      </c>
      <c r="E456" s="21">
        <v>1640</v>
      </c>
      <c r="F456" s="22">
        <v>0</v>
      </c>
      <c r="G456" s="23">
        <v>0</v>
      </c>
      <c r="H456" s="23">
        <v>0</v>
      </c>
      <c r="I456" s="23">
        <f>VLOOKUP(A456,'[1]Public Lighting Charges'!$A$8:$L$689,12,FALSE)</f>
        <v>43.639337217127348</v>
      </c>
      <c r="J456" s="24">
        <f t="shared" si="598"/>
        <v>43.639337217127348</v>
      </c>
      <c r="K456" s="25">
        <f t="shared" si="599"/>
        <v>43.639337217127348</v>
      </c>
      <c r="L456" s="25">
        <f t="shared" si="669"/>
        <v>61.325633587625646</v>
      </c>
      <c r="M456" s="25">
        <f t="shared" si="669"/>
        <v>61.485132504926</v>
      </c>
      <c r="N456" s="25">
        <f t="shared" si="669"/>
        <v>61.341272556651063</v>
      </c>
      <c r="O456" s="25">
        <f t="shared" si="669"/>
        <v>61.914482003999815</v>
      </c>
      <c r="P456" s="23">
        <f t="shared" si="671"/>
        <v>61.325633587625646</v>
      </c>
      <c r="Q456" s="23">
        <f t="shared" si="672"/>
        <v>0</v>
      </c>
      <c r="R456" s="32">
        <f t="shared" si="613"/>
        <v>61.325633587625646</v>
      </c>
      <c r="S456" s="26">
        <f t="shared" si="580"/>
        <v>0</v>
      </c>
      <c r="U456" s="61">
        <f t="shared" si="581"/>
        <v>305.47536051989141</v>
      </c>
      <c r="V456" s="61">
        <f t="shared" si="582"/>
        <v>429.27943511337952</v>
      </c>
      <c r="W456" s="61">
        <f t="shared" si="583"/>
        <v>430.39592753448198</v>
      </c>
      <c r="X456" s="61">
        <f t="shared" si="584"/>
        <v>429.38890789655744</v>
      </c>
      <c r="Y456" s="61">
        <f t="shared" si="585"/>
        <v>433.40137402799871</v>
      </c>
      <c r="Z456" s="62">
        <f t="shared" si="586"/>
        <v>1663.2503419776485</v>
      </c>
      <c r="AA456" s="61">
        <f t="shared" si="601"/>
        <v>127.9260135081073</v>
      </c>
      <c r="AB456" s="63">
        <f t="shared" si="602"/>
        <v>3.6625166456593805E-5</v>
      </c>
      <c r="AC456" s="73"/>
      <c r="AD456" s="81">
        <f t="shared" si="603"/>
        <v>305.47536051989141</v>
      </c>
      <c r="AE456" s="81">
        <f t="shared" si="587"/>
        <v>351.20676820111026</v>
      </c>
      <c r="AF456" s="81">
        <f t="shared" si="588"/>
        <v>402.73071203436706</v>
      </c>
      <c r="AG456" s="81">
        <f t="shared" si="589"/>
        <v>460.78089948186272</v>
      </c>
      <c r="AH456" s="81">
        <f t="shared" si="590"/>
        <v>526.18397253843818</v>
      </c>
      <c r="AI456" s="82">
        <f t="shared" si="591"/>
        <v>1663.2503419796219</v>
      </c>
      <c r="AK456" s="86">
        <f t="shared" si="592"/>
        <v>0.14970571637394303</v>
      </c>
      <c r="AL456" s="86">
        <f t="shared" si="593"/>
        <v>0.14670544106300601</v>
      </c>
      <c r="AM456" s="86">
        <f t="shared" si="594"/>
        <v>0.14414144666111767</v>
      </c>
      <c r="AN456" s="86">
        <f t="shared" si="595"/>
        <v>0.14193963580113603</v>
      </c>
      <c r="AO456" s="56"/>
      <c r="AP456" s="53" t="str">
        <f t="shared" si="604"/>
        <v>FLU0350-ST-1640-004-B</v>
      </c>
      <c r="AQ456" s="53">
        <f t="shared" si="605"/>
        <v>43.639337217127348</v>
      </c>
      <c r="AR456" s="54">
        <f t="shared" ref="AR456:AU456" si="676">IF($B456=0,L456,AQ456*(1+AK456))</f>
        <v>50.172395457301469</v>
      </c>
      <c r="AS456" s="54">
        <f t="shared" si="676"/>
        <v>57.532958862052439</v>
      </c>
      <c r="AT456" s="54">
        <f t="shared" si="676"/>
        <v>65.82584278312325</v>
      </c>
      <c r="AU456" s="54">
        <f t="shared" si="676"/>
        <v>75.169138934062602</v>
      </c>
      <c r="AW456" s="102">
        <f t="shared" si="607"/>
        <v>0.41877686400104008</v>
      </c>
      <c r="AX456" s="102">
        <f t="shared" si="608"/>
        <v>0.72250872097481345</v>
      </c>
      <c r="AY456" s="103">
        <f t="shared" si="609"/>
        <v>0.57961496082154362</v>
      </c>
    </row>
    <row r="457" spans="1:51" x14ac:dyDescent="0.2">
      <c r="A457" s="18" t="s">
        <v>471</v>
      </c>
      <c r="B457" s="18">
        <f>IF(ISERROR(VLOOKUP('Prices revenue smoothing'!A457,Quantities!$A$1:$B$576,2,FALSE)),0,VLOOKUP('Prices revenue smoothing'!A457,Quantities!$A$1:$B$576,2,FALSE))</f>
        <v>1</v>
      </c>
      <c r="C457" s="19">
        <f t="shared" si="597"/>
        <v>1</v>
      </c>
      <c r="D457" s="20">
        <v>4</v>
      </c>
      <c r="E457" s="21">
        <v>1650</v>
      </c>
      <c r="F457" s="22">
        <v>0</v>
      </c>
      <c r="G457" s="23">
        <v>0</v>
      </c>
      <c r="H457" s="23">
        <v>0</v>
      </c>
      <c r="I457" s="23">
        <f>VLOOKUP(A457,'[1]Public Lighting Charges'!$A$8:$L$689,12,FALSE)</f>
        <v>43.639337217127348</v>
      </c>
      <c r="J457" s="24">
        <f t="shared" si="598"/>
        <v>43.639337217127348</v>
      </c>
      <c r="K457" s="25">
        <f t="shared" si="599"/>
        <v>43.639337217127348</v>
      </c>
      <c r="L457" s="25">
        <f t="shared" si="669"/>
        <v>61.325633587625646</v>
      </c>
      <c r="M457" s="25">
        <f t="shared" si="669"/>
        <v>61.485132504926</v>
      </c>
      <c r="N457" s="25">
        <f t="shared" si="669"/>
        <v>61.341272556651063</v>
      </c>
      <c r="O457" s="25">
        <f t="shared" si="669"/>
        <v>61.914482003999815</v>
      </c>
      <c r="P457" s="23">
        <f t="shared" si="671"/>
        <v>61.325633587625646</v>
      </c>
      <c r="Q457" s="23">
        <f t="shared" si="672"/>
        <v>0</v>
      </c>
      <c r="R457" s="32">
        <f t="shared" si="613"/>
        <v>61.325633587625646</v>
      </c>
      <c r="S457" s="26">
        <f t="shared" si="580"/>
        <v>0</v>
      </c>
      <c r="U457" s="61">
        <f t="shared" si="581"/>
        <v>43.639337217127348</v>
      </c>
      <c r="V457" s="61">
        <f t="shared" si="582"/>
        <v>61.325633587625646</v>
      </c>
      <c r="W457" s="61">
        <f t="shared" si="583"/>
        <v>61.485132504926</v>
      </c>
      <c r="X457" s="61">
        <f t="shared" si="584"/>
        <v>61.341272556651063</v>
      </c>
      <c r="Y457" s="61">
        <f t="shared" si="585"/>
        <v>61.914482003999815</v>
      </c>
      <c r="Z457" s="62">
        <f t="shared" si="586"/>
        <v>237.60719171109264</v>
      </c>
      <c r="AA457" s="61">
        <f t="shared" si="601"/>
        <v>18.275144786872467</v>
      </c>
      <c r="AB457" s="63">
        <f t="shared" si="602"/>
        <v>5.2321666366562559E-6</v>
      </c>
      <c r="AC457" s="73"/>
      <c r="AD457" s="81">
        <f t="shared" si="603"/>
        <v>43.639337217127348</v>
      </c>
      <c r="AE457" s="81">
        <f t="shared" si="587"/>
        <v>50.172395457301469</v>
      </c>
      <c r="AF457" s="81">
        <f t="shared" si="588"/>
        <v>57.532958862052439</v>
      </c>
      <c r="AG457" s="81">
        <f t="shared" si="589"/>
        <v>65.82584278312325</v>
      </c>
      <c r="AH457" s="81">
        <f t="shared" si="590"/>
        <v>75.169138934062602</v>
      </c>
      <c r="AI457" s="82">
        <f t="shared" si="591"/>
        <v>237.60719171137458</v>
      </c>
      <c r="AK457" s="86">
        <f t="shared" si="592"/>
        <v>0.14970571637394298</v>
      </c>
      <c r="AL457" s="86">
        <f t="shared" si="593"/>
        <v>0.14670544106300598</v>
      </c>
      <c r="AM457" s="86">
        <f t="shared" si="594"/>
        <v>0.14414144666111769</v>
      </c>
      <c r="AN457" s="86">
        <f t="shared" si="595"/>
        <v>0.14193963580113603</v>
      </c>
      <c r="AO457" s="56"/>
      <c r="AP457" s="53" t="str">
        <f t="shared" si="604"/>
        <v>FLU0350-ST-1650-004-B</v>
      </c>
      <c r="AQ457" s="53">
        <f t="shared" si="605"/>
        <v>43.639337217127348</v>
      </c>
      <c r="AR457" s="54">
        <f t="shared" ref="AR457:AU457" si="677">IF($B457=0,L457,AQ457*(1+AK457))</f>
        <v>50.172395457301469</v>
      </c>
      <c r="AS457" s="54">
        <f t="shared" si="677"/>
        <v>57.532958862052439</v>
      </c>
      <c r="AT457" s="54">
        <f t="shared" si="677"/>
        <v>65.82584278312325</v>
      </c>
      <c r="AU457" s="54">
        <f t="shared" si="677"/>
        <v>75.169138934062602</v>
      </c>
      <c r="AW457" s="102">
        <f t="shared" si="607"/>
        <v>0.41877686400104008</v>
      </c>
      <c r="AX457" s="102">
        <f t="shared" si="608"/>
        <v>0.72250872097481345</v>
      </c>
      <c r="AY457" s="103">
        <f t="shared" si="609"/>
        <v>0.57961496082154362</v>
      </c>
    </row>
    <row r="458" spans="1:51" x14ac:dyDescent="0.2">
      <c r="A458" s="27" t="s">
        <v>472</v>
      </c>
      <c r="B458" s="18">
        <f>IF(ISERROR(VLOOKUP('Prices revenue smoothing'!A458,Quantities!$A$1:$B$576,2,FALSE)),0,VLOOKUP('Prices revenue smoothing'!A458,Quantities!$A$1:$B$576,2,FALSE))</f>
        <v>2181</v>
      </c>
      <c r="C458" s="19">
        <f t="shared" si="597"/>
        <v>1</v>
      </c>
      <c r="D458" s="20">
        <v>4</v>
      </c>
      <c r="E458" s="21">
        <v>1660</v>
      </c>
      <c r="F458" s="22">
        <v>0</v>
      </c>
      <c r="G458" s="23">
        <v>0</v>
      </c>
      <c r="H458" s="23">
        <v>0</v>
      </c>
      <c r="I458" s="23">
        <f>VLOOKUP(A458,'[1]Public Lighting Charges'!$A$8:$L$689,12,FALSE)</f>
        <v>54.449251217127348</v>
      </c>
      <c r="J458" s="24">
        <f t="shared" si="598"/>
        <v>54.449251217127348</v>
      </c>
      <c r="K458" s="25">
        <f t="shared" si="599"/>
        <v>54.449251217127348</v>
      </c>
      <c r="L458" s="25">
        <f t="shared" si="669"/>
        <v>76.516625645533523</v>
      </c>
      <c r="M458" s="25">
        <f t="shared" si="669"/>
        <v>76.715634089995817</v>
      </c>
      <c r="N458" s="25">
        <f t="shared" si="669"/>
        <v>76.53613854851379</v>
      </c>
      <c r="O458" s="25">
        <f t="shared" si="669"/>
        <v>77.251337889040755</v>
      </c>
      <c r="P458" s="23">
        <f t="shared" si="671"/>
        <v>76.516625645533523</v>
      </c>
      <c r="Q458" s="23">
        <f t="shared" si="672"/>
        <v>0</v>
      </c>
      <c r="R458" s="32">
        <f t="shared" si="613"/>
        <v>76.516625645533523</v>
      </c>
      <c r="S458" s="26">
        <f t="shared" si="580"/>
        <v>0</v>
      </c>
      <c r="U458" s="61">
        <f t="shared" si="581"/>
        <v>118753.81690455474</v>
      </c>
      <c r="V458" s="61">
        <f t="shared" si="582"/>
        <v>166882.76053290861</v>
      </c>
      <c r="W458" s="61">
        <f t="shared" si="583"/>
        <v>167316.79795028089</v>
      </c>
      <c r="X458" s="61">
        <f t="shared" si="584"/>
        <v>166925.31817430857</v>
      </c>
      <c r="Y458" s="61">
        <f t="shared" si="585"/>
        <v>168485.16793599789</v>
      </c>
      <c r="Z458" s="62">
        <f t="shared" si="586"/>
        <v>646590.04327385069</v>
      </c>
      <c r="AA458" s="61">
        <f t="shared" si="601"/>
        <v>49731.351031443148</v>
      </c>
      <c r="AB458" s="63">
        <f t="shared" si="602"/>
        <v>1.4238065892067144E-2</v>
      </c>
      <c r="AC458" s="73"/>
      <c r="AD458" s="81">
        <f t="shared" si="603"/>
        <v>118753.81690455474</v>
      </c>
      <c r="AE458" s="81">
        <f t="shared" si="587"/>
        <v>136531.94213639118</v>
      </c>
      <c r="AF458" s="81">
        <f t="shared" si="588"/>
        <v>156561.92092669927</v>
      </c>
      <c r="AG458" s="81">
        <f t="shared" si="589"/>
        <v>179128.9827011172</v>
      </c>
      <c r="AH458" s="81">
        <f t="shared" si="590"/>
        <v>204554.48526714178</v>
      </c>
      <c r="AI458" s="82">
        <f t="shared" si="591"/>
        <v>646590.04327461787</v>
      </c>
      <c r="AK458" s="86">
        <f t="shared" si="592"/>
        <v>0.14970571637394312</v>
      </c>
      <c r="AL458" s="86">
        <f t="shared" si="593"/>
        <v>0.14670544106300604</v>
      </c>
      <c r="AM458" s="86">
        <f t="shared" si="594"/>
        <v>0.14414144666111758</v>
      </c>
      <c r="AN458" s="86">
        <f t="shared" si="595"/>
        <v>0.14193963580113603</v>
      </c>
      <c r="AO458" s="56"/>
      <c r="AP458" s="53" t="str">
        <f t="shared" si="604"/>
        <v>FLU0350-ST-1660-004-B</v>
      </c>
      <c r="AQ458" s="53">
        <f t="shared" si="605"/>
        <v>54.449251217127348</v>
      </c>
      <c r="AR458" s="54">
        <f t="shared" ref="AR458:AU458" si="678">IF($B458=0,L458,AQ458*(1+AK458))</f>
        <v>62.60061537661219</v>
      </c>
      <c r="AS458" s="54">
        <f t="shared" si="678"/>
        <v>71.784466266253673</v>
      </c>
      <c r="AT458" s="54">
        <f t="shared" si="678"/>
        <v>82.131583081667671</v>
      </c>
      <c r="AU458" s="54">
        <f t="shared" si="678"/>
        <v>93.789310072050327</v>
      </c>
      <c r="AW458" s="102">
        <f t="shared" si="607"/>
        <v>0.41877686400104014</v>
      </c>
      <c r="AX458" s="102">
        <f t="shared" si="608"/>
        <v>0.72250872097481333</v>
      </c>
      <c r="AY458" s="103">
        <f t="shared" si="609"/>
        <v>0.57961496082154373</v>
      </c>
    </row>
    <row r="459" spans="1:51" x14ac:dyDescent="0.2">
      <c r="A459" s="27" t="s">
        <v>473</v>
      </c>
      <c r="B459" s="18">
        <f>IF(ISERROR(VLOOKUP('Prices revenue smoothing'!A459,Quantities!$A$1:$B$576,2,FALSE)),0,VLOOKUP('Prices revenue smoothing'!A459,Quantities!$A$1:$B$576,2,FALSE))</f>
        <v>45</v>
      </c>
      <c r="C459" s="19">
        <f t="shared" si="597"/>
        <v>1</v>
      </c>
      <c r="D459" s="20">
        <v>4</v>
      </c>
      <c r="E459" s="21">
        <v>1670</v>
      </c>
      <c r="F459" s="22">
        <v>0</v>
      </c>
      <c r="G459" s="23">
        <v>0</v>
      </c>
      <c r="H459" s="23">
        <v>0</v>
      </c>
      <c r="I459" s="23">
        <f>VLOOKUP(A459,'[1]Public Lighting Charges'!$A$8:$L$689,12,FALSE)</f>
        <v>49.044294217127351</v>
      </c>
      <c r="J459" s="24">
        <f t="shared" si="598"/>
        <v>49.044294217127351</v>
      </c>
      <c r="K459" s="25">
        <f t="shared" si="599"/>
        <v>49.044294217127351</v>
      </c>
      <c r="L459" s="25">
        <f t="shared" si="669"/>
        <v>68.921129616579591</v>
      </c>
      <c r="M459" s="25">
        <f t="shared" si="669"/>
        <v>69.100383297460908</v>
      </c>
      <c r="N459" s="25">
        <f t="shared" si="669"/>
        <v>68.938705552582434</v>
      </c>
      <c r="O459" s="25">
        <f t="shared" si="669"/>
        <v>69.582909946520289</v>
      </c>
      <c r="P459" s="23">
        <f t="shared" si="671"/>
        <v>68.921129616579591</v>
      </c>
      <c r="Q459" s="23">
        <f t="shared" si="672"/>
        <v>0</v>
      </c>
      <c r="R459" s="32">
        <f t="shared" si="613"/>
        <v>68.921129616579591</v>
      </c>
      <c r="S459" s="26">
        <f t="shared" si="580"/>
        <v>0</v>
      </c>
      <c r="U459" s="61">
        <f t="shared" si="581"/>
        <v>2206.9932397707307</v>
      </c>
      <c r="V459" s="61">
        <f t="shared" si="582"/>
        <v>3101.4508327460817</v>
      </c>
      <c r="W459" s="61">
        <f t="shared" si="583"/>
        <v>3109.5172483857409</v>
      </c>
      <c r="X459" s="61">
        <f t="shared" si="584"/>
        <v>3102.2417498662094</v>
      </c>
      <c r="Y459" s="61">
        <f t="shared" si="585"/>
        <v>3131.230947593413</v>
      </c>
      <c r="Z459" s="62">
        <f t="shared" si="586"/>
        <v>12016.623057727755</v>
      </c>
      <c r="AA459" s="61">
        <f t="shared" si="601"/>
        <v>924.2377078226823</v>
      </c>
      <c r="AB459" s="63">
        <f t="shared" si="602"/>
        <v>2.646088857628725E-4</v>
      </c>
      <c r="AC459" s="73"/>
      <c r="AD459" s="81">
        <f t="shared" si="603"/>
        <v>2206.9932397707307</v>
      </c>
      <c r="AE459" s="81">
        <f t="shared" si="587"/>
        <v>2537.3927437630573</v>
      </c>
      <c r="AF459" s="81">
        <f t="shared" si="588"/>
        <v>2909.6420653868877</v>
      </c>
      <c r="AG459" s="81">
        <f t="shared" si="589"/>
        <v>3329.0420819577957</v>
      </c>
      <c r="AH459" s="81">
        <f t="shared" si="590"/>
        <v>3801.5651026375408</v>
      </c>
      <c r="AI459" s="82">
        <f t="shared" si="591"/>
        <v>12016.623057742014</v>
      </c>
      <c r="AK459" s="86">
        <f t="shared" si="592"/>
        <v>0.149705716373943</v>
      </c>
      <c r="AL459" s="86">
        <f t="shared" si="593"/>
        <v>0.14670544106300604</v>
      </c>
      <c r="AM459" s="86">
        <f t="shared" si="594"/>
        <v>0.14414144666111758</v>
      </c>
      <c r="AN459" s="86">
        <f t="shared" si="595"/>
        <v>0.141939635801136</v>
      </c>
      <c r="AO459" s="56"/>
      <c r="AP459" s="53" t="str">
        <f t="shared" si="604"/>
        <v>FLU0350-ST-1670-004-B</v>
      </c>
      <c r="AQ459" s="53">
        <f t="shared" si="605"/>
        <v>49.044294217127351</v>
      </c>
      <c r="AR459" s="54">
        <f t="shared" ref="AR459:AU459" si="679">IF($B459=0,L459,AQ459*(1+AK459))</f>
        <v>56.386505416956837</v>
      </c>
      <c r="AS459" s="54">
        <f t="shared" si="679"/>
        <v>64.658712564153063</v>
      </c>
      <c r="AT459" s="54">
        <f t="shared" si="679"/>
        <v>73.978712932395453</v>
      </c>
      <c r="AU459" s="54">
        <f t="shared" si="679"/>
        <v>84.479224503056457</v>
      </c>
      <c r="AW459" s="102">
        <f t="shared" si="607"/>
        <v>0.41877686400104008</v>
      </c>
      <c r="AX459" s="102">
        <f t="shared" si="608"/>
        <v>0.72250872097481311</v>
      </c>
      <c r="AY459" s="103">
        <f t="shared" si="609"/>
        <v>0.57961496082154385</v>
      </c>
    </row>
    <row r="460" spans="1:51" x14ac:dyDescent="0.2">
      <c r="A460" s="27" t="s">
        <v>474</v>
      </c>
      <c r="B460" s="18">
        <f>IF(ISERROR(VLOOKUP('Prices revenue smoothing'!A460,Quantities!$A$1:$B$576,2,FALSE)),0,VLOOKUP('Prices revenue smoothing'!A460,Quantities!$A$1:$B$576,2,FALSE))</f>
        <v>16967</v>
      </c>
      <c r="C460" s="19">
        <f t="shared" si="597"/>
        <v>1</v>
      </c>
      <c r="D460" s="20">
        <v>4</v>
      </c>
      <c r="E460" s="21">
        <v>1700</v>
      </c>
      <c r="F460" s="22">
        <v>0</v>
      </c>
      <c r="G460" s="23">
        <v>0</v>
      </c>
      <c r="H460" s="23">
        <v>0</v>
      </c>
      <c r="I460" s="23">
        <f>VLOOKUP(A460,'[1]Public Lighting Charges'!$A$8:$L$689,12,FALSE)</f>
        <v>53.514220967127351</v>
      </c>
      <c r="J460" s="24">
        <f t="shared" si="598"/>
        <v>53.514220967127351</v>
      </c>
      <c r="K460" s="25">
        <f t="shared" si="599"/>
        <v>53.514220967127351</v>
      </c>
      <c r="L460" s="25">
        <f t="shared" si="669"/>
        <v>75.202643212217808</v>
      </c>
      <c r="M460" s="25">
        <f t="shared" si="669"/>
        <v>75.398234182400515</v>
      </c>
      <c r="N460" s="25">
        <f t="shared" si="669"/>
        <v>75.22182102969839</v>
      </c>
      <c r="O460" s="25">
        <f t="shared" si="669"/>
        <v>75.924738603199643</v>
      </c>
      <c r="P460" s="23">
        <f t="shared" si="671"/>
        <v>75.202643212217808</v>
      </c>
      <c r="Q460" s="23">
        <f t="shared" si="672"/>
        <v>0</v>
      </c>
      <c r="R460" s="32">
        <f t="shared" si="613"/>
        <v>75.202643212217808</v>
      </c>
      <c r="S460" s="26">
        <f t="shared" ref="S460:S523" si="680">R460-L460</f>
        <v>0</v>
      </c>
      <c r="U460" s="61">
        <f t="shared" ref="U460:U523" si="681">K460*$B460</f>
        <v>907975.78714924981</v>
      </c>
      <c r="V460" s="61">
        <f t="shared" ref="V460:V523" si="682">L460*$B460</f>
        <v>1275963.2473816995</v>
      </c>
      <c r="W460" s="61">
        <f t="shared" ref="W460:W523" si="683">M460*$B460</f>
        <v>1279281.8393727895</v>
      </c>
      <c r="X460" s="61">
        <f t="shared" ref="X460:X523" si="684">N460*$B460</f>
        <v>1276288.6374108926</v>
      </c>
      <c r="Y460" s="61">
        <f t="shared" ref="Y460:Y523" si="685">O460*$B460</f>
        <v>1288215.0398804883</v>
      </c>
      <c r="Z460" s="62">
        <f t="shared" ref="Z460:Z523" si="686">NPV($U$3,U460:Y460)</f>
        <v>4943740.9155134661</v>
      </c>
      <c r="AA460" s="61">
        <f t="shared" si="601"/>
        <v>380239.25273123849</v>
      </c>
      <c r="AB460" s="63">
        <f t="shared" si="602"/>
        <v>0.10886234584125355</v>
      </c>
      <c r="AC460" s="73"/>
      <c r="AD460" s="81">
        <f t="shared" si="603"/>
        <v>907975.78714924981</v>
      </c>
      <c r="AE460" s="81">
        <f t="shared" ref="AE460:AE523" si="687">AD460+($AB460*V$6)</f>
        <v>1043904.952814623</v>
      </c>
      <c r="AF460" s="81">
        <f t="shared" ref="AF460:AF523" si="688">AE460+($AB460*W$6)</f>
        <v>1197051.4893451487</v>
      </c>
      <c r="AG460" s="81">
        <f t="shared" ref="AG460:AG523" si="689">AF460+($AB460*X$6)</f>
        <v>1369596.2227472037</v>
      </c>
      <c r="AH460" s="81">
        <f t="shared" ref="AH460:AH523" si="690">AG460+($AB460*Y$6)</f>
        <v>1563996.2117985531</v>
      </c>
      <c r="AI460" s="82">
        <f t="shared" ref="AI460:AI523" si="691">NPV($U$3,AD460:AH460)</f>
        <v>4943740.9155193316</v>
      </c>
      <c r="AK460" s="86">
        <f t="shared" ref="AK460:AK523" si="692">IF(AD460=0,0,(AE460-AD460)/AD460)</f>
        <v>0.14970571637394298</v>
      </c>
      <c r="AL460" s="86">
        <f t="shared" ref="AL460:AL523" si="693">IF(AE460=0,0,(AF460-AE460)/AE460)</f>
        <v>0.14670544106300593</v>
      </c>
      <c r="AM460" s="86">
        <f t="shared" ref="AM460:AM523" si="694">IF(AF460=0,0,(AG460-AF460)/AF460)</f>
        <v>0.14414144666111747</v>
      </c>
      <c r="AN460" s="86">
        <f t="shared" ref="AN460:AN523" si="695">IF(AG460=0,0,(AH460-AG460)/AG460)</f>
        <v>0.14193963580113589</v>
      </c>
      <c r="AO460" s="56"/>
      <c r="AP460" s="53" t="str">
        <f t="shared" si="604"/>
        <v>FLU0350-ST-1700-004-B</v>
      </c>
      <c r="AQ460" s="53">
        <f t="shared" si="605"/>
        <v>53.514220967127351</v>
      </c>
      <c r="AR460" s="54">
        <f t="shared" ref="AR460:AU460" si="696">IF($B460=0,L460,AQ460*(1+AK460))</f>
        <v>61.52560575320463</v>
      </c>
      <c r="AS460" s="54">
        <f t="shared" si="696"/>
        <v>70.551746881897131</v>
      </c>
      <c r="AT460" s="54">
        <f t="shared" si="696"/>
        <v>80.721177741922773</v>
      </c>
      <c r="AU460" s="54">
        <f t="shared" si="696"/>
        <v>92.178712312050052</v>
      </c>
      <c r="AW460" s="102">
        <f t="shared" si="607"/>
        <v>0.41877686400103997</v>
      </c>
      <c r="AX460" s="102">
        <f t="shared" si="608"/>
        <v>0.722508720974813</v>
      </c>
      <c r="AY460" s="103">
        <f t="shared" si="609"/>
        <v>0.57961496082154385</v>
      </c>
    </row>
    <row r="461" spans="1:51" x14ac:dyDescent="0.2">
      <c r="A461" s="27" t="s">
        <v>475</v>
      </c>
      <c r="B461" s="18">
        <f>IF(ISERROR(VLOOKUP('Prices revenue smoothing'!A461,Quantities!$A$1:$B$576,2,FALSE)),0,VLOOKUP('Prices revenue smoothing'!A461,Quantities!$A$1:$B$576,2,FALSE))</f>
        <v>144</v>
      </c>
      <c r="C461" s="19">
        <f t="shared" ref="C461:C524" si="697">I461/J461</f>
        <v>1</v>
      </c>
      <c r="D461" s="20">
        <v>4</v>
      </c>
      <c r="E461" s="21">
        <v>1710</v>
      </c>
      <c r="F461" s="22">
        <v>0</v>
      </c>
      <c r="G461" s="23">
        <v>0</v>
      </c>
      <c r="H461" s="23">
        <v>0</v>
      </c>
      <c r="I461" s="23">
        <f>VLOOKUP(A461,'[1]Public Lighting Charges'!$A$8:$L$689,12,FALSE)</f>
        <v>48.576779092127346</v>
      </c>
      <c r="J461" s="24">
        <f t="shared" ref="J461:J524" si="698">SUM(F461:I461)</f>
        <v>48.576779092127346</v>
      </c>
      <c r="K461" s="25">
        <f t="shared" ref="K461:K524" si="699">J461</f>
        <v>48.576779092127346</v>
      </c>
      <c r="L461" s="25">
        <f t="shared" si="669"/>
        <v>68.26413839992172</v>
      </c>
      <c r="M461" s="25">
        <f t="shared" si="669"/>
        <v>68.441683343663257</v>
      </c>
      <c r="N461" s="25">
        <f t="shared" si="669"/>
        <v>68.281546793174726</v>
      </c>
      <c r="O461" s="25">
        <f t="shared" si="669"/>
        <v>68.919610303599725</v>
      </c>
      <c r="P461" s="23">
        <f t="shared" si="671"/>
        <v>68.26413839992172</v>
      </c>
      <c r="Q461" s="23">
        <f t="shared" si="672"/>
        <v>0</v>
      </c>
      <c r="R461" s="32">
        <f t="shared" si="613"/>
        <v>68.26413839992172</v>
      </c>
      <c r="S461" s="26">
        <f t="shared" si="680"/>
        <v>0</v>
      </c>
      <c r="U461" s="61">
        <f t="shared" si="681"/>
        <v>6995.0561892663382</v>
      </c>
      <c r="V461" s="61">
        <f t="shared" si="682"/>
        <v>9830.0359295887283</v>
      </c>
      <c r="W461" s="61">
        <f t="shared" si="683"/>
        <v>9855.6024014875093</v>
      </c>
      <c r="X461" s="61">
        <f t="shared" si="684"/>
        <v>9832.5427382171601</v>
      </c>
      <c r="Y461" s="61">
        <f t="shared" si="685"/>
        <v>9924.4238837183602</v>
      </c>
      <c r="Z461" s="62">
        <f t="shared" si="686"/>
        <v>38086.638408902072</v>
      </c>
      <c r="AA461" s="61">
        <f t="shared" ref="AA461:AA524" si="700">Y461-U461</f>
        <v>2929.3676944520221</v>
      </c>
      <c r="AB461" s="63">
        <f t="shared" ref="AB461:AB524" si="701">AA461/($Y$9-$U$9)</f>
        <v>8.3867679825006284E-4</v>
      </c>
      <c r="AC461" s="73"/>
      <c r="AD461" s="81">
        <f t="shared" ref="AD461:AD524" si="702">U461</f>
        <v>6995.0561892663382</v>
      </c>
      <c r="AE461" s="81">
        <f t="shared" si="687"/>
        <v>8042.2560871564383</v>
      </c>
      <c r="AF461" s="81">
        <f t="shared" si="688"/>
        <v>9222.0988135643674</v>
      </c>
      <c r="AG461" s="81">
        <f t="shared" si="689"/>
        <v>10551.385477803311</v>
      </c>
      <c r="AH461" s="81">
        <f t="shared" si="690"/>
        <v>12049.045289720107</v>
      </c>
      <c r="AI461" s="82">
        <f t="shared" si="691"/>
        <v>38086.638408947249</v>
      </c>
      <c r="AK461" s="86">
        <f t="shared" si="692"/>
        <v>0.14970571637394289</v>
      </c>
      <c r="AL461" s="86">
        <f t="shared" si="693"/>
        <v>0.14670544106300587</v>
      </c>
      <c r="AM461" s="86">
        <f t="shared" si="694"/>
        <v>0.14414144666111753</v>
      </c>
      <c r="AN461" s="86">
        <f t="shared" si="695"/>
        <v>0.14193963580113583</v>
      </c>
      <c r="AO461" s="56"/>
      <c r="AP461" s="53" t="str">
        <f t="shared" ref="AP461:AP524" si="703">A461</f>
        <v>FLU0350-ST-1710-004-B</v>
      </c>
      <c r="AQ461" s="53">
        <f t="shared" ref="AQ461:AQ524" si="704">K461</f>
        <v>48.576779092127346</v>
      </c>
      <c r="AR461" s="54">
        <f t="shared" ref="AR461:AU461" si="705">IF($B461=0,L461,AQ461*(1+AK461))</f>
        <v>55.849000605253039</v>
      </c>
      <c r="AS461" s="54">
        <f t="shared" si="705"/>
        <v>64.042352871974771</v>
      </c>
      <c r="AT461" s="54">
        <f t="shared" si="705"/>
        <v>73.27351026252299</v>
      </c>
      <c r="AU461" s="54">
        <f t="shared" si="705"/>
        <v>83.673925623056292</v>
      </c>
      <c r="AW461" s="102">
        <f t="shared" ref="AW461:AW524" si="706">IF(K461=0,0,(O461-K461)/K461)</f>
        <v>0.41877686400104003</v>
      </c>
      <c r="AX461" s="102">
        <f t="shared" ref="AX461:AX524" si="707">IF(AQ461=0,0,(AU461-AQ461)/AQ461)</f>
        <v>0.72250872097481256</v>
      </c>
      <c r="AY461" s="103">
        <f t="shared" ref="AY461:AY524" si="708">IF(AX461=0,0,AW461/AX461)</f>
        <v>0.57961496082154429</v>
      </c>
    </row>
    <row r="462" spans="1:51" x14ac:dyDescent="0.2">
      <c r="A462" s="27" t="s">
        <v>476</v>
      </c>
      <c r="B462" s="18">
        <f>IF(ISERROR(VLOOKUP('Prices revenue smoothing'!A462,Quantities!$A$1:$B$576,2,FALSE)),0,VLOOKUP('Prices revenue smoothing'!A462,Quantities!$A$1:$B$576,2,FALSE))</f>
        <v>18</v>
      </c>
      <c r="C462" s="19">
        <f t="shared" si="697"/>
        <v>1</v>
      </c>
      <c r="D462" s="20">
        <v>4</v>
      </c>
      <c r="E462" s="21">
        <v>1720</v>
      </c>
      <c r="F462" s="22">
        <v>0</v>
      </c>
      <c r="G462" s="23">
        <v>0</v>
      </c>
      <c r="H462" s="23">
        <v>0</v>
      </c>
      <c r="I462" s="23">
        <f>VLOOKUP(A462,'[1]Public Lighting Charges'!$A$8:$L$689,12,FALSE)</f>
        <v>46.930965133794018</v>
      </c>
      <c r="J462" s="24">
        <f t="shared" si="698"/>
        <v>46.930965133794018</v>
      </c>
      <c r="K462" s="25">
        <f t="shared" si="699"/>
        <v>46.930965133794018</v>
      </c>
      <c r="L462" s="25">
        <f t="shared" si="669"/>
        <v>65.951303462489705</v>
      </c>
      <c r="M462" s="25">
        <f t="shared" si="669"/>
        <v>66.122833064084176</v>
      </c>
      <c r="N462" s="25">
        <f t="shared" si="669"/>
        <v>65.968122047666839</v>
      </c>
      <c r="O462" s="25">
        <f t="shared" si="669"/>
        <v>66.58456753706642</v>
      </c>
      <c r="P462" s="23">
        <f t="shared" si="671"/>
        <v>65.951303462489705</v>
      </c>
      <c r="Q462" s="23">
        <f t="shared" si="672"/>
        <v>0</v>
      </c>
      <c r="R462" s="32">
        <f t="shared" ref="R462:R525" si="709">SUM(P462:Q462)</f>
        <v>65.951303462489705</v>
      </c>
      <c r="S462" s="26">
        <f t="shared" si="680"/>
        <v>0</v>
      </c>
      <c r="U462" s="61">
        <f t="shared" si="681"/>
        <v>844.75737240829233</v>
      </c>
      <c r="V462" s="61">
        <f t="shared" si="682"/>
        <v>1187.1234623248147</v>
      </c>
      <c r="W462" s="61">
        <f t="shared" si="683"/>
        <v>1190.2109951535151</v>
      </c>
      <c r="X462" s="61">
        <f t="shared" si="684"/>
        <v>1187.4261968580031</v>
      </c>
      <c r="Y462" s="61">
        <f t="shared" si="685"/>
        <v>1198.5222156671955</v>
      </c>
      <c r="Z462" s="62">
        <f t="shared" si="686"/>
        <v>4599.5296843417291</v>
      </c>
      <c r="AA462" s="61">
        <f t="shared" si="700"/>
        <v>353.76484325890317</v>
      </c>
      <c r="AB462" s="63">
        <f t="shared" si="701"/>
        <v>1.0128273300744273E-4</v>
      </c>
      <c r="AC462" s="73"/>
      <c r="AD462" s="81">
        <f t="shared" si="702"/>
        <v>844.75737240829233</v>
      </c>
      <c r="AE462" s="81">
        <f t="shared" si="687"/>
        <v>971.22238000684536</v>
      </c>
      <c r="AF462" s="81">
        <f t="shared" si="688"/>
        <v>1113.705987636012</v>
      </c>
      <c r="AG462" s="81">
        <f t="shared" si="689"/>
        <v>1274.2371798490153</v>
      </c>
      <c r="AH462" s="81">
        <f t="shared" si="690"/>
        <v>1455.1019410810511</v>
      </c>
      <c r="AI462" s="82">
        <f t="shared" si="691"/>
        <v>4599.5296843471851</v>
      </c>
      <c r="AK462" s="86">
        <f t="shared" si="692"/>
        <v>0.14970571637394287</v>
      </c>
      <c r="AL462" s="86">
        <f t="shared" si="693"/>
        <v>0.14670544106300595</v>
      </c>
      <c r="AM462" s="86">
        <f t="shared" si="694"/>
        <v>0.14414144666111744</v>
      </c>
      <c r="AN462" s="86">
        <f t="shared" si="695"/>
        <v>0.14193963580113594</v>
      </c>
      <c r="AO462" s="56"/>
      <c r="AP462" s="53" t="str">
        <f t="shared" si="703"/>
        <v>FLU0350-ST-1720-004-B</v>
      </c>
      <c r="AQ462" s="53">
        <f t="shared" si="704"/>
        <v>46.930965133794018</v>
      </c>
      <c r="AR462" s="54">
        <f t="shared" ref="AR462:AU462" si="710">IF($B462=0,L462,AQ462*(1+AK462))</f>
        <v>53.956798889269187</v>
      </c>
      <c r="AS462" s="54">
        <f t="shared" si="710"/>
        <v>61.872554868667336</v>
      </c>
      <c r="AT462" s="54">
        <f t="shared" si="710"/>
        <v>70.79095443605641</v>
      </c>
      <c r="AU462" s="54">
        <f t="shared" si="710"/>
        <v>80.838996726725071</v>
      </c>
      <c r="AW462" s="102">
        <f t="shared" si="706"/>
        <v>0.41877686400103986</v>
      </c>
      <c r="AX462" s="102">
        <f t="shared" si="707"/>
        <v>0.72250872097481289</v>
      </c>
      <c r="AY462" s="103">
        <f t="shared" si="708"/>
        <v>0.57961496082154373</v>
      </c>
    </row>
    <row r="463" spans="1:51" x14ac:dyDescent="0.2">
      <c r="A463" s="27" t="s">
        <v>477</v>
      </c>
      <c r="B463" s="18">
        <f>IF(ISERROR(VLOOKUP('Prices revenue smoothing'!A463,Quantities!$A$1:$B$576,2,FALSE)),0,VLOOKUP('Prices revenue smoothing'!A463,Quantities!$A$1:$B$576,2,FALSE))</f>
        <v>8</v>
      </c>
      <c r="C463" s="19">
        <f t="shared" si="697"/>
        <v>1</v>
      </c>
      <c r="D463" s="20">
        <v>4</v>
      </c>
      <c r="E463" s="21">
        <v>1730</v>
      </c>
      <c r="F463" s="22">
        <v>0</v>
      </c>
      <c r="G463" s="23">
        <v>0</v>
      </c>
      <c r="H463" s="23">
        <v>0</v>
      </c>
      <c r="I463" s="23">
        <f>VLOOKUP(A463,'[1]Public Lighting Charges'!$A$8:$L$689,12,FALSE)</f>
        <v>46.108058154627351</v>
      </c>
      <c r="J463" s="24">
        <f t="shared" si="698"/>
        <v>46.108058154627351</v>
      </c>
      <c r="K463" s="25">
        <f t="shared" si="699"/>
        <v>46.108058154627351</v>
      </c>
      <c r="L463" s="25">
        <f t="shared" si="669"/>
        <v>64.79488599377369</v>
      </c>
      <c r="M463" s="25">
        <f t="shared" si="669"/>
        <v>64.963407924294629</v>
      </c>
      <c r="N463" s="25">
        <f t="shared" si="669"/>
        <v>64.811409674912895</v>
      </c>
      <c r="O463" s="25">
        <f t="shared" si="669"/>
        <v>65.417046153799774</v>
      </c>
      <c r="P463" s="23">
        <f t="shared" si="671"/>
        <v>64.79488599377369</v>
      </c>
      <c r="Q463" s="23">
        <f t="shared" si="672"/>
        <v>0</v>
      </c>
      <c r="R463" s="32">
        <f t="shared" si="709"/>
        <v>64.79488599377369</v>
      </c>
      <c r="S463" s="26">
        <f t="shared" si="680"/>
        <v>0</v>
      </c>
      <c r="U463" s="61">
        <f t="shared" si="681"/>
        <v>368.86446523701881</v>
      </c>
      <c r="V463" s="61">
        <f t="shared" si="682"/>
        <v>518.35908795018952</v>
      </c>
      <c r="W463" s="61">
        <f t="shared" si="683"/>
        <v>519.70726339435703</v>
      </c>
      <c r="X463" s="61">
        <f t="shared" si="684"/>
        <v>518.49127739930316</v>
      </c>
      <c r="Y463" s="61">
        <f t="shared" si="685"/>
        <v>523.33636923039819</v>
      </c>
      <c r="Z463" s="62">
        <f t="shared" si="686"/>
        <v>2008.3909448694278</v>
      </c>
      <c r="AA463" s="61">
        <f t="shared" si="700"/>
        <v>154.47190399337939</v>
      </c>
      <c r="AB463" s="63">
        <f t="shared" si="701"/>
        <v>4.4225244275793445E-5</v>
      </c>
      <c r="AC463" s="73"/>
      <c r="AD463" s="81">
        <f t="shared" si="702"/>
        <v>368.86446523701881</v>
      </c>
      <c r="AE463" s="81">
        <f t="shared" si="687"/>
        <v>424.08558425021812</v>
      </c>
      <c r="AF463" s="81">
        <f t="shared" si="688"/>
        <v>486.30124693610895</v>
      </c>
      <c r="AG463" s="81">
        <f t="shared" si="689"/>
        <v>556.39741218258507</v>
      </c>
      <c r="AH463" s="81">
        <f t="shared" si="690"/>
        <v>635.37225822847574</v>
      </c>
      <c r="AI463" s="82">
        <f t="shared" si="691"/>
        <v>2008.3909448718111</v>
      </c>
      <c r="AK463" s="86">
        <f t="shared" si="692"/>
        <v>0.14970571637394306</v>
      </c>
      <c r="AL463" s="86">
        <f t="shared" si="693"/>
        <v>0.14670544106300598</v>
      </c>
      <c r="AM463" s="86">
        <f t="shared" si="694"/>
        <v>0.14414144666111758</v>
      </c>
      <c r="AN463" s="86">
        <f t="shared" si="695"/>
        <v>0.141939635801136</v>
      </c>
      <c r="AO463" s="56"/>
      <c r="AP463" s="53" t="str">
        <f t="shared" si="703"/>
        <v>FLU0350-ST-1730-004-B</v>
      </c>
      <c r="AQ463" s="53">
        <f t="shared" si="704"/>
        <v>46.108058154627351</v>
      </c>
      <c r="AR463" s="54">
        <f t="shared" ref="AR463:AU463" si="711">IF($B463=0,L463,AQ463*(1+AK463))</f>
        <v>53.010698031277265</v>
      </c>
      <c r="AS463" s="54">
        <f t="shared" si="711"/>
        <v>60.787655867013619</v>
      </c>
      <c r="AT463" s="54">
        <f t="shared" si="711"/>
        <v>69.549676522823134</v>
      </c>
      <c r="AU463" s="54">
        <f t="shared" si="711"/>
        <v>79.421532278559468</v>
      </c>
      <c r="AW463" s="102">
        <f t="shared" si="706"/>
        <v>0.41877686400104003</v>
      </c>
      <c r="AX463" s="102">
        <f t="shared" si="707"/>
        <v>0.72250872097481333</v>
      </c>
      <c r="AY463" s="103">
        <f t="shared" si="708"/>
        <v>0.57961496082154362</v>
      </c>
    </row>
    <row r="464" spans="1:51" x14ac:dyDescent="0.2">
      <c r="A464" s="27" t="s">
        <v>478</v>
      </c>
      <c r="B464" s="18">
        <f>IF(ISERROR(VLOOKUP('Prices revenue smoothing'!A464,Quantities!$A$1:$B$576,2,FALSE)),0,VLOOKUP('Prices revenue smoothing'!A464,Quantities!$A$1:$B$576,2,FALSE))</f>
        <v>1</v>
      </c>
      <c r="C464" s="19">
        <f t="shared" si="697"/>
        <v>1</v>
      </c>
      <c r="D464" s="20">
        <v>4</v>
      </c>
      <c r="E464" s="21">
        <v>1980</v>
      </c>
      <c r="F464" s="22">
        <v>0</v>
      </c>
      <c r="G464" s="23">
        <v>0</v>
      </c>
      <c r="H464" s="23">
        <v>0</v>
      </c>
      <c r="I464" s="23">
        <f>VLOOKUP(A464,'[1]Public Lighting Charges'!$A$8:$L$689,12,FALSE)</f>
        <v>46.842611654954375</v>
      </c>
      <c r="J464" s="24">
        <f t="shared" si="698"/>
        <v>46.842611654954375</v>
      </c>
      <c r="K464" s="25">
        <f t="shared" si="699"/>
        <v>46.842611654954375</v>
      </c>
      <c r="L464" s="25">
        <f t="shared" si="669"/>
        <v>65.827141790589124</v>
      </c>
      <c r="M464" s="25">
        <f t="shared" si="669"/>
        <v>65.998348466009332</v>
      </c>
      <c r="N464" s="25">
        <f t="shared" si="669"/>
        <v>65.84392871265203</v>
      </c>
      <c r="O464" s="25">
        <f t="shared" si="669"/>
        <v>66.459213665434731</v>
      </c>
      <c r="P464" s="23">
        <f t="shared" si="671"/>
        <v>65.827141790589124</v>
      </c>
      <c r="Q464" s="23">
        <f t="shared" si="672"/>
        <v>0</v>
      </c>
      <c r="R464" s="32">
        <f t="shared" si="709"/>
        <v>65.827141790589124</v>
      </c>
      <c r="S464" s="26">
        <f t="shared" si="680"/>
        <v>0</v>
      </c>
      <c r="U464" s="61">
        <f t="shared" si="681"/>
        <v>46.842611654954375</v>
      </c>
      <c r="V464" s="61">
        <f t="shared" si="682"/>
        <v>65.827141790589124</v>
      </c>
      <c r="W464" s="61">
        <f t="shared" si="683"/>
        <v>65.998348466009332</v>
      </c>
      <c r="X464" s="61">
        <f t="shared" si="684"/>
        <v>65.84392871265203</v>
      </c>
      <c r="Y464" s="61">
        <f t="shared" si="685"/>
        <v>66.459213665434731</v>
      </c>
      <c r="Z464" s="62">
        <f t="shared" si="686"/>
        <v>255.04836043611365</v>
      </c>
      <c r="AA464" s="61">
        <f t="shared" si="700"/>
        <v>19.616602010480356</v>
      </c>
      <c r="AB464" s="63">
        <f t="shared" si="701"/>
        <v>5.6162253027689579E-6</v>
      </c>
      <c r="AC464" s="73"/>
      <c r="AD464" s="81">
        <f t="shared" si="702"/>
        <v>46.842611654954375</v>
      </c>
      <c r="AE464" s="81">
        <f t="shared" si="687"/>
        <v>53.85521838958573</v>
      </c>
      <c r="AF464" s="81">
        <f t="shared" si="688"/>
        <v>61.756071956974409</v>
      </c>
      <c r="AG464" s="81">
        <f t="shared" si="689"/>
        <v>70.657681508960778</v>
      </c>
      <c r="AH464" s="81">
        <f t="shared" si="690"/>
        <v>80.686807088895321</v>
      </c>
      <c r="AI464" s="82">
        <f t="shared" si="691"/>
        <v>255.04836043641626</v>
      </c>
      <c r="AK464" s="86">
        <f t="shared" si="692"/>
        <v>0.14970571637394298</v>
      </c>
      <c r="AL464" s="86">
        <f t="shared" si="693"/>
        <v>0.14670544106300587</v>
      </c>
      <c r="AM464" s="86">
        <f t="shared" si="694"/>
        <v>0.14414144666111761</v>
      </c>
      <c r="AN464" s="86">
        <f t="shared" si="695"/>
        <v>0.14193963580113586</v>
      </c>
      <c r="AO464" s="56"/>
      <c r="AP464" s="53" t="str">
        <f t="shared" si="703"/>
        <v>FLU0355-ST-1980-004-B</v>
      </c>
      <c r="AQ464" s="53">
        <f t="shared" si="704"/>
        <v>46.842611654954375</v>
      </c>
      <c r="AR464" s="54">
        <f t="shared" ref="AR464:AU464" si="712">IF($B464=0,L464,AQ464*(1+AK464))</f>
        <v>53.85521838958573</v>
      </c>
      <c r="AS464" s="54">
        <f t="shared" si="712"/>
        <v>61.756071956974417</v>
      </c>
      <c r="AT464" s="54">
        <f t="shared" si="712"/>
        <v>70.657681508960792</v>
      </c>
      <c r="AU464" s="54">
        <f t="shared" si="712"/>
        <v>80.686807088895335</v>
      </c>
      <c r="AW464" s="102">
        <f t="shared" si="706"/>
        <v>0.41877686400103992</v>
      </c>
      <c r="AX464" s="102">
        <f t="shared" si="707"/>
        <v>0.72250872097481311</v>
      </c>
      <c r="AY464" s="103">
        <f t="shared" si="708"/>
        <v>0.57961496082154362</v>
      </c>
    </row>
    <row r="465" spans="1:51" x14ac:dyDescent="0.2">
      <c r="A465" s="27" t="s">
        <v>479</v>
      </c>
      <c r="B465" s="18">
        <f>IF(ISERROR(VLOOKUP('Prices revenue smoothing'!A465,Quantities!$A$1:$B$576,2,FALSE)),0,VLOOKUP('Prices revenue smoothing'!A465,Quantities!$A$1:$B$576,2,FALSE))</f>
        <v>17</v>
      </c>
      <c r="C465" s="19">
        <f t="shared" si="697"/>
        <v>1</v>
      </c>
      <c r="D465" s="20">
        <v>4</v>
      </c>
      <c r="E465" s="21">
        <v>2060</v>
      </c>
      <c r="F465" s="22">
        <v>0</v>
      </c>
      <c r="G465" s="23">
        <v>0</v>
      </c>
      <c r="H465" s="23">
        <v>0</v>
      </c>
      <c r="I465" s="23">
        <f>VLOOKUP(A465,'[1]Public Lighting Charges'!$A$8:$L$689,12,FALSE)</f>
        <v>56.717495404954377</v>
      </c>
      <c r="J465" s="24">
        <f t="shared" si="698"/>
        <v>56.717495404954377</v>
      </c>
      <c r="K465" s="25">
        <f t="shared" si="699"/>
        <v>56.717495404954377</v>
      </c>
      <c r="L465" s="25">
        <f t="shared" si="669"/>
        <v>79.704151415181272</v>
      </c>
      <c r="M465" s="25">
        <f t="shared" si="669"/>
        <v>79.911450143483862</v>
      </c>
      <c r="N465" s="25">
        <f t="shared" si="669"/>
        <v>79.724477185699357</v>
      </c>
      <c r="O465" s="25">
        <f t="shared" si="669"/>
        <v>80.469470264634566</v>
      </c>
      <c r="P465" s="23">
        <f t="shared" si="671"/>
        <v>79.704151415181272</v>
      </c>
      <c r="Q465" s="23">
        <f t="shared" si="672"/>
        <v>0</v>
      </c>
      <c r="R465" s="32">
        <f t="shared" si="709"/>
        <v>79.704151415181272</v>
      </c>
      <c r="S465" s="26">
        <f t="shared" si="680"/>
        <v>0</v>
      </c>
      <c r="U465" s="61">
        <f t="shared" si="681"/>
        <v>964.19742188422447</v>
      </c>
      <c r="V465" s="61">
        <f t="shared" si="682"/>
        <v>1354.9705740580816</v>
      </c>
      <c r="W465" s="61">
        <f t="shared" si="683"/>
        <v>1358.4946524392255</v>
      </c>
      <c r="X465" s="61">
        <f t="shared" si="684"/>
        <v>1355.3161121568892</v>
      </c>
      <c r="Y465" s="61">
        <f t="shared" si="685"/>
        <v>1367.9809944987876</v>
      </c>
      <c r="Z465" s="62">
        <f t="shared" si="686"/>
        <v>5249.8561224497707</v>
      </c>
      <c r="AA465" s="61">
        <f t="shared" si="700"/>
        <v>403.78357261456313</v>
      </c>
      <c r="AB465" s="63">
        <f t="shared" si="701"/>
        <v>1.1560307519869113E-4</v>
      </c>
      <c r="AC465" s="73"/>
      <c r="AD465" s="81">
        <f t="shared" si="702"/>
        <v>964.19742188422447</v>
      </c>
      <c r="AE465" s="81">
        <f t="shared" si="687"/>
        <v>1108.5432876533112</v>
      </c>
      <c r="AF465" s="81">
        <f t="shared" si="688"/>
        <v>1271.1726196059249</v>
      </c>
      <c r="AG465" s="81">
        <f t="shared" si="689"/>
        <v>1454.4012799519253</v>
      </c>
      <c r="AH465" s="81">
        <f t="shared" si="690"/>
        <v>1660.8384679370074</v>
      </c>
      <c r="AI465" s="82">
        <f t="shared" si="691"/>
        <v>5249.8561224560008</v>
      </c>
      <c r="AK465" s="86">
        <f t="shared" si="692"/>
        <v>0.14970571637394292</v>
      </c>
      <c r="AL465" s="86">
        <f t="shared" si="693"/>
        <v>0.14670544106300598</v>
      </c>
      <c r="AM465" s="86">
        <f t="shared" si="694"/>
        <v>0.1441414466611175</v>
      </c>
      <c r="AN465" s="86">
        <f t="shared" si="695"/>
        <v>0.14193963580113586</v>
      </c>
      <c r="AO465" s="56"/>
      <c r="AP465" s="53" t="str">
        <f t="shared" si="703"/>
        <v>FLU0355-ST-2060-004-B</v>
      </c>
      <c r="AQ465" s="53">
        <f t="shared" si="704"/>
        <v>56.717495404954377</v>
      </c>
      <c r="AR465" s="54">
        <f t="shared" ref="AR465:AU465" si="713">IF($B465=0,L465,AQ465*(1+AK465))</f>
        <v>65.208428685488883</v>
      </c>
      <c r="AS465" s="54">
        <f t="shared" si="713"/>
        <v>74.774859976819101</v>
      </c>
      <c r="AT465" s="54">
        <f t="shared" si="713"/>
        <v>85.553016467760301</v>
      </c>
      <c r="AU465" s="54">
        <f t="shared" si="713"/>
        <v>97.696380466882772</v>
      </c>
      <c r="AW465" s="102">
        <f t="shared" si="706"/>
        <v>0.41877686400103997</v>
      </c>
      <c r="AX465" s="102">
        <f t="shared" si="707"/>
        <v>0.72250872097481256</v>
      </c>
      <c r="AY465" s="103">
        <f t="shared" si="708"/>
        <v>0.57961496082154418</v>
      </c>
    </row>
    <row r="466" spans="1:51" x14ac:dyDescent="0.2">
      <c r="A466" s="27" t="s">
        <v>480</v>
      </c>
      <c r="B466" s="18">
        <f>IF(ISERROR(VLOOKUP('Prices revenue smoothing'!A466,Quantities!$A$1:$B$576,2,FALSE)),0,VLOOKUP('Prices revenue smoothing'!A466,Quantities!$A$1:$B$576,2,FALSE))</f>
        <v>31</v>
      </c>
      <c r="C466" s="19">
        <f t="shared" si="697"/>
        <v>1</v>
      </c>
      <c r="D466" s="20">
        <v>4</v>
      </c>
      <c r="E466" s="21">
        <v>90</v>
      </c>
      <c r="F466" s="22">
        <v>0</v>
      </c>
      <c r="G466" s="23">
        <v>0</v>
      </c>
      <c r="H466" s="23">
        <v>0</v>
      </c>
      <c r="I466" s="23">
        <f>VLOOKUP(A466,'[1]Public Lighting Charges'!$A$8:$L$689,12,FALSE)</f>
        <v>49.488519223931391</v>
      </c>
      <c r="J466" s="24">
        <f t="shared" si="698"/>
        <v>49.488519223931391</v>
      </c>
      <c r="K466" s="25">
        <f t="shared" si="699"/>
        <v>49.488519223931391</v>
      </c>
      <c r="L466" s="25">
        <f t="shared" si="669"/>
        <v>69.545391618135227</v>
      </c>
      <c r="M466" s="25">
        <f t="shared" si="669"/>
        <v>69.726268912300824</v>
      </c>
      <c r="N466" s="25">
        <f t="shared" si="669"/>
        <v>69.563126750440404</v>
      </c>
      <c r="O466" s="25">
        <f t="shared" si="669"/>
        <v>70.213166108584559</v>
      </c>
      <c r="P466" s="23">
        <f t="shared" si="671"/>
        <v>69.545391618135227</v>
      </c>
      <c r="Q466" s="23">
        <f t="shared" si="672"/>
        <v>0</v>
      </c>
      <c r="R466" s="32">
        <f t="shared" si="709"/>
        <v>69.545391618135227</v>
      </c>
      <c r="S466" s="26">
        <f t="shared" si="680"/>
        <v>0</v>
      </c>
      <c r="U466" s="61">
        <f t="shared" si="681"/>
        <v>1534.144095941873</v>
      </c>
      <c r="V466" s="61">
        <f t="shared" si="682"/>
        <v>2155.9071401621923</v>
      </c>
      <c r="W466" s="61">
        <f t="shared" si="683"/>
        <v>2161.5143362813255</v>
      </c>
      <c r="X466" s="61">
        <f t="shared" si="684"/>
        <v>2156.4569292636525</v>
      </c>
      <c r="Y466" s="61">
        <f t="shared" si="685"/>
        <v>2176.6081493661213</v>
      </c>
      <c r="Z466" s="62">
        <f t="shared" si="686"/>
        <v>8353.0982265659877</v>
      </c>
      <c r="AA466" s="61">
        <f t="shared" si="700"/>
        <v>642.46405342424828</v>
      </c>
      <c r="AB466" s="63">
        <f t="shared" si="701"/>
        <v>1.8393720130698696E-4</v>
      </c>
      <c r="AC466" s="73"/>
      <c r="AD466" s="81">
        <f t="shared" si="702"/>
        <v>1534.144095941873</v>
      </c>
      <c r="AE466" s="81">
        <f t="shared" si="687"/>
        <v>1763.8142368457063</v>
      </c>
      <c r="AF466" s="81">
        <f t="shared" si="688"/>
        <v>2022.5753824153649</v>
      </c>
      <c r="AG466" s="81">
        <f t="shared" si="689"/>
        <v>2314.1123240178786</v>
      </c>
      <c r="AH466" s="81">
        <f t="shared" si="690"/>
        <v>2642.5765844918965</v>
      </c>
      <c r="AI466" s="82">
        <f t="shared" si="691"/>
        <v>8353.0982265758976</v>
      </c>
      <c r="AK466" s="86">
        <f t="shared" si="692"/>
        <v>0.149705716373943</v>
      </c>
      <c r="AL466" s="86">
        <f t="shared" si="693"/>
        <v>0.14670544106300593</v>
      </c>
      <c r="AM466" s="86">
        <f t="shared" si="694"/>
        <v>0.14414144666111753</v>
      </c>
      <c r="AN466" s="86">
        <f t="shared" si="695"/>
        <v>0.14193963580113592</v>
      </c>
      <c r="AO466" s="56"/>
      <c r="AP466" s="53" t="str">
        <f t="shared" si="703"/>
        <v>HPS0010-TA-0090-004-B</v>
      </c>
      <c r="AQ466" s="53">
        <f t="shared" si="704"/>
        <v>49.488519223931391</v>
      </c>
      <c r="AR466" s="54">
        <f t="shared" ref="AR466:AU466" si="714">IF($B466=0,L466,AQ466*(1+AK466))</f>
        <v>56.897233446635688</v>
      </c>
      <c r="AS466" s="54">
        <f t="shared" si="714"/>
        <v>65.244367174689188</v>
      </c>
      <c r="AT466" s="54">
        <f t="shared" si="714"/>
        <v>74.648784645738019</v>
      </c>
      <c r="AU466" s="54">
        <f t="shared" si="714"/>
        <v>85.24440595135151</v>
      </c>
      <c r="AW466" s="102">
        <f t="shared" si="706"/>
        <v>0.41877686400103997</v>
      </c>
      <c r="AX466" s="102">
        <f t="shared" si="707"/>
        <v>0.72250872097481311</v>
      </c>
      <c r="AY466" s="103">
        <f t="shared" si="708"/>
        <v>0.57961496082154373</v>
      </c>
    </row>
    <row r="467" spans="1:51" x14ac:dyDescent="0.2">
      <c r="A467" s="27" t="s">
        <v>481</v>
      </c>
      <c r="B467" s="18">
        <f>IF(ISERROR(VLOOKUP('Prices revenue smoothing'!A467,Quantities!$A$1:$B$576,2,FALSE)),0,VLOOKUP('Prices revenue smoothing'!A467,Quantities!$A$1:$B$576,2,FALSE))</f>
        <v>7</v>
      </c>
      <c r="C467" s="19">
        <f t="shared" si="697"/>
        <v>1</v>
      </c>
      <c r="D467" s="20">
        <v>4</v>
      </c>
      <c r="E467" s="21">
        <v>140</v>
      </c>
      <c r="F467" s="22">
        <v>0</v>
      </c>
      <c r="G467" s="23">
        <v>0</v>
      </c>
      <c r="H467" s="23">
        <v>0</v>
      </c>
      <c r="I467" s="23">
        <f>VLOOKUP(A467,'[1]Public Lighting Charges'!$A$8:$L$689,12,FALSE)</f>
        <v>60.29843322393139</v>
      </c>
      <c r="J467" s="24">
        <f t="shared" si="698"/>
        <v>60.29843322393139</v>
      </c>
      <c r="K467" s="25">
        <f t="shared" si="699"/>
        <v>60.29843322393139</v>
      </c>
      <c r="L467" s="25">
        <f t="shared" si="669"/>
        <v>84.736383676043076</v>
      </c>
      <c r="M467" s="25">
        <f t="shared" si="669"/>
        <v>84.956770497370641</v>
      </c>
      <c r="N467" s="25">
        <f t="shared" si="669"/>
        <v>84.757992742303145</v>
      </c>
      <c r="O467" s="25">
        <f t="shared" si="669"/>
        <v>85.550021993625506</v>
      </c>
      <c r="P467" s="23">
        <f t="shared" si="671"/>
        <v>84.736383676043076</v>
      </c>
      <c r="Q467" s="23">
        <f t="shared" si="672"/>
        <v>0</v>
      </c>
      <c r="R467" s="32">
        <f t="shared" si="709"/>
        <v>84.736383676043076</v>
      </c>
      <c r="S467" s="26">
        <f t="shared" si="680"/>
        <v>0</v>
      </c>
      <c r="U467" s="61">
        <f t="shared" si="681"/>
        <v>422.08903256751972</v>
      </c>
      <c r="V467" s="61">
        <f t="shared" si="682"/>
        <v>593.15468573230157</v>
      </c>
      <c r="W467" s="61">
        <f t="shared" si="683"/>
        <v>594.69739348159453</v>
      </c>
      <c r="X467" s="61">
        <f t="shared" si="684"/>
        <v>593.30594919612201</v>
      </c>
      <c r="Y467" s="61">
        <f t="shared" si="685"/>
        <v>598.85015395537857</v>
      </c>
      <c r="Z467" s="62">
        <f t="shared" si="686"/>
        <v>2298.1877378526829</v>
      </c>
      <c r="AA467" s="61">
        <f t="shared" si="700"/>
        <v>176.76112138785885</v>
      </c>
      <c r="AB467" s="63">
        <f t="shared" si="701"/>
        <v>5.0606638293111748E-5</v>
      </c>
      <c r="AC467" s="73"/>
      <c r="AD467" s="81">
        <f t="shared" si="702"/>
        <v>422.08903256751972</v>
      </c>
      <c r="AE467" s="81">
        <f t="shared" si="687"/>
        <v>485.27817356162484</v>
      </c>
      <c r="AF467" s="81">
        <f t="shared" si="688"/>
        <v>556.471122052233</v>
      </c>
      <c r="AG467" s="81">
        <f t="shared" si="689"/>
        <v>636.68167460997722</v>
      </c>
      <c r="AH467" s="81">
        <f t="shared" si="690"/>
        <v>727.05203962537473</v>
      </c>
      <c r="AI467" s="82">
        <f t="shared" si="691"/>
        <v>2298.1877378554095</v>
      </c>
      <c r="AK467" s="86">
        <f t="shared" si="692"/>
        <v>0.14970571637394303</v>
      </c>
      <c r="AL467" s="86">
        <f t="shared" si="693"/>
        <v>0.14670544106300601</v>
      </c>
      <c r="AM467" s="86">
        <f t="shared" si="694"/>
        <v>0.14414144666111764</v>
      </c>
      <c r="AN467" s="86">
        <f t="shared" si="695"/>
        <v>0.14193963580113594</v>
      </c>
      <c r="AO467" s="56"/>
      <c r="AP467" s="53" t="str">
        <f t="shared" si="703"/>
        <v>HPS0010-TA-0140-004-B</v>
      </c>
      <c r="AQ467" s="53">
        <f t="shared" si="704"/>
        <v>60.29843322393139</v>
      </c>
      <c r="AR467" s="54">
        <f t="shared" ref="AR467:AU467" si="715">IF($B467=0,L467,AQ467*(1+AK467))</f>
        <v>69.325453365946402</v>
      </c>
      <c r="AS467" s="54">
        <f t="shared" si="715"/>
        <v>79.495874578890422</v>
      </c>
      <c r="AT467" s="54">
        <f t="shared" si="715"/>
        <v>90.954524944282454</v>
      </c>
      <c r="AU467" s="54">
        <f t="shared" si="715"/>
        <v>103.86457708933925</v>
      </c>
      <c r="AW467" s="102">
        <f t="shared" si="706"/>
        <v>0.41877686400104014</v>
      </c>
      <c r="AX467" s="102">
        <f t="shared" si="707"/>
        <v>0.72250872097481333</v>
      </c>
      <c r="AY467" s="103">
        <f t="shared" si="708"/>
        <v>0.57961496082154373</v>
      </c>
    </row>
    <row r="468" spans="1:51" x14ac:dyDescent="0.2">
      <c r="A468" s="27" t="s">
        <v>482</v>
      </c>
      <c r="B468" s="18">
        <f>IF(ISERROR(VLOOKUP('Prices revenue smoothing'!A468,Quantities!$A$1:$B$576,2,FALSE)),0,VLOOKUP('Prices revenue smoothing'!A468,Quantities!$A$1:$B$576,2,FALSE))</f>
        <v>51</v>
      </c>
      <c r="C468" s="19">
        <f t="shared" si="697"/>
        <v>1</v>
      </c>
      <c r="D468" s="20">
        <v>4</v>
      </c>
      <c r="E468" s="21">
        <v>170</v>
      </c>
      <c r="F468" s="22">
        <v>0</v>
      </c>
      <c r="G468" s="23">
        <v>0</v>
      </c>
      <c r="H468" s="23">
        <v>0</v>
      </c>
      <c r="I468" s="23">
        <f>VLOOKUP(A468,'[1]Public Lighting Charges'!$A$8:$L$689,12,FALSE)</f>
        <v>59.363402973931393</v>
      </c>
      <c r="J468" s="24">
        <f t="shared" si="698"/>
        <v>59.363402973931393</v>
      </c>
      <c r="K468" s="25">
        <f t="shared" si="699"/>
        <v>59.363402973931393</v>
      </c>
      <c r="L468" s="25">
        <f t="shared" si="669"/>
        <v>83.422401242727375</v>
      </c>
      <c r="M468" s="25">
        <f t="shared" si="669"/>
        <v>83.639370589775339</v>
      </c>
      <c r="N468" s="25">
        <f t="shared" si="669"/>
        <v>83.443675223487745</v>
      </c>
      <c r="O468" s="25">
        <f t="shared" si="669"/>
        <v>84.223422707784394</v>
      </c>
      <c r="P468" s="23">
        <f t="shared" si="671"/>
        <v>83.422401242727375</v>
      </c>
      <c r="Q468" s="23">
        <f t="shared" si="672"/>
        <v>0</v>
      </c>
      <c r="R468" s="32">
        <f t="shared" si="709"/>
        <v>83.422401242727375</v>
      </c>
      <c r="S468" s="26">
        <f t="shared" si="680"/>
        <v>0</v>
      </c>
      <c r="U468" s="61">
        <f t="shared" si="681"/>
        <v>3027.5335516705009</v>
      </c>
      <c r="V468" s="61">
        <f t="shared" si="682"/>
        <v>4254.5424633790963</v>
      </c>
      <c r="W468" s="61">
        <f t="shared" si="683"/>
        <v>4265.6079000785421</v>
      </c>
      <c r="X468" s="61">
        <f t="shared" si="684"/>
        <v>4255.6274363978746</v>
      </c>
      <c r="Y468" s="61">
        <f t="shared" si="685"/>
        <v>4295.3945580970039</v>
      </c>
      <c r="Z468" s="62">
        <f t="shared" si="686"/>
        <v>16484.295841716073</v>
      </c>
      <c r="AA468" s="61">
        <f t="shared" si="700"/>
        <v>1267.8610064265031</v>
      </c>
      <c r="AB468" s="63">
        <f t="shared" si="701"/>
        <v>3.6298809859538355E-4</v>
      </c>
      <c r="AC468" s="73"/>
      <c r="AD468" s="81">
        <f t="shared" si="702"/>
        <v>3027.5335516705009</v>
      </c>
      <c r="AE468" s="81">
        <f t="shared" si="687"/>
        <v>3480.772630869481</v>
      </c>
      <c r="AF468" s="81">
        <f t="shared" si="688"/>
        <v>3991.4209149212279</v>
      </c>
      <c r="AG468" s="81">
        <f t="shared" si="689"/>
        <v>4566.7500998314154</v>
      </c>
      <c r="AH468" s="81">
        <f t="shared" si="690"/>
        <v>5214.9529457962872</v>
      </c>
      <c r="AI468" s="82">
        <f t="shared" si="691"/>
        <v>16484.295841735631</v>
      </c>
      <c r="AK468" s="86">
        <f t="shared" si="692"/>
        <v>0.14970571637394292</v>
      </c>
      <c r="AL468" s="86">
        <f t="shared" si="693"/>
        <v>0.14670544106300598</v>
      </c>
      <c r="AM468" s="86">
        <f t="shared" si="694"/>
        <v>0.14414144666111761</v>
      </c>
      <c r="AN468" s="86">
        <f t="shared" si="695"/>
        <v>0.14193963580113583</v>
      </c>
      <c r="AO468" s="56"/>
      <c r="AP468" s="53" t="str">
        <f t="shared" si="703"/>
        <v>HPS0010-TA-0170-004-B</v>
      </c>
      <c r="AQ468" s="53">
        <f t="shared" si="704"/>
        <v>59.363402973931393</v>
      </c>
      <c r="AR468" s="54">
        <f t="shared" ref="AR468:AU468" si="716">IF($B468=0,L468,AQ468*(1+AK468))</f>
        <v>68.250443742538835</v>
      </c>
      <c r="AS468" s="54">
        <f t="shared" si="716"/>
        <v>78.263155194533866</v>
      </c>
      <c r="AT468" s="54">
        <f t="shared" si="716"/>
        <v>89.544119604537542</v>
      </c>
      <c r="AU468" s="54">
        <f t="shared" si="716"/>
        <v>102.25397932933895</v>
      </c>
      <c r="AW468" s="102">
        <f t="shared" si="706"/>
        <v>0.41877686400104003</v>
      </c>
      <c r="AX468" s="102">
        <f t="shared" si="707"/>
        <v>0.72250872097481256</v>
      </c>
      <c r="AY468" s="103">
        <f t="shared" si="708"/>
        <v>0.57961496082154429</v>
      </c>
    </row>
    <row r="469" spans="1:51" x14ac:dyDescent="0.2">
      <c r="A469" s="27" t="s">
        <v>483</v>
      </c>
      <c r="B469" s="18">
        <f>IF(ISERROR(VLOOKUP('Prices revenue smoothing'!A469,Quantities!$A$1:$B$576,2,FALSE)),0,VLOOKUP('Prices revenue smoothing'!A469,Quantities!$A$1:$B$576,2,FALSE))</f>
        <v>5175</v>
      </c>
      <c r="C469" s="19">
        <f t="shared" si="697"/>
        <v>1</v>
      </c>
      <c r="D469" s="20">
        <v>4</v>
      </c>
      <c r="E469" s="21">
        <v>40</v>
      </c>
      <c r="F469" s="22">
        <v>0</v>
      </c>
      <c r="G469" s="23">
        <v>0</v>
      </c>
      <c r="H469" s="23">
        <v>0</v>
      </c>
      <c r="I469" s="23">
        <f>VLOOKUP(A469,'[1]Public Lighting Charges'!$A$8:$L$689,12,FALSE)</f>
        <v>52.259027617134578</v>
      </c>
      <c r="J469" s="24">
        <f t="shared" si="698"/>
        <v>52.259027617134578</v>
      </c>
      <c r="K469" s="25">
        <f t="shared" si="699"/>
        <v>52.259027617134578</v>
      </c>
      <c r="L469" s="25">
        <f t="shared" si="669"/>
        <v>73.438740908195868</v>
      </c>
      <c r="M469" s="25">
        <f t="shared" si="669"/>
        <v>73.629744228952774</v>
      </c>
      <c r="N469" s="25">
        <f t="shared" si="669"/>
        <v>73.457468903768671</v>
      </c>
      <c r="O469" s="25">
        <f t="shared" si="669"/>
        <v>74.143899318381941</v>
      </c>
      <c r="P469" s="23">
        <f t="shared" si="671"/>
        <v>73.438740908195868</v>
      </c>
      <c r="Q469" s="23">
        <f t="shared" si="672"/>
        <v>0</v>
      </c>
      <c r="R469" s="32">
        <f t="shared" si="709"/>
        <v>73.438740908195868</v>
      </c>
      <c r="S469" s="26">
        <f t="shared" si="680"/>
        <v>0</v>
      </c>
      <c r="U469" s="61">
        <f t="shared" si="681"/>
        <v>270440.46791867143</v>
      </c>
      <c r="V469" s="61">
        <f t="shared" si="682"/>
        <v>380045.48419991363</v>
      </c>
      <c r="W469" s="61">
        <f t="shared" si="683"/>
        <v>381033.92638483061</v>
      </c>
      <c r="X469" s="61">
        <f t="shared" si="684"/>
        <v>380142.40157700289</v>
      </c>
      <c r="Y469" s="61">
        <f t="shared" si="685"/>
        <v>383694.67897262657</v>
      </c>
      <c r="Z469" s="62">
        <f t="shared" si="686"/>
        <v>1472492.5767655671</v>
      </c>
      <c r="AA469" s="61">
        <f t="shared" si="700"/>
        <v>113254.21105395514</v>
      </c>
      <c r="AB469" s="63">
        <f t="shared" si="701"/>
        <v>3.2424635287321264E-2</v>
      </c>
      <c r="AC469" s="73"/>
      <c r="AD469" s="81">
        <f t="shared" si="702"/>
        <v>270440.46791867143</v>
      </c>
      <c r="AE469" s="81">
        <f t="shared" si="687"/>
        <v>310926.95190494048</v>
      </c>
      <c r="AF469" s="81">
        <f t="shared" si="688"/>
        <v>356541.62752253085</v>
      </c>
      <c r="AG469" s="81">
        <f t="shared" si="689"/>
        <v>407934.05350853782</v>
      </c>
      <c r="AH469" s="81">
        <f t="shared" si="690"/>
        <v>465836.06449442077</v>
      </c>
      <c r="AI469" s="82">
        <f t="shared" si="691"/>
        <v>1472492.5767673142</v>
      </c>
      <c r="AK469" s="86">
        <f t="shared" si="692"/>
        <v>0.14970571637394295</v>
      </c>
      <c r="AL469" s="86">
        <f t="shared" si="693"/>
        <v>0.14670544106300609</v>
      </c>
      <c r="AM469" s="86">
        <f t="shared" si="694"/>
        <v>0.14414144666111769</v>
      </c>
      <c r="AN469" s="86">
        <f t="shared" si="695"/>
        <v>0.14193963580113592</v>
      </c>
      <c r="AO469" s="56"/>
      <c r="AP469" s="53" t="str">
        <f t="shared" si="703"/>
        <v>HPS0020-ST-0040-004-B</v>
      </c>
      <c r="AQ469" s="53">
        <f t="shared" si="704"/>
        <v>52.259027617134578</v>
      </c>
      <c r="AR469" s="54">
        <f t="shared" ref="AR469:AU469" si="717">IF($B469=0,L469,AQ469*(1+AK469))</f>
        <v>60.082502783563385</v>
      </c>
      <c r="AS469" s="54">
        <f t="shared" si="717"/>
        <v>68.896932854595335</v>
      </c>
      <c r="AT469" s="54">
        <f t="shared" si="717"/>
        <v>78.827836426770602</v>
      </c>
      <c r="AU469" s="54">
        <f t="shared" si="717"/>
        <v>90.016630820177937</v>
      </c>
      <c r="AW469" s="102">
        <f t="shared" si="706"/>
        <v>0.41877686400104003</v>
      </c>
      <c r="AX469" s="102">
        <f t="shared" si="707"/>
        <v>0.72250872097481345</v>
      </c>
      <c r="AY469" s="103">
        <f t="shared" si="708"/>
        <v>0.57961496082154351</v>
      </c>
    </row>
    <row r="470" spans="1:51" x14ac:dyDescent="0.2">
      <c r="A470" s="27" t="s">
        <v>484</v>
      </c>
      <c r="B470" s="18">
        <f>IF(ISERROR(VLOOKUP('Prices revenue smoothing'!A470,Quantities!$A$1:$B$576,2,FALSE)),0,VLOOKUP('Prices revenue smoothing'!A470,Quantities!$A$1:$B$576,2,FALSE))</f>
        <v>481</v>
      </c>
      <c r="C470" s="19">
        <f t="shared" si="697"/>
        <v>1</v>
      </c>
      <c r="D470" s="20">
        <v>4</v>
      </c>
      <c r="E470" s="21">
        <v>350</v>
      </c>
      <c r="F470" s="22">
        <v>0</v>
      </c>
      <c r="G470" s="23">
        <v>0</v>
      </c>
      <c r="H470" s="23">
        <v>0</v>
      </c>
      <c r="I470" s="23">
        <f>VLOOKUP(A470,'[1]Public Lighting Charges'!$A$8:$L$689,12,FALSE)</f>
        <v>63.068941617134577</v>
      </c>
      <c r="J470" s="24">
        <f t="shared" si="698"/>
        <v>63.068941617134577</v>
      </c>
      <c r="K470" s="25">
        <f t="shared" si="699"/>
        <v>63.068941617134577</v>
      </c>
      <c r="L470" s="25">
        <f t="shared" si="669"/>
        <v>88.629732966103731</v>
      </c>
      <c r="M470" s="25">
        <f t="shared" si="669"/>
        <v>88.860245814022605</v>
      </c>
      <c r="N470" s="25">
        <f t="shared" si="669"/>
        <v>88.652334895631412</v>
      </c>
      <c r="O470" s="25">
        <f t="shared" si="669"/>
        <v>89.480755203422873</v>
      </c>
      <c r="P470" s="23">
        <f t="shared" si="671"/>
        <v>88.629732966103731</v>
      </c>
      <c r="Q470" s="23">
        <f t="shared" si="672"/>
        <v>0</v>
      </c>
      <c r="R470" s="32">
        <f t="shared" si="709"/>
        <v>88.629732966103731</v>
      </c>
      <c r="S470" s="26">
        <f t="shared" si="680"/>
        <v>0</v>
      </c>
      <c r="U470" s="61">
        <f t="shared" si="681"/>
        <v>30336.160917841731</v>
      </c>
      <c r="V470" s="61">
        <f t="shared" si="682"/>
        <v>42630.901556695891</v>
      </c>
      <c r="W470" s="61">
        <f t="shared" si="683"/>
        <v>42741.778236544873</v>
      </c>
      <c r="X470" s="61">
        <f t="shared" si="684"/>
        <v>42641.773084798711</v>
      </c>
      <c r="Y470" s="61">
        <f t="shared" si="685"/>
        <v>43040.243252846405</v>
      </c>
      <c r="Z470" s="62">
        <f t="shared" si="686"/>
        <v>165174.14018275193</v>
      </c>
      <c r="AA470" s="61">
        <f t="shared" si="700"/>
        <v>12704.082335004674</v>
      </c>
      <c r="AB470" s="63">
        <f t="shared" si="701"/>
        <v>3.6371736868696485E-3</v>
      </c>
      <c r="AC470" s="73"/>
      <c r="AD470" s="81">
        <f t="shared" si="702"/>
        <v>30336.160917841731</v>
      </c>
      <c r="AE470" s="81">
        <f t="shared" si="687"/>
        <v>34877.657620082442</v>
      </c>
      <c r="AF470" s="81">
        <f t="shared" si="688"/>
        <v>39994.399764481146</v>
      </c>
      <c r="AG470" s="81">
        <f t="shared" si="689"/>
        <v>45759.250404876519</v>
      </c>
      <c r="AH470" s="81">
        <f t="shared" si="690"/>
        <v>52254.301741877673</v>
      </c>
      <c r="AI470" s="82">
        <f t="shared" si="691"/>
        <v>165174.14018294791</v>
      </c>
      <c r="AK470" s="86">
        <f t="shared" si="692"/>
        <v>0.14970571637394309</v>
      </c>
      <c r="AL470" s="86">
        <f t="shared" si="693"/>
        <v>0.14670544106300593</v>
      </c>
      <c r="AM470" s="86">
        <f t="shared" si="694"/>
        <v>0.14414144666111758</v>
      </c>
      <c r="AN470" s="86">
        <f t="shared" si="695"/>
        <v>0.14193963580113592</v>
      </c>
      <c r="AO470" s="56"/>
      <c r="AP470" s="53" t="str">
        <f t="shared" si="703"/>
        <v>HPS0020-ST-0350-004-B</v>
      </c>
      <c r="AQ470" s="53">
        <f t="shared" si="704"/>
        <v>63.068941617134577</v>
      </c>
      <c r="AR470" s="54">
        <f t="shared" ref="AR470:AU470" si="718">IF($B470=0,L470,AQ470*(1+AK470))</f>
        <v>72.510722702874091</v>
      </c>
      <c r="AS470" s="54">
        <f t="shared" si="718"/>
        <v>83.148440258796555</v>
      </c>
      <c r="AT470" s="54">
        <f t="shared" si="718"/>
        <v>95.133576725314995</v>
      </c>
      <c r="AU470" s="54">
        <f t="shared" si="718"/>
        <v>108.63680195816563</v>
      </c>
      <c r="AW470" s="102">
        <f t="shared" si="706"/>
        <v>0.41877686400103997</v>
      </c>
      <c r="AX470" s="102">
        <f t="shared" si="707"/>
        <v>0.722508720974813</v>
      </c>
      <c r="AY470" s="103">
        <f t="shared" si="708"/>
        <v>0.57961496082154385</v>
      </c>
    </row>
    <row r="471" spans="1:51" x14ac:dyDescent="0.2">
      <c r="A471" s="27" t="s">
        <v>485</v>
      </c>
      <c r="B471" s="18">
        <f>IF(ISERROR(VLOOKUP('Prices revenue smoothing'!A471,Quantities!$A$1:$B$576,2,FALSE)),0,VLOOKUP('Prices revenue smoothing'!A471,Quantities!$A$1:$B$576,2,FALSE))</f>
        <v>2986</v>
      </c>
      <c r="C471" s="19">
        <f t="shared" si="697"/>
        <v>1</v>
      </c>
      <c r="D471" s="20">
        <v>4</v>
      </c>
      <c r="E471" s="21">
        <v>360</v>
      </c>
      <c r="F471" s="22">
        <v>0</v>
      </c>
      <c r="G471" s="23">
        <v>0</v>
      </c>
      <c r="H471" s="23">
        <v>0</v>
      </c>
      <c r="I471" s="23">
        <f>VLOOKUP(A471,'[1]Public Lighting Charges'!$A$8:$L$689,12,FALSE)</f>
        <v>62.13391136713458</v>
      </c>
      <c r="J471" s="24">
        <f t="shared" si="698"/>
        <v>62.13391136713458</v>
      </c>
      <c r="K471" s="25">
        <f t="shared" si="699"/>
        <v>62.13391136713458</v>
      </c>
      <c r="L471" s="25">
        <f t="shared" si="669"/>
        <v>87.31575053278803</v>
      </c>
      <c r="M471" s="25">
        <f t="shared" si="669"/>
        <v>87.542845906427303</v>
      </c>
      <c r="N471" s="25">
        <f t="shared" si="669"/>
        <v>87.338017376816012</v>
      </c>
      <c r="O471" s="25">
        <f t="shared" si="669"/>
        <v>88.154155917581775</v>
      </c>
      <c r="P471" s="23">
        <f t="shared" si="671"/>
        <v>87.31575053278803</v>
      </c>
      <c r="Q471" s="23">
        <f t="shared" si="672"/>
        <v>0</v>
      </c>
      <c r="R471" s="32">
        <f t="shared" si="709"/>
        <v>87.31575053278803</v>
      </c>
      <c r="S471" s="26">
        <f t="shared" si="680"/>
        <v>0</v>
      </c>
      <c r="U471" s="61">
        <f t="shared" si="681"/>
        <v>185531.85934226387</v>
      </c>
      <c r="V471" s="61">
        <f t="shared" si="682"/>
        <v>260724.83109090506</v>
      </c>
      <c r="W471" s="61">
        <f t="shared" si="683"/>
        <v>261402.93787659192</v>
      </c>
      <c r="X471" s="61">
        <f t="shared" si="684"/>
        <v>260791.31988717261</v>
      </c>
      <c r="Y471" s="61">
        <f t="shared" si="685"/>
        <v>263228.30956989917</v>
      </c>
      <c r="Z471" s="62">
        <f t="shared" si="686"/>
        <v>1010182.7131772068</v>
      </c>
      <c r="AA471" s="61">
        <f t="shared" si="700"/>
        <v>77696.450227635301</v>
      </c>
      <c r="AB471" s="63">
        <f t="shared" si="701"/>
        <v>2.2244462597071829E-2</v>
      </c>
      <c r="AC471" s="73"/>
      <c r="AD471" s="81">
        <f t="shared" si="702"/>
        <v>185531.85934226387</v>
      </c>
      <c r="AE471" s="81">
        <f t="shared" si="687"/>
        <v>213307.03925528709</v>
      </c>
      <c r="AF471" s="81">
        <f t="shared" si="688"/>
        <v>244600.34253107791</v>
      </c>
      <c r="AG471" s="81">
        <f t="shared" si="689"/>
        <v>279857.38975731237</v>
      </c>
      <c r="AH471" s="81">
        <f t="shared" si="690"/>
        <v>319580.24573572184</v>
      </c>
      <c r="AI471" s="82">
        <f t="shared" si="691"/>
        <v>1010182.7131784054</v>
      </c>
      <c r="AK471" s="86">
        <f t="shared" si="692"/>
        <v>0.14970571637394292</v>
      </c>
      <c r="AL471" s="86">
        <f t="shared" si="693"/>
        <v>0.14670544106300598</v>
      </c>
      <c r="AM471" s="86">
        <f t="shared" si="694"/>
        <v>0.14414144666111758</v>
      </c>
      <c r="AN471" s="86">
        <f t="shared" si="695"/>
        <v>0.14193963580113594</v>
      </c>
      <c r="AO471" s="56"/>
      <c r="AP471" s="53" t="str">
        <f t="shared" si="703"/>
        <v>HPS0020-ST-0360-004-B</v>
      </c>
      <c r="AQ471" s="53">
        <f t="shared" si="704"/>
        <v>62.13391136713458</v>
      </c>
      <c r="AR471" s="54">
        <f t="shared" ref="AR471:AU471" si="719">IF($B471=0,L471,AQ471*(1+AK471))</f>
        <v>71.435713079466524</v>
      </c>
      <c r="AS471" s="54">
        <f t="shared" si="719"/>
        <v>81.915720874440012</v>
      </c>
      <c r="AT471" s="54">
        <f t="shared" si="719"/>
        <v>93.723171385570097</v>
      </c>
      <c r="AU471" s="54">
        <f t="shared" si="719"/>
        <v>107.02620419816537</v>
      </c>
      <c r="AW471" s="102">
        <f t="shared" si="706"/>
        <v>0.41877686400104008</v>
      </c>
      <c r="AX471" s="102">
        <f t="shared" si="707"/>
        <v>0.72250872097481289</v>
      </c>
      <c r="AY471" s="103">
        <f t="shared" si="708"/>
        <v>0.57961496082154407</v>
      </c>
    </row>
    <row r="472" spans="1:51" x14ac:dyDescent="0.2">
      <c r="A472" s="27" t="s">
        <v>486</v>
      </c>
      <c r="B472" s="18">
        <f>IF(ISERROR(VLOOKUP('Prices revenue smoothing'!A472,Quantities!$A$1:$B$576,2,FALSE)),0,VLOOKUP('Prices revenue smoothing'!A472,Quantities!$A$1:$B$576,2,FALSE))</f>
        <v>125</v>
      </c>
      <c r="C472" s="19">
        <f t="shared" si="697"/>
        <v>1</v>
      </c>
      <c r="D472" s="20">
        <v>4</v>
      </c>
      <c r="E472" s="21">
        <v>730</v>
      </c>
      <c r="F472" s="22">
        <v>0</v>
      </c>
      <c r="G472" s="23">
        <v>0</v>
      </c>
      <c r="H472" s="23">
        <v>0</v>
      </c>
      <c r="I472" s="23">
        <f>VLOOKUP(A472,'[1]Public Lighting Charges'!$A$8:$L$689,12,FALSE)</f>
        <v>57.196469492134575</v>
      </c>
      <c r="J472" s="24">
        <f t="shared" si="698"/>
        <v>57.196469492134575</v>
      </c>
      <c r="K472" s="25">
        <f t="shared" si="699"/>
        <v>57.196469492134575</v>
      </c>
      <c r="L472" s="25">
        <f t="shared" si="669"/>
        <v>80.377245720491942</v>
      </c>
      <c r="M472" s="25">
        <f t="shared" si="669"/>
        <v>80.586295067690031</v>
      </c>
      <c r="N472" s="25">
        <f t="shared" si="669"/>
        <v>80.397743140292334</v>
      </c>
      <c r="O472" s="25">
        <f t="shared" si="669"/>
        <v>81.149027617981844</v>
      </c>
      <c r="P472" s="23">
        <f t="shared" si="671"/>
        <v>80.377245720491942</v>
      </c>
      <c r="Q472" s="23">
        <f t="shared" si="672"/>
        <v>0</v>
      </c>
      <c r="R472" s="32">
        <f t="shared" si="709"/>
        <v>80.377245720491942</v>
      </c>
      <c r="S472" s="26">
        <f t="shared" si="680"/>
        <v>0</v>
      </c>
      <c r="U472" s="61">
        <f t="shared" si="681"/>
        <v>7149.5586865168216</v>
      </c>
      <c r="V472" s="61">
        <f t="shared" si="682"/>
        <v>10047.155715061494</v>
      </c>
      <c r="W472" s="61">
        <f t="shared" si="683"/>
        <v>10073.286883461255</v>
      </c>
      <c r="X472" s="61">
        <f t="shared" si="684"/>
        <v>10049.717892536542</v>
      </c>
      <c r="Y472" s="61">
        <f t="shared" si="685"/>
        <v>10143.628452247731</v>
      </c>
      <c r="Z472" s="62">
        <f t="shared" si="686"/>
        <v>38927.872644458468</v>
      </c>
      <c r="AA472" s="61">
        <f t="shared" si="700"/>
        <v>2994.0697657309092</v>
      </c>
      <c r="AB472" s="63">
        <f t="shared" si="701"/>
        <v>8.5720097535596051E-4</v>
      </c>
      <c r="AC472" s="73"/>
      <c r="AD472" s="81">
        <f t="shared" si="702"/>
        <v>7149.5586865168216</v>
      </c>
      <c r="AE472" s="81">
        <f t="shared" si="687"/>
        <v>8219.8884914393693</v>
      </c>
      <c r="AF472" s="81">
        <f t="shared" si="688"/>
        <v>9425.790858064709</v>
      </c>
      <c r="AG472" s="81">
        <f t="shared" si="689"/>
        <v>10784.437988271293</v>
      </c>
      <c r="AH472" s="81">
        <f t="shared" si="690"/>
        <v>12315.177188646456</v>
      </c>
      <c r="AI472" s="82">
        <f t="shared" si="691"/>
        <v>38927.872644504656</v>
      </c>
      <c r="AK472" s="86">
        <f t="shared" si="692"/>
        <v>0.149705716373943</v>
      </c>
      <c r="AL472" s="86">
        <f t="shared" si="693"/>
        <v>0.14670544106300601</v>
      </c>
      <c r="AM472" s="86">
        <f t="shared" si="694"/>
        <v>0.14414144666111756</v>
      </c>
      <c r="AN472" s="86">
        <f t="shared" si="695"/>
        <v>0.14193963580113597</v>
      </c>
      <c r="AO472" s="56"/>
      <c r="AP472" s="53" t="str">
        <f t="shared" si="703"/>
        <v>HPS0020-ST-0730-004-B</v>
      </c>
      <c r="AQ472" s="53">
        <f t="shared" si="704"/>
        <v>57.196469492134575</v>
      </c>
      <c r="AR472" s="54">
        <f t="shared" ref="AR472:AU472" si="720">IF($B472=0,L472,AQ472*(1+AK472))</f>
        <v>65.759107931514961</v>
      </c>
      <c r="AS472" s="54">
        <f t="shared" si="720"/>
        <v>75.406326864517681</v>
      </c>
      <c r="AT472" s="54">
        <f t="shared" si="720"/>
        <v>86.275503906170343</v>
      </c>
      <c r="AU472" s="54">
        <f t="shared" si="720"/>
        <v>98.521417509171641</v>
      </c>
      <c r="AW472" s="102">
        <f t="shared" si="706"/>
        <v>0.41877686400103992</v>
      </c>
      <c r="AX472" s="102">
        <f t="shared" si="707"/>
        <v>0.722508720974813</v>
      </c>
      <c r="AY472" s="103">
        <f t="shared" si="708"/>
        <v>0.57961496082154373</v>
      </c>
    </row>
    <row r="473" spans="1:51" x14ac:dyDescent="0.2">
      <c r="A473" s="27" t="s">
        <v>487</v>
      </c>
      <c r="B473" s="18">
        <f>IF(ISERROR(VLOOKUP('Prices revenue smoothing'!A473,Quantities!$A$1:$B$576,2,FALSE)),0,VLOOKUP('Prices revenue smoothing'!A473,Quantities!$A$1:$B$576,2,FALSE))</f>
        <v>2</v>
      </c>
      <c r="C473" s="19">
        <f t="shared" si="697"/>
        <v>1</v>
      </c>
      <c r="D473" s="20">
        <v>4</v>
      </c>
      <c r="E473" s="21">
        <v>880</v>
      </c>
      <c r="F473" s="22">
        <v>0</v>
      </c>
      <c r="G473" s="23">
        <v>0</v>
      </c>
      <c r="H473" s="23">
        <v>0</v>
      </c>
      <c r="I473" s="23">
        <f>VLOOKUP(A473,'[1]Public Lighting Charges'!$A$8:$L$689,12,FALSE)</f>
        <v>54.72774855463458</v>
      </c>
      <c r="J473" s="24">
        <f t="shared" si="698"/>
        <v>54.72774855463458</v>
      </c>
      <c r="K473" s="25">
        <f t="shared" si="699"/>
        <v>54.72774855463458</v>
      </c>
      <c r="L473" s="25">
        <f t="shared" si="669"/>
        <v>76.907993314343912</v>
      </c>
      <c r="M473" s="25">
        <f t="shared" si="669"/>
        <v>77.108019648321417</v>
      </c>
      <c r="N473" s="25">
        <f t="shared" si="669"/>
        <v>76.927606022030517</v>
      </c>
      <c r="O473" s="25">
        <f t="shared" si="669"/>
        <v>77.646463468181892</v>
      </c>
      <c r="P473" s="23">
        <f t="shared" si="671"/>
        <v>76.907993314343912</v>
      </c>
      <c r="Q473" s="23">
        <f t="shared" si="672"/>
        <v>0</v>
      </c>
      <c r="R473" s="32">
        <f t="shared" si="709"/>
        <v>76.907993314343912</v>
      </c>
      <c r="S473" s="26">
        <f t="shared" si="680"/>
        <v>0</v>
      </c>
      <c r="U473" s="61">
        <f t="shared" si="681"/>
        <v>109.45549710926916</v>
      </c>
      <c r="V473" s="61">
        <f t="shared" si="682"/>
        <v>153.81598662868782</v>
      </c>
      <c r="W473" s="61">
        <f t="shared" si="683"/>
        <v>154.21603929664283</v>
      </c>
      <c r="X473" s="61">
        <f t="shared" si="684"/>
        <v>153.85521204406103</v>
      </c>
      <c r="Y473" s="61">
        <f t="shared" si="685"/>
        <v>155.29292693636378</v>
      </c>
      <c r="Z473" s="62">
        <f t="shared" si="686"/>
        <v>595.96260951616398</v>
      </c>
      <c r="AA473" s="61">
        <f t="shared" si="700"/>
        <v>45.837429827094624</v>
      </c>
      <c r="AB473" s="63">
        <f t="shared" si="701"/>
        <v>1.3123237810059518E-5</v>
      </c>
      <c r="AC473" s="73"/>
      <c r="AD473" s="81">
        <f t="shared" si="702"/>
        <v>109.45549710926916</v>
      </c>
      <c r="AE473" s="81">
        <f t="shared" si="687"/>
        <v>125.84161071507833</v>
      </c>
      <c r="AF473" s="81">
        <f t="shared" si="688"/>
        <v>144.30325971911299</v>
      </c>
      <c r="AG473" s="81">
        <f t="shared" si="689"/>
        <v>165.10334033294089</v>
      </c>
      <c r="AH473" s="81">
        <f t="shared" si="690"/>
        <v>188.53804832934952</v>
      </c>
      <c r="AI473" s="82">
        <f t="shared" si="691"/>
        <v>595.96260951687088</v>
      </c>
      <c r="AK473" s="86">
        <f t="shared" si="692"/>
        <v>0.14970571637394287</v>
      </c>
      <c r="AL473" s="86">
        <f t="shared" si="693"/>
        <v>0.1467054410630059</v>
      </c>
      <c r="AM473" s="86">
        <f t="shared" si="694"/>
        <v>0.14414144666111744</v>
      </c>
      <c r="AN473" s="86">
        <f t="shared" si="695"/>
        <v>0.14193963580113597</v>
      </c>
      <c r="AO473" s="56"/>
      <c r="AP473" s="53" t="str">
        <f t="shared" si="703"/>
        <v>HPS0020-ST-0880-004-B</v>
      </c>
      <c r="AQ473" s="53">
        <f t="shared" si="704"/>
        <v>54.72774855463458</v>
      </c>
      <c r="AR473" s="54">
        <f t="shared" ref="AR473:AU473" si="721">IF($B473=0,L473,AQ473*(1+AK473))</f>
        <v>62.920805357539166</v>
      </c>
      <c r="AS473" s="54">
        <f t="shared" si="721"/>
        <v>72.151629859556493</v>
      </c>
      <c r="AT473" s="54">
        <f t="shared" si="721"/>
        <v>82.551670166470444</v>
      </c>
      <c r="AU473" s="54">
        <f t="shared" si="721"/>
        <v>94.269024164674761</v>
      </c>
      <c r="AW473" s="102">
        <f t="shared" si="706"/>
        <v>0.41877686400103986</v>
      </c>
      <c r="AX473" s="102">
        <f t="shared" si="707"/>
        <v>0.72250872097481267</v>
      </c>
      <c r="AY473" s="103">
        <f t="shared" si="708"/>
        <v>0.57961496082154396</v>
      </c>
    </row>
    <row r="474" spans="1:51" x14ac:dyDescent="0.2">
      <c r="A474" s="27" t="s">
        <v>488</v>
      </c>
      <c r="B474" s="18">
        <f>IF(ISERROR(VLOOKUP('Prices revenue smoothing'!A474,Quantities!$A$1:$B$576,2,FALSE)),0,VLOOKUP('Prices revenue smoothing'!A474,Quantities!$A$1:$B$576,2,FALSE))</f>
        <v>35</v>
      </c>
      <c r="C474" s="19">
        <f t="shared" si="697"/>
        <v>1</v>
      </c>
      <c r="D474" s="20">
        <v>4</v>
      </c>
      <c r="E474" s="21">
        <v>890</v>
      </c>
      <c r="F474" s="22">
        <v>0</v>
      </c>
      <c r="G474" s="23">
        <v>0</v>
      </c>
      <c r="H474" s="23">
        <v>0</v>
      </c>
      <c r="I474" s="23">
        <f>VLOOKUP(A474,'[1]Public Lighting Charges'!$A$8:$L$689,12,FALSE)</f>
        <v>52.259027617134578</v>
      </c>
      <c r="J474" s="24">
        <f t="shared" si="698"/>
        <v>52.259027617134578</v>
      </c>
      <c r="K474" s="25">
        <f t="shared" si="699"/>
        <v>52.259027617134578</v>
      </c>
      <c r="L474" s="25">
        <f t="shared" si="669"/>
        <v>73.438740908195868</v>
      </c>
      <c r="M474" s="25">
        <f t="shared" si="669"/>
        <v>73.629744228952774</v>
      </c>
      <c r="N474" s="25">
        <f t="shared" si="669"/>
        <v>73.457468903768671</v>
      </c>
      <c r="O474" s="25">
        <f t="shared" si="669"/>
        <v>74.143899318381941</v>
      </c>
      <c r="P474" s="23">
        <f t="shared" si="671"/>
        <v>73.438740908195868</v>
      </c>
      <c r="Q474" s="23">
        <f t="shared" si="672"/>
        <v>0</v>
      </c>
      <c r="R474" s="32">
        <f t="shared" si="709"/>
        <v>73.438740908195868</v>
      </c>
      <c r="S474" s="26">
        <f t="shared" si="680"/>
        <v>0</v>
      </c>
      <c r="U474" s="61">
        <f t="shared" si="681"/>
        <v>1829.0659665997102</v>
      </c>
      <c r="V474" s="61">
        <f t="shared" si="682"/>
        <v>2570.3559317868553</v>
      </c>
      <c r="W474" s="61">
        <f t="shared" si="683"/>
        <v>2577.0410480133469</v>
      </c>
      <c r="X474" s="61">
        <f t="shared" si="684"/>
        <v>2571.0114116319037</v>
      </c>
      <c r="Y474" s="61">
        <f t="shared" si="685"/>
        <v>2595.036476143368</v>
      </c>
      <c r="Z474" s="62">
        <f t="shared" si="686"/>
        <v>9958.8869926173611</v>
      </c>
      <c r="AA474" s="61">
        <f t="shared" si="700"/>
        <v>765.97050954365773</v>
      </c>
      <c r="AB474" s="63">
        <f t="shared" si="701"/>
        <v>2.1929705025241429E-4</v>
      </c>
      <c r="AC474" s="73"/>
      <c r="AD474" s="81">
        <f t="shared" si="702"/>
        <v>1829.0659665997102</v>
      </c>
      <c r="AE474" s="81">
        <f t="shared" si="687"/>
        <v>2102.8875974247185</v>
      </c>
      <c r="AF474" s="81">
        <f t="shared" si="688"/>
        <v>2411.3926499108366</v>
      </c>
      <c r="AG474" s="81">
        <f t="shared" si="689"/>
        <v>2758.9742749369702</v>
      </c>
      <c r="AH474" s="81">
        <f t="shared" si="690"/>
        <v>3150.5820787062266</v>
      </c>
      <c r="AI474" s="82">
        <f t="shared" si="691"/>
        <v>9958.8869926291791</v>
      </c>
      <c r="AK474" s="86">
        <f t="shared" si="692"/>
        <v>0.14970571637394306</v>
      </c>
      <c r="AL474" s="86">
        <f t="shared" si="693"/>
        <v>0.14670544106300587</v>
      </c>
      <c r="AM474" s="86">
        <f t="shared" si="694"/>
        <v>0.14414144666111753</v>
      </c>
      <c r="AN474" s="86">
        <f t="shared" si="695"/>
        <v>0.14193963580113586</v>
      </c>
      <c r="AO474" s="56"/>
      <c r="AP474" s="53" t="str">
        <f t="shared" si="703"/>
        <v>HPS0020-ST-0890-004-B</v>
      </c>
      <c r="AQ474" s="53">
        <f t="shared" si="704"/>
        <v>52.259027617134578</v>
      </c>
      <c r="AR474" s="54">
        <f t="shared" ref="AR474:AU474" si="722">IF($B474=0,L474,AQ474*(1+AK474))</f>
        <v>60.082502783563385</v>
      </c>
      <c r="AS474" s="54">
        <f t="shared" si="722"/>
        <v>68.896932854595335</v>
      </c>
      <c r="AT474" s="54">
        <f t="shared" si="722"/>
        <v>78.827836426770588</v>
      </c>
      <c r="AU474" s="54">
        <f t="shared" si="722"/>
        <v>90.016630820177909</v>
      </c>
      <c r="AW474" s="102">
        <f t="shared" si="706"/>
        <v>0.41877686400104003</v>
      </c>
      <c r="AX474" s="102">
        <f t="shared" si="707"/>
        <v>0.722508720974813</v>
      </c>
      <c r="AY474" s="103">
        <f t="shared" si="708"/>
        <v>0.57961496082154385</v>
      </c>
    </row>
    <row r="475" spans="1:51" x14ac:dyDescent="0.2">
      <c r="A475" s="27" t="s">
        <v>489</v>
      </c>
      <c r="B475" s="18">
        <f>IF(ISERROR(VLOOKUP('Prices revenue smoothing'!A475,Quantities!$A$1:$B$576,2,FALSE)),0,VLOOKUP('Prices revenue smoothing'!A475,Quantities!$A$1:$B$576,2,FALSE))</f>
        <v>7</v>
      </c>
      <c r="C475" s="19">
        <f t="shared" si="697"/>
        <v>1</v>
      </c>
      <c r="D475" s="20">
        <v>4</v>
      </c>
      <c r="E475" s="21">
        <v>910</v>
      </c>
      <c r="F475" s="22">
        <v>0</v>
      </c>
      <c r="G475" s="23">
        <v>0</v>
      </c>
      <c r="H475" s="23">
        <v>0</v>
      </c>
      <c r="I475" s="23">
        <f>VLOOKUP(A475,'[1]Public Lighting Charges'!$A$8:$L$689,12,FALSE)</f>
        <v>57.663984617134581</v>
      </c>
      <c r="J475" s="24">
        <f t="shared" si="698"/>
        <v>57.663984617134581</v>
      </c>
      <c r="K475" s="25">
        <f t="shared" si="699"/>
        <v>57.663984617134581</v>
      </c>
      <c r="L475" s="25">
        <f t="shared" si="669"/>
        <v>81.034236937149799</v>
      </c>
      <c r="M475" s="25">
        <f t="shared" si="669"/>
        <v>81.244995021487696</v>
      </c>
      <c r="N475" s="25">
        <f t="shared" si="669"/>
        <v>81.054901899700042</v>
      </c>
      <c r="O475" s="25">
        <f t="shared" si="669"/>
        <v>81.812327260902421</v>
      </c>
      <c r="P475" s="23">
        <f t="shared" si="671"/>
        <v>81.034236937149799</v>
      </c>
      <c r="Q475" s="23">
        <f t="shared" si="672"/>
        <v>0</v>
      </c>
      <c r="R475" s="32">
        <f t="shared" si="709"/>
        <v>81.034236937149799</v>
      </c>
      <c r="S475" s="26">
        <f t="shared" si="680"/>
        <v>0</v>
      </c>
      <c r="U475" s="61">
        <f t="shared" si="681"/>
        <v>403.64789231994206</v>
      </c>
      <c r="V475" s="61">
        <f t="shared" si="682"/>
        <v>567.23965856004861</v>
      </c>
      <c r="W475" s="61">
        <f t="shared" si="683"/>
        <v>568.71496515041383</v>
      </c>
      <c r="X475" s="61">
        <f t="shared" si="684"/>
        <v>567.38431329790023</v>
      </c>
      <c r="Y475" s="61">
        <f t="shared" si="685"/>
        <v>572.68629082631696</v>
      </c>
      <c r="Z475" s="62">
        <f t="shared" si="686"/>
        <v>2197.7795321923636</v>
      </c>
      <c r="AA475" s="61">
        <f t="shared" si="700"/>
        <v>169.0383985063749</v>
      </c>
      <c r="AB475" s="63">
        <f t="shared" si="701"/>
        <v>4.8395625823669241E-5</v>
      </c>
      <c r="AC475" s="73"/>
      <c r="AD475" s="81">
        <f t="shared" si="702"/>
        <v>403.64789231994206</v>
      </c>
      <c r="AE475" s="81">
        <f t="shared" si="687"/>
        <v>464.0762892025312</v>
      </c>
      <c r="AF475" s="81">
        <f t="shared" si="688"/>
        <v>532.15880589687163</v>
      </c>
      <c r="AG475" s="81">
        <f t="shared" si="689"/>
        <v>608.8649460322996</v>
      </c>
      <c r="AH475" s="81">
        <f t="shared" si="690"/>
        <v>695.28701472420255</v>
      </c>
      <c r="AI475" s="82">
        <f t="shared" si="691"/>
        <v>2197.7795321949716</v>
      </c>
      <c r="AK475" s="86">
        <f t="shared" si="692"/>
        <v>0.14970571637394303</v>
      </c>
      <c r="AL475" s="86">
        <f t="shared" si="693"/>
        <v>0.1467054410630059</v>
      </c>
      <c r="AM475" s="86">
        <f t="shared" si="694"/>
        <v>0.14414144666111764</v>
      </c>
      <c r="AN475" s="86">
        <f t="shared" si="695"/>
        <v>0.14193963580113603</v>
      </c>
      <c r="AO475" s="56"/>
      <c r="AP475" s="53" t="str">
        <f t="shared" si="703"/>
        <v>HPS0020-ST-0910-004-B</v>
      </c>
      <c r="AQ475" s="53">
        <f t="shared" si="704"/>
        <v>57.663984617134581</v>
      </c>
      <c r="AR475" s="54">
        <f t="shared" ref="AR475:AU475" si="723">IF($B475=0,L475,AQ475*(1+AK475))</f>
        <v>66.296612743218745</v>
      </c>
      <c r="AS475" s="54">
        <f t="shared" si="723"/>
        <v>76.022686556695959</v>
      </c>
      <c r="AT475" s="54">
        <f t="shared" si="723"/>
        <v>86.98070657604282</v>
      </c>
      <c r="AU475" s="54">
        <f t="shared" si="723"/>
        <v>99.326716389171807</v>
      </c>
      <c r="AW475" s="102">
        <f t="shared" si="706"/>
        <v>0.41877686400104014</v>
      </c>
      <c r="AX475" s="102">
        <f t="shared" si="707"/>
        <v>0.72250872097481345</v>
      </c>
      <c r="AY475" s="103">
        <f t="shared" si="708"/>
        <v>0.57961496082154373</v>
      </c>
    </row>
    <row r="476" spans="1:51" x14ac:dyDescent="0.2">
      <c r="A476" s="27" t="s">
        <v>490</v>
      </c>
      <c r="B476" s="18">
        <f>IF(ISERROR(VLOOKUP('Prices revenue smoothing'!A476,Quantities!$A$1:$B$576,2,FALSE)),0,VLOOKUP('Prices revenue smoothing'!A476,Quantities!$A$1:$B$576,2,FALSE))</f>
        <v>32</v>
      </c>
      <c r="C476" s="19">
        <f t="shared" si="697"/>
        <v>1</v>
      </c>
      <c r="D476" s="20">
        <v>4</v>
      </c>
      <c r="E476" s="21">
        <v>90</v>
      </c>
      <c r="F476" s="22">
        <v>0</v>
      </c>
      <c r="G476" s="23">
        <v>0</v>
      </c>
      <c r="H476" s="23">
        <v>0</v>
      </c>
      <c r="I476" s="23">
        <f>VLOOKUP(A476,'[1]Public Lighting Charges'!$A$8:$L$689,12,FALSE)</f>
        <v>51.056042919322252</v>
      </c>
      <c r="J476" s="24">
        <f t="shared" si="698"/>
        <v>51.056042919322252</v>
      </c>
      <c r="K476" s="25">
        <f t="shared" si="699"/>
        <v>51.056042919322252</v>
      </c>
      <c r="L476" s="25">
        <f t="shared" si="669"/>
        <v>71.748206553320173</v>
      </c>
      <c r="M476" s="25">
        <f t="shared" si="669"/>
        <v>71.934813043853111</v>
      </c>
      <c r="N476" s="25">
        <f t="shared" si="669"/>
        <v>71.766503436927792</v>
      </c>
      <c r="O476" s="25">
        <f t="shared" si="669"/>
        <v>72.437132461378525</v>
      </c>
      <c r="P476" s="23">
        <f t="shared" si="671"/>
        <v>71.748206553320173</v>
      </c>
      <c r="Q476" s="23">
        <f t="shared" si="672"/>
        <v>0</v>
      </c>
      <c r="R476" s="32">
        <f t="shared" si="709"/>
        <v>71.748206553320173</v>
      </c>
      <c r="S476" s="26">
        <f t="shared" si="680"/>
        <v>0</v>
      </c>
      <c r="U476" s="61">
        <f t="shared" si="681"/>
        <v>1633.7933734183121</v>
      </c>
      <c r="V476" s="61">
        <f t="shared" si="682"/>
        <v>2295.9426097062455</v>
      </c>
      <c r="W476" s="61">
        <f t="shared" si="683"/>
        <v>2301.9140174032996</v>
      </c>
      <c r="X476" s="61">
        <f t="shared" si="684"/>
        <v>2296.5281099816893</v>
      </c>
      <c r="Y476" s="61">
        <f t="shared" si="685"/>
        <v>2317.9882387641128</v>
      </c>
      <c r="Z476" s="62">
        <f t="shared" si="686"/>
        <v>8895.6679924496748</v>
      </c>
      <c r="AA476" s="61">
        <f t="shared" si="700"/>
        <v>684.19486534580074</v>
      </c>
      <c r="AB476" s="63">
        <f t="shared" si="701"/>
        <v>1.9588471605463292E-4</v>
      </c>
      <c r="AC476" s="73"/>
      <c r="AD476" s="81">
        <f t="shared" si="702"/>
        <v>1633.7933734183121</v>
      </c>
      <c r="AE476" s="81">
        <f t="shared" si="687"/>
        <v>1878.3815807929013</v>
      </c>
      <c r="AF476" s="81">
        <f t="shared" si="688"/>
        <v>2153.9503790877502</v>
      </c>
      <c r="AG476" s="81">
        <f t="shared" si="689"/>
        <v>2464.4239027657213</v>
      </c>
      <c r="AH476" s="81">
        <f t="shared" si="690"/>
        <v>2814.2233339839017</v>
      </c>
      <c r="AI476" s="82">
        <f t="shared" si="691"/>
        <v>8895.6679924602286</v>
      </c>
      <c r="AK476" s="86">
        <f t="shared" si="692"/>
        <v>0.14970571637394295</v>
      </c>
      <c r="AL476" s="86">
        <f t="shared" si="693"/>
        <v>0.14670544106300593</v>
      </c>
      <c r="AM476" s="86">
        <f t="shared" si="694"/>
        <v>0.14414144666111767</v>
      </c>
      <c r="AN476" s="86">
        <f t="shared" si="695"/>
        <v>0.14193963580113589</v>
      </c>
      <c r="AO476" s="56"/>
      <c r="AP476" s="53" t="str">
        <f t="shared" si="703"/>
        <v>HPS0020-TA-0090-004-B</v>
      </c>
      <c r="AQ476" s="53">
        <f t="shared" si="704"/>
        <v>51.056042919322252</v>
      </c>
      <c r="AR476" s="54">
        <f t="shared" ref="AR476:AU476" si="724">IF($B476=0,L476,AQ476*(1+AK476))</f>
        <v>58.699424399778174</v>
      </c>
      <c r="AS476" s="54">
        <f t="shared" si="724"/>
        <v>67.310949346492208</v>
      </c>
      <c r="AT476" s="54">
        <f t="shared" si="724"/>
        <v>77.013246961428806</v>
      </c>
      <c r="AU476" s="54">
        <f t="shared" si="724"/>
        <v>87.944479186996958</v>
      </c>
      <c r="AW476" s="102">
        <f t="shared" si="706"/>
        <v>0.41877686400103992</v>
      </c>
      <c r="AX476" s="102">
        <f t="shared" si="707"/>
        <v>0.72250872097481356</v>
      </c>
      <c r="AY476" s="103">
        <f t="shared" si="708"/>
        <v>0.57961496082154329</v>
      </c>
    </row>
    <row r="477" spans="1:51" x14ac:dyDescent="0.2">
      <c r="A477" s="27" t="s">
        <v>491</v>
      </c>
      <c r="B477" s="18">
        <f>IF(ISERROR(VLOOKUP('Prices revenue smoothing'!A477,Quantities!$A$1:$B$576,2,FALSE)),0,VLOOKUP('Prices revenue smoothing'!A477,Quantities!$A$1:$B$576,2,FALSE))</f>
        <v>2</v>
      </c>
      <c r="C477" s="19">
        <f t="shared" si="697"/>
        <v>1</v>
      </c>
      <c r="D477" s="20">
        <v>4</v>
      </c>
      <c r="E477" s="21">
        <v>140</v>
      </c>
      <c r="F477" s="22">
        <v>0</v>
      </c>
      <c r="G477" s="23">
        <v>0</v>
      </c>
      <c r="H477" s="23">
        <v>0</v>
      </c>
      <c r="I477" s="23">
        <f>VLOOKUP(A477,'[1]Public Lighting Charges'!$A$8:$L$689,12,FALSE)</f>
        <v>61.865956919322251</v>
      </c>
      <c r="J477" s="24">
        <f t="shared" si="698"/>
        <v>61.865956919322251</v>
      </c>
      <c r="K477" s="25">
        <f t="shared" si="699"/>
        <v>61.865956919322251</v>
      </c>
      <c r="L477" s="25">
        <f t="shared" si="669"/>
        <v>86.939198611228036</v>
      </c>
      <c r="M477" s="25">
        <f t="shared" si="669"/>
        <v>87.165314628922943</v>
      </c>
      <c r="N477" s="25">
        <f t="shared" si="669"/>
        <v>86.961369428790533</v>
      </c>
      <c r="O477" s="25">
        <f t="shared" si="669"/>
        <v>87.773988346419472</v>
      </c>
      <c r="P477" s="23">
        <f t="shared" si="671"/>
        <v>86.939198611228036</v>
      </c>
      <c r="Q477" s="23">
        <f t="shared" si="672"/>
        <v>0</v>
      </c>
      <c r="R477" s="32">
        <f t="shared" si="709"/>
        <v>86.939198611228036</v>
      </c>
      <c r="S477" s="26">
        <f t="shared" si="680"/>
        <v>0</v>
      </c>
      <c r="U477" s="61">
        <f t="shared" si="681"/>
        <v>123.7319138386445</v>
      </c>
      <c r="V477" s="61">
        <f t="shared" si="682"/>
        <v>173.87839722245607</v>
      </c>
      <c r="W477" s="61">
        <f t="shared" si="683"/>
        <v>174.33062925784589</v>
      </c>
      <c r="X477" s="61">
        <f t="shared" si="684"/>
        <v>173.92273885758107</v>
      </c>
      <c r="Y477" s="61">
        <f t="shared" si="685"/>
        <v>175.54797669283894</v>
      </c>
      <c r="Z477" s="62">
        <f t="shared" si="686"/>
        <v>673.69475448175683</v>
      </c>
      <c r="AA477" s="61">
        <f t="shared" si="700"/>
        <v>51.816062854194442</v>
      </c>
      <c r="AB477" s="63">
        <f t="shared" si="701"/>
        <v>1.48349180523782E-5</v>
      </c>
      <c r="AC477" s="73"/>
      <c r="AD477" s="81">
        <f t="shared" si="702"/>
        <v>123.7319138386445</v>
      </c>
      <c r="AE477" s="81">
        <f t="shared" si="687"/>
        <v>142.25528863817777</v>
      </c>
      <c r="AF477" s="81">
        <f t="shared" si="688"/>
        <v>163.12491350138686</v>
      </c>
      <c r="AG477" s="81">
        <f t="shared" si="689"/>
        <v>186.63797451994643</v>
      </c>
      <c r="AH477" s="81">
        <f t="shared" si="690"/>
        <v>213.12930064996931</v>
      </c>
      <c r="AI477" s="82">
        <f t="shared" si="691"/>
        <v>673.69475448255616</v>
      </c>
      <c r="AK477" s="86">
        <f t="shared" si="692"/>
        <v>0.14970571637394303</v>
      </c>
      <c r="AL477" s="86">
        <f t="shared" si="693"/>
        <v>0.1467054410630059</v>
      </c>
      <c r="AM477" s="86">
        <f t="shared" si="694"/>
        <v>0.14414144666111756</v>
      </c>
      <c r="AN477" s="86">
        <f t="shared" si="695"/>
        <v>0.14193963580113594</v>
      </c>
      <c r="AO477" s="56"/>
      <c r="AP477" s="53" t="str">
        <f t="shared" si="703"/>
        <v>HPS0020-TA-0140-004-B</v>
      </c>
      <c r="AQ477" s="53">
        <f t="shared" si="704"/>
        <v>61.865956919322251</v>
      </c>
      <c r="AR477" s="54">
        <f t="shared" ref="AR477:AU477" si="725">IF($B477=0,L477,AQ477*(1+AK477))</f>
        <v>71.127644319088887</v>
      </c>
      <c r="AS477" s="54">
        <f t="shared" si="725"/>
        <v>81.562456750693428</v>
      </c>
      <c r="AT477" s="54">
        <f t="shared" si="725"/>
        <v>93.318987259973213</v>
      </c>
      <c r="AU477" s="54">
        <f t="shared" si="725"/>
        <v>106.56465032498465</v>
      </c>
      <c r="AW477" s="102">
        <f t="shared" si="706"/>
        <v>0.41877686400104014</v>
      </c>
      <c r="AX477" s="102">
        <f t="shared" si="707"/>
        <v>0.722508720974813</v>
      </c>
      <c r="AY477" s="103">
        <f t="shared" si="708"/>
        <v>0.57961496082154407</v>
      </c>
    </row>
    <row r="478" spans="1:51" x14ac:dyDescent="0.2">
      <c r="A478" s="27" t="s">
        <v>492</v>
      </c>
      <c r="B478" s="18">
        <f>IF(ISERROR(VLOOKUP('Prices revenue smoothing'!A478,Quantities!$A$1:$B$576,2,FALSE)),0,VLOOKUP('Prices revenue smoothing'!A478,Quantities!$A$1:$B$576,2,FALSE))</f>
        <v>79</v>
      </c>
      <c r="C478" s="19">
        <f t="shared" si="697"/>
        <v>1</v>
      </c>
      <c r="D478" s="20">
        <v>4</v>
      </c>
      <c r="E478" s="21">
        <v>170</v>
      </c>
      <c r="F478" s="22">
        <v>0</v>
      </c>
      <c r="G478" s="23">
        <v>0</v>
      </c>
      <c r="H478" s="23">
        <v>0</v>
      </c>
      <c r="I478" s="23">
        <f>VLOOKUP(A478,'[1]Public Lighting Charges'!$A$8:$L$689,12,FALSE)</f>
        <v>60.930926669322254</v>
      </c>
      <c r="J478" s="24">
        <f t="shared" si="698"/>
        <v>60.930926669322254</v>
      </c>
      <c r="K478" s="25">
        <f t="shared" si="699"/>
        <v>60.930926669322254</v>
      </c>
      <c r="L478" s="25">
        <f t="shared" si="669"/>
        <v>85.625216177912336</v>
      </c>
      <c r="M478" s="25">
        <f t="shared" si="669"/>
        <v>85.847914721327641</v>
      </c>
      <c r="N478" s="25">
        <f t="shared" si="669"/>
        <v>85.647051909975119</v>
      </c>
      <c r="O478" s="25">
        <f t="shared" si="669"/>
        <v>86.447389060578359</v>
      </c>
      <c r="P478" s="23">
        <f t="shared" si="671"/>
        <v>85.625216177912336</v>
      </c>
      <c r="Q478" s="23">
        <f t="shared" si="672"/>
        <v>0</v>
      </c>
      <c r="R478" s="32">
        <f t="shared" si="709"/>
        <v>85.625216177912336</v>
      </c>
      <c r="S478" s="26">
        <f t="shared" si="680"/>
        <v>0</v>
      </c>
      <c r="U478" s="61">
        <f t="shared" si="681"/>
        <v>4813.5432068764585</v>
      </c>
      <c r="V478" s="61">
        <f t="shared" si="682"/>
        <v>6764.3920780550743</v>
      </c>
      <c r="W478" s="61">
        <f t="shared" si="683"/>
        <v>6781.9852629848838</v>
      </c>
      <c r="X478" s="61">
        <f t="shared" si="684"/>
        <v>6766.1171008880347</v>
      </c>
      <c r="Y478" s="61">
        <f t="shared" si="685"/>
        <v>6829.3437357856901</v>
      </c>
      <c r="Z478" s="62">
        <f t="shared" si="686"/>
        <v>26208.750097997272</v>
      </c>
      <c r="AA478" s="61">
        <f t="shared" si="700"/>
        <v>2015.8005289092316</v>
      </c>
      <c r="AB478" s="63">
        <f t="shared" si="701"/>
        <v>5.7712288447033899E-4</v>
      </c>
      <c r="AC478" s="73"/>
      <c r="AD478" s="81">
        <f t="shared" si="702"/>
        <v>4813.5432068764585</v>
      </c>
      <c r="AE478" s="81">
        <f t="shared" si="687"/>
        <v>5534.1581409588252</v>
      </c>
      <c r="AF478" s="81">
        <f t="shared" si="688"/>
        <v>6346.0492519406143</v>
      </c>
      <c r="AG478" s="81">
        <f t="shared" si="689"/>
        <v>7260.7779716980367</v>
      </c>
      <c r="AH478" s="81">
        <f t="shared" si="690"/>
        <v>8291.3701526337663</v>
      </c>
      <c r="AI478" s="82">
        <f t="shared" si="691"/>
        <v>26208.750098028362</v>
      </c>
      <c r="AK478" s="86">
        <f t="shared" si="692"/>
        <v>0.14970571637394292</v>
      </c>
      <c r="AL478" s="86">
        <f t="shared" si="693"/>
        <v>0.14670544106300587</v>
      </c>
      <c r="AM478" s="86">
        <f t="shared" si="694"/>
        <v>0.14414144666111744</v>
      </c>
      <c r="AN478" s="86">
        <f t="shared" si="695"/>
        <v>0.14193963580113592</v>
      </c>
      <c r="AO478" s="56"/>
      <c r="AP478" s="53" t="str">
        <f t="shared" si="703"/>
        <v>HPS0020-TA-0170-004-B</v>
      </c>
      <c r="AQ478" s="53">
        <f t="shared" si="704"/>
        <v>60.930926669322254</v>
      </c>
      <c r="AR478" s="54">
        <f t="shared" ref="AR478:AU478" si="726">IF($B478=0,L478,AQ478*(1+AK478))</f>
        <v>70.05263469568132</v>
      </c>
      <c r="AS478" s="54">
        <f t="shared" si="726"/>
        <v>80.329737366336886</v>
      </c>
      <c r="AT478" s="54">
        <f t="shared" si="726"/>
        <v>91.908581920228315</v>
      </c>
      <c r="AU478" s="54">
        <f t="shared" si="726"/>
        <v>104.95405256498439</v>
      </c>
      <c r="AW478" s="102">
        <f t="shared" si="706"/>
        <v>0.41877686400103997</v>
      </c>
      <c r="AX478" s="102">
        <f t="shared" si="707"/>
        <v>0.72250872097481289</v>
      </c>
      <c r="AY478" s="103">
        <f t="shared" si="708"/>
        <v>0.57961496082154396</v>
      </c>
    </row>
    <row r="479" spans="1:51" x14ac:dyDescent="0.2">
      <c r="A479" s="27" t="s">
        <v>493</v>
      </c>
      <c r="B479" s="18">
        <f>IF(ISERROR(VLOOKUP('Prices revenue smoothing'!A479,Quantities!$A$1:$B$576,2,FALSE)),0,VLOOKUP('Prices revenue smoothing'!A479,Quantities!$A$1:$B$576,2,FALSE))</f>
        <v>2158</v>
      </c>
      <c r="C479" s="19">
        <f t="shared" si="697"/>
        <v>1</v>
      </c>
      <c r="D479" s="20">
        <v>4</v>
      </c>
      <c r="E479" s="21">
        <v>50</v>
      </c>
      <c r="F479" s="22">
        <v>0</v>
      </c>
      <c r="G479" s="23">
        <v>0</v>
      </c>
      <c r="H479" s="23">
        <v>0</v>
      </c>
      <c r="I479" s="23">
        <f>VLOOKUP(A479,'[1]Public Lighting Charges'!$A$8:$L$689,12,FALSE)</f>
        <v>76.765813632082711</v>
      </c>
      <c r="J479" s="24">
        <f t="shared" si="698"/>
        <v>76.765813632082711</v>
      </c>
      <c r="K479" s="25">
        <f t="shared" si="699"/>
        <v>76.765813632082711</v>
      </c>
      <c r="L479" s="25">
        <f t="shared" si="669"/>
        <v>107.87771902753379</v>
      </c>
      <c r="M479" s="25">
        <f t="shared" si="669"/>
        <v>108.158293044941</v>
      </c>
      <c r="N479" s="25">
        <f t="shared" si="669"/>
        <v>107.90522948617411</v>
      </c>
      <c r="O479" s="25">
        <f t="shared" si="669"/>
        <v>108.9135603274146</v>
      </c>
      <c r="P479" s="23">
        <f t="shared" si="671"/>
        <v>107.87771902753379</v>
      </c>
      <c r="Q479" s="23">
        <f t="shared" si="672"/>
        <v>0</v>
      </c>
      <c r="R479" s="32">
        <f t="shared" si="709"/>
        <v>107.87771902753379</v>
      </c>
      <c r="S479" s="26">
        <f t="shared" si="680"/>
        <v>0</v>
      </c>
      <c r="U479" s="61">
        <f t="shared" si="681"/>
        <v>165660.62581803449</v>
      </c>
      <c r="V479" s="61">
        <f t="shared" si="682"/>
        <v>232800.1176614179</v>
      </c>
      <c r="W479" s="61">
        <f t="shared" si="683"/>
        <v>233405.59639098268</v>
      </c>
      <c r="X479" s="61">
        <f t="shared" si="684"/>
        <v>232859.48523116374</v>
      </c>
      <c r="Y479" s="61">
        <f t="shared" si="685"/>
        <v>235035.46318656072</v>
      </c>
      <c r="Z479" s="62">
        <f t="shared" si="686"/>
        <v>901987.94454368204</v>
      </c>
      <c r="AA479" s="61">
        <f t="shared" si="700"/>
        <v>69374.837368526234</v>
      </c>
      <c r="AB479" s="63">
        <f t="shared" si="701"/>
        <v>1.9861988166780246E-2</v>
      </c>
      <c r="AC479" s="73"/>
      <c r="AD479" s="81">
        <f t="shared" si="702"/>
        <v>165660.62581803449</v>
      </c>
      <c r="AE479" s="81">
        <f t="shared" si="687"/>
        <v>190460.96848107906</v>
      </c>
      <c r="AF479" s="81">
        <f t="shared" si="688"/>
        <v>218402.62886738306</v>
      </c>
      <c r="AG479" s="81">
        <f t="shared" si="689"/>
        <v>249883.49974691882</v>
      </c>
      <c r="AH479" s="81">
        <f t="shared" si="690"/>
        <v>285351.87269370974</v>
      </c>
      <c r="AI479" s="82">
        <f t="shared" si="691"/>
        <v>901987.94454475224</v>
      </c>
      <c r="AK479" s="86">
        <f t="shared" si="692"/>
        <v>0.14970571637394303</v>
      </c>
      <c r="AL479" s="86">
        <f t="shared" si="693"/>
        <v>0.14670544106300604</v>
      </c>
      <c r="AM479" s="86">
        <f t="shared" si="694"/>
        <v>0.14414144666111764</v>
      </c>
      <c r="AN479" s="86">
        <f t="shared" si="695"/>
        <v>0.141939635801136</v>
      </c>
      <c r="AO479" s="56"/>
      <c r="AP479" s="53" t="str">
        <f t="shared" si="703"/>
        <v>HPS0090-ST-0050-004-B</v>
      </c>
      <c r="AQ479" s="53">
        <f t="shared" si="704"/>
        <v>76.765813632082711</v>
      </c>
      <c r="AR479" s="54">
        <f t="shared" ref="AR479:AU479" si="727">IF($B479=0,L479,AQ479*(1+AK479))</f>
        <v>88.25809475490226</v>
      </c>
      <c r="AS479" s="54">
        <f t="shared" si="727"/>
        <v>101.20603747330077</v>
      </c>
      <c r="AT479" s="54">
        <f t="shared" si="727"/>
        <v>115.79402212554163</v>
      </c>
      <c r="AU479" s="54">
        <f t="shared" si="727"/>
        <v>132.22978345398968</v>
      </c>
      <c r="AW479" s="102">
        <f t="shared" si="706"/>
        <v>0.41877686400104008</v>
      </c>
      <c r="AX479" s="102">
        <f t="shared" si="707"/>
        <v>0.72250872097481333</v>
      </c>
      <c r="AY479" s="103">
        <f t="shared" si="708"/>
        <v>0.57961496082154373</v>
      </c>
    </row>
    <row r="480" spans="1:51" x14ac:dyDescent="0.2">
      <c r="A480" s="27" t="s">
        <v>494</v>
      </c>
      <c r="B480" s="18">
        <f>IF(ISERROR(VLOOKUP('Prices revenue smoothing'!A480,Quantities!$A$1:$B$576,2,FALSE)),0,VLOOKUP('Prices revenue smoothing'!A480,Quantities!$A$1:$B$576,2,FALSE))</f>
        <v>448</v>
      </c>
      <c r="C480" s="19">
        <f t="shared" si="697"/>
        <v>1</v>
      </c>
      <c r="D480" s="20">
        <v>4</v>
      </c>
      <c r="E480" s="21">
        <v>220</v>
      </c>
      <c r="F480" s="22">
        <v>0</v>
      </c>
      <c r="G480" s="23">
        <v>0</v>
      </c>
      <c r="H480" s="23">
        <v>0</v>
      </c>
      <c r="I480" s="23">
        <f>VLOOKUP(A480,'[1]Public Lighting Charges'!$A$8:$L$689,12,FALSE)</f>
        <v>87.575727632082717</v>
      </c>
      <c r="J480" s="24">
        <f t="shared" si="698"/>
        <v>87.575727632082717</v>
      </c>
      <c r="K480" s="25">
        <f t="shared" si="699"/>
        <v>87.575727632082717</v>
      </c>
      <c r="L480" s="25">
        <f t="shared" si="669"/>
        <v>123.06871108544168</v>
      </c>
      <c r="M480" s="25">
        <f t="shared" si="669"/>
        <v>123.38879463001084</v>
      </c>
      <c r="N480" s="25">
        <f t="shared" si="669"/>
        <v>123.10009547803686</v>
      </c>
      <c r="O480" s="25">
        <f t="shared" si="669"/>
        <v>124.25041621245555</v>
      </c>
      <c r="P480" s="23">
        <f t="shared" si="671"/>
        <v>123.06871108544168</v>
      </c>
      <c r="Q480" s="23">
        <f t="shared" si="672"/>
        <v>0</v>
      </c>
      <c r="R480" s="32">
        <f t="shared" si="709"/>
        <v>123.06871108544168</v>
      </c>
      <c r="S480" s="26">
        <f t="shared" si="680"/>
        <v>0</v>
      </c>
      <c r="U480" s="61">
        <f t="shared" si="681"/>
        <v>39233.925979173058</v>
      </c>
      <c r="V480" s="61">
        <f t="shared" si="682"/>
        <v>55134.782566277871</v>
      </c>
      <c r="W480" s="61">
        <f t="shared" si="683"/>
        <v>55278.179994244856</v>
      </c>
      <c r="X480" s="61">
        <f t="shared" si="684"/>
        <v>55148.842774160512</v>
      </c>
      <c r="Y480" s="61">
        <f t="shared" si="685"/>
        <v>55664.186463180085</v>
      </c>
      <c r="Z480" s="62">
        <f t="shared" si="686"/>
        <v>213620.63601766701</v>
      </c>
      <c r="AA480" s="61">
        <f t="shared" si="700"/>
        <v>16430.260484007027</v>
      </c>
      <c r="AB480" s="63">
        <f t="shared" si="701"/>
        <v>4.7039769992818252E-3</v>
      </c>
      <c r="AC480" s="73"/>
      <c r="AD480" s="81">
        <f t="shared" si="702"/>
        <v>39233.925979173058</v>
      </c>
      <c r="AE480" s="81">
        <f t="shared" si="687"/>
        <v>45107.468974047413</v>
      </c>
      <c r="AF480" s="81">
        <f t="shared" si="688"/>
        <v>51724.980105120892</v>
      </c>
      <c r="AG480" s="81">
        <f t="shared" si="689"/>
        <v>59180.693565990543</v>
      </c>
      <c r="AH480" s="81">
        <f t="shared" si="690"/>
        <v>67580.779657205872</v>
      </c>
      <c r="AI480" s="82">
        <f t="shared" si="691"/>
        <v>213620.63601792045</v>
      </c>
      <c r="AK480" s="86">
        <f t="shared" si="692"/>
        <v>0.14970571637394298</v>
      </c>
      <c r="AL480" s="86">
        <f t="shared" si="693"/>
        <v>0.14670544106300587</v>
      </c>
      <c r="AM480" s="86">
        <f t="shared" si="694"/>
        <v>0.14414144666111758</v>
      </c>
      <c r="AN480" s="86">
        <f t="shared" si="695"/>
        <v>0.141939635801136</v>
      </c>
      <c r="AO480" s="56"/>
      <c r="AP480" s="53" t="str">
        <f t="shared" si="703"/>
        <v>HPS0090-ST-0220-004-B</v>
      </c>
      <c r="AQ480" s="53">
        <f t="shared" si="704"/>
        <v>87.575727632082717</v>
      </c>
      <c r="AR480" s="54">
        <f t="shared" ref="AR480:AU480" si="728">IF($B480=0,L480,AQ480*(1+AK480))</f>
        <v>100.68631467421298</v>
      </c>
      <c r="AS480" s="54">
        <f t="shared" si="728"/>
        <v>115.457544877502</v>
      </c>
      <c r="AT480" s="54">
        <f t="shared" si="728"/>
        <v>132.09976242408604</v>
      </c>
      <c r="AU480" s="54">
        <f t="shared" si="728"/>
        <v>150.84995459197739</v>
      </c>
      <c r="AW480" s="102">
        <f t="shared" si="706"/>
        <v>0.41877686400104008</v>
      </c>
      <c r="AX480" s="102">
        <f t="shared" si="707"/>
        <v>0.722508720974813</v>
      </c>
      <c r="AY480" s="103">
        <f t="shared" si="708"/>
        <v>0.57961496082154396</v>
      </c>
    </row>
    <row r="481" spans="1:51" x14ac:dyDescent="0.2">
      <c r="A481" s="27" t="s">
        <v>495</v>
      </c>
      <c r="B481" s="18">
        <f>IF(ISERROR(VLOOKUP('Prices revenue smoothing'!A481,Quantities!$A$1:$B$576,2,FALSE)),0,VLOOKUP('Prices revenue smoothing'!A481,Quantities!$A$1:$B$576,2,FALSE))</f>
        <v>820</v>
      </c>
      <c r="C481" s="19">
        <f t="shared" si="697"/>
        <v>1</v>
      </c>
      <c r="D481" s="20">
        <v>4</v>
      </c>
      <c r="E481" s="21">
        <v>310</v>
      </c>
      <c r="F481" s="22">
        <v>0</v>
      </c>
      <c r="G481" s="23">
        <v>0</v>
      </c>
      <c r="H481" s="23">
        <v>0</v>
      </c>
      <c r="I481" s="23">
        <f>VLOOKUP(A481,'[1]Public Lighting Charges'!$A$8:$L$689,12,FALSE)</f>
        <v>86.640697382082706</v>
      </c>
      <c r="J481" s="24">
        <f t="shared" si="698"/>
        <v>86.640697382082706</v>
      </c>
      <c r="K481" s="25">
        <f t="shared" si="699"/>
        <v>86.640697382082706</v>
      </c>
      <c r="L481" s="25">
        <f t="shared" si="669"/>
        <v>121.75472865212593</v>
      </c>
      <c r="M481" s="25">
        <f t="shared" si="669"/>
        <v>122.07139472241552</v>
      </c>
      <c r="N481" s="25">
        <f t="shared" si="669"/>
        <v>121.78577795922143</v>
      </c>
      <c r="O481" s="25">
        <f t="shared" si="669"/>
        <v>122.92381692661441</v>
      </c>
      <c r="P481" s="23">
        <f t="shared" si="671"/>
        <v>121.75472865212593</v>
      </c>
      <c r="Q481" s="23">
        <f t="shared" si="672"/>
        <v>0</v>
      </c>
      <c r="R481" s="32">
        <f t="shared" si="709"/>
        <v>121.75472865212593</v>
      </c>
      <c r="S481" s="26">
        <f t="shared" si="680"/>
        <v>0</v>
      </c>
      <c r="U481" s="61">
        <f t="shared" si="681"/>
        <v>71045.371853307821</v>
      </c>
      <c r="V481" s="61">
        <f t="shared" si="682"/>
        <v>99838.877494743268</v>
      </c>
      <c r="W481" s="61">
        <f t="shared" si="683"/>
        <v>100098.54367238072</v>
      </c>
      <c r="X481" s="61">
        <f t="shared" si="684"/>
        <v>99864.33792656158</v>
      </c>
      <c r="Y481" s="61">
        <f t="shared" si="685"/>
        <v>100797.52987982381</v>
      </c>
      <c r="Z481" s="62">
        <f t="shared" si="686"/>
        <v>386827.39854970685</v>
      </c>
      <c r="AA481" s="61">
        <f t="shared" si="700"/>
        <v>29752.158026515986</v>
      </c>
      <c r="AB481" s="63">
        <f t="shared" si="701"/>
        <v>8.5180309327388924E-3</v>
      </c>
      <c r="AC481" s="73"/>
      <c r="AD481" s="81">
        <f t="shared" si="702"/>
        <v>71045.371853307821</v>
      </c>
      <c r="AE481" s="81">
        <f t="shared" si="687"/>
        <v>81681.270141660425</v>
      </c>
      <c r="AF481" s="81">
        <f t="shared" si="688"/>
        <v>93664.356904379252</v>
      </c>
      <c r="AG481" s="81">
        <f t="shared" si="689"/>
        <v>107165.27280915971</v>
      </c>
      <c r="AH481" s="81">
        <f t="shared" si="690"/>
        <v>122376.2726022212</v>
      </c>
      <c r="AI481" s="82">
        <f t="shared" si="691"/>
        <v>386827.39855016576</v>
      </c>
      <c r="AK481" s="86">
        <f t="shared" si="692"/>
        <v>0.14970571637394287</v>
      </c>
      <c r="AL481" s="86">
        <f t="shared" si="693"/>
        <v>0.1467054410630059</v>
      </c>
      <c r="AM481" s="86">
        <f t="shared" si="694"/>
        <v>0.14414144666111753</v>
      </c>
      <c r="AN481" s="86">
        <f t="shared" si="695"/>
        <v>0.14193963580113581</v>
      </c>
      <c r="AO481" s="56"/>
      <c r="AP481" s="53" t="str">
        <f t="shared" si="703"/>
        <v>HPS0090-ST-0310-004-B</v>
      </c>
      <c r="AQ481" s="53">
        <f t="shared" si="704"/>
        <v>86.640697382082706</v>
      </c>
      <c r="AR481" s="54">
        <f t="shared" ref="AR481:AU481" si="729">IF($B481=0,L481,AQ481*(1+AK481))</f>
        <v>99.611305050805385</v>
      </c>
      <c r="AS481" s="54">
        <f t="shared" si="729"/>
        <v>114.22482549314542</v>
      </c>
      <c r="AT481" s="54">
        <f t="shared" si="729"/>
        <v>130.68935708434108</v>
      </c>
      <c r="AU481" s="54">
        <f t="shared" si="729"/>
        <v>149.23935683197703</v>
      </c>
      <c r="AW481" s="102">
        <f t="shared" si="706"/>
        <v>0.41877686400103986</v>
      </c>
      <c r="AX481" s="102">
        <f t="shared" si="707"/>
        <v>0.72250872097481211</v>
      </c>
      <c r="AY481" s="103">
        <f t="shared" si="708"/>
        <v>0.5796149608215444</v>
      </c>
    </row>
    <row r="482" spans="1:51" x14ac:dyDescent="0.2">
      <c r="A482" s="27" t="s">
        <v>496</v>
      </c>
      <c r="B482" s="18">
        <f>IF(ISERROR(VLOOKUP('Prices revenue smoothing'!A482,Quantities!$A$1:$B$576,2,FALSE)),0,VLOOKUP('Prices revenue smoothing'!A482,Quantities!$A$1:$B$576,2,FALSE))</f>
        <v>101</v>
      </c>
      <c r="C482" s="19">
        <f t="shared" si="697"/>
        <v>1</v>
      </c>
      <c r="D482" s="20">
        <v>4</v>
      </c>
      <c r="E482" s="21">
        <v>690</v>
      </c>
      <c r="F482" s="22">
        <v>0</v>
      </c>
      <c r="G482" s="23">
        <v>0</v>
      </c>
      <c r="H482" s="23">
        <v>0</v>
      </c>
      <c r="I482" s="23">
        <f>VLOOKUP(A482,'[1]Public Lighting Charges'!$A$8:$L$689,12,FALSE)</f>
        <v>81.703255507082716</v>
      </c>
      <c r="J482" s="24">
        <f t="shared" si="698"/>
        <v>81.703255507082716</v>
      </c>
      <c r="K482" s="25">
        <f t="shared" si="699"/>
        <v>81.703255507082716</v>
      </c>
      <c r="L482" s="25">
        <f t="shared" si="669"/>
        <v>114.81622383982987</v>
      </c>
      <c r="M482" s="25">
        <f t="shared" si="669"/>
        <v>115.11484388367826</v>
      </c>
      <c r="N482" s="25">
        <f t="shared" si="669"/>
        <v>114.84550372269777</v>
      </c>
      <c r="O482" s="25">
        <f t="shared" si="669"/>
        <v>115.9186886270145</v>
      </c>
      <c r="P482" s="23">
        <f t="shared" si="671"/>
        <v>114.81622383982987</v>
      </c>
      <c r="Q482" s="23">
        <f t="shared" si="672"/>
        <v>0</v>
      </c>
      <c r="R482" s="32">
        <f t="shared" si="709"/>
        <v>114.81622383982987</v>
      </c>
      <c r="S482" s="26">
        <f t="shared" si="680"/>
        <v>0</v>
      </c>
      <c r="U482" s="61">
        <f t="shared" si="681"/>
        <v>8252.0288062153541</v>
      </c>
      <c r="V482" s="61">
        <f t="shared" si="682"/>
        <v>11596.438607822818</v>
      </c>
      <c r="W482" s="61">
        <f t="shared" si="683"/>
        <v>11626.599232251505</v>
      </c>
      <c r="X482" s="61">
        <f t="shared" si="684"/>
        <v>11599.395875992475</v>
      </c>
      <c r="Y482" s="61">
        <f t="shared" si="685"/>
        <v>11707.787551328465</v>
      </c>
      <c r="Z482" s="62">
        <f t="shared" si="686"/>
        <v>44930.595091493014</v>
      </c>
      <c r="AA482" s="61">
        <f t="shared" si="700"/>
        <v>3455.7587451131112</v>
      </c>
      <c r="AB482" s="63">
        <f t="shared" si="701"/>
        <v>9.8938234533178966E-4</v>
      </c>
      <c r="AC482" s="73"/>
      <c r="AD482" s="81">
        <f t="shared" si="702"/>
        <v>8252.0288062153541</v>
      </c>
      <c r="AE482" s="81">
        <f t="shared" si="687"/>
        <v>9487.4046901882375</v>
      </c>
      <c r="AF482" s="81">
        <f t="shared" si="688"/>
        <v>10879.258579805533</v>
      </c>
      <c r="AG482" s="81">
        <f t="shared" si="689"/>
        <v>12447.410650099078</v>
      </c>
      <c r="AH482" s="81">
        <f t="shared" si="690"/>
        <v>14214.191584441322</v>
      </c>
      <c r="AI482" s="82">
        <f t="shared" si="691"/>
        <v>44930.595091546325</v>
      </c>
      <c r="AK482" s="86">
        <f t="shared" si="692"/>
        <v>0.14970571637394303</v>
      </c>
      <c r="AL482" s="86">
        <f t="shared" si="693"/>
        <v>0.14670544106300587</v>
      </c>
      <c r="AM482" s="86">
        <f t="shared" si="694"/>
        <v>0.14414144666111756</v>
      </c>
      <c r="AN482" s="86">
        <f t="shared" si="695"/>
        <v>0.14193963580113589</v>
      </c>
      <c r="AO482" s="56"/>
      <c r="AP482" s="53" t="str">
        <f t="shared" si="703"/>
        <v>HPS0090-ST-0690-004-B</v>
      </c>
      <c r="AQ482" s="53">
        <f t="shared" si="704"/>
        <v>81.703255507082716</v>
      </c>
      <c r="AR482" s="54">
        <f t="shared" ref="AR482:AU482" si="730">IF($B482=0,L482,AQ482*(1+AK482))</f>
        <v>93.934699902853836</v>
      </c>
      <c r="AS482" s="54">
        <f t="shared" si="730"/>
        <v>107.71543148322311</v>
      </c>
      <c r="AT482" s="54">
        <f t="shared" si="730"/>
        <v>123.24168960494137</v>
      </c>
      <c r="AU482" s="54">
        <f t="shared" si="730"/>
        <v>140.73457014298339</v>
      </c>
      <c r="AW482" s="102">
        <f t="shared" si="706"/>
        <v>0.41877686400103986</v>
      </c>
      <c r="AX482" s="102">
        <f t="shared" si="707"/>
        <v>0.72250872097481289</v>
      </c>
      <c r="AY482" s="103">
        <f t="shared" si="708"/>
        <v>0.57961496082154373</v>
      </c>
    </row>
    <row r="483" spans="1:51" x14ac:dyDescent="0.2">
      <c r="A483" s="27" t="s">
        <v>497</v>
      </c>
      <c r="B483" s="18">
        <f>IF(ISERROR(VLOOKUP('Prices revenue smoothing'!A483,Quantities!$A$1:$B$576,2,FALSE)),0,VLOOKUP('Prices revenue smoothing'!A483,Quantities!$A$1:$B$576,2,FALSE))</f>
        <v>3</v>
      </c>
      <c r="C483" s="19">
        <f t="shared" si="697"/>
        <v>1</v>
      </c>
      <c r="D483" s="20">
        <v>4</v>
      </c>
      <c r="E483" s="21">
        <v>710</v>
      </c>
      <c r="F483" s="22">
        <v>0</v>
      </c>
      <c r="G483" s="23">
        <v>0</v>
      </c>
      <c r="H483" s="23">
        <v>0</v>
      </c>
      <c r="I483" s="23">
        <f>VLOOKUP(A483,'[1]Public Lighting Charges'!$A$8:$L$689,12,FALSE)</f>
        <v>80.057441548749381</v>
      </c>
      <c r="J483" s="24">
        <f t="shared" si="698"/>
        <v>80.057441548749381</v>
      </c>
      <c r="K483" s="25">
        <f t="shared" si="699"/>
        <v>80.057441548749381</v>
      </c>
      <c r="L483" s="25">
        <f t="shared" si="669"/>
        <v>112.50338890239784</v>
      </c>
      <c r="M483" s="25">
        <f t="shared" si="669"/>
        <v>112.79599360409918</v>
      </c>
      <c r="N483" s="25">
        <f t="shared" si="669"/>
        <v>112.53207897718988</v>
      </c>
      <c r="O483" s="25">
        <f t="shared" si="669"/>
        <v>113.58364586048121</v>
      </c>
      <c r="P483" s="23">
        <f t="shared" si="671"/>
        <v>112.50338890239784</v>
      </c>
      <c r="Q483" s="23">
        <f t="shared" si="672"/>
        <v>0</v>
      </c>
      <c r="R483" s="32">
        <f t="shared" si="709"/>
        <v>112.50338890239784</v>
      </c>
      <c r="S483" s="26">
        <f t="shared" si="680"/>
        <v>0</v>
      </c>
      <c r="U483" s="61">
        <f t="shared" si="681"/>
        <v>240.17232464624814</v>
      </c>
      <c r="V483" s="61">
        <f t="shared" si="682"/>
        <v>337.51016670719355</v>
      </c>
      <c r="W483" s="61">
        <f t="shared" si="683"/>
        <v>338.38798081229754</v>
      </c>
      <c r="X483" s="61">
        <f t="shared" si="684"/>
        <v>337.59623693156965</v>
      </c>
      <c r="Y483" s="61">
        <f t="shared" si="685"/>
        <v>340.75093758144362</v>
      </c>
      <c r="Z483" s="62">
        <f t="shared" si="686"/>
        <v>1307.6887786353141</v>
      </c>
      <c r="AA483" s="61">
        <f t="shared" si="700"/>
        <v>100.57861293519548</v>
      </c>
      <c r="AB483" s="63">
        <f t="shared" si="701"/>
        <v>2.8795616620159888E-5</v>
      </c>
      <c r="AC483" s="73"/>
      <c r="AD483" s="81">
        <f t="shared" si="702"/>
        <v>240.17232464624814</v>
      </c>
      <c r="AE483" s="81">
        <f t="shared" si="687"/>
        <v>276.12749456060993</v>
      </c>
      <c r="AF483" s="81">
        <f t="shared" si="688"/>
        <v>316.63690043974697</v>
      </c>
      <c r="AG483" s="81">
        <f t="shared" si="689"/>
        <v>362.27740133542432</v>
      </c>
      <c r="AH483" s="81">
        <f t="shared" si="690"/>
        <v>413.6989237399564</v>
      </c>
      <c r="AI483" s="82">
        <f t="shared" si="691"/>
        <v>1307.6887786368652</v>
      </c>
      <c r="AK483" s="86">
        <f t="shared" si="692"/>
        <v>0.14970571637394303</v>
      </c>
      <c r="AL483" s="86">
        <f t="shared" si="693"/>
        <v>0.14670544106300587</v>
      </c>
      <c r="AM483" s="86">
        <f t="shared" si="694"/>
        <v>0.14414144666111747</v>
      </c>
      <c r="AN483" s="86">
        <f t="shared" si="695"/>
        <v>0.14193963580113594</v>
      </c>
      <c r="AO483" s="56"/>
      <c r="AP483" s="53" t="str">
        <f t="shared" si="703"/>
        <v>HPS0090-ST-0710-004-B</v>
      </c>
      <c r="AQ483" s="53">
        <f t="shared" si="704"/>
        <v>80.057441548749381</v>
      </c>
      <c r="AR483" s="54">
        <f t="shared" ref="AR483:AU483" si="731">IF($B483=0,L483,AQ483*(1+AK483))</f>
        <v>92.042498186869977</v>
      </c>
      <c r="AS483" s="54">
        <f t="shared" si="731"/>
        <v>105.54563347991567</v>
      </c>
      <c r="AT483" s="54">
        <f t="shared" si="731"/>
        <v>120.75913377847479</v>
      </c>
      <c r="AU483" s="54">
        <f t="shared" si="731"/>
        <v>137.89964124665215</v>
      </c>
      <c r="AW483" s="102">
        <f t="shared" si="706"/>
        <v>0.41877686400104003</v>
      </c>
      <c r="AX483" s="102">
        <f t="shared" si="707"/>
        <v>0.722508720974813</v>
      </c>
      <c r="AY483" s="103">
        <f t="shared" si="708"/>
        <v>0.57961496082154385</v>
      </c>
    </row>
    <row r="484" spans="1:51" x14ac:dyDescent="0.2">
      <c r="A484" s="27" t="s">
        <v>498</v>
      </c>
      <c r="B484" s="18">
        <f>IF(ISERROR(VLOOKUP('Prices revenue smoothing'!A484,Quantities!$A$1:$B$576,2,FALSE)),0,VLOOKUP('Prices revenue smoothing'!A484,Quantities!$A$1:$B$576,2,FALSE))</f>
        <v>45</v>
      </c>
      <c r="C484" s="19">
        <f t="shared" si="697"/>
        <v>1</v>
      </c>
      <c r="D484" s="20">
        <v>4</v>
      </c>
      <c r="E484" s="21">
        <v>720</v>
      </c>
      <c r="F484" s="22">
        <v>0</v>
      </c>
      <c r="G484" s="23">
        <v>0</v>
      </c>
      <c r="H484" s="23">
        <v>0</v>
      </c>
      <c r="I484" s="23">
        <f>VLOOKUP(A484,'[1]Public Lighting Charges'!$A$8:$L$689,12,FALSE)</f>
        <v>79.234534569582706</v>
      </c>
      <c r="J484" s="24">
        <f t="shared" si="698"/>
        <v>79.234534569582706</v>
      </c>
      <c r="K484" s="25">
        <f t="shared" si="699"/>
        <v>79.234534569582706</v>
      </c>
      <c r="L484" s="25">
        <f t="shared" ref="L484:O534" si="732">IF($D484=1,($I484*(1+L$8)*L$7)+$F484,$J484*(1+L$8)*L$7)</f>
        <v>111.34697143368183</v>
      </c>
      <c r="M484" s="25">
        <f t="shared" si="732"/>
        <v>111.63656846430962</v>
      </c>
      <c r="N484" s="25">
        <f t="shared" si="732"/>
        <v>111.37536660443594</v>
      </c>
      <c r="O484" s="25">
        <f t="shared" si="732"/>
        <v>112.41612447721454</v>
      </c>
      <c r="P484" s="23">
        <f t="shared" si="671"/>
        <v>111.34697143368183</v>
      </c>
      <c r="Q484" s="23">
        <f t="shared" si="672"/>
        <v>0</v>
      </c>
      <c r="R484" s="32">
        <f t="shared" si="709"/>
        <v>111.34697143368183</v>
      </c>
      <c r="S484" s="26">
        <f t="shared" si="680"/>
        <v>0</v>
      </c>
      <c r="U484" s="61">
        <f t="shared" si="681"/>
        <v>3565.5540556312217</v>
      </c>
      <c r="V484" s="61">
        <f t="shared" si="682"/>
        <v>5010.6137145156827</v>
      </c>
      <c r="W484" s="61">
        <f t="shared" si="683"/>
        <v>5023.6455808939327</v>
      </c>
      <c r="X484" s="61">
        <f t="shared" si="684"/>
        <v>5011.8914971996173</v>
      </c>
      <c r="Y484" s="61">
        <f t="shared" si="685"/>
        <v>5058.7256014746545</v>
      </c>
      <c r="Z484" s="62">
        <f t="shared" si="686"/>
        <v>19413.706533565917</v>
      </c>
      <c r="AA484" s="61">
        <f t="shared" si="700"/>
        <v>1493.1715458434328</v>
      </c>
      <c r="AB484" s="63">
        <f t="shared" si="701"/>
        <v>4.2749441583512946E-4</v>
      </c>
      <c r="AC484" s="73"/>
      <c r="AD484" s="81">
        <f t="shared" si="702"/>
        <v>3565.5540556312217</v>
      </c>
      <c r="AE484" s="81">
        <f t="shared" si="687"/>
        <v>4099.3378797995119</v>
      </c>
      <c r="AF484" s="81">
        <f t="shared" si="688"/>
        <v>4700.7330515217873</v>
      </c>
      <c r="AG484" s="81">
        <f t="shared" si="689"/>
        <v>5378.3035139358672</v>
      </c>
      <c r="AH484" s="81">
        <f t="shared" si="690"/>
        <v>6141.6979559318934</v>
      </c>
      <c r="AI484" s="82">
        <f t="shared" si="691"/>
        <v>19413.706533588953</v>
      </c>
      <c r="AK484" s="86">
        <f t="shared" si="692"/>
        <v>0.14970571637394312</v>
      </c>
      <c r="AL484" s="86">
        <f t="shared" si="693"/>
        <v>0.14670544106300601</v>
      </c>
      <c r="AM484" s="86">
        <f t="shared" si="694"/>
        <v>0.14414144666111753</v>
      </c>
      <c r="AN484" s="86">
        <f t="shared" si="695"/>
        <v>0.14193963580113586</v>
      </c>
      <c r="AO484" s="56"/>
      <c r="AP484" s="53" t="str">
        <f t="shared" si="703"/>
        <v>HPS0090-ST-0720-004-B</v>
      </c>
      <c r="AQ484" s="53">
        <f t="shared" si="704"/>
        <v>79.234534569582706</v>
      </c>
      <c r="AR484" s="54">
        <f t="shared" ref="AR484:AU484" si="733">IF($B484=0,L484,AQ484*(1+AK484))</f>
        <v>91.096397328878041</v>
      </c>
      <c r="AS484" s="54">
        <f t="shared" si="733"/>
        <v>104.46073447826194</v>
      </c>
      <c r="AT484" s="54">
        <f t="shared" si="733"/>
        <v>119.51785586524149</v>
      </c>
      <c r="AU484" s="54">
        <f t="shared" si="733"/>
        <v>136.48217679848651</v>
      </c>
      <c r="AW484" s="102">
        <f t="shared" si="706"/>
        <v>0.41877686400103992</v>
      </c>
      <c r="AX484" s="102">
        <f t="shared" si="707"/>
        <v>0.72250872097481289</v>
      </c>
      <c r="AY484" s="103">
        <f t="shared" si="708"/>
        <v>0.57961496082154385</v>
      </c>
    </row>
    <row r="485" spans="1:51" x14ac:dyDescent="0.2">
      <c r="A485" s="27" t="s">
        <v>499</v>
      </c>
      <c r="B485" s="18">
        <f>IF(ISERROR(VLOOKUP('Prices revenue smoothing'!A485,Quantities!$A$1:$B$576,2,FALSE)),0,VLOOKUP('Prices revenue smoothing'!A485,Quantities!$A$1:$B$576,2,FALSE))</f>
        <v>2</v>
      </c>
      <c r="C485" s="19">
        <f t="shared" si="697"/>
        <v>1</v>
      </c>
      <c r="D485" s="20">
        <v>4</v>
      </c>
      <c r="E485" s="21">
        <v>980</v>
      </c>
      <c r="F485" s="22">
        <v>0</v>
      </c>
      <c r="G485" s="23">
        <v>0</v>
      </c>
      <c r="H485" s="23">
        <v>0</v>
      </c>
      <c r="I485" s="23">
        <f>VLOOKUP(A485,'[1]Public Lighting Charges'!$A$8:$L$689,12,FALSE)</f>
        <v>82.170770632082707</v>
      </c>
      <c r="J485" s="24">
        <f t="shared" si="698"/>
        <v>82.170770632082707</v>
      </c>
      <c r="K485" s="25">
        <f t="shared" si="699"/>
        <v>82.170770632082707</v>
      </c>
      <c r="L485" s="25">
        <f t="shared" si="732"/>
        <v>115.47321505648772</v>
      </c>
      <c r="M485" s="25">
        <f t="shared" si="732"/>
        <v>115.77354383747591</v>
      </c>
      <c r="N485" s="25">
        <f t="shared" si="732"/>
        <v>115.50266248210548</v>
      </c>
      <c r="O485" s="25">
        <f t="shared" si="732"/>
        <v>116.58198826993505</v>
      </c>
      <c r="P485" s="23">
        <f t="shared" si="671"/>
        <v>115.47321505648772</v>
      </c>
      <c r="Q485" s="23">
        <f t="shared" si="672"/>
        <v>0</v>
      </c>
      <c r="R485" s="32">
        <f t="shared" si="709"/>
        <v>115.47321505648772</v>
      </c>
      <c r="S485" s="26">
        <f t="shared" si="680"/>
        <v>0</v>
      </c>
      <c r="U485" s="61">
        <f t="shared" si="681"/>
        <v>164.34154126416541</v>
      </c>
      <c r="V485" s="61">
        <f t="shared" si="682"/>
        <v>230.94643011297543</v>
      </c>
      <c r="W485" s="61">
        <f t="shared" si="683"/>
        <v>231.54708767495183</v>
      </c>
      <c r="X485" s="61">
        <f t="shared" si="684"/>
        <v>231.00532496421096</v>
      </c>
      <c r="Y485" s="61">
        <f t="shared" si="685"/>
        <v>233.16397653987011</v>
      </c>
      <c r="Z485" s="62">
        <f t="shared" si="686"/>
        <v>894.80580117347301</v>
      </c>
      <c r="AA485" s="61">
        <f t="shared" si="700"/>
        <v>68.822435275704692</v>
      </c>
      <c r="AB485" s="63">
        <f t="shared" si="701"/>
        <v>1.9703835668740608E-5</v>
      </c>
      <c r="AC485" s="73"/>
      <c r="AD485" s="81">
        <f t="shared" si="702"/>
        <v>164.34154126416541</v>
      </c>
      <c r="AE485" s="81">
        <f t="shared" si="687"/>
        <v>188.94440942911521</v>
      </c>
      <c r="AF485" s="81">
        <f t="shared" si="688"/>
        <v>216.66358235080273</v>
      </c>
      <c r="AG485" s="81">
        <f t="shared" si="689"/>
        <v>247.89378454962761</v>
      </c>
      <c r="AH485" s="81">
        <f t="shared" si="690"/>
        <v>283.07973804596702</v>
      </c>
      <c r="AI485" s="82">
        <f t="shared" si="691"/>
        <v>894.80580117453462</v>
      </c>
      <c r="AK485" s="86">
        <f t="shared" si="692"/>
        <v>0.149705716373943</v>
      </c>
      <c r="AL485" s="86">
        <f t="shared" si="693"/>
        <v>0.1467054410630059</v>
      </c>
      <c r="AM485" s="86">
        <f t="shared" si="694"/>
        <v>0.14414144666111756</v>
      </c>
      <c r="AN485" s="86">
        <f t="shared" si="695"/>
        <v>0.14193963580113597</v>
      </c>
      <c r="AO485" s="56"/>
      <c r="AP485" s="53" t="str">
        <f t="shared" si="703"/>
        <v>HPS0090-ST-0980-004-B</v>
      </c>
      <c r="AQ485" s="53">
        <f t="shared" si="704"/>
        <v>82.170770632082707</v>
      </c>
      <c r="AR485" s="54">
        <f t="shared" ref="AR485:AU485" si="734">IF($B485=0,L485,AQ485*(1+AK485))</f>
        <v>94.472204714557606</v>
      </c>
      <c r="AS485" s="54">
        <f t="shared" si="734"/>
        <v>108.33179117540138</v>
      </c>
      <c r="AT485" s="54">
        <f t="shared" si="734"/>
        <v>123.94689227481382</v>
      </c>
      <c r="AU485" s="54">
        <f t="shared" si="734"/>
        <v>141.53986902298354</v>
      </c>
      <c r="AW485" s="102">
        <f t="shared" si="706"/>
        <v>0.41877686400103992</v>
      </c>
      <c r="AX485" s="102">
        <f t="shared" si="707"/>
        <v>0.72250872097481333</v>
      </c>
      <c r="AY485" s="103">
        <f t="shared" si="708"/>
        <v>0.57961496082154351</v>
      </c>
    </row>
    <row r="486" spans="1:51" x14ac:dyDescent="0.2">
      <c r="A486" s="27" t="s">
        <v>500</v>
      </c>
      <c r="B486" s="18">
        <f>IF(ISERROR(VLOOKUP('Prices revenue smoothing'!A486,Quantities!$A$1:$B$576,2,FALSE)),0,VLOOKUP('Prices revenue smoothing'!A486,Quantities!$A$1:$B$576,2,FALSE))</f>
        <v>15</v>
      </c>
      <c r="C486" s="19">
        <f t="shared" si="697"/>
        <v>1</v>
      </c>
      <c r="D486" s="20">
        <v>4</v>
      </c>
      <c r="E486" s="21">
        <v>1010</v>
      </c>
      <c r="F486" s="22">
        <v>0</v>
      </c>
      <c r="G486" s="23">
        <v>0</v>
      </c>
      <c r="H486" s="23">
        <v>0</v>
      </c>
      <c r="I486" s="23">
        <f>VLOOKUP(A486,'[1]Public Lighting Charges'!$A$8:$L$689,12,FALSE)</f>
        <v>76.765813632082711</v>
      </c>
      <c r="J486" s="24">
        <f t="shared" si="698"/>
        <v>76.765813632082711</v>
      </c>
      <c r="K486" s="25">
        <f t="shared" si="699"/>
        <v>76.765813632082711</v>
      </c>
      <c r="L486" s="25">
        <f t="shared" si="732"/>
        <v>107.87771902753379</v>
      </c>
      <c r="M486" s="25">
        <f t="shared" si="732"/>
        <v>108.158293044941</v>
      </c>
      <c r="N486" s="25">
        <f t="shared" si="732"/>
        <v>107.90522948617411</v>
      </c>
      <c r="O486" s="25">
        <f t="shared" si="732"/>
        <v>108.9135603274146</v>
      </c>
      <c r="P486" s="23">
        <f t="shared" si="671"/>
        <v>107.87771902753379</v>
      </c>
      <c r="Q486" s="23">
        <f t="shared" si="672"/>
        <v>0</v>
      </c>
      <c r="R486" s="32">
        <f t="shared" si="709"/>
        <v>107.87771902753379</v>
      </c>
      <c r="S486" s="26">
        <f t="shared" si="680"/>
        <v>0</v>
      </c>
      <c r="U486" s="61">
        <f t="shared" si="681"/>
        <v>1151.4872044812407</v>
      </c>
      <c r="V486" s="61">
        <f t="shared" si="682"/>
        <v>1618.1657854130067</v>
      </c>
      <c r="W486" s="61">
        <f t="shared" si="683"/>
        <v>1622.374395674115</v>
      </c>
      <c r="X486" s="61">
        <f t="shared" si="684"/>
        <v>1618.5784422926117</v>
      </c>
      <c r="Y486" s="61">
        <f t="shared" si="685"/>
        <v>1633.703404911219</v>
      </c>
      <c r="Z486" s="62">
        <f t="shared" si="686"/>
        <v>6269.6103652248521</v>
      </c>
      <c r="AA486" s="61">
        <f t="shared" si="700"/>
        <v>482.21620042997824</v>
      </c>
      <c r="AB486" s="63">
        <f t="shared" si="701"/>
        <v>1.3805830514444095E-4</v>
      </c>
      <c r="AC486" s="73"/>
      <c r="AD486" s="81">
        <f t="shared" si="702"/>
        <v>1151.4872044812407</v>
      </c>
      <c r="AE486" s="81">
        <f t="shared" si="687"/>
        <v>1323.8714213235339</v>
      </c>
      <c r="AF486" s="81">
        <f t="shared" si="688"/>
        <v>1518.0905620995115</v>
      </c>
      <c r="AG486" s="81">
        <f t="shared" si="689"/>
        <v>1736.9103318831242</v>
      </c>
      <c r="AH486" s="81">
        <f t="shared" si="690"/>
        <v>1983.446751809845</v>
      </c>
      <c r="AI486" s="82">
        <f t="shared" si="691"/>
        <v>6269.6103652322918</v>
      </c>
      <c r="AK486" s="86">
        <f t="shared" si="692"/>
        <v>0.14970571637394306</v>
      </c>
      <c r="AL486" s="86">
        <f t="shared" si="693"/>
        <v>0.14670544106300595</v>
      </c>
      <c r="AM486" s="86">
        <f t="shared" si="694"/>
        <v>0.1441414466611175</v>
      </c>
      <c r="AN486" s="86">
        <f t="shared" si="695"/>
        <v>0.14193963580113594</v>
      </c>
      <c r="AO486" s="56"/>
      <c r="AP486" s="53" t="str">
        <f t="shared" si="703"/>
        <v>HPS0090-ST-1010-004-B</v>
      </c>
      <c r="AQ486" s="53">
        <f t="shared" si="704"/>
        <v>76.765813632082711</v>
      </c>
      <c r="AR486" s="54">
        <f t="shared" ref="AR486:AU486" si="735">IF($B486=0,L486,AQ486*(1+AK486))</f>
        <v>88.25809475490226</v>
      </c>
      <c r="AS486" s="54">
        <f t="shared" si="735"/>
        <v>101.20603747330077</v>
      </c>
      <c r="AT486" s="54">
        <f t="shared" si="735"/>
        <v>115.79402212554162</v>
      </c>
      <c r="AU486" s="54">
        <f t="shared" si="735"/>
        <v>132.22978345398968</v>
      </c>
      <c r="AW486" s="102">
        <f t="shared" si="706"/>
        <v>0.41877686400104008</v>
      </c>
      <c r="AX486" s="102">
        <f t="shared" si="707"/>
        <v>0.72250872097481333</v>
      </c>
      <c r="AY486" s="103">
        <f t="shared" si="708"/>
        <v>0.57961496082154373</v>
      </c>
    </row>
    <row r="487" spans="1:51" x14ac:dyDescent="0.2">
      <c r="A487" s="27" t="s">
        <v>501</v>
      </c>
      <c r="B487" s="18">
        <f>IF(ISERROR(VLOOKUP('Prices revenue smoothing'!A487,Quantities!$A$1:$B$576,2,FALSE)),0,VLOOKUP('Prices revenue smoothing'!A487,Quantities!$A$1:$B$576,2,FALSE))</f>
        <v>9</v>
      </c>
      <c r="C487" s="19">
        <f t="shared" si="697"/>
        <v>1</v>
      </c>
      <c r="D487" s="20">
        <v>4</v>
      </c>
      <c r="E487" s="21">
        <v>1360</v>
      </c>
      <c r="F487" s="22">
        <v>0</v>
      </c>
      <c r="G487" s="23">
        <v>0</v>
      </c>
      <c r="H487" s="23">
        <v>0</v>
      </c>
      <c r="I487" s="23">
        <f>VLOOKUP(A487,'[1]Public Lighting Charges'!$A$8:$L$689,12,FALSE)</f>
        <v>80.057441548749381</v>
      </c>
      <c r="J487" s="24">
        <f t="shared" si="698"/>
        <v>80.057441548749381</v>
      </c>
      <c r="K487" s="25">
        <f t="shared" si="699"/>
        <v>80.057441548749381</v>
      </c>
      <c r="L487" s="25">
        <f t="shared" si="732"/>
        <v>112.50338890239784</v>
      </c>
      <c r="M487" s="25">
        <f t="shared" si="732"/>
        <v>112.79599360409918</v>
      </c>
      <c r="N487" s="25">
        <f t="shared" si="732"/>
        <v>112.53207897718988</v>
      </c>
      <c r="O487" s="25">
        <f t="shared" si="732"/>
        <v>113.58364586048121</v>
      </c>
      <c r="P487" s="23">
        <f t="shared" si="671"/>
        <v>112.50338890239784</v>
      </c>
      <c r="Q487" s="23">
        <f t="shared" si="672"/>
        <v>0</v>
      </c>
      <c r="R487" s="32">
        <f t="shared" si="709"/>
        <v>112.50338890239784</v>
      </c>
      <c r="S487" s="26">
        <f t="shared" si="680"/>
        <v>0</v>
      </c>
      <c r="U487" s="61">
        <f t="shared" si="681"/>
        <v>720.5169739387444</v>
      </c>
      <c r="V487" s="61">
        <f t="shared" si="682"/>
        <v>1012.5305001215806</v>
      </c>
      <c r="W487" s="61">
        <f t="shared" si="683"/>
        <v>1015.1639424368926</v>
      </c>
      <c r="X487" s="61">
        <f t="shared" si="684"/>
        <v>1012.788710794709</v>
      </c>
      <c r="Y487" s="61">
        <f t="shared" si="685"/>
        <v>1022.2528127443309</v>
      </c>
      <c r="Z487" s="62">
        <f t="shared" si="686"/>
        <v>3923.0663359059417</v>
      </c>
      <c r="AA487" s="61">
        <f t="shared" si="700"/>
        <v>301.73583880558647</v>
      </c>
      <c r="AB487" s="63">
        <f t="shared" si="701"/>
        <v>8.6386849860479675E-5</v>
      </c>
      <c r="AC487" s="73"/>
      <c r="AD487" s="81">
        <f t="shared" si="702"/>
        <v>720.5169739387444</v>
      </c>
      <c r="AE487" s="81">
        <f t="shared" si="687"/>
        <v>828.38248368182974</v>
      </c>
      <c r="AF487" s="81">
        <f t="shared" si="688"/>
        <v>949.91070131924096</v>
      </c>
      <c r="AG487" s="81">
        <f t="shared" si="689"/>
        <v>1086.8322040062731</v>
      </c>
      <c r="AH487" s="81">
        <f t="shared" si="690"/>
        <v>1241.0967712198694</v>
      </c>
      <c r="AI487" s="82">
        <f t="shared" si="691"/>
        <v>3923.0663359105965</v>
      </c>
      <c r="AK487" s="86">
        <f t="shared" si="692"/>
        <v>0.14970571637394298</v>
      </c>
      <c r="AL487" s="86">
        <f t="shared" si="693"/>
        <v>0.14670544106300601</v>
      </c>
      <c r="AM487" s="86">
        <f t="shared" si="694"/>
        <v>0.14414144666111753</v>
      </c>
      <c r="AN487" s="86">
        <f t="shared" si="695"/>
        <v>0.14193963580113603</v>
      </c>
      <c r="AO487" s="56"/>
      <c r="AP487" s="53" t="str">
        <f t="shared" si="703"/>
        <v>HPS0090-ST-1360-004-B</v>
      </c>
      <c r="AQ487" s="53">
        <f t="shared" si="704"/>
        <v>80.057441548749381</v>
      </c>
      <c r="AR487" s="54">
        <f t="shared" ref="AR487:AU487" si="736">IF($B487=0,L487,AQ487*(1+AK487))</f>
        <v>92.042498186869977</v>
      </c>
      <c r="AS487" s="54">
        <f t="shared" si="736"/>
        <v>105.54563347991567</v>
      </c>
      <c r="AT487" s="54">
        <f t="shared" si="736"/>
        <v>120.75913377847479</v>
      </c>
      <c r="AU487" s="54">
        <f t="shared" si="736"/>
        <v>137.89964124665215</v>
      </c>
      <c r="AW487" s="102">
        <f t="shared" si="706"/>
        <v>0.41877686400104003</v>
      </c>
      <c r="AX487" s="102">
        <f t="shared" si="707"/>
        <v>0.722508720974813</v>
      </c>
      <c r="AY487" s="103">
        <f t="shared" si="708"/>
        <v>0.57961496082154385</v>
      </c>
    </row>
    <row r="488" spans="1:51" x14ac:dyDescent="0.2">
      <c r="A488" s="27" t="s">
        <v>502</v>
      </c>
      <c r="B488" s="18">
        <f>IF(ISERROR(VLOOKUP('Prices revenue smoothing'!A488,Quantities!$A$1:$B$576,2,FALSE)),0,VLOOKUP('Prices revenue smoothing'!A488,Quantities!$A$1:$B$576,2,FALSE))</f>
        <v>2</v>
      </c>
      <c r="C488" s="19">
        <f t="shared" si="697"/>
        <v>1</v>
      </c>
      <c r="D488" s="20">
        <v>4</v>
      </c>
      <c r="E488" s="21">
        <v>50</v>
      </c>
      <c r="F488" s="22">
        <v>0</v>
      </c>
      <c r="G488" s="23">
        <v>0</v>
      </c>
      <c r="H488" s="23">
        <v>0</v>
      </c>
      <c r="I488" s="23">
        <f>VLOOKUP(A488,'[1]Public Lighting Charges'!$A$8:$L$689,12,FALSE)</f>
        <v>70.297824922255131</v>
      </c>
      <c r="J488" s="24">
        <f t="shared" si="698"/>
        <v>70.297824922255131</v>
      </c>
      <c r="K488" s="25">
        <f t="shared" si="699"/>
        <v>70.297824922255131</v>
      </c>
      <c r="L488" s="25">
        <f t="shared" si="732"/>
        <v>98.788362246191355</v>
      </c>
      <c r="M488" s="25">
        <f t="shared" si="732"/>
        <v>99.045296188791852</v>
      </c>
      <c r="N488" s="25">
        <f t="shared" si="732"/>
        <v>98.813554780648118</v>
      </c>
      <c r="O488" s="25">
        <f t="shared" si="732"/>
        <v>99.736927589291284</v>
      </c>
      <c r="P488" s="23">
        <f t="shared" si="671"/>
        <v>98.788362246191355</v>
      </c>
      <c r="Q488" s="23">
        <f t="shared" si="672"/>
        <v>0</v>
      </c>
      <c r="R488" s="32">
        <f t="shared" si="709"/>
        <v>98.788362246191355</v>
      </c>
      <c r="S488" s="26">
        <f t="shared" si="680"/>
        <v>0</v>
      </c>
      <c r="U488" s="61">
        <f t="shared" si="681"/>
        <v>140.59564984451026</v>
      </c>
      <c r="V488" s="61">
        <f t="shared" si="682"/>
        <v>197.57672449238271</v>
      </c>
      <c r="W488" s="61">
        <f t="shared" si="683"/>
        <v>198.0905923775837</v>
      </c>
      <c r="X488" s="61">
        <f t="shared" si="684"/>
        <v>197.62710956129624</v>
      </c>
      <c r="Y488" s="61">
        <f t="shared" si="685"/>
        <v>199.47385517858257</v>
      </c>
      <c r="Z488" s="62">
        <f t="shared" si="686"/>
        <v>765.51431934303002</v>
      </c>
      <c r="AA488" s="61">
        <f t="shared" si="700"/>
        <v>58.878205334072305</v>
      </c>
      <c r="AB488" s="63">
        <f t="shared" si="701"/>
        <v>1.6856806617281512E-5</v>
      </c>
      <c r="AC488" s="73"/>
      <c r="AD488" s="81">
        <f t="shared" si="702"/>
        <v>140.59564984451026</v>
      </c>
      <c r="AE488" s="81">
        <f t="shared" si="687"/>
        <v>161.6436223235427</v>
      </c>
      <c r="AF488" s="81">
        <f t="shared" si="688"/>
        <v>185.35762123153998</v>
      </c>
      <c r="AG488" s="81">
        <f t="shared" si="689"/>
        <v>212.07533690551764</v>
      </c>
      <c r="AH488" s="81">
        <f t="shared" si="690"/>
        <v>242.17723298829003</v>
      </c>
      <c r="AI488" s="82">
        <f t="shared" si="691"/>
        <v>765.51431934393827</v>
      </c>
      <c r="AK488" s="86">
        <f t="shared" si="692"/>
        <v>0.14970571637394287</v>
      </c>
      <c r="AL488" s="86">
        <f t="shared" si="693"/>
        <v>0.1467054410630059</v>
      </c>
      <c r="AM488" s="86">
        <f t="shared" si="694"/>
        <v>0.14414144666111764</v>
      </c>
      <c r="AN488" s="86">
        <f t="shared" si="695"/>
        <v>0.14193963580113597</v>
      </c>
      <c r="AO488" s="56"/>
      <c r="AP488" s="53" t="str">
        <f t="shared" si="703"/>
        <v>HPS0090-TA-0050-004-B</v>
      </c>
      <c r="AQ488" s="53">
        <f t="shared" si="704"/>
        <v>70.297824922255131</v>
      </c>
      <c r="AR488" s="54">
        <f t="shared" ref="AR488:AU488" si="737">IF($B488=0,L488,AQ488*(1+AK488))</f>
        <v>80.82181116177135</v>
      </c>
      <c r="AS488" s="54">
        <f t="shared" si="737"/>
        <v>92.67881061576999</v>
      </c>
      <c r="AT488" s="54">
        <f t="shared" si="737"/>
        <v>106.03766845275884</v>
      </c>
      <c r="AU488" s="54">
        <f t="shared" si="737"/>
        <v>121.08861649414503</v>
      </c>
      <c r="AW488" s="102">
        <f t="shared" si="706"/>
        <v>0.41877686400103992</v>
      </c>
      <c r="AX488" s="102">
        <f t="shared" si="707"/>
        <v>0.72250872097481311</v>
      </c>
      <c r="AY488" s="103">
        <f t="shared" si="708"/>
        <v>0.57961496082154362</v>
      </c>
    </row>
    <row r="489" spans="1:51" x14ac:dyDescent="0.2">
      <c r="A489" s="27" t="s">
        <v>503</v>
      </c>
      <c r="B489" s="18">
        <f>IF(ISERROR(VLOOKUP('Prices revenue smoothing'!A489,Quantities!$A$1:$B$576,2,FALSE)),0,VLOOKUP('Prices revenue smoothing'!A489,Quantities!$A$1:$B$576,2,FALSE))</f>
        <v>6</v>
      </c>
      <c r="C489" s="19">
        <f t="shared" si="697"/>
        <v>1</v>
      </c>
      <c r="D489" s="20">
        <v>4</v>
      </c>
      <c r="E489" s="21">
        <v>310</v>
      </c>
      <c r="F489" s="22">
        <v>0</v>
      </c>
      <c r="G489" s="23">
        <v>0</v>
      </c>
      <c r="H489" s="23">
        <v>0</v>
      </c>
      <c r="I489" s="23">
        <f>VLOOKUP(A489,'[1]Public Lighting Charges'!$A$8:$L$689,12,FALSE)</f>
        <v>80.172708672255126</v>
      </c>
      <c r="J489" s="24">
        <f t="shared" si="698"/>
        <v>80.172708672255126</v>
      </c>
      <c r="K489" s="25">
        <f t="shared" si="699"/>
        <v>80.172708672255126</v>
      </c>
      <c r="L489" s="25">
        <f t="shared" si="732"/>
        <v>112.66537187078349</v>
      </c>
      <c r="M489" s="25">
        <f t="shared" si="732"/>
        <v>112.95839786626635</v>
      </c>
      <c r="N489" s="25">
        <f t="shared" si="732"/>
        <v>112.69410325369545</v>
      </c>
      <c r="O489" s="25">
        <f t="shared" si="732"/>
        <v>113.7471841884911</v>
      </c>
      <c r="P489" s="23">
        <f t="shared" si="671"/>
        <v>112.66537187078349</v>
      </c>
      <c r="Q489" s="23">
        <f t="shared" si="672"/>
        <v>0</v>
      </c>
      <c r="R489" s="32">
        <f t="shared" si="709"/>
        <v>112.66537187078349</v>
      </c>
      <c r="S489" s="26">
        <f t="shared" si="680"/>
        <v>0</v>
      </c>
      <c r="U489" s="61">
        <f t="shared" si="681"/>
        <v>481.03625203353079</v>
      </c>
      <c r="V489" s="61">
        <f t="shared" si="682"/>
        <v>675.99223122470096</v>
      </c>
      <c r="W489" s="61">
        <f t="shared" si="683"/>
        <v>677.75038719759812</v>
      </c>
      <c r="X489" s="61">
        <f t="shared" si="684"/>
        <v>676.16461952217264</v>
      </c>
      <c r="Y489" s="61">
        <f t="shared" si="685"/>
        <v>682.48310513094657</v>
      </c>
      <c r="Z489" s="62">
        <f t="shared" si="686"/>
        <v>2619.1431915711505</v>
      </c>
      <c r="AA489" s="61">
        <f t="shared" si="700"/>
        <v>201.44685309741578</v>
      </c>
      <c r="AB489" s="63">
        <f t="shared" si="701"/>
        <v>5.7674153399474693E-5</v>
      </c>
      <c r="AC489" s="73"/>
      <c r="AD489" s="81">
        <f t="shared" si="702"/>
        <v>481.03625203353079</v>
      </c>
      <c r="AE489" s="81">
        <f t="shared" si="687"/>
        <v>553.05012874604699</v>
      </c>
      <c r="AF489" s="81">
        <f t="shared" si="688"/>
        <v>634.18559181368801</v>
      </c>
      <c r="AG489" s="81">
        <f t="shared" si="689"/>
        <v>725.59802046934999</v>
      </c>
      <c r="AH489" s="81">
        <f t="shared" si="690"/>
        <v>828.58913923279465</v>
      </c>
      <c r="AI489" s="82">
        <f t="shared" si="691"/>
        <v>2619.1431915742578</v>
      </c>
      <c r="AK489" s="86">
        <f t="shared" si="692"/>
        <v>0.14970571637394275</v>
      </c>
      <c r="AL489" s="86">
        <f t="shared" si="693"/>
        <v>0.14670544106300587</v>
      </c>
      <c r="AM489" s="86">
        <f t="shared" si="694"/>
        <v>0.14414144666111756</v>
      </c>
      <c r="AN489" s="86">
        <f t="shared" si="695"/>
        <v>0.14193963580113586</v>
      </c>
      <c r="AO489" s="56"/>
      <c r="AP489" s="53" t="str">
        <f t="shared" si="703"/>
        <v>HPS0090-TA-0310-004-B</v>
      </c>
      <c r="AQ489" s="53">
        <f t="shared" si="704"/>
        <v>80.172708672255126</v>
      </c>
      <c r="AR489" s="54">
        <f t="shared" ref="AR489:AU489" si="738">IF($B489=0,L489,AQ489*(1+AK489))</f>
        <v>92.175021457674504</v>
      </c>
      <c r="AS489" s="54">
        <f t="shared" si="738"/>
        <v>105.69759863561468</v>
      </c>
      <c r="AT489" s="54">
        <f t="shared" si="738"/>
        <v>120.93300341155835</v>
      </c>
      <c r="AU489" s="54">
        <f t="shared" si="738"/>
        <v>138.09818987213245</v>
      </c>
      <c r="AW489" s="102">
        <f t="shared" si="706"/>
        <v>0.41877686400103992</v>
      </c>
      <c r="AX489" s="102">
        <f t="shared" si="707"/>
        <v>0.72250872097481267</v>
      </c>
      <c r="AY489" s="103">
        <f t="shared" si="708"/>
        <v>0.57961496082154396</v>
      </c>
    </row>
    <row r="490" spans="1:51" x14ac:dyDescent="0.2">
      <c r="A490" s="27" t="s">
        <v>504</v>
      </c>
      <c r="B490" s="18">
        <f>IF(ISERROR(VLOOKUP('Prices revenue smoothing'!A490,Quantities!$A$1:$B$576,2,FALSE)),0,VLOOKUP('Prices revenue smoothing'!A490,Quantities!$A$1:$B$576,2,FALSE))</f>
        <v>3313</v>
      </c>
      <c r="C490" s="19">
        <f t="shared" si="697"/>
        <v>1</v>
      </c>
      <c r="D490" s="20">
        <v>4</v>
      </c>
      <c r="E490" s="21">
        <v>60</v>
      </c>
      <c r="F490" s="22">
        <v>0</v>
      </c>
      <c r="G490" s="23">
        <v>0</v>
      </c>
      <c r="H490" s="23">
        <v>0</v>
      </c>
      <c r="I490" s="23">
        <f>VLOOKUP(A490,'[1]Public Lighting Charges'!$A$8:$L$689,12,FALSE)</f>
        <v>77.879465349104166</v>
      </c>
      <c r="J490" s="24">
        <f t="shared" si="698"/>
        <v>77.879465349104166</v>
      </c>
      <c r="K490" s="25">
        <f t="shared" si="699"/>
        <v>77.879465349104166</v>
      </c>
      <c r="L490" s="25">
        <f t="shared" si="732"/>
        <v>109.44271523273473</v>
      </c>
      <c r="M490" s="25">
        <f t="shared" si="732"/>
        <v>109.72735957417621</v>
      </c>
      <c r="N490" s="25">
        <f t="shared" si="732"/>
        <v>109.47062478920324</v>
      </c>
      <c r="O490" s="25">
        <f t="shared" si="732"/>
        <v>110.49358361807967</v>
      </c>
      <c r="P490" s="23">
        <f t="shared" si="671"/>
        <v>109.44271523273473</v>
      </c>
      <c r="Q490" s="23">
        <f t="shared" si="672"/>
        <v>0</v>
      </c>
      <c r="R490" s="32">
        <f t="shared" si="709"/>
        <v>109.44271523273473</v>
      </c>
      <c r="S490" s="26">
        <f t="shared" si="680"/>
        <v>0</v>
      </c>
      <c r="U490" s="61">
        <f t="shared" si="681"/>
        <v>258014.66870158209</v>
      </c>
      <c r="V490" s="61">
        <f t="shared" si="682"/>
        <v>362583.71556605014</v>
      </c>
      <c r="W490" s="61">
        <f t="shared" si="683"/>
        <v>363526.74226924579</v>
      </c>
      <c r="X490" s="61">
        <f t="shared" si="684"/>
        <v>362676.17992663034</v>
      </c>
      <c r="Y490" s="61">
        <f t="shared" si="685"/>
        <v>366065.24252669793</v>
      </c>
      <c r="Z490" s="62">
        <f t="shared" si="686"/>
        <v>1404836.6625144286</v>
      </c>
      <c r="AA490" s="61">
        <f t="shared" si="700"/>
        <v>108050.57382511583</v>
      </c>
      <c r="AB490" s="63">
        <f t="shared" si="701"/>
        <v>3.0934836031801669E-2</v>
      </c>
      <c r="AC490" s="73"/>
      <c r="AD490" s="81">
        <f t="shared" si="702"/>
        <v>258014.66870158209</v>
      </c>
      <c r="AE490" s="81">
        <f t="shared" si="687"/>
        <v>296640.93951453798</v>
      </c>
      <c r="AF490" s="81">
        <f t="shared" si="688"/>
        <v>340159.77938336274</v>
      </c>
      <c r="AG490" s="81">
        <f t="shared" si="689"/>
        <v>389190.90207960724</v>
      </c>
      <c r="AH490" s="81">
        <f t="shared" si="690"/>
        <v>444432.51697790227</v>
      </c>
      <c r="AI490" s="82">
        <f t="shared" si="691"/>
        <v>1404836.6625160952</v>
      </c>
      <c r="AK490" s="86">
        <f t="shared" si="692"/>
        <v>0.14970571637394289</v>
      </c>
      <c r="AL490" s="86">
        <f t="shared" si="693"/>
        <v>0.14670544106300593</v>
      </c>
      <c r="AM490" s="86">
        <f t="shared" si="694"/>
        <v>0.14414144666111758</v>
      </c>
      <c r="AN490" s="86">
        <f t="shared" si="695"/>
        <v>0.14193963580113597</v>
      </c>
      <c r="AO490" s="56"/>
      <c r="AP490" s="53" t="str">
        <f t="shared" si="703"/>
        <v>HPS0110-ST-0060-004-B</v>
      </c>
      <c r="AQ490" s="53">
        <f t="shared" si="704"/>
        <v>77.879465349104166</v>
      </c>
      <c r="AR490" s="54">
        <f t="shared" ref="AR490:AU490" si="739">IF($B490=0,L490,AQ490*(1+AK490))</f>
        <v>89.538466500011467</v>
      </c>
      <c r="AS490" s="54">
        <f t="shared" si="739"/>
        <v>102.67424672000084</v>
      </c>
      <c r="AT490" s="54">
        <f t="shared" si="739"/>
        <v>117.47386117706226</v>
      </c>
      <c r="AU490" s="54">
        <f t="shared" si="739"/>
        <v>134.14805824868768</v>
      </c>
      <c r="AW490" s="102">
        <f t="shared" si="706"/>
        <v>0.41877686400104003</v>
      </c>
      <c r="AX490" s="102">
        <f t="shared" si="707"/>
        <v>0.72250872097481289</v>
      </c>
      <c r="AY490" s="103">
        <f t="shared" si="708"/>
        <v>0.57961496082154396</v>
      </c>
    </row>
    <row r="491" spans="1:51" x14ac:dyDescent="0.2">
      <c r="A491" s="27" t="s">
        <v>505</v>
      </c>
      <c r="B491" s="18">
        <f>IF(ISERROR(VLOOKUP('Prices revenue smoothing'!A491,Quantities!$A$1:$B$576,2,FALSE)),0,VLOOKUP('Prices revenue smoothing'!A491,Quantities!$A$1:$B$576,2,FALSE))</f>
        <v>922</v>
      </c>
      <c r="C491" s="19">
        <f t="shared" si="697"/>
        <v>1</v>
      </c>
      <c r="D491" s="20">
        <v>4</v>
      </c>
      <c r="E491" s="21">
        <v>230</v>
      </c>
      <c r="F491" s="22">
        <v>0</v>
      </c>
      <c r="G491" s="23">
        <v>0</v>
      </c>
      <c r="H491" s="23">
        <v>0</v>
      </c>
      <c r="I491" s="23">
        <f>VLOOKUP(A491,'[1]Public Lighting Charges'!$A$8:$L$689,12,FALSE)</f>
        <v>88.689379349104172</v>
      </c>
      <c r="J491" s="24">
        <f t="shared" si="698"/>
        <v>88.689379349104172</v>
      </c>
      <c r="K491" s="25">
        <f t="shared" si="699"/>
        <v>88.689379349104172</v>
      </c>
      <c r="L491" s="25">
        <f t="shared" si="732"/>
        <v>124.63370729064259</v>
      </c>
      <c r="M491" s="25">
        <f t="shared" si="732"/>
        <v>124.95786115924604</v>
      </c>
      <c r="N491" s="25">
        <f t="shared" si="732"/>
        <v>124.66549078106598</v>
      </c>
      <c r="O491" s="25">
        <f t="shared" si="732"/>
        <v>125.83043950312062</v>
      </c>
      <c r="P491" s="23">
        <f t="shared" si="671"/>
        <v>124.63370729064259</v>
      </c>
      <c r="Q491" s="23">
        <f t="shared" si="672"/>
        <v>0</v>
      </c>
      <c r="R491" s="32">
        <f t="shared" si="709"/>
        <v>124.63370729064259</v>
      </c>
      <c r="S491" s="26">
        <f t="shared" si="680"/>
        <v>0</v>
      </c>
      <c r="U491" s="61">
        <f t="shared" si="681"/>
        <v>81771.607759874052</v>
      </c>
      <c r="V491" s="61">
        <f t="shared" si="682"/>
        <v>114912.27812197247</v>
      </c>
      <c r="W491" s="61">
        <f t="shared" si="683"/>
        <v>115211.14798882484</v>
      </c>
      <c r="X491" s="61">
        <f t="shared" si="684"/>
        <v>114941.58250014283</v>
      </c>
      <c r="Y491" s="61">
        <f t="shared" si="685"/>
        <v>116015.66522187721</v>
      </c>
      <c r="Z491" s="62">
        <f t="shared" si="686"/>
        <v>445229.54106413561</v>
      </c>
      <c r="AA491" s="61">
        <f t="shared" si="700"/>
        <v>34244.057462003155</v>
      </c>
      <c r="AB491" s="63">
        <f t="shared" si="701"/>
        <v>9.8040599429415048E-3</v>
      </c>
      <c r="AC491" s="73"/>
      <c r="AD491" s="81">
        <f t="shared" si="702"/>
        <v>81771.607759874052</v>
      </c>
      <c r="AE491" s="81">
        <f t="shared" si="687"/>
        <v>94013.284878615072</v>
      </c>
      <c r="AF491" s="81">
        <f t="shared" si="688"/>
        <v>107805.54530251432</v>
      </c>
      <c r="AG491" s="81">
        <f t="shared" si="689"/>
        <v>123344.79256050938</v>
      </c>
      <c r="AH491" s="81">
        <f t="shared" si="690"/>
        <v>140852.30749451474</v>
      </c>
      <c r="AI491" s="82">
        <f t="shared" si="691"/>
        <v>445229.54106466391</v>
      </c>
      <c r="AK491" s="86">
        <f t="shared" si="692"/>
        <v>0.14970571637394298</v>
      </c>
      <c r="AL491" s="86">
        <f t="shared" si="693"/>
        <v>0.14670544106300593</v>
      </c>
      <c r="AM491" s="86">
        <f t="shared" si="694"/>
        <v>0.1441414466611175</v>
      </c>
      <c r="AN491" s="86">
        <f t="shared" si="695"/>
        <v>0.14193963580113592</v>
      </c>
      <c r="AO491" s="56"/>
      <c r="AP491" s="53" t="str">
        <f t="shared" si="703"/>
        <v>HPS0110-ST-0230-004-B</v>
      </c>
      <c r="AQ491" s="53">
        <f t="shared" si="704"/>
        <v>88.689379349104172</v>
      </c>
      <c r="AR491" s="54">
        <f t="shared" ref="AR491:AU491" si="740">IF($B491=0,L491,AQ491*(1+AK491))</f>
        <v>101.9666864193222</v>
      </c>
      <c r="AS491" s="54">
        <f t="shared" si="740"/>
        <v>116.92575412420209</v>
      </c>
      <c r="AT491" s="54">
        <f t="shared" si="740"/>
        <v>133.77960147560671</v>
      </c>
      <c r="AU491" s="54">
        <f t="shared" si="740"/>
        <v>152.76822938667544</v>
      </c>
      <c r="AW491" s="102">
        <f t="shared" si="706"/>
        <v>0.41877686400104003</v>
      </c>
      <c r="AX491" s="102">
        <f t="shared" si="707"/>
        <v>0.72250872097481322</v>
      </c>
      <c r="AY491" s="103">
        <f t="shared" si="708"/>
        <v>0.57961496082154373</v>
      </c>
    </row>
    <row r="492" spans="1:51" x14ac:dyDescent="0.2">
      <c r="A492" s="27" t="s">
        <v>506</v>
      </c>
      <c r="B492" s="18">
        <f>IF(ISERROR(VLOOKUP('Prices revenue smoothing'!A492,Quantities!$A$1:$B$576,2,FALSE)),0,VLOOKUP('Prices revenue smoothing'!A492,Quantities!$A$1:$B$576,2,FALSE))</f>
        <v>2906</v>
      </c>
      <c r="C492" s="19">
        <f t="shared" si="697"/>
        <v>1</v>
      </c>
      <c r="D492" s="20">
        <v>4</v>
      </c>
      <c r="E492" s="21">
        <v>320</v>
      </c>
      <c r="F492" s="22">
        <v>0</v>
      </c>
      <c r="G492" s="23">
        <v>0</v>
      </c>
      <c r="H492" s="23">
        <v>0</v>
      </c>
      <c r="I492" s="23">
        <f>VLOOKUP(A492,'[1]Public Lighting Charges'!$A$8:$L$689,12,FALSE)</f>
        <v>87.754349099104161</v>
      </c>
      <c r="J492" s="24">
        <f t="shared" si="698"/>
        <v>87.754349099104161</v>
      </c>
      <c r="K492" s="25">
        <f t="shared" si="699"/>
        <v>87.754349099104161</v>
      </c>
      <c r="L492" s="25">
        <f t="shared" si="732"/>
        <v>123.31972485732686</v>
      </c>
      <c r="M492" s="25">
        <f t="shared" si="732"/>
        <v>123.64046125165071</v>
      </c>
      <c r="N492" s="25">
        <f t="shared" si="732"/>
        <v>123.35117326225057</v>
      </c>
      <c r="O492" s="25">
        <f t="shared" si="732"/>
        <v>124.50384021727949</v>
      </c>
      <c r="P492" s="23">
        <f t="shared" si="671"/>
        <v>123.31972485732686</v>
      </c>
      <c r="Q492" s="23">
        <f t="shared" si="672"/>
        <v>0</v>
      </c>
      <c r="R492" s="32">
        <f t="shared" si="709"/>
        <v>123.31972485732686</v>
      </c>
      <c r="S492" s="26">
        <f t="shared" si="680"/>
        <v>0</v>
      </c>
      <c r="U492" s="61">
        <f t="shared" si="681"/>
        <v>255014.13848199669</v>
      </c>
      <c r="V492" s="61">
        <f t="shared" si="682"/>
        <v>358367.12043539184</v>
      </c>
      <c r="W492" s="61">
        <f t="shared" si="683"/>
        <v>359299.18039729696</v>
      </c>
      <c r="X492" s="61">
        <f t="shared" si="684"/>
        <v>358458.50950010016</v>
      </c>
      <c r="Y492" s="61">
        <f t="shared" si="685"/>
        <v>361808.15967141418</v>
      </c>
      <c r="Z492" s="62">
        <f t="shared" si="686"/>
        <v>1388499.3942472069</v>
      </c>
      <c r="AA492" s="61">
        <f t="shared" si="700"/>
        <v>106794.02118941749</v>
      </c>
      <c r="AB492" s="63">
        <f t="shared" si="701"/>
        <v>3.0575085515218842E-2</v>
      </c>
      <c r="AC492" s="73"/>
      <c r="AD492" s="81">
        <f t="shared" si="702"/>
        <v>255014.13848199669</v>
      </c>
      <c r="AE492" s="81">
        <f t="shared" si="687"/>
        <v>293191.21276892792</v>
      </c>
      <c r="AF492" s="81">
        <f t="shared" si="688"/>
        <v>336203.95895399112</v>
      </c>
      <c r="AG492" s="81">
        <f t="shared" si="689"/>
        <v>384664.88397081441</v>
      </c>
      <c r="AH492" s="81">
        <f t="shared" si="690"/>
        <v>439264.077507118</v>
      </c>
      <c r="AI492" s="82">
        <f t="shared" si="691"/>
        <v>1388499.3942488544</v>
      </c>
      <c r="AK492" s="86">
        <f t="shared" si="692"/>
        <v>0.149705716373943</v>
      </c>
      <c r="AL492" s="86">
        <f t="shared" si="693"/>
        <v>0.14670544106300601</v>
      </c>
      <c r="AM492" s="86">
        <f t="shared" si="694"/>
        <v>0.14414144666111761</v>
      </c>
      <c r="AN492" s="86">
        <f t="shared" si="695"/>
        <v>0.14193963580113589</v>
      </c>
      <c r="AO492" s="56"/>
      <c r="AP492" s="53" t="str">
        <f t="shared" si="703"/>
        <v>HPS0110-ST-0320-004-B</v>
      </c>
      <c r="AQ492" s="53">
        <f t="shared" si="704"/>
        <v>87.754349099104161</v>
      </c>
      <c r="AR492" s="54">
        <f t="shared" ref="AR492:AU492" si="741">IF($B492=0,L492,AQ492*(1+AK492))</f>
        <v>100.89167679591463</v>
      </c>
      <c r="AS492" s="54">
        <f t="shared" si="741"/>
        <v>115.69303473984553</v>
      </c>
      <c r="AT492" s="54">
        <f t="shared" si="741"/>
        <v>132.36919613586181</v>
      </c>
      <c r="AU492" s="54">
        <f t="shared" si="741"/>
        <v>151.15763162667517</v>
      </c>
      <c r="AW492" s="102">
        <f t="shared" si="706"/>
        <v>0.41877686400103997</v>
      </c>
      <c r="AX492" s="102">
        <f t="shared" si="707"/>
        <v>0.72250872097481333</v>
      </c>
      <c r="AY492" s="103">
        <f t="shared" si="708"/>
        <v>0.57961496082154351</v>
      </c>
    </row>
    <row r="493" spans="1:51" x14ac:dyDescent="0.2">
      <c r="A493" s="27" t="s">
        <v>507</v>
      </c>
      <c r="B493" s="18">
        <f>IF(ISERROR(VLOOKUP('Prices revenue smoothing'!A493,Quantities!$A$1:$B$576,2,FALSE)),0,VLOOKUP('Prices revenue smoothing'!A493,Quantities!$A$1:$B$576,2,FALSE))</f>
        <v>159</v>
      </c>
      <c r="C493" s="19">
        <f t="shared" si="697"/>
        <v>1</v>
      </c>
      <c r="D493" s="20">
        <v>4</v>
      </c>
      <c r="E493" s="21">
        <v>390</v>
      </c>
      <c r="F493" s="22">
        <v>0</v>
      </c>
      <c r="G493" s="23">
        <v>0</v>
      </c>
      <c r="H493" s="23">
        <v>0</v>
      </c>
      <c r="I493" s="23">
        <f>VLOOKUP(A493,'[1]Public Lighting Charges'!$A$8:$L$689,12,FALSE)</f>
        <v>82.81690722410417</v>
      </c>
      <c r="J493" s="24">
        <f t="shared" si="698"/>
        <v>82.81690722410417</v>
      </c>
      <c r="K493" s="25">
        <f t="shared" si="699"/>
        <v>82.81690722410417</v>
      </c>
      <c r="L493" s="25">
        <f t="shared" si="732"/>
        <v>116.3812200450308</v>
      </c>
      <c r="M493" s="25">
        <f t="shared" si="732"/>
        <v>116.68391041291346</v>
      </c>
      <c r="N493" s="25">
        <f t="shared" si="732"/>
        <v>116.41089902572691</v>
      </c>
      <c r="O493" s="25">
        <f t="shared" si="732"/>
        <v>117.49871191767959</v>
      </c>
      <c r="P493" s="23">
        <f t="shared" si="671"/>
        <v>116.3812200450308</v>
      </c>
      <c r="Q493" s="23">
        <f t="shared" si="672"/>
        <v>0</v>
      </c>
      <c r="R493" s="32">
        <f t="shared" si="709"/>
        <v>116.3812200450308</v>
      </c>
      <c r="S493" s="26">
        <f t="shared" si="680"/>
        <v>0</v>
      </c>
      <c r="U493" s="61">
        <f t="shared" si="681"/>
        <v>13167.888248632564</v>
      </c>
      <c r="V493" s="61">
        <f t="shared" si="682"/>
        <v>18504.613987159897</v>
      </c>
      <c r="W493" s="61">
        <f t="shared" si="683"/>
        <v>18552.741755653242</v>
      </c>
      <c r="X493" s="61">
        <f t="shared" si="684"/>
        <v>18509.332945090577</v>
      </c>
      <c r="Y493" s="61">
        <f t="shared" si="685"/>
        <v>18682.295194911054</v>
      </c>
      <c r="Z493" s="62">
        <f t="shared" si="686"/>
        <v>71696.435992045983</v>
      </c>
      <c r="AA493" s="61">
        <f t="shared" si="700"/>
        <v>5514.4069462784901</v>
      </c>
      <c r="AB493" s="63">
        <f t="shared" si="701"/>
        <v>1.5787725012164726E-3</v>
      </c>
      <c r="AC493" s="73"/>
      <c r="AD493" s="81">
        <f t="shared" si="702"/>
        <v>13167.888248632564</v>
      </c>
      <c r="AE493" s="81">
        <f t="shared" si="687"/>
        <v>15139.196392026126</v>
      </c>
      <c r="AF493" s="81">
        <f t="shared" si="688"/>
        <v>17360.198876057788</v>
      </c>
      <c r="AG493" s="81">
        <f t="shared" si="689"/>
        <v>19862.523056377464</v>
      </c>
      <c r="AH493" s="81">
        <f t="shared" si="690"/>
        <v>22681.802345091346</v>
      </c>
      <c r="AI493" s="82">
        <f t="shared" si="691"/>
        <v>71696.435992131053</v>
      </c>
      <c r="AK493" s="86">
        <f t="shared" si="692"/>
        <v>0.14970571637394289</v>
      </c>
      <c r="AL493" s="86">
        <f t="shared" si="693"/>
        <v>0.14670544106300601</v>
      </c>
      <c r="AM493" s="86">
        <f t="shared" si="694"/>
        <v>0.14414144666111753</v>
      </c>
      <c r="AN493" s="86">
        <f t="shared" si="695"/>
        <v>0.14193963580113592</v>
      </c>
      <c r="AO493" s="56"/>
      <c r="AP493" s="53" t="str">
        <f t="shared" si="703"/>
        <v>HPS0110-ST-0390-004-B</v>
      </c>
      <c r="AQ493" s="53">
        <f t="shared" si="704"/>
        <v>82.81690722410417</v>
      </c>
      <c r="AR493" s="54">
        <f t="shared" ref="AR493:AU493" si="742">IF($B493=0,L493,AQ493*(1+AK493))</f>
        <v>95.215071647963043</v>
      </c>
      <c r="AS493" s="54">
        <f t="shared" si="742"/>
        <v>109.18364072992318</v>
      </c>
      <c r="AT493" s="54">
        <f t="shared" si="742"/>
        <v>124.92152865646202</v>
      </c>
      <c r="AU493" s="54">
        <f t="shared" si="742"/>
        <v>142.65284493768141</v>
      </c>
      <c r="AW493" s="102">
        <f t="shared" si="706"/>
        <v>0.41877686400103997</v>
      </c>
      <c r="AX493" s="102">
        <f t="shared" si="707"/>
        <v>0.72250872097481278</v>
      </c>
      <c r="AY493" s="103">
        <f t="shared" si="708"/>
        <v>0.57961496082154396</v>
      </c>
    </row>
    <row r="494" spans="1:51" x14ac:dyDescent="0.2">
      <c r="A494" s="27" t="s">
        <v>508</v>
      </c>
      <c r="B494" s="18">
        <f>IF(ISERROR(VLOOKUP('Prices revenue smoothing'!A494,Quantities!$A$1:$B$576,2,FALSE)),0,VLOOKUP('Prices revenue smoothing'!A494,Quantities!$A$1:$B$576,2,FALSE))</f>
        <v>4</v>
      </c>
      <c r="C494" s="19">
        <f t="shared" si="697"/>
        <v>1</v>
      </c>
      <c r="D494" s="20">
        <v>4</v>
      </c>
      <c r="E494" s="21">
        <v>430</v>
      </c>
      <c r="F494" s="22">
        <v>0</v>
      </c>
      <c r="G494" s="23">
        <v>0</v>
      </c>
      <c r="H494" s="23">
        <v>0</v>
      </c>
      <c r="I494" s="23">
        <f>VLOOKUP(A494,'[1]Public Lighting Charges'!$A$8:$L$689,12,FALSE)</f>
        <v>81.171093265770836</v>
      </c>
      <c r="J494" s="24">
        <f t="shared" si="698"/>
        <v>81.171093265770836</v>
      </c>
      <c r="K494" s="25">
        <f t="shared" si="699"/>
        <v>81.171093265770836</v>
      </c>
      <c r="L494" s="25">
        <f t="shared" si="732"/>
        <v>114.06838510759877</v>
      </c>
      <c r="M494" s="25">
        <f t="shared" si="732"/>
        <v>114.36506013333438</v>
      </c>
      <c r="N494" s="25">
        <f t="shared" si="732"/>
        <v>114.09747428021902</v>
      </c>
      <c r="O494" s="25">
        <f t="shared" si="732"/>
        <v>115.16366915114629</v>
      </c>
      <c r="P494" s="23">
        <f t="shared" si="671"/>
        <v>114.06838510759877</v>
      </c>
      <c r="Q494" s="23">
        <f t="shared" si="672"/>
        <v>0</v>
      </c>
      <c r="R494" s="32">
        <f t="shared" si="709"/>
        <v>114.06838510759877</v>
      </c>
      <c r="S494" s="26">
        <f t="shared" si="680"/>
        <v>0</v>
      </c>
      <c r="U494" s="61">
        <f t="shared" si="681"/>
        <v>324.68437306308334</v>
      </c>
      <c r="V494" s="61">
        <f t="shared" si="682"/>
        <v>456.27354043039509</v>
      </c>
      <c r="W494" s="61">
        <f t="shared" si="683"/>
        <v>457.46024053333753</v>
      </c>
      <c r="X494" s="61">
        <f t="shared" si="684"/>
        <v>456.38989712087607</v>
      </c>
      <c r="Y494" s="61">
        <f t="shared" si="685"/>
        <v>460.65467660458518</v>
      </c>
      <c r="Z494" s="62">
        <f t="shared" si="686"/>
        <v>1767.8394539346386</v>
      </c>
      <c r="AA494" s="61">
        <f t="shared" si="700"/>
        <v>135.97030354150183</v>
      </c>
      <c r="AB494" s="63">
        <f t="shared" si="701"/>
        <v>3.8928243472899967E-5</v>
      </c>
      <c r="AC494" s="73"/>
      <c r="AD494" s="81">
        <f t="shared" si="702"/>
        <v>324.68437306308334</v>
      </c>
      <c r="AE494" s="81">
        <f t="shared" si="687"/>
        <v>373.29147972791679</v>
      </c>
      <c r="AF494" s="81">
        <f t="shared" si="688"/>
        <v>428.055370906463</v>
      </c>
      <c r="AG494" s="81">
        <f t="shared" si="689"/>
        <v>489.75589131998186</v>
      </c>
      <c r="AH494" s="81">
        <f t="shared" si="690"/>
        <v>559.27166416540081</v>
      </c>
      <c r="AI494" s="82">
        <f t="shared" si="691"/>
        <v>1767.8394539367364</v>
      </c>
      <c r="AK494" s="86">
        <f t="shared" si="692"/>
        <v>0.149705716373943</v>
      </c>
      <c r="AL494" s="86">
        <f t="shared" si="693"/>
        <v>0.14670544106300601</v>
      </c>
      <c r="AM494" s="86">
        <f t="shared" si="694"/>
        <v>0.14414144666111764</v>
      </c>
      <c r="AN494" s="86">
        <f t="shared" si="695"/>
        <v>0.14193963580113597</v>
      </c>
      <c r="AO494" s="56"/>
      <c r="AP494" s="53" t="str">
        <f t="shared" si="703"/>
        <v>HPS0110-ST-0430-004-B</v>
      </c>
      <c r="AQ494" s="53">
        <f t="shared" si="704"/>
        <v>81.171093265770836</v>
      </c>
      <c r="AR494" s="54">
        <f t="shared" ref="AR494:AU494" si="743">IF($B494=0,L494,AQ494*(1+AK494))</f>
        <v>93.322869931979199</v>
      </c>
      <c r="AS494" s="54">
        <f t="shared" si="743"/>
        <v>107.01384272661575</v>
      </c>
      <c r="AT494" s="54">
        <f t="shared" si="743"/>
        <v>122.43897282999548</v>
      </c>
      <c r="AU494" s="54">
        <f t="shared" si="743"/>
        <v>139.81791604135023</v>
      </c>
      <c r="AW494" s="102">
        <f t="shared" si="706"/>
        <v>0.41877686400104014</v>
      </c>
      <c r="AX494" s="102">
        <f t="shared" si="707"/>
        <v>0.72250872097481367</v>
      </c>
      <c r="AY494" s="103">
        <f t="shared" si="708"/>
        <v>0.57961496082154351</v>
      </c>
    </row>
    <row r="495" spans="1:51" x14ac:dyDescent="0.2">
      <c r="A495" s="27" t="s">
        <v>509</v>
      </c>
      <c r="B495" s="18">
        <f>IF(ISERROR(VLOOKUP('Prices revenue smoothing'!A495,Quantities!$A$1:$B$576,2,FALSE)),0,VLOOKUP('Prices revenue smoothing'!A495,Quantities!$A$1:$B$576,2,FALSE))</f>
        <v>107</v>
      </c>
      <c r="C495" s="19">
        <f t="shared" si="697"/>
        <v>1</v>
      </c>
      <c r="D495" s="20">
        <v>4</v>
      </c>
      <c r="E495" s="21">
        <v>470</v>
      </c>
      <c r="F495" s="22">
        <v>0</v>
      </c>
      <c r="G495" s="23">
        <v>0</v>
      </c>
      <c r="H495" s="23">
        <v>0</v>
      </c>
      <c r="I495" s="23">
        <f>VLOOKUP(A495,'[1]Public Lighting Charges'!$A$8:$L$689,12,FALSE)</f>
        <v>80.348186286604161</v>
      </c>
      <c r="J495" s="24">
        <f t="shared" si="698"/>
        <v>80.348186286604161</v>
      </c>
      <c r="K495" s="25">
        <f t="shared" si="699"/>
        <v>80.348186286604161</v>
      </c>
      <c r="L495" s="25">
        <f t="shared" si="732"/>
        <v>112.91196763888274</v>
      </c>
      <c r="M495" s="25">
        <f t="shared" si="732"/>
        <v>113.20563499354483</v>
      </c>
      <c r="N495" s="25">
        <f t="shared" si="732"/>
        <v>112.94076190746507</v>
      </c>
      <c r="O495" s="25">
        <f t="shared" si="732"/>
        <v>113.99614776787962</v>
      </c>
      <c r="P495" s="23">
        <f t="shared" si="671"/>
        <v>112.91196763888274</v>
      </c>
      <c r="Q495" s="23">
        <f t="shared" si="672"/>
        <v>0</v>
      </c>
      <c r="R495" s="32">
        <f t="shared" si="709"/>
        <v>112.91196763888274</v>
      </c>
      <c r="S495" s="26">
        <f t="shared" si="680"/>
        <v>0</v>
      </c>
      <c r="U495" s="61">
        <f t="shared" si="681"/>
        <v>8597.2559326666451</v>
      </c>
      <c r="V495" s="61">
        <f t="shared" si="682"/>
        <v>12081.580537360453</v>
      </c>
      <c r="W495" s="61">
        <f t="shared" si="683"/>
        <v>12113.002944309297</v>
      </c>
      <c r="X495" s="61">
        <f t="shared" si="684"/>
        <v>12084.661524098763</v>
      </c>
      <c r="Y495" s="61">
        <f t="shared" si="685"/>
        <v>12197.587811163119</v>
      </c>
      <c r="Z495" s="62">
        <f t="shared" si="686"/>
        <v>46810.285601237687</v>
      </c>
      <c r="AA495" s="61">
        <f t="shared" si="700"/>
        <v>3600.331878496474</v>
      </c>
      <c r="AB495" s="63">
        <f t="shared" si="701"/>
        <v>1.0307735755445675E-3</v>
      </c>
      <c r="AC495" s="73"/>
      <c r="AD495" s="81">
        <f t="shared" si="702"/>
        <v>8597.2559326666451</v>
      </c>
      <c r="AE495" s="81">
        <f t="shared" si="687"/>
        <v>9884.3142909166363</v>
      </c>
      <c r="AF495" s="81">
        <f t="shared" si="688"/>
        <v>11334.396978570934</v>
      </c>
      <c r="AG495" s="81">
        <f t="shared" si="689"/>
        <v>12968.15335609355</v>
      </c>
      <c r="AH495" s="81">
        <f t="shared" si="690"/>
        <v>14808.848320470746</v>
      </c>
      <c r="AI495" s="82">
        <f t="shared" si="691"/>
        <v>46810.285601293224</v>
      </c>
      <c r="AK495" s="86">
        <f t="shared" si="692"/>
        <v>0.14970571637394295</v>
      </c>
      <c r="AL495" s="86">
        <f t="shared" si="693"/>
        <v>0.14670544106300593</v>
      </c>
      <c r="AM495" s="86">
        <f t="shared" si="694"/>
        <v>0.14414144666111764</v>
      </c>
      <c r="AN495" s="86">
        <f t="shared" si="695"/>
        <v>0.14193963580113592</v>
      </c>
      <c r="AO495" s="56"/>
      <c r="AP495" s="53" t="str">
        <f t="shared" si="703"/>
        <v>HPS0110-ST-0470-004-B</v>
      </c>
      <c r="AQ495" s="53">
        <f t="shared" si="704"/>
        <v>80.348186286604161</v>
      </c>
      <c r="AR495" s="54">
        <f t="shared" ref="AR495:AU495" si="744">IF($B495=0,L495,AQ495*(1+AK495))</f>
        <v>92.376769073987262</v>
      </c>
      <c r="AS495" s="54">
        <f t="shared" si="744"/>
        <v>105.92894372496201</v>
      </c>
      <c r="AT495" s="54">
        <f t="shared" si="744"/>
        <v>121.19769491676216</v>
      </c>
      <c r="AU495" s="54">
        <f t="shared" si="744"/>
        <v>138.40045159318458</v>
      </c>
      <c r="AW495" s="102">
        <f t="shared" si="706"/>
        <v>0.41877686400104003</v>
      </c>
      <c r="AX495" s="102">
        <f t="shared" si="707"/>
        <v>0.72250872097481356</v>
      </c>
      <c r="AY495" s="103">
        <f t="shared" si="708"/>
        <v>0.5796149608215434</v>
      </c>
    </row>
    <row r="496" spans="1:51" x14ac:dyDescent="0.2">
      <c r="A496" s="27" t="s">
        <v>510</v>
      </c>
      <c r="B496" s="18">
        <f>IF(ISERROR(VLOOKUP('Prices revenue smoothing'!A496,Quantities!$A$1:$B$576,2,FALSE)),0,VLOOKUP('Prices revenue smoothing'!A496,Quantities!$A$1:$B$576,2,FALSE))</f>
        <v>27</v>
      </c>
      <c r="C496" s="19">
        <f t="shared" si="697"/>
        <v>1</v>
      </c>
      <c r="D496" s="20">
        <v>4</v>
      </c>
      <c r="E496" s="21">
        <v>550</v>
      </c>
      <c r="F496" s="22">
        <v>0</v>
      </c>
      <c r="G496" s="23">
        <v>0</v>
      </c>
      <c r="H496" s="23">
        <v>0</v>
      </c>
      <c r="I496" s="23">
        <f>VLOOKUP(A496,'[1]Public Lighting Charges'!$A$8:$L$689,12,FALSE)</f>
        <v>81.171093265770836</v>
      </c>
      <c r="J496" s="24">
        <f t="shared" si="698"/>
        <v>81.171093265770836</v>
      </c>
      <c r="K496" s="25">
        <f t="shared" si="699"/>
        <v>81.171093265770836</v>
      </c>
      <c r="L496" s="25">
        <f t="shared" si="732"/>
        <v>114.06838510759877</v>
      </c>
      <c r="M496" s="25">
        <f t="shared" si="732"/>
        <v>114.36506013333438</v>
      </c>
      <c r="N496" s="25">
        <f t="shared" si="732"/>
        <v>114.09747428021902</v>
      </c>
      <c r="O496" s="25">
        <f t="shared" si="732"/>
        <v>115.16366915114629</v>
      </c>
      <c r="P496" s="23">
        <f t="shared" si="671"/>
        <v>114.06838510759877</v>
      </c>
      <c r="Q496" s="23">
        <f t="shared" si="672"/>
        <v>0</v>
      </c>
      <c r="R496" s="32">
        <f t="shared" si="709"/>
        <v>114.06838510759877</v>
      </c>
      <c r="S496" s="26">
        <f t="shared" si="680"/>
        <v>0</v>
      </c>
      <c r="U496" s="61">
        <f t="shared" si="681"/>
        <v>2191.6195181758126</v>
      </c>
      <c r="V496" s="61">
        <f t="shared" si="682"/>
        <v>3079.8463979051667</v>
      </c>
      <c r="W496" s="61">
        <f t="shared" si="683"/>
        <v>3087.8566236000283</v>
      </c>
      <c r="X496" s="61">
        <f t="shared" si="684"/>
        <v>3080.6318055659135</v>
      </c>
      <c r="Y496" s="61">
        <f t="shared" si="685"/>
        <v>3109.4190670809498</v>
      </c>
      <c r="Z496" s="62">
        <f t="shared" si="686"/>
        <v>11932.916314058812</v>
      </c>
      <c r="AA496" s="61">
        <f t="shared" si="700"/>
        <v>917.79954890513727</v>
      </c>
      <c r="AB496" s="63">
        <f t="shared" si="701"/>
        <v>2.6276564344207472E-4</v>
      </c>
      <c r="AC496" s="73"/>
      <c r="AD496" s="81">
        <f t="shared" si="702"/>
        <v>2191.6195181758126</v>
      </c>
      <c r="AE496" s="81">
        <f t="shared" si="687"/>
        <v>2519.7174881634382</v>
      </c>
      <c r="AF496" s="81">
        <f t="shared" si="688"/>
        <v>2889.373753618625</v>
      </c>
      <c r="AG496" s="81">
        <f t="shared" si="689"/>
        <v>3305.8522664098773</v>
      </c>
      <c r="AH496" s="81">
        <f t="shared" si="690"/>
        <v>3775.0837331164553</v>
      </c>
      <c r="AI496" s="82">
        <f t="shared" si="691"/>
        <v>11932.916314072971</v>
      </c>
      <c r="AK496" s="86">
        <f t="shared" si="692"/>
        <v>0.14970571637394295</v>
      </c>
      <c r="AL496" s="86">
        <f t="shared" si="693"/>
        <v>0.14670544106300595</v>
      </c>
      <c r="AM496" s="86">
        <f t="shared" si="694"/>
        <v>0.14414144666111767</v>
      </c>
      <c r="AN496" s="86">
        <f t="shared" si="695"/>
        <v>0.141939635801136</v>
      </c>
      <c r="AO496" s="56"/>
      <c r="AP496" s="53" t="str">
        <f t="shared" si="703"/>
        <v>HPS0110-ST-0550-004-B</v>
      </c>
      <c r="AQ496" s="53">
        <f t="shared" si="704"/>
        <v>81.171093265770836</v>
      </c>
      <c r="AR496" s="54">
        <f t="shared" ref="AR496:AU496" si="745">IF($B496=0,L496,AQ496*(1+AK496))</f>
        <v>93.322869931979199</v>
      </c>
      <c r="AS496" s="54">
        <f t="shared" si="745"/>
        <v>107.01384272661575</v>
      </c>
      <c r="AT496" s="54">
        <f t="shared" si="745"/>
        <v>122.43897282999548</v>
      </c>
      <c r="AU496" s="54">
        <f t="shared" si="745"/>
        <v>139.81791604135023</v>
      </c>
      <c r="AW496" s="102">
        <f t="shared" si="706"/>
        <v>0.41877686400104014</v>
      </c>
      <c r="AX496" s="102">
        <f t="shared" si="707"/>
        <v>0.72250872097481367</v>
      </c>
      <c r="AY496" s="103">
        <f t="shared" si="708"/>
        <v>0.57961496082154351</v>
      </c>
    </row>
    <row r="497" spans="1:51" x14ac:dyDescent="0.2">
      <c r="A497" s="27" t="s">
        <v>511</v>
      </c>
      <c r="B497" s="18">
        <f>IF(ISERROR(VLOOKUP('Prices revenue smoothing'!A497,Quantities!$A$1:$B$576,2,FALSE)),0,VLOOKUP('Prices revenue smoothing'!A497,Quantities!$A$1:$B$576,2,FALSE))</f>
        <v>85</v>
      </c>
      <c r="C497" s="19">
        <f t="shared" si="697"/>
        <v>1</v>
      </c>
      <c r="D497" s="20">
        <v>4</v>
      </c>
      <c r="E497" s="21">
        <v>590</v>
      </c>
      <c r="F497" s="22">
        <v>0</v>
      </c>
      <c r="G497" s="23">
        <v>0</v>
      </c>
      <c r="H497" s="23">
        <v>0</v>
      </c>
      <c r="I497" s="23">
        <f>VLOOKUP(A497,'[1]Public Lighting Charges'!$A$8:$L$689,12,FALSE)</f>
        <v>80.348186286604161</v>
      </c>
      <c r="J497" s="24">
        <f t="shared" si="698"/>
        <v>80.348186286604161</v>
      </c>
      <c r="K497" s="25">
        <f t="shared" si="699"/>
        <v>80.348186286604161</v>
      </c>
      <c r="L497" s="25">
        <f t="shared" si="732"/>
        <v>112.91196763888274</v>
      </c>
      <c r="M497" s="25">
        <f t="shared" si="732"/>
        <v>113.20563499354483</v>
      </c>
      <c r="N497" s="25">
        <f t="shared" si="732"/>
        <v>112.94076190746507</v>
      </c>
      <c r="O497" s="25">
        <f t="shared" si="732"/>
        <v>113.99614776787962</v>
      </c>
      <c r="P497" s="23">
        <f t="shared" si="671"/>
        <v>112.91196763888274</v>
      </c>
      <c r="Q497" s="23">
        <f t="shared" si="672"/>
        <v>0</v>
      </c>
      <c r="R497" s="32">
        <f t="shared" si="709"/>
        <v>112.91196763888274</v>
      </c>
      <c r="S497" s="26">
        <f t="shared" si="680"/>
        <v>0</v>
      </c>
      <c r="U497" s="61">
        <f t="shared" si="681"/>
        <v>6829.5958343613538</v>
      </c>
      <c r="V497" s="61">
        <f t="shared" si="682"/>
        <v>9597.5172493050341</v>
      </c>
      <c r="W497" s="61">
        <f t="shared" si="683"/>
        <v>9622.4789744513109</v>
      </c>
      <c r="X497" s="61">
        <f t="shared" si="684"/>
        <v>9599.9647621345321</v>
      </c>
      <c r="Y497" s="61">
        <f t="shared" si="685"/>
        <v>9689.6725602697679</v>
      </c>
      <c r="Z497" s="62">
        <f t="shared" si="686"/>
        <v>37185.740898179472</v>
      </c>
      <c r="AA497" s="61">
        <f t="shared" si="700"/>
        <v>2860.0767259084141</v>
      </c>
      <c r="AB497" s="63">
        <f t="shared" si="701"/>
        <v>8.1883882169428272E-4</v>
      </c>
      <c r="AC497" s="73"/>
      <c r="AD497" s="81">
        <f t="shared" si="702"/>
        <v>6829.5958343613538</v>
      </c>
      <c r="AE497" s="81">
        <f t="shared" si="687"/>
        <v>7852.0253712889171</v>
      </c>
      <c r="AF497" s="81">
        <f t="shared" si="688"/>
        <v>9003.9602166217701</v>
      </c>
      <c r="AG497" s="81">
        <f t="shared" si="689"/>
        <v>10301.804067924782</v>
      </c>
      <c r="AH497" s="81">
        <f t="shared" si="690"/>
        <v>11764.038385420687</v>
      </c>
      <c r="AI497" s="82">
        <f t="shared" si="691"/>
        <v>37185.740898223587</v>
      </c>
      <c r="AK497" s="86">
        <f t="shared" si="692"/>
        <v>0.14970571637394298</v>
      </c>
      <c r="AL497" s="86">
        <f t="shared" si="693"/>
        <v>0.14670544106300587</v>
      </c>
      <c r="AM497" s="86">
        <f t="shared" si="694"/>
        <v>0.14414144666111767</v>
      </c>
      <c r="AN497" s="86">
        <f t="shared" si="695"/>
        <v>0.14193963580113592</v>
      </c>
      <c r="AO497" s="56"/>
      <c r="AP497" s="53" t="str">
        <f t="shared" si="703"/>
        <v>HPS0110-ST-0590-004-B</v>
      </c>
      <c r="AQ497" s="53">
        <f t="shared" si="704"/>
        <v>80.348186286604161</v>
      </c>
      <c r="AR497" s="54">
        <f t="shared" ref="AR497:AU497" si="746">IF($B497=0,L497,AQ497*(1+AK497))</f>
        <v>92.376769073987262</v>
      </c>
      <c r="AS497" s="54">
        <f t="shared" si="746"/>
        <v>105.92894372496201</v>
      </c>
      <c r="AT497" s="54">
        <f t="shared" si="746"/>
        <v>121.19769491676216</v>
      </c>
      <c r="AU497" s="54">
        <f t="shared" si="746"/>
        <v>138.40045159318458</v>
      </c>
      <c r="AW497" s="102">
        <f t="shared" si="706"/>
        <v>0.41877686400104003</v>
      </c>
      <c r="AX497" s="102">
        <f t="shared" si="707"/>
        <v>0.72250872097481356</v>
      </c>
      <c r="AY497" s="103">
        <f t="shared" si="708"/>
        <v>0.5796149608215434</v>
      </c>
    </row>
    <row r="498" spans="1:51" x14ac:dyDescent="0.2">
      <c r="A498" s="27" t="s">
        <v>512</v>
      </c>
      <c r="B498" s="18">
        <f>IF(ISERROR(VLOOKUP('Prices revenue smoothing'!A498,Quantities!$A$1:$B$576,2,FALSE)),0,VLOOKUP('Prices revenue smoothing'!A498,Quantities!$A$1:$B$576,2,FALSE))</f>
        <v>68</v>
      </c>
      <c r="C498" s="19">
        <f t="shared" si="697"/>
        <v>1</v>
      </c>
      <c r="D498" s="20">
        <v>4</v>
      </c>
      <c r="E498" s="21">
        <v>610</v>
      </c>
      <c r="F498" s="22">
        <v>0</v>
      </c>
      <c r="G498" s="23">
        <v>0</v>
      </c>
      <c r="H498" s="23">
        <v>0</v>
      </c>
      <c r="I498" s="23">
        <f>VLOOKUP(A498,'[1]Public Lighting Charges'!$A$8:$L$689,12,FALSE)</f>
        <v>77.879465349104166</v>
      </c>
      <c r="J498" s="24">
        <f t="shared" si="698"/>
        <v>77.879465349104166</v>
      </c>
      <c r="K498" s="25">
        <f t="shared" si="699"/>
        <v>77.879465349104166</v>
      </c>
      <c r="L498" s="25">
        <f t="shared" si="732"/>
        <v>109.44271523273473</v>
      </c>
      <c r="M498" s="25">
        <f t="shared" si="732"/>
        <v>109.72735957417621</v>
      </c>
      <c r="N498" s="25">
        <f t="shared" si="732"/>
        <v>109.47062478920324</v>
      </c>
      <c r="O498" s="25">
        <f t="shared" si="732"/>
        <v>110.49358361807967</v>
      </c>
      <c r="P498" s="23">
        <f t="shared" si="671"/>
        <v>109.44271523273473</v>
      </c>
      <c r="Q498" s="23">
        <f t="shared" si="672"/>
        <v>0</v>
      </c>
      <c r="R498" s="32">
        <f t="shared" si="709"/>
        <v>109.44271523273473</v>
      </c>
      <c r="S498" s="26">
        <f t="shared" si="680"/>
        <v>0</v>
      </c>
      <c r="U498" s="61">
        <f t="shared" si="681"/>
        <v>5295.8036437390829</v>
      </c>
      <c r="V498" s="61">
        <f t="shared" si="682"/>
        <v>7442.1046358259619</v>
      </c>
      <c r="W498" s="61">
        <f t="shared" si="683"/>
        <v>7461.4604510439822</v>
      </c>
      <c r="X498" s="61">
        <f t="shared" si="684"/>
        <v>7444.0024856658201</v>
      </c>
      <c r="Y498" s="61">
        <f t="shared" si="685"/>
        <v>7513.5636860294171</v>
      </c>
      <c r="Z498" s="62">
        <f t="shared" si="686"/>
        <v>28834.55872350774</v>
      </c>
      <c r="AA498" s="61">
        <f t="shared" si="700"/>
        <v>2217.7600422903342</v>
      </c>
      <c r="AB498" s="63">
        <f t="shared" si="701"/>
        <v>6.3494381230380734E-4</v>
      </c>
      <c r="AC498" s="73"/>
      <c r="AD498" s="81">
        <f t="shared" si="702"/>
        <v>5295.8036437390829</v>
      </c>
      <c r="AE498" s="81">
        <f t="shared" si="687"/>
        <v>6088.6157220007799</v>
      </c>
      <c r="AF498" s="81">
        <f t="shared" si="688"/>
        <v>6981.848776960057</v>
      </c>
      <c r="AG498" s="81">
        <f t="shared" si="689"/>
        <v>7988.2225600402344</v>
      </c>
      <c r="AH498" s="81">
        <f t="shared" si="690"/>
        <v>9122.0679609107628</v>
      </c>
      <c r="AI498" s="82">
        <f t="shared" si="691"/>
        <v>28834.558723541948</v>
      </c>
      <c r="AK498" s="86">
        <f t="shared" si="692"/>
        <v>0.149705716373943</v>
      </c>
      <c r="AL498" s="86">
        <f t="shared" si="693"/>
        <v>0.14670544106300598</v>
      </c>
      <c r="AM498" s="86">
        <f t="shared" si="694"/>
        <v>0.14414144666111764</v>
      </c>
      <c r="AN498" s="86">
        <f t="shared" si="695"/>
        <v>0.14193963580113592</v>
      </c>
      <c r="AO498" s="56"/>
      <c r="AP498" s="53" t="str">
        <f t="shared" si="703"/>
        <v>HPS0110-ST-0610-004-B</v>
      </c>
      <c r="AQ498" s="53">
        <f t="shared" si="704"/>
        <v>77.879465349104166</v>
      </c>
      <c r="AR498" s="54">
        <f t="shared" ref="AR498:AU498" si="747">IF($B498=0,L498,AQ498*(1+AK498))</f>
        <v>89.538466500011481</v>
      </c>
      <c r="AS498" s="54">
        <f t="shared" si="747"/>
        <v>102.67424672000085</v>
      </c>
      <c r="AT498" s="54">
        <f t="shared" si="747"/>
        <v>117.47386117706229</v>
      </c>
      <c r="AU498" s="54">
        <f t="shared" si="747"/>
        <v>134.14805824868773</v>
      </c>
      <c r="AW498" s="102">
        <f t="shared" si="706"/>
        <v>0.41877686400104003</v>
      </c>
      <c r="AX498" s="102">
        <f t="shared" si="707"/>
        <v>0.72250872097481356</v>
      </c>
      <c r="AY498" s="103">
        <f t="shared" si="708"/>
        <v>0.5796149608215434</v>
      </c>
    </row>
    <row r="499" spans="1:51" x14ac:dyDescent="0.2">
      <c r="A499" s="27" t="s">
        <v>513</v>
      </c>
      <c r="B499" s="18">
        <f>IF(ISERROR(VLOOKUP('Prices revenue smoothing'!A499,Quantities!$A$1:$B$576,2,FALSE)),0,VLOOKUP('Prices revenue smoothing'!A499,Quantities!$A$1:$B$576,2,FALSE))</f>
        <v>9</v>
      </c>
      <c r="C499" s="19">
        <f t="shared" si="697"/>
        <v>1</v>
      </c>
      <c r="D499" s="20">
        <v>4</v>
      </c>
      <c r="E499" s="21">
        <v>650</v>
      </c>
      <c r="F499" s="22">
        <v>0</v>
      </c>
      <c r="G499" s="23">
        <v>0</v>
      </c>
      <c r="H499" s="23">
        <v>0</v>
      </c>
      <c r="I499" s="23">
        <f>VLOOKUP(A499,'[1]Public Lighting Charges'!$A$8:$L$689,12,FALSE)</f>
        <v>77.879465349104166</v>
      </c>
      <c r="J499" s="24">
        <f t="shared" si="698"/>
        <v>77.879465349104166</v>
      </c>
      <c r="K499" s="25">
        <f t="shared" si="699"/>
        <v>77.879465349104166</v>
      </c>
      <c r="L499" s="25">
        <f t="shared" si="732"/>
        <v>109.44271523273473</v>
      </c>
      <c r="M499" s="25">
        <f t="shared" si="732"/>
        <v>109.72735957417621</v>
      </c>
      <c r="N499" s="25">
        <f t="shared" si="732"/>
        <v>109.47062478920324</v>
      </c>
      <c r="O499" s="25">
        <f t="shared" si="732"/>
        <v>110.49358361807967</v>
      </c>
      <c r="P499" s="23">
        <f t="shared" si="671"/>
        <v>109.44271523273473</v>
      </c>
      <c r="Q499" s="23">
        <f t="shared" si="672"/>
        <v>0</v>
      </c>
      <c r="R499" s="32">
        <f t="shared" si="709"/>
        <v>109.44271523273473</v>
      </c>
      <c r="S499" s="26">
        <f t="shared" si="680"/>
        <v>0</v>
      </c>
      <c r="U499" s="61">
        <f t="shared" si="681"/>
        <v>700.91518814193751</v>
      </c>
      <c r="V499" s="61">
        <f t="shared" si="682"/>
        <v>984.98443709461253</v>
      </c>
      <c r="W499" s="61">
        <f t="shared" si="683"/>
        <v>987.5462361675859</v>
      </c>
      <c r="X499" s="61">
        <f t="shared" si="684"/>
        <v>985.23562310282921</v>
      </c>
      <c r="Y499" s="61">
        <f t="shared" si="685"/>
        <v>994.44225256271704</v>
      </c>
      <c r="Z499" s="62">
        <f t="shared" si="686"/>
        <v>3816.3386545819067</v>
      </c>
      <c r="AA499" s="61">
        <f t="shared" si="700"/>
        <v>293.52706442077954</v>
      </c>
      <c r="AB499" s="63">
        <f t="shared" si="701"/>
        <v>8.4036681040209802E-5</v>
      </c>
      <c r="AC499" s="73"/>
      <c r="AD499" s="81">
        <f t="shared" si="702"/>
        <v>700.91518814193751</v>
      </c>
      <c r="AE499" s="81">
        <f t="shared" si="687"/>
        <v>805.84619850010336</v>
      </c>
      <c r="AF499" s="81">
        <f t="shared" si="688"/>
        <v>924.06822048000765</v>
      </c>
      <c r="AG499" s="81">
        <f t="shared" si="689"/>
        <v>1057.2647505935606</v>
      </c>
      <c r="AH499" s="81">
        <f t="shared" si="690"/>
        <v>1207.3325242381893</v>
      </c>
      <c r="AI499" s="82">
        <f t="shared" si="691"/>
        <v>3816.3386545864346</v>
      </c>
      <c r="AK499" s="86">
        <f t="shared" si="692"/>
        <v>0.14970571637394309</v>
      </c>
      <c r="AL499" s="86">
        <f t="shared" si="693"/>
        <v>0.14670544106300593</v>
      </c>
      <c r="AM499" s="86">
        <f t="shared" si="694"/>
        <v>0.14414144666111769</v>
      </c>
      <c r="AN499" s="86">
        <f t="shared" si="695"/>
        <v>0.14193963580113581</v>
      </c>
      <c r="AO499" s="56"/>
      <c r="AP499" s="53" t="str">
        <f t="shared" si="703"/>
        <v>HPS0110-ST-0650-004-B</v>
      </c>
      <c r="AQ499" s="53">
        <f t="shared" si="704"/>
        <v>77.879465349104166</v>
      </c>
      <c r="AR499" s="54">
        <f t="shared" ref="AR499:AU499" si="748">IF($B499=0,L499,AQ499*(1+AK499))</f>
        <v>89.538466500011481</v>
      </c>
      <c r="AS499" s="54">
        <f t="shared" si="748"/>
        <v>102.67424672000085</v>
      </c>
      <c r="AT499" s="54">
        <f t="shared" si="748"/>
        <v>117.47386117706229</v>
      </c>
      <c r="AU499" s="54">
        <f t="shared" si="748"/>
        <v>134.1480582486877</v>
      </c>
      <c r="AW499" s="102">
        <f t="shared" si="706"/>
        <v>0.41877686400104003</v>
      </c>
      <c r="AX499" s="102">
        <f t="shared" si="707"/>
        <v>0.72250872097481322</v>
      </c>
      <c r="AY499" s="103">
        <f t="shared" si="708"/>
        <v>0.57961496082154373</v>
      </c>
    </row>
    <row r="500" spans="1:51" x14ac:dyDescent="0.2">
      <c r="A500" s="27" t="s">
        <v>514</v>
      </c>
      <c r="B500" s="18">
        <f>IF(ISERROR(VLOOKUP('Prices revenue smoothing'!A500,Quantities!$A$1:$B$576,2,FALSE)),0,VLOOKUP('Prices revenue smoothing'!A500,Quantities!$A$1:$B$576,2,FALSE))</f>
        <v>20</v>
      </c>
      <c r="C500" s="19">
        <f t="shared" si="697"/>
        <v>1</v>
      </c>
      <c r="D500" s="20">
        <v>4</v>
      </c>
      <c r="E500" s="21">
        <v>760</v>
      </c>
      <c r="F500" s="22">
        <v>0</v>
      </c>
      <c r="G500" s="23">
        <v>0</v>
      </c>
      <c r="H500" s="23">
        <v>0</v>
      </c>
      <c r="I500" s="23">
        <f>VLOOKUP(A500,'[1]Public Lighting Charges'!$A$8:$L$689,12,FALSE)</f>
        <v>83.284422349104162</v>
      </c>
      <c r="J500" s="24">
        <f t="shared" si="698"/>
        <v>83.284422349104162</v>
      </c>
      <c r="K500" s="25">
        <f t="shared" si="699"/>
        <v>83.284422349104162</v>
      </c>
      <c r="L500" s="25">
        <f t="shared" si="732"/>
        <v>117.03821126168864</v>
      </c>
      <c r="M500" s="25">
        <f t="shared" si="732"/>
        <v>117.34261036671111</v>
      </c>
      <c r="N500" s="25">
        <f t="shared" si="732"/>
        <v>117.06805778513461</v>
      </c>
      <c r="O500" s="25">
        <f t="shared" si="732"/>
        <v>118.16201156060012</v>
      </c>
      <c r="P500" s="23">
        <f t="shared" si="671"/>
        <v>117.03821126168864</v>
      </c>
      <c r="Q500" s="23">
        <f t="shared" si="672"/>
        <v>0</v>
      </c>
      <c r="R500" s="32">
        <f t="shared" si="709"/>
        <v>117.03821126168864</v>
      </c>
      <c r="S500" s="26">
        <f t="shared" si="680"/>
        <v>0</v>
      </c>
      <c r="U500" s="61">
        <f t="shared" si="681"/>
        <v>1665.6884469820832</v>
      </c>
      <c r="V500" s="61">
        <f t="shared" si="682"/>
        <v>2340.7642252337728</v>
      </c>
      <c r="W500" s="61">
        <f t="shared" si="683"/>
        <v>2346.8522073342224</v>
      </c>
      <c r="X500" s="61">
        <f t="shared" si="684"/>
        <v>2341.3611557026925</v>
      </c>
      <c r="Y500" s="61">
        <f t="shared" si="685"/>
        <v>2363.2402312120025</v>
      </c>
      <c r="Z500" s="62">
        <f t="shared" si="686"/>
        <v>9069.3300905058313</v>
      </c>
      <c r="AA500" s="61">
        <f t="shared" si="700"/>
        <v>697.55178422991935</v>
      </c>
      <c r="AB500" s="63">
        <f t="shared" si="701"/>
        <v>1.9970879658417326E-4</v>
      </c>
      <c r="AC500" s="73"/>
      <c r="AD500" s="81">
        <f t="shared" si="702"/>
        <v>1665.6884469820832</v>
      </c>
      <c r="AE500" s="81">
        <f t="shared" si="687"/>
        <v>1915.0515291933366</v>
      </c>
      <c r="AF500" s="81">
        <f t="shared" si="688"/>
        <v>2196.000008442029</v>
      </c>
      <c r="AG500" s="81">
        <f t="shared" si="689"/>
        <v>2512.5346265266894</v>
      </c>
      <c r="AH500" s="81">
        <f t="shared" si="690"/>
        <v>2869.162876353631</v>
      </c>
      <c r="AI500" s="82">
        <f t="shared" si="691"/>
        <v>9069.3300905165906</v>
      </c>
      <c r="AK500" s="86">
        <f t="shared" si="692"/>
        <v>0.14970571637394306</v>
      </c>
      <c r="AL500" s="86">
        <f t="shared" si="693"/>
        <v>0.1467054410630059</v>
      </c>
      <c r="AM500" s="86">
        <f t="shared" si="694"/>
        <v>0.14414144666111758</v>
      </c>
      <c r="AN500" s="86">
        <f t="shared" si="695"/>
        <v>0.141939635801136</v>
      </c>
      <c r="AO500" s="56"/>
      <c r="AP500" s="53" t="str">
        <f t="shared" si="703"/>
        <v>HPS0110-ST-0760-004-B</v>
      </c>
      <c r="AQ500" s="53">
        <f t="shared" si="704"/>
        <v>83.284422349104162</v>
      </c>
      <c r="AR500" s="54">
        <f t="shared" ref="AR500:AU500" si="749">IF($B500=0,L500,AQ500*(1+AK500))</f>
        <v>95.752576459666827</v>
      </c>
      <c r="AS500" s="54">
        <f t="shared" si="749"/>
        <v>109.80000042210145</v>
      </c>
      <c r="AT500" s="54">
        <f t="shared" si="749"/>
        <v>125.62673132633446</v>
      </c>
      <c r="AU500" s="54">
        <f t="shared" si="749"/>
        <v>143.45814381768153</v>
      </c>
      <c r="AW500" s="102">
        <f t="shared" si="706"/>
        <v>0.41877686400103986</v>
      </c>
      <c r="AX500" s="102">
        <f t="shared" si="707"/>
        <v>0.72250872097481289</v>
      </c>
      <c r="AY500" s="103">
        <f t="shared" si="708"/>
        <v>0.57961496082154373</v>
      </c>
    </row>
    <row r="501" spans="1:51" x14ac:dyDescent="0.2">
      <c r="A501" s="27" t="s">
        <v>515</v>
      </c>
      <c r="B501" s="18">
        <f>IF(ISERROR(VLOOKUP('Prices revenue smoothing'!A501,Quantities!$A$1:$B$576,2,FALSE)),0,VLOOKUP('Prices revenue smoothing'!A501,Quantities!$A$1:$B$576,2,FALSE))</f>
        <v>63</v>
      </c>
      <c r="C501" s="19">
        <f t="shared" si="697"/>
        <v>1</v>
      </c>
      <c r="D501" s="20">
        <v>4</v>
      </c>
      <c r="E501" s="21">
        <v>960</v>
      </c>
      <c r="F501" s="22">
        <v>0</v>
      </c>
      <c r="G501" s="23">
        <v>0</v>
      </c>
      <c r="H501" s="23">
        <v>0</v>
      </c>
      <c r="I501" s="23">
        <f>VLOOKUP(A501,'[1]Public Lighting Charges'!$A$8:$L$689,12,FALSE)</f>
        <v>77.879465349104166</v>
      </c>
      <c r="J501" s="24">
        <f t="shared" si="698"/>
        <v>77.879465349104166</v>
      </c>
      <c r="K501" s="25">
        <f t="shared" si="699"/>
        <v>77.879465349104166</v>
      </c>
      <c r="L501" s="25">
        <f t="shared" si="732"/>
        <v>109.44271523273473</v>
      </c>
      <c r="M501" s="25">
        <f t="shared" si="732"/>
        <v>109.72735957417621</v>
      </c>
      <c r="N501" s="25">
        <f t="shared" si="732"/>
        <v>109.47062478920324</v>
      </c>
      <c r="O501" s="25">
        <f t="shared" si="732"/>
        <v>110.49358361807967</v>
      </c>
      <c r="P501" s="23">
        <f t="shared" si="671"/>
        <v>109.44271523273473</v>
      </c>
      <c r="Q501" s="23">
        <f t="shared" si="672"/>
        <v>0</v>
      </c>
      <c r="R501" s="32">
        <f t="shared" si="709"/>
        <v>109.44271523273473</v>
      </c>
      <c r="S501" s="26">
        <f t="shared" si="680"/>
        <v>0</v>
      </c>
      <c r="U501" s="61">
        <f t="shared" si="681"/>
        <v>4906.4063169935625</v>
      </c>
      <c r="V501" s="61">
        <f t="shared" si="682"/>
        <v>6894.8910596622882</v>
      </c>
      <c r="W501" s="61">
        <f t="shared" si="683"/>
        <v>6912.8236531731009</v>
      </c>
      <c r="X501" s="61">
        <f t="shared" si="684"/>
        <v>6896.6493617198039</v>
      </c>
      <c r="Y501" s="61">
        <f t="shared" si="685"/>
        <v>6961.0957679390194</v>
      </c>
      <c r="Z501" s="62">
        <f t="shared" si="686"/>
        <v>26714.370582073348</v>
      </c>
      <c r="AA501" s="61">
        <f t="shared" si="700"/>
        <v>2054.6894509454569</v>
      </c>
      <c r="AB501" s="63">
        <f t="shared" si="701"/>
        <v>5.8825676728146861E-4</v>
      </c>
      <c r="AC501" s="73"/>
      <c r="AD501" s="81">
        <f t="shared" si="702"/>
        <v>4906.4063169935625</v>
      </c>
      <c r="AE501" s="81">
        <f t="shared" si="687"/>
        <v>5640.9233895007228</v>
      </c>
      <c r="AF501" s="81">
        <f t="shared" si="688"/>
        <v>6468.4775433600535</v>
      </c>
      <c r="AG501" s="81">
        <f t="shared" si="689"/>
        <v>7400.853254154923</v>
      </c>
      <c r="AH501" s="81">
        <f t="shared" si="690"/>
        <v>8451.3276696673238</v>
      </c>
      <c r="AI501" s="82">
        <f t="shared" si="691"/>
        <v>26714.370582105039</v>
      </c>
      <c r="AK501" s="86">
        <f t="shared" si="692"/>
        <v>0.14970571637394295</v>
      </c>
      <c r="AL501" s="86">
        <f t="shared" si="693"/>
        <v>0.14670544106300606</v>
      </c>
      <c r="AM501" s="86">
        <f t="shared" si="694"/>
        <v>0.1441414466611175</v>
      </c>
      <c r="AN501" s="86">
        <f t="shared" si="695"/>
        <v>0.14193963580113583</v>
      </c>
      <c r="AO501" s="56"/>
      <c r="AP501" s="53" t="str">
        <f t="shared" si="703"/>
        <v>HPS0110-ST-0960-004-B</v>
      </c>
      <c r="AQ501" s="53">
        <f t="shared" si="704"/>
        <v>77.879465349104166</v>
      </c>
      <c r="AR501" s="54">
        <f t="shared" ref="AR501:AU501" si="750">IF($B501=0,L501,AQ501*(1+AK501))</f>
        <v>89.538466500011481</v>
      </c>
      <c r="AS501" s="54">
        <f t="shared" si="750"/>
        <v>102.67424672000085</v>
      </c>
      <c r="AT501" s="54">
        <f t="shared" si="750"/>
        <v>117.47386117706228</v>
      </c>
      <c r="AU501" s="54">
        <f t="shared" si="750"/>
        <v>134.14805824868768</v>
      </c>
      <c r="AW501" s="102">
        <f t="shared" si="706"/>
        <v>0.41877686400104003</v>
      </c>
      <c r="AX501" s="102">
        <f t="shared" si="707"/>
        <v>0.72250872097481289</v>
      </c>
      <c r="AY501" s="103">
        <f t="shared" si="708"/>
        <v>0.57961496082154396</v>
      </c>
    </row>
    <row r="502" spans="1:51" x14ac:dyDescent="0.2">
      <c r="A502" s="27" t="s">
        <v>516</v>
      </c>
      <c r="B502" s="18">
        <f>IF(ISERROR(VLOOKUP('Prices revenue smoothing'!A502,Quantities!$A$1:$B$576,2,FALSE)),0,VLOOKUP('Prices revenue smoothing'!A502,Quantities!$A$1:$B$576,2,FALSE))</f>
        <v>4</v>
      </c>
      <c r="C502" s="19">
        <f t="shared" si="697"/>
        <v>1</v>
      </c>
      <c r="D502" s="20">
        <v>4</v>
      </c>
      <c r="E502" s="21">
        <v>970</v>
      </c>
      <c r="F502" s="22">
        <v>0</v>
      </c>
      <c r="G502" s="23">
        <v>0</v>
      </c>
      <c r="H502" s="23">
        <v>0</v>
      </c>
      <c r="I502" s="23">
        <f>VLOOKUP(A502,'[1]Public Lighting Charges'!$A$8:$L$689,12,FALSE)</f>
        <v>77.879465349104166</v>
      </c>
      <c r="J502" s="24">
        <f t="shared" si="698"/>
        <v>77.879465349104166</v>
      </c>
      <c r="K502" s="25">
        <f t="shared" si="699"/>
        <v>77.879465349104166</v>
      </c>
      <c r="L502" s="25">
        <f t="shared" si="732"/>
        <v>109.44271523273473</v>
      </c>
      <c r="M502" s="25">
        <f t="shared" si="732"/>
        <v>109.72735957417621</v>
      </c>
      <c r="N502" s="25">
        <f t="shared" si="732"/>
        <v>109.47062478920324</v>
      </c>
      <c r="O502" s="25">
        <f t="shared" si="732"/>
        <v>110.49358361807967</v>
      </c>
      <c r="P502" s="23">
        <f t="shared" si="671"/>
        <v>109.44271523273473</v>
      </c>
      <c r="Q502" s="23">
        <f t="shared" si="672"/>
        <v>0</v>
      </c>
      <c r="R502" s="32">
        <f t="shared" si="709"/>
        <v>109.44271523273473</v>
      </c>
      <c r="S502" s="26">
        <f t="shared" si="680"/>
        <v>0</v>
      </c>
      <c r="U502" s="61">
        <f t="shared" si="681"/>
        <v>311.51786139641666</v>
      </c>
      <c r="V502" s="61">
        <f t="shared" si="682"/>
        <v>437.77086093093891</v>
      </c>
      <c r="W502" s="61">
        <f t="shared" si="683"/>
        <v>438.90943829670482</v>
      </c>
      <c r="X502" s="61">
        <f t="shared" si="684"/>
        <v>437.88249915681297</v>
      </c>
      <c r="Y502" s="61">
        <f t="shared" si="685"/>
        <v>441.97433447231867</v>
      </c>
      <c r="Z502" s="62">
        <f t="shared" si="686"/>
        <v>1696.1505131475142</v>
      </c>
      <c r="AA502" s="61">
        <f t="shared" si="700"/>
        <v>130.45647307590201</v>
      </c>
      <c r="AB502" s="63">
        <f t="shared" si="701"/>
        <v>3.7349636017871017E-5</v>
      </c>
      <c r="AC502" s="73"/>
      <c r="AD502" s="81">
        <f t="shared" si="702"/>
        <v>311.51786139641666</v>
      </c>
      <c r="AE502" s="81">
        <f t="shared" si="687"/>
        <v>358.15386600004592</v>
      </c>
      <c r="AF502" s="81">
        <f t="shared" si="688"/>
        <v>410.69698688000341</v>
      </c>
      <c r="AG502" s="81">
        <f t="shared" si="689"/>
        <v>469.8954447082491</v>
      </c>
      <c r="AH502" s="81">
        <f t="shared" si="690"/>
        <v>536.59223299475082</v>
      </c>
      <c r="AI502" s="82">
        <f t="shared" si="691"/>
        <v>1696.1505131495262</v>
      </c>
      <c r="AK502" s="86">
        <f t="shared" si="692"/>
        <v>0.14970571637394306</v>
      </c>
      <c r="AL502" s="86">
        <f t="shared" si="693"/>
        <v>0.14670544106300601</v>
      </c>
      <c r="AM502" s="86">
        <f t="shared" si="694"/>
        <v>0.14414144666111753</v>
      </c>
      <c r="AN502" s="86">
        <f t="shared" si="695"/>
        <v>0.141939635801136</v>
      </c>
      <c r="AO502" s="56"/>
      <c r="AP502" s="53" t="str">
        <f t="shared" si="703"/>
        <v>HPS0110-ST-0970-004-B</v>
      </c>
      <c r="AQ502" s="53">
        <f t="shared" si="704"/>
        <v>77.879465349104166</v>
      </c>
      <c r="AR502" s="54">
        <f t="shared" ref="AR502:AU502" si="751">IF($B502=0,L502,AQ502*(1+AK502))</f>
        <v>89.538466500011481</v>
      </c>
      <c r="AS502" s="54">
        <f t="shared" si="751"/>
        <v>102.67424672000085</v>
      </c>
      <c r="AT502" s="54">
        <f t="shared" si="751"/>
        <v>117.47386117706228</v>
      </c>
      <c r="AU502" s="54">
        <f t="shared" si="751"/>
        <v>134.1480582486877</v>
      </c>
      <c r="AW502" s="102">
        <f t="shared" si="706"/>
        <v>0.41877686400104003</v>
      </c>
      <c r="AX502" s="102">
        <f t="shared" si="707"/>
        <v>0.72250872097481322</v>
      </c>
      <c r="AY502" s="103">
        <f t="shared" si="708"/>
        <v>0.57961496082154373</v>
      </c>
    </row>
    <row r="503" spans="1:51" x14ac:dyDescent="0.2">
      <c r="A503" s="27" t="s">
        <v>517</v>
      </c>
      <c r="B503" s="18">
        <f>IF(ISERROR(VLOOKUP('Prices revenue smoothing'!A503,Quantities!$A$1:$B$576,2,FALSE)),0,VLOOKUP('Prices revenue smoothing'!A503,Quantities!$A$1:$B$576,2,FALSE))</f>
        <v>36</v>
      </c>
      <c r="C503" s="19">
        <f t="shared" si="697"/>
        <v>1</v>
      </c>
      <c r="D503" s="20">
        <v>4</v>
      </c>
      <c r="E503" s="21">
        <v>1070</v>
      </c>
      <c r="F503" s="22">
        <v>0</v>
      </c>
      <c r="G503" s="23">
        <v>0</v>
      </c>
      <c r="H503" s="23">
        <v>0</v>
      </c>
      <c r="I503" s="23">
        <f>VLOOKUP(A503,'[1]Public Lighting Charges'!$A$8:$L$689,12,FALSE)</f>
        <v>88.689379349104172</v>
      </c>
      <c r="J503" s="24">
        <f t="shared" si="698"/>
        <v>88.689379349104172</v>
      </c>
      <c r="K503" s="25">
        <f t="shared" si="699"/>
        <v>88.689379349104172</v>
      </c>
      <c r="L503" s="25">
        <f t="shared" si="732"/>
        <v>124.63370729064259</v>
      </c>
      <c r="M503" s="25">
        <f t="shared" si="732"/>
        <v>124.95786115924604</v>
      </c>
      <c r="N503" s="25">
        <f t="shared" si="732"/>
        <v>124.66549078106598</v>
      </c>
      <c r="O503" s="25">
        <f t="shared" si="732"/>
        <v>125.83043950312062</v>
      </c>
      <c r="P503" s="23">
        <f t="shared" si="671"/>
        <v>124.63370729064259</v>
      </c>
      <c r="Q503" s="23">
        <f t="shared" si="672"/>
        <v>0</v>
      </c>
      <c r="R503" s="32">
        <f t="shared" si="709"/>
        <v>124.63370729064259</v>
      </c>
      <c r="S503" s="26">
        <f t="shared" si="680"/>
        <v>0</v>
      </c>
      <c r="U503" s="61">
        <f t="shared" si="681"/>
        <v>3192.8176565677504</v>
      </c>
      <c r="V503" s="61">
        <f t="shared" si="682"/>
        <v>4486.813462463133</v>
      </c>
      <c r="W503" s="61">
        <f t="shared" si="683"/>
        <v>4498.4830017328577</v>
      </c>
      <c r="X503" s="61">
        <f t="shared" si="684"/>
        <v>4487.9576681183753</v>
      </c>
      <c r="Y503" s="61">
        <f t="shared" si="685"/>
        <v>4529.8958221123421</v>
      </c>
      <c r="Z503" s="62">
        <f t="shared" si="686"/>
        <v>17384.233707493364</v>
      </c>
      <c r="AA503" s="61">
        <f t="shared" si="700"/>
        <v>1337.0781655445917</v>
      </c>
      <c r="AB503" s="63">
        <f t="shared" si="701"/>
        <v>3.8280494354218459E-4</v>
      </c>
      <c r="AC503" s="73"/>
      <c r="AD503" s="81">
        <f t="shared" si="702"/>
        <v>3192.8176565677504</v>
      </c>
      <c r="AE503" s="81">
        <f t="shared" si="687"/>
        <v>3670.8007110955991</v>
      </c>
      <c r="AF503" s="81">
        <f t="shared" si="688"/>
        <v>4209.327148471275</v>
      </c>
      <c r="AG503" s="81">
        <f t="shared" si="689"/>
        <v>4816.065653121841</v>
      </c>
      <c r="AH503" s="81">
        <f t="shared" si="690"/>
        <v>5499.6562579203146</v>
      </c>
      <c r="AI503" s="82">
        <f t="shared" si="691"/>
        <v>17384.233707513991</v>
      </c>
      <c r="AK503" s="86">
        <f t="shared" si="692"/>
        <v>0.14970571637394292</v>
      </c>
      <c r="AL503" s="86">
        <f t="shared" si="693"/>
        <v>0.14670544106300598</v>
      </c>
      <c r="AM503" s="86">
        <f t="shared" si="694"/>
        <v>0.14414144666111747</v>
      </c>
      <c r="AN503" s="86">
        <f t="shared" si="695"/>
        <v>0.14193963580113586</v>
      </c>
      <c r="AO503" s="56"/>
      <c r="AP503" s="53" t="str">
        <f t="shared" si="703"/>
        <v>HPS0110-ST-1070-004-B</v>
      </c>
      <c r="AQ503" s="53">
        <f t="shared" si="704"/>
        <v>88.689379349104172</v>
      </c>
      <c r="AR503" s="54">
        <f t="shared" ref="AR503:AU503" si="752">IF($B503=0,L503,AQ503*(1+AK503))</f>
        <v>101.96668641932219</v>
      </c>
      <c r="AS503" s="54">
        <f t="shared" si="752"/>
        <v>116.92575412420207</v>
      </c>
      <c r="AT503" s="54">
        <f t="shared" si="752"/>
        <v>133.77960147560668</v>
      </c>
      <c r="AU503" s="54">
        <f t="shared" si="752"/>
        <v>152.76822938667539</v>
      </c>
      <c r="AW503" s="102">
        <f t="shared" si="706"/>
        <v>0.41877686400104003</v>
      </c>
      <c r="AX503" s="102">
        <f t="shared" si="707"/>
        <v>0.72250872097481267</v>
      </c>
      <c r="AY503" s="103">
        <f t="shared" si="708"/>
        <v>0.57961496082154418</v>
      </c>
    </row>
    <row r="504" spans="1:51" x14ac:dyDescent="0.2">
      <c r="A504" s="27" t="s">
        <v>518</v>
      </c>
      <c r="B504" s="18">
        <f>IF(ISERROR(VLOOKUP('Prices revenue smoothing'!A504,Quantities!$A$1:$B$576,2,FALSE)),0,VLOOKUP('Prices revenue smoothing'!A504,Quantities!$A$1:$B$576,2,FALSE))</f>
        <v>25</v>
      </c>
      <c r="C504" s="19">
        <f t="shared" si="697"/>
        <v>1</v>
      </c>
      <c r="D504" s="20">
        <v>4</v>
      </c>
      <c r="E504" s="21">
        <v>1120</v>
      </c>
      <c r="F504" s="22">
        <v>0</v>
      </c>
      <c r="G504" s="23">
        <v>0</v>
      </c>
      <c r="H504" s="23">
        <v>0</v>
      </c>
      <c r="I504" s="23">
        <f>VLOOKUP(A504,'[1]Public Lighting Charges'!$A$8:$L$689,12,FALSE)</f>
        <v>87.754349099104161</v>
      </c>
      <c r="J504" s="24">
        <f t="shared" si="698"/>
        <v>87.754349099104161</v>
      </c>
      <c r="K504" s="25">
        <f t="shared" si="699"/>
        <v>87.754349099104161</v>
      </c>
      <c r="L504" s="25">
        <f t="shared" si="732"/>
        <v>123.31972485732686</v>
      </c>
      <c r="M504" s="25">
        <f t="shared" si="732"/>
        <v>123.64046125165071</v>
      </c>
      <c r="N504" s="25">
        <f t="shared" si="732"/>
        <v>123.35117326225057</v>
      </c>
      <c r="O504" s="25">
        <f t="shared" si="732"/>
        <v>124.50384021727949</v>
      </c>
      <c r="P504" s="23">
        <f t="shared" si="671"/>
        <v>123.31972485732686</v>
      </c>
      <c r="Q504" s="23">
        <f t="shared" si="672"/>
        <v>0</v>
      </c>
      <c r="R504" s="32">
        <f t="shared" si="709"/>
        <v>123.31972485732686</v>
      </c>
      <c r="S504" s="26">
        <f t="shared" si="680"/>
        <v>0</v>
      </c>
      <c r="U504" s="61">
        <f t="shared" si="681"/>
        <v>2193.8587274776041</v>
      </c>
      <c r="V504" s="61">
        <f t="shared" si="682"/>
        <v>3082.9931214331714</v>
      </c>
      <c r="W504" s="61">
        <f t="shared" si="683"/>
        <v>3091.0115312912676</v>
      </c>
      <c r="X504" s="61">
        <f t="shared" si="684"/>
        <v>3083.7793315562644</v>
      </c>
      <c r="Y504" s="61">
        <f t="shared" si="685"/>
        <v>3112.5960054319871</v>
      </c>
      <c r="Z504" s="62">
        <f t="shared" si="686"/>
        <v>11945.108346930547</v>
      </c>
      <c r="AA504" s="61">
        <f t="shared" si="700"/>
        <v>918.73727795438299</v>
      </c>
      <c r="AB504" s="63">
        <f t="shared" si="701"/>
        <v>2.6303411489348621E-4</v>
      </c>
      <c r="AC504" s="73"/>
      <c r="AD504" s="81">
        <f t="shared" si="702"/>
        <v>2193.8587274776041</v>
      </c>
      <c r="AE504" s="81">
        <f t="shared" si="687"/>
        <v>2522.2919198978657</v>
      </c>
      <c r="AF504" s="81">
        <f t="shared" si="688"/>
        <v>2892.3258684961379</v>
      </c>
      <c r="AG504" s="81">
        <f t="shared" si="689"/>
        <v>3309.2299033965446</v>
      </c>
      <c r="AH504" s="81">
        <f t="shared" si="690"/>
        <v>3778.9407906668785</v>
      </c>
      <c r="AI504" s="82">
        <f t="shared" si="691"/>
        <v>11945.108346944719</v>
      </c>
      <c r="AK504" s="86">
        <f t="shared" si="692"/>
        <v>0.14970571637394292</v>
      </c>
      <c r="AL504" s="86">
        <f t="shared" si="693"/>
        <v>0.14670544106300584</v>
      </c>
      <c r="AM504" s="86">
        <f t="shared" si="694"/>
        <v>0.14414144666111761</v>
      </c>
      <c r="AN504" s="86">
        <f t="shared" si="695"/>
        <v>0.14193963580113594</v>
      </c>
      <c r="AO504" s="56"/>
      <c r="AP504" s="53" t="str">
        <f t="shared" si="703"/>
        <v>HPS0110-ST-1120-004-B</v>
      </c>
      <c r="AQ504" s="53">
        <f t="shared" si="704"/>
        <v>87.754349099104161</v>
      </c>
      <c r="AR504" s="54">
        <f t="shared" ref="AR504:AU504" si="753">IF($B504=0,L504,AQ504*(1+AK504))</f>
        <v>100.89167679591461</v>
      </c>
      <c r="AS504" s="54">
        <f t="shared" si="753"/>
        <v>115.69303473984549</v>
      </c>
      <c r="AT504" s="54">
        <f t="shared" si="753"/>
        <v>132.36919613586176</v>
      </c>
      <c r="AU504" s="54">
        <f t="shared" si="753"/>
        <v>151.15763162667511</v>
      </c>
      <c r="AW504" s="102">
        <f t="shared" si="706"/>
        <v>0.41877686400103997</v>
      </c>
      <c r="AX504" s="102">
        <f t="shared" si="707"/>
        <v>0.72250872097481267</v>
      </c>
      <c r="AY504" s="103">
        <f t="shared" si="708"/>
        <v>0.57961496082154407</v>
      </c>
    </row>
    <row r="505" spans="1:51" x14ac:dyDescent="0.2">
      <c r="A505" s="27" t="s">
        <v>519</v>
      </c>
      <c r="B505" s="18">
        <f>IF(ISERROR(VLOOKUP('Prices revenue smoothing'!A505,Quantities!$A$1:$B$576,2,FALSE)),0,VLOOKUP('Prices revenue smoothing'!A505,Quantities!$A$1:$B$576,2,FALSE))</f>
        <v>3</v>
      </c>
      <c r="C505" s="19">
        <f t="shared" si="697"/>
        <v>1</v>
      </c>
      <c r="D505" s="20">
        <v>4</v>
      </c>
      <c r="E505" s="21">
        <v>1160</v>
      </c>
      <c r="F505" s="22">
        <v>0</v>
      </c>
      <c r="G505" s="23">
        <v>0</v>
      </c>
      <c r="H505" s="23">
        <v>0</v>
      </c>
      <c r="I505" s="23">
        <f>VLOOKUP(A505,'[1]Public Lighting Charges'!$A$8:$L$689,12,FALSE)</f>
        <v>83.284422349104162</v>
      </c>
      <c r="J505" s="24">
        <f t="shared" si="698"/>
        <v>83.284422349104162</v>
      </c>
      <c r="K505" s="25">
        <f t="shared" si="699"/>
        <v>83.284422349104162</v>
      </c>
      <c r="L505" s="25">
        <f t="shared" si="732"/>
        <v>117.03821126168864</v>
      </c>
      <c r="M505" s="25">
        <f t="shared" si="732"/>
        <v>117.34261036671111</v>
      </c>
      <c r="N505" s="25">
        <f t="shared" si="732"/>
        <v>117.06805778513461</v>
      </c>
      <c r="O505" s="25">
        <f t="shared" si="732"/>
        <v>118.16201156060012</v>
      </c>
      <c r="P505" s="23">
        <f t="shared" si="671"/>
        <v>117.03821126168864</v>
      </c>
      <c r="Q505" s="23">
        <f t="shared" si="672"/>
        <v>0</v>
      </c>
      <c r="R505" s="32">
        <f t="shared" si="709"/>
        <v>117.03821126168864</v>
      </c>
      <c r="S505" s="26">
        <f t="shared" si="680"/>
        <v>0</v>
      </c>
      <c r="U505" s="61">
        <f t="shared" si="681"/>
        <v>249.8532670473125</v>
      </c>
      <c r="V505" s="61">
        <f t="shared" si="682"/>
        <v>351.11463378506596</v>
      </c>
      <c r="W505" s="61">
        <f t="shared" si="683"/>
        <v>352.02783110013331</v>
      </c>
      <c r="X505" s="61">
        <f t="shared" si="684"/>
        <v>351.20417335540384</v>
      </c>
      <c r="Y505" s="61">
        <f t="shared" si="685"/>
        <v>354.48603468180033</v>
      </c>
      <c r="Z505" s="62">
        <f t="shared" si="686"/>
        <v>1360.3995135758744</v>
      </c>
      <c r="AA505" s="61">
        <f t="shared" si="700"/>
        <v>104.63276763448783</v>
      </c>
      <c r="AB505" s="63">
        <f t="shared" si="701"/>
        <v>2.9956319487625967E-5</v>
      </c>
      <c r="AC505" s="73"/>
      <c r="AD505" s="81">
        <f t="shared" si="702"/>
        <v>249.8532670473125</v>
      </c>
      <c r="AE505" s="81">
        <f t="shared" si="687"/>
        <v>287.25772937900047</v>
      </c>
      <c r="AF505" s="81">
        <f t="shared" si="688"/>
        <v>329.40000126630429</v>
      </c>
      <c r="AG505" s="81">
        <f t="shared" si="689"/>
        <v>376.88019397900331</v>
      </c>
      <c r="AH505" s="81">
        <f t="shared" si="690"/>
        <v>430.37443145304445</v>
      </c>
      <c r="AI505" s="82">
        <f t="shared" si="691"/>
        <v>1360.3995135774883</v>
      </c>
      <c r="AK505" s="86">
        <f t="shared" si="692"/>
        <v>0.14970571637394284</v>
      </c>
      <c r="AL505" s="86">
        <f t="shared" si="693"/>
        <v>0.14670544106300579</v>
      </c>
      <c r="AM505" s="86">
        <f t="shared" si="694"/>
        <v>0.14414144666111744</v>
      </c>
      <c r="AN505" s="86">
        <f t="shared" si="695"/>
        <v>0.14193963580113581</v>
      </c>
      <c r="AO505" s="56"/>
      <c r="AP505" s="53" t="str">
        <f t="shared" si="703"/>
        <v>HPS0110-ST-1160-004-B</v>
      </c>
      <c r="AQ505" s="53">
        <f t="shared" si="704"/>
        <v>83.284422349104162</v>
      </c>
      <c r="AR505" s="54">
        <f t="shared" ref="AR505:AU505" si="754">IF($B505=0,L505,AQ505*(1+AK505))</f>
        <v>95.752576459666813</v>
      </c>
      <c r="AS505" s="54">
        <f t="shared" si="754"/>
        <v>109.80000042210142</v>
      </c>
      <c r="AT505" s="54">
        <f t="shared" si="754"/>
        <v>125.62673132633444</v>
      </c>
      <c r="AU505" s="54">
        <f t="shared" si="754"/>
        <v>143.45814381768147</v>
      </c>
      <c r="AW505" s="102">
        <f t="shared" si="706"/>
        <v>0.41877686400103986</v>
      </c>
      <c r="AX505" s="102">
        <f t="shared" si="707"/>
        <v>0.72250872097481222</v>
      </c>
      <c r="AY505" s="103">
        <f t="shared" si="708"/>
        <v>0.57961496082154429</v>
      </c>
    </row>
    <row r="506" spans="1:51" x14ac:dyDescent="0.2">
      <c r="A506" s="27" t="s">
        <v>520</v>
      </c>
      <c r="B506" s="18">
        <f>IF(ISERROR(VLOOKUP('Prices revenue smoothing'!A506,Quantities!$A$1:$B$576,2,FALSE)),0,VLOOKUP('Prices revenue smoothing'!A506,Quantities!$A$1:$B$576,2,FALSE))</f>
        <v>3</v>
      </c>
      <c r="C506" s="19">
        <f t="shared" si="697"/>
        <v>1</v>
      </c>
      <c r="D506" s="20">
        <v>4</v>
      </c>
      <c r="E506" s="21">
        <v>1380</v>
      </c>
      <c r="F506" s="22">
        <v>0</v>
      </c>
      <c r="G506" s="23">
        <v>0</v>
      </c>
      <c r="H506" s="23">
        <v>0</v>
      </c>
      <c r="I506" s="23">
        <f>VLOOKUP(A506,'[1]Public Lighting Charges'!$A$8:$L$689,12,FALSE)</f>
        <v>81.171093265770836</v>
      </c>
      <c r="J506" s="24">
        <f t="shared" si="698"/>
        <v>81.171093265770836</v>
      </c>
      <c r="K506" s="25">
        <f t="shared" si="699"/>
        <v>81.171093265770836</v>
      </c>
      <c r="L506" s="25">
        <f t="shared" si="732"/>
        <v>114.06838510759877</v>
      </c>
      <c r="M506" s="25">
        <f t="shared" si="732"/>
        <v>114.36506013333438</v>
      </c>
      <c r="N506" s="25">
        <f t="shared" si="732"/>
        <v>114.09747428021902</v>
      </c>
      <c r="O506" s="25">
        <f t="shared" si="732"/>
        <v>115.16366915114629</v>
      </c>
      <c r="P506" s="23">
        <f t="shared" si="671"/>
        <v>114.06838510759877</v>
      </c>
      <c r="Q506" s="23">
        <f t="shared" si="672"/>
        <v>0</v>
      </c>
      <c r="R506" s="32">
        <f t="shared" si="709"/>
        <v>114.06838510759877</v>
      </c>
      <c r="S506" s="26">
        <f t="shared" si="680"/>
        <v>0</v>
      </c>
      <c r="U506" s="61">
        <f t="shared" si="681"/>
        <v>243.51327979731252</v>
      </c>
      <c r="V506" s="61">
        <f t="shared" si="682"/>
        <v>342.20515532279632</v>
      </c>
      <c r="W506" s="61">
        <f t="shared" si="683"/>
        <v>343.09518040000313</v>
      </c>
      <c r="X506" s="61">
        <f t="shared" si="684"/>
        <v>342.29242284065708</v>
      </c>
      <c r="Y506" s="61">
        <f t="shared" si="685"/>
        <v>345.4910074534389</v>
      </c>
      <c r="Z506" s="62">
        <f t="shared" si="686"/>
        <v>1325.8795904509789</v>
      </c>
      <c r="AA506" s="61">
        <f t="shared" si="700"/>
        <v>101.97772765612638</v>
      </c>
      <c r="AB506" s="63">
        <f t="shared" si="701"/>
        <v>2.9196182604674972E-5</v>
      </c>
      <c r="AC506" s="73"/>
      <c r="AD506" s="81">
        <f t="shared" si="702"/>
        <v>243.51327979731252</v>
      </c>
      <c r="AE506" s="81">
        <f t="shared" si="687"/>
        <v>279.9686097959376</v>
      </c>
      <c r="AF506" s="81">
        <f t="shared" si="688"/>
        <v>321.04152817984726</v>
      </c>
      <c r="AG506" s="81">
        <f t="shared" si="689"/>
        <v>367.31691848998639</v>
      </c>
      <c r="AH506" s="81">
        <f t="shared" si="690"/>
        <v>419.45374812405061</v>
      </c>
      <c r="AI506" s="82">
        <f t="shared" si="691"/>
        <v>1325.8795904525523</v>
      </c>
      <c r="AK506" s="86">
        <f t="shared" si="692"/>
        <v>0.14970571637394292</v>
      </c>
      <c r="AL506" s="86">
        <f t="shared" si="693"/>
        <v>0.14670544106300606</v>
      </c>
      <c r="AM506" s="86">
        <f t="shared" si="694"/>
        <v>0.14414144666111758</v>
      </c>
      <c r="AN506" s="86">
        <f t="shared" si="695"/>
        <v>0.14193963580113597</v>
      </c>
      <c r="AO506" s="56"/>
      <c r="AP506" s="53" t="str">
        <f t="shared" si="703"/>
        <v>HPS0110-ST-1380-004-B</v>
      </c>
      <c r="AQ506" s="53">
        <f t="shared" si="704"/>
        <v>81.171093265770836</v>
      </c>
      <c r="AR506" s="54">
        <f t="shared" ref="AR506:AU506" si="755">IF($B506=0,L506,AQ506*(1+AK506))</f>
        <v>93.322869931979184</v>
      </c>
      <c r="AS506" s="54">
        <f t="shared" si="755"/>
        <v>107.01384272661574</v>
      </c>
      <c r="AT506" s="54">
        <f t="shared" si="755"/>
        <v>122.43897282999544</v>
      </c>
      <c r="AU506" s="54">
        <f t="shared" si="755"/>
        <v>139.81791604135017</v>
      </c>
      <c r="AW506" s="102">
        <f t="shared" si="706"/>
        <v>0.41877686400104014</v>
      </c>
      <c r="AX506" s="102">
        <f t="shared" si="707"/>
        <v>0.72250872097481289</v>
      </c>
      <c r="AY506" s="103">
        <f t="shared" si="708"/>
        <v>0.57961496082154418</v>
      </c>
    </row>
    <row r="507" spans="1:51" x14ac:dyDescent="0.2">
      <c r="A507" s="27" t="s">
        <v>521</v>
      </c>
      <c r="B507" s="18">
        <f>IF(ISERROR(VLOOKUP('Prices revenue smoothing'!A507,Quantities!$A$1:$B$576,2,FALSE)),0,VLOOKUP('Prices revenue smoothing'!A507,Quantities!$A$1:$B$576,2,FALSE))</f>
        <v>8</v>
      </c>
      <c r="C507" s="19">
        <f t="shared" si="697"/>
        <v>1</v>
      </c>
      <c r="D507" s="20">
        <v>4</v>
      </c>
      <c r="E507" s="21">
        <v>1450</v>
      </c>
      <c r="F507" s="22">
        <v>0</v>
      </c>
      <c r="G507" s="23">
        <v>0</v>
      </c>
      <c r="H507" s="23">
        <v>0</v>
      </c>
      <c r="I507" s="23">
        <f>VLOOKUP(A507,'[1]Public Lighting Charges'!$A$8:$L$689,12,FALSE)</f>
        <v>80.348186286604161</v>
      </c>
      <c r="J507" s="24">
        <f t="shared" si="698"/>
        <v>80.348186286604161</v>
      </c>
      <c r="K507" s="25">
        <f t="shared" si="699"/>
        <v>80.348186286604161</v>
      </c>
      <c r="L507" s="25">
        <f t="shared" si="732"/>
        <v>112.91196763888274</v>
      </c>
      <c r="M507" s="25">
        <f t="shared" si="732"/>
        <v>113.20563499354483</v>
      </c>
      <c r="N507" s="25">
        <f t="shared" si="732"/>
        <v>112.94076190746507</v>
      </c>
      <c r="O507" s="25">
        <f t="shared" si="732"/>
        <v>113.99614776787962</v>
      </c>
      <c r="P507" s="23">
        <f t="shared" si="671"/>
        <v>112.91196763888274</v>
      </c>
      <c r="Q507" s="23">
        <f t="shared" si="672"/>
        <v>0</v>
      </c>
      <c r="R507" s="32">
        <f t="shared" si="709"/>
        <v>112.91196763888274</v>
      </c>
      <c r="S507" s="26">
        <f t="shared" si="680"/>
        <v>0</v>
      </c>
      <c r="U507" s="61">
        <f t="shared" si="681"/>
        <v>642.78549029283329</v>
      </c>
      <c r="V507" s="61">
        <f t="shared" si="682"/>
        <v>903.29574111106194</v>
      </c>
      <c r="W507" s="61">
        <f t="shared" si="683"/>
        <v>905.64507994835867</v>
      </c>
      <c r="X507" s="61">
        <f t="shared" si="684"/>
        <v>903.52609525972059</v>
      </c>
      <c r="Y507" s="61">
        <f t="shared" si="685"/>
        <v>911.96918214303696</v>
      </c>
      <c r="Z507" s="62">
        <f t="shared" si="686"/>
        <v>3499.8344374757148</v>
      </c>
      <c r="AA507" s="61">
        <f t="shared" si="700"/>
        <v>269.18369185020367</v>
      </c>
      <c r="AB507" s="63">
        <f t="shared" si="701"/>
        <v>7.7067183218285432E-5</v>
      </c>
      <c r="AC507" s="73"/>
      <c r="AD507" s="81">
        <f t="shared" si="702"/>
        <v>642.78549029283329</v>
      </c>
      <c r="AE507" s="81">
        <f t="shared" si="687"/>
        <v>739.0141525918981</v>
      </c>
      <c r="AF507" s="81">
        <f t="shared" si="688"/>
        <v>847.43154979969609</v>
      </c>
      <c r="AG507" s="81">
        <f t="shared" si="689"/>
        <v>969.58155933409716</v>
      </c>
      <c r="AH507" s="81">
        <f t="shared" si="690"/>
        <v>1107.2036127454764</v>
      </c>
      <c r="AI507" s="82">
        <f t="shared" si="691"/>
        <v>3499.8344374798676</v>
      </c>
      <c r="AK507" s="86">
        <f t="shared" si="692"/>
        <v>0.14970571637394303</v>
      </c>
      <c r="AL507" s="86">
        <f t="shared" si="693"/>
        <v>0.14670544106300595</v>
      </c>
      <c r="AM507" s="86">
        <f t="shared" si="694"/>
        <v>0.14414144666111756</v>
      </c>
      <c r="AN507" s="86">
        <f t="shared" si="695"/>
        <v>0.141939635801136</v>
      </c>
      <c r="AO507" s="56"/>
      <c r="AP507" s="53" t="str">
        <f t="shared" si="703"/>
        <v>HPS0110-ST-1450-004-B</v>
      </c>
      <c r="AQ507" s="53">
        <f t="shared" si="704"/>
        <v>80.348186286604161</v>
      </c>
      <c r="AR507" s="54">
        <f t="shared" ref="AR507:AU507" si="756">IF($B507=0,L507,AQ507*(1+AK507))</f>
        <v>92.376769073987262</v>
      </c>
      <c r="AS507" s="54">
        <f t="shared" si="756"/>
        <v>105.92894372496201</v>
      </c>
      <c r="AT507" s="54">
        <f t="shared" si="756"/>
        <v>121.19769491676215</v>
      </c>
      <c r="AU507" s="54">
        <f t="shared" si="756"/>
        <v>138.40045159318456</v>
      </c>
      <c r="AW507" s="102">
        <f t="shared" si="706"/>
        <v>0.41877686400104003</v>
      </c>
      <c r="AX507" s="102">
        <f t="shared" si="707"/>
        <v>0.72250872097481311</v>
      </c>
      <c r="AY507" s="103">
        <f t="shared" si="708"/>
        <v>0.57961496082154385</v>
      </c>
    </row>
    <row r="508" spans="1:51" x14ac:dyDescent="0.2">
      <c r="A508" s="27" t="s">
        <v>522</v>
      </c>
      <c r="B508" s="18">
        <f>IF(ISERROR(VLOOKUP('Prices revenue smoothing'!A508,Quantities!$A$1:$B$576,2,FALSE)),0,VLOOKUP('Prices revenue smoothing'!A508,Quantities!$A$1:$B$576,2,FALSE))</f>
        <v>1</v>
      </c>
      <c r="C508" s="19">
        <f t="shared" si="697"/>
        <v>1</v>
      </c>
      <c r="D508" s="20">
        <v>4</v>
      </c>
      <c r="E508" s="21">
        <v>60</v>
      </c>
      <c r="F508" s="22">
        <v>0</v>
      </c>
      <c r="G508" s="23">
        <v>0</v>
      </c>
      <c r="H508" s="23">
        <v>0</v>
      </c>
      <c r="I508" s="23">
        <f>VLOOKUP(A508,'[1]Public Lighting Charges'!$A$8:$L$689,12,FALSE)</f>
        <v>70.571860082458173</v>
      </c>
      <c r="J508" s="24">
        <f t="shared" si="698"/>
        <v>70.571860082458173</v>
      </c>
      <c r="K508" s="25">
        <f t="shared" si="699"/>
        <v>70.571860082458173</v>
      </c>
      <c r="L508" s="25">
        <f t="shared" si="732"/>
        <v>99.173459291573209</v>
      </c>
      <c r="M508" s="25">
        <f t="shared" si="732"/>
        <v>99.431394814723319</v>
      </c>
      <c r="N508" s="25">
        <f t="shared" si="732"/>
        <v>99.198750031631974</v>
      </c>
      <c r="O508" s="25">
        <f t="shared" si="732"/>
        <v>100.12572233451019</v>
      </c>
      <c r="P508" s="23">
        <f t="shared" si="671"/>
        <v>99.173459291573209</v>
      </c>
      <c r="Q508" s="23">
        <f t="shared" si="672"/>
        <v>0</v>
      </c>
      <c r="R508" s="32">
        <f t="shared" si="709"/>
        <v>99.173459291573209</v>
      </c>
      <c r="S508" s="26">
        <f t="shared" si="680"/>
        <v>0</v>
      </c>
      <c r="U508" s="61">
        <f t="shared" si="681"/>
        <v>70.571860082458173</v>
      </c>
      <c r="V508" s="61">
        <f t="shared" si="682"/>
        <v>99.173459291573209</v>
      </c>
      <c r="W508" s="61">
        <f t="shared" si="683"/>
        <v>99.431394814723319</v>
      </c>
      <c r="X508" s="61">
        <f t="shared" si="684"/>
        <v>99.198750031631974</v>
      </c>
      <c r="Y508" s="61">
        <f t="shared" si="685"/>
        <v>100.12572233451019</v>
      </c>
      <c r="Z508" s="62">
        <f t="shared" si="686"/>
        <v>384.24922460646064</v>
      </c>
      <c r="AA508" s="61">
        <f t="shared" si="700"/>
        <v>29.553862252052014</v>
      </c>
      <c r="AB508" s="63">
        <f t="shared" si="701"/>
        <v>8.4612589318907475E-6</v>
      </c>
      <c r="AC508" s="73"/>
      <c r="AD508" s="81">
        <f t="shared" si="702"/>
        <v>70.571860082458173</v>
      </c>
      <c r="AE508" s="81">
        <f t="shared" si="687"/>
        <v>81.136870951944246</v>
      </c>
      <c r="AF508" s="81">
        <f t="shared" si="688"/>
        <v>93.040091391421427</v>
      </c>
      <c r="AG508" s="81">
        <f t="shared" si="689"/>
        <v>106.4510247620635</v>
      </c>
      <c r="AH508" s="81">
        <f t="shared" si="690"/>
        <v>121.5606444474485</v>
      </c>
      <c r="AI508" s="82">
        <f t="shared" si="691"/>
        <v>384.24922460691658</v>
      </c>
      <c r="AK508" s="86">
        <f t="shared" si="692"/>
        <v>0.149705716373943</v>
      </c>
      <c r="AL508" s="86">
        <f t="shared" si="693"/>
        <v>0.14670544106300601</v>
      </c>
      <c r="AM508" s="86">
        <f t="shared" si="694"/>
        <v>0.1441414466611175</v>
      </c>
      <c r="AN508" s="86">
        <f t="shared" si="695"/>
        <v>0.14193963580113597</v>
      </c>
      <c r="AO508" s="56"/>
      <c r="AP508" s="53" t="str">
        <f t="shared" si="703"/>
        <v>HPS0110-TA-0060-004-B</v>
      </c>
      <c r="AQ508" s="53">
        <f t="shared" si="704"/>
        <v>70.571860082458173</v>
      </c>
      <c r="AR508" s="54">
        <f t="shared" ref="AR508:AU508" si="757">IF($B508=0,L508,AQ508*(1+AK508))</f>
        <v>81.136870951944246</v>
      </c>
      <c r="AS508" s="54">
        <f t="shared" si="757"/>
        <v>93.040091391421427</v>
      </c>
      <c r="AT508" s="54">
        <f t="shared" si="757"/>
        <v>106.4510247620635</v>
      </c>
      <c r="AU508" s="54">
        <f t="shared" si="757"/>
        <v>121.5606444474485</v>
      </c>
      <c r="AW508" s="102">
        <f t="shared" si="706"/>
        <v>0.41877686400104003</v>
      </c>
      <c r="AX508" s="102">
        <f t="shared" si="707"/>
        <v>0.72250872097481311</v>
      </c>
      <c r="AY508" s="103">
        <f t="shared" si="708"/>
        <v>0.57961496082154385</v>
      </c>
    </row>
    <row r="509" spans="1:51" x14ac:dyDescent="0.2">
      <c r="A509" s="27" t="s">
        <v>523</v>
      </c>
      <c r="B509" s="18">
        <f>IF(ISERROR(VLOOKUP('Prices revenue smoothing'!A509,Quantities!$A$1:$B$576,2,FALSE)),0,VLOOKUP('Prices revenue smoothing'!A509,Quantities!$A$1:$B$576,2,FALSE))</f>
        <v>2</v>
      </c>
      <c r="C509" s="19">
        <f t="shared" si="697"/>
        <v>1</v>
      </c>
      <c r="D509" s="20">
        <v>4</v>
      </c>
      <c r="E509" s="21">
        <v>230</v>
      </c>
      <c r="F509" s="22">
        <v>0</v>
      </c>
      <c r="G509" s="23">
        <v>0</v>
      </c>
      <c r="H509" s="23">
        <v>0</v>
      </c>
      <c r="I509" s="23">
        <f>VLOOKUP(A509,'[1]Public Lighting Charges'!$A$8:$L$689,12,FALSE)</f>
        <v>81.381774082458179</v>
      </c>
      <c r="J509" s="24">
        <f t="shared" si="698"/>
        <v>81.381774082458179</v>
      </c>
      <c r="K509" s="25">
        <f t="shared" si="699"/>
        <v>81.381774082458179</v>
      </c>
      <c r="L509" s="25">
        <f t="shared" si="732"/>
        <v>114.36445134948109</v>
      </c>
      <c r="M509" s="25">
        <f t="shared" si="732"/>
        <v>114.66189639979315</v>
      </c>
      <c r="N509" s="25">
        <f t="shared" si="732"/>
        <v>114.39361602349473</v>
      </c>
      <c r="O509" s="25">
        <f t="shared" si="732"/>
        <v>115.46257821955113</v>
      </c>
      <c r="P509" s="23">
        <f t="shared" si="671"/>
        <v>114.36445134948109</v>
      </c>
      <c r="Q509" s="23">
        <f t="shared" si="672"/>
        <v>0</v>
      </c>
      <c r="R509" s="32">
        <f t="shared" si="709"/>
        <v>114.36445134948109</v>
      </c>
      <c r="S509" s="26">
        <f t="shared" si="680"/>
        <v>0</v>
      </c>
      <c r="U509" s="61">
        <f t="shared" si="681"/>
        <v>162.76354816491636</v>
      </c>
      <c r="V509" s="61">
        <f t="shared" si="682"/>
        <v>228.72890269896217</v>
      </c>
      <c r="W509" s="61">
        <f t="shared" si="683"/>
        <v>229.3237927995863</v>
      </c>
      <c r="X509" s="61">
        <f t="shared" si="684"/>
        <v>228.78723204698946</v>
      </c>
      <c r="Y509" s="61">
        <f t="shared" si="685"/>
        <v>230.92515643910227</v>
      </c>
      <c r="Z509" s="62">
        <f t="shared" si="686"/>
        <v>886.21395416657356</v>
      </c>
      <c r="AA509" s="61">
        <f t="shared" si="700"/>
        <v>68.161608274185909</v>
      </c>
      <c r="AB509" s="63">
        <f t="shared" si="701"/>
        <v>1.9514641162745129E-5</v>
      </c>
      <c r="AC509" s="73"/>
      <c r="AD509" s="81">
        <f t="shared" si="702"/>
        <v>162.76354816491636</v>
      </c>
      <c r="AE509" s="81">
        <f t="shared" si="687"/>
        <v>187.13018174250993</v>
      </c>
      <c r="AF509" s="81">
        <f t="shared" si="688"/>
        <v>214.58319759124532</v>
      </c>
      <c r="AG509" s="81">
        <f t="shared" si="689"/>
        <v>245.51353012121587</v>
      </c>
      <c r="AH509" s="81">
        <f t="shared" si="690"/>
        <v>280.36163117087244</v>
      </c>
      <c r="AI509" s="82">
        <f t="shared" si="691"/>
        <v>886.21395416762482</v>
      </c>
      <c r="AK509" s="86">
        <f t="shared" si="692"/>
        <v>0.14970571637394298</v>
      </c>
      <c r="AL509" s="86">
        <f t="shared" si="693"/>
        <v>0.14670544106300598</v>
      </c>
      <c r="AM509" s="86">
        <f t="shared" si="694"/>
        <v>0.14414144666111758</v>
      </c>
      <c r="AN509" s="86">
        <f t="shared" si="695"/>
        <v>0.14193963580113586</v>
      </c>
      <c r="AO509" s="56"/>
      <c r="AP509" s="53" t="str">
        <f t="shared" si="703"/>
        <v>HPS0110-TA-0230-004-B</v>
      </c>
      <c r="AQ509" s="53">
        <f t="shared" si="704"/>
        <v>81.381774082458179</v>
      </c>
      <c r="AR509" s="54">
        <f t="shared" ref="AR509:AU509" si="758">IF($B509=0,L509,AQ509*(1+AK509))</f>
        <v>93.565090871254966</v>
      </c>
      <c r="AS509" s="54">
        <f t="shared" si="758"/>
        <v>107.29159879562266</v>
      </c>
      <c r="AT509" s="54">
        <f t="shared" si="758"/>
        <v>122.75676506060792</v>
      </c>
      <c r="AU509" s="54">
        <f t="shared" si="758"/>
        <v>140.18081558543619</v>
      </c>
      <c r="AW509" s="102">
        <f t="shared" si="706"/>
        <v>0.41877686400104003</v>
      </c>
      <c r="AX509" s="102">
        <f t="shared" si="707"/>
        <v>0.72250872097481267</v>
      </c>
      <c r="AY509" s="103">
        <f t="shared" si="708"/>
        <v>0.57961496082154418</v>
      </c>
    </row>
    <row r="510" spans="1:51" x14ac:dyDescent="0.2">
      <c r="A510" s="27" t="s">
        <v>524</v>
      </c>
      <c r="B510" s="18">
        <f>IF(ISERROR(VLOOKUP('Prices revenue smoothing'!A510,Quantities!$A$1:$B$576,2,FALSE)),0,VLOOKUP('Prices revenue smoothing'!A510,Quantities!$A$1:$B$576,2,FALSE))</f>
        <v>1</v>
      </c>
      <c r="C510" s="19">
        <f t="shared" si="697"/>
        <v>1</v>
      </c>
      <c r="D510" s="20">
        <v>4</v>
      </c>
      <c r="E510" s="21">
        <v>320</v>
      </c>
      <c r="F510" s="22">
        <v>0</v>
      </c>
      <c r="G510" s="23">
        <v>0</v>
      </c>
      <c r="H510" s="23">
        <v>0</v>
      </c>
      <c r="I510" s="23">
        <f>VLOOKUP(A510,'[1]Public Lighting Charges'!$A$8:$L$689,12,FALSE)</f>
        <v>80.446743832458168</v>
      </c>
      <c r="J510" s="24">
        <f t="shared" si="698"/>
        <v>80.446743832458168</v>
      </c>
      <c r="K510" s="25">
        <f t="shared" si="699"/>
        <v>80.446743832458168</v>
      </c>
      <c r="L510" s="25">
        <f t="shared" si="732"/>
        <v>113.05046891616536</v>
      </c>
      <c r="M510" s="25">
        <f t="shared" si="732"/>
        <v>113.34449649219782</v>
      </c>
      <c r="N510" s="25">
        <f t="shared" si="732"/>
        <v>113.0792985046793</v>
      </c>
      <c r="O510" s="25">
        <f t="shared" si="732"/>
        <v>114.13597893371001</v>
      </c>
      <c r="P510" s="23">
        <f t="shared" si="671"/>
        <v>113.05046891616536</v>
      </c>
      <c r="Q510" s="23">
        <f t="shared" si="672"/>
        <v>0</v>
      </c>
      <c r="R510" s="32">
        <f t="shared" si="709"/>
        <v>113.05046891616536</v>
      </c>
      <c r="S510" s="26">
        <f t="shared" si="680"/>
        <v>0</v>
      </c>
      <c r="U510" s="61">
        <f t="shared" si="681"/>
        <v>80.446743832458168</v>
      </c>
      <c r="V510" s="61">
        <f t="shared" si="682"/>
        <v>113.05046891616536</v>
      </c>
      <c r="W510" s="61">
        <f t="shared" si="683"/>
        <v>113.34449649219782</v>
      </c>
      <c r="X510" s="61">
        <f t="shared" si="684"/>
        <v>113.0792985046793</v>
      </c>
      <c r="Y510" s="61">
        <f t="shared" si="685"/>
        <v>114.13597893371001</v>
      </c>
      <c r="Z510" s="62">
        <f t="shared" si="686"/>
        <v>438.01593019680411</v>
      </c>
      <c r="AA510" s="61">
        <f t="shared" si="700"/>
        <v>33.689235101251839</v>
      </c>
      <c r="AB510" s="63">
        <f t="shared" si="701"/>
        <v>9.645214523162443E-6</v>
      </c>
      <c r="AC510" s="73"/>
      <c r="AD510" s="81">
        <f t="shared" si="702"/>
        <v>80.446743832458168</v>
      </c>
      <c r="AE510" s="81">
        <f t="shared" si="687"/>
        <v>92.490081247847399</v>
      </c>
      <c r="AF510" s="81">
        <f t="shared" si="688"/>
        <v>106.0588794112661</v>
      </c>
      <c r="AG510" s="81">
        <f t="shared" si="689"/>
        <v>121.34635972086302</v>
      </c>
      <c r="AH510" s="81">
        <f t="shared" si="690"/>
        <v>138.57021782543595</v>
      </c>
      <c r="AI510" s="82">
        <f t="shared" si="691"/>
        <v>438.01593019732371</v>
      </c>
      <c r="AK510" s="86">
        <f t="shared" si="692"/>
        <v>0.149705716373943</v>
      </c>
      <c r="AL510" s="86">
        <f t="shared" si="693"/>
        <v>0.14670544106300593</v>
      </c>
      <c r="AM510" s="86">
        <f t="shared" si="694"/>
        <v>0.14414144666111758</v>
      </c>
      <c r="AN510" s="86">
        <f t="shared" si="695"/>
        <v>0.14193963580113592</v>
      </c>
      <c r="AO510" s="56"/>
      <c r="AP510" s="53" t="str">
        <f t="shared" si="703"/>
        <v>HPS0110-TA-0320-004-B</v>
      </c>
      <c r="AQ510" s="53">
        <f t="shared" si="704"/>
        <v>80.446743832458168</v>
      </c>
      <c r="AR510" s="54">
        <f t="shared" ref="AR510:AU510" si="759">IF($B510=0,L510,AQ510*(1+AK510))</f>
        <v>92.490081247847399</v>
      </c>
      <c r="AS510" s="54">
        <f t="shared" si="759"/>
        <v>106.0588794112661</v>
      </c>
      <c r="AT510" s="54">
        <f t="shared" si="759"/>
        <v>121.34635972086301</v>
      </c>
      <c r="AU510" s="54">
        <f t="shared" si="759"/>
        <v>138.57021782543595</v>
      </c>
      <c r="AW510" s="102">
        <f t="shared" si="706"/>
        <v>0.41877686400104003</v>
      </c>
      <c r="AX510" s="102">
        <f t="shared" si="707"/>
        <v>0.722508720974813</v>
      </c>
      <c r="AY510" s="103">
        <f t="shared" si="708"/>
        <v>0.57961496082154385</v>
      </c>
    </row>
    <row r="511" spans="1:51" x14ac:dyDescent="0.2">
      <c r="A511" s="27" t="s">
        <v>525</v>
      </c>
      <c r="B511" s="18">
        <f>IF(ISERROR(VLOOKUP('Prices revenue smoothing'!A511,Quantities!$A$1:$B$576,2,FALSE)),0,VLOOKUP('Prices revenue smoothing'!A511,Quantities!$A$1:$B$576,2,FALSE))</f>
        <v>4</v>
      </c>
      <c r="C511" s="19">
        <f t="shared" si="697"/>
        <v>1</v>
      </c>
      <c r="D511" s="20">
        <v>4</v>
      </c>
      <c r="E511" s="21">
        <v>590</v>
      </c>
      <c r="F511" s="22">
        <v>0</v>
      </c>
      <c r="G511" s="23">
        <v>0</v>
      </c>
      <c r="H511" s="23">
        <v>0</v>
      </c>
      <c r="I511" s="23">
        <f>VLOOKUP(A511,'[1]Public Lighting Charges'!$A$8:$L$689,12,FALSE)</f>
        <v>73.040581019958168</v>
      </c>
      <c r="J511" s="24">
        <f t="shared" si="698"/>
        <v>73.040581019958168</v>
      </c>
      <c r="K511" s="25">
        <f t="shared" si="699"/>
        <v>73.040581019958168</v>
      </c>
      <c r="L511" s="25">
        <f t="shared" si="732"/>
        <v>102.64271169772124</v>
      </c>
      <c r="M511" s="25">
        <f t="shared" si="732"/>
        <v>102.90967023409195</v>
      </c>
      <c r="N511" s="25">
        <f t="shared" si="732"/>
        <v>102.66888714989381</v>
      </c>
      <c r="O511" s="25">
        <f t="shared" si="732"/>
        <v>103.62828648431014</v>
      </c>
      <c r="P511" s="23">
        <f t="shared" si="671"/>
        <v>102.64271169772124</v>
      </c>
      <c r="Q511" s="23">
        <f t="shared" si="672"/>
        <v>0</v>
      </c>
      <c r="R511" s="32">
        <f t="shared" si="709"/>
        <v>102.64271169772124</v>
      </c>
      <c r="S511" s="26">
        <f t="shared" si="680"/>
        <v>0</v>
      </c>
      <c r="U511" s="61">
        <f t="shared" si="681"/>
        <v>292.16232407983267</v>
      </c>
      <c r="V511" s="61">
        <f t="shared" si="682"/>
        <v>410.57084679088496</v>
      </c>
      <c r="W511" s="61">
        <f t="shared" si="683"/>
        <v>411.63868093636779</v>
      </c>
      <c r="X511" s="61">
        <f t="shared" si="684"/>
        <v>410.67554859957522</v>
      </c>
      <c r="Y511" s="61">
        <f t="shared" si="685"/>
        <v>414.51314593724055</v>
      </c>
      <c r="Z511" s="62">
        <f t="shared" si="686"/>
        <v>1590.763604016186</v>
      </c>
      <c r="AA511" s="61">
        <f t="shared" si="700"/>
        <v>122.35082185740788</v>
      </c>
      <c r="AB511" s="63">
        <f t="shared" si="701"/>
        <v>3.5028991318834682E-5</v>
      </c>
      <c r="AC511" s="73"/>
      <c r="AD511" s="81">
        <f t="shared" si="702"/>
        <v>292.16232407983267</v>
      </c>
      <c r="AE511" s="81">
        <f t="shared" si="687"/>
        <v>335.90069410368011</v>
      </c>
      <c r="AF511" s="81">
        <f t="shared" si="688"/>
        <v>385.17915358553034</v>
      </c>
      <c r="AG511" s="81">
        <f t="shared" si="689"/>
        <v>440.69943400705347</v>
      </c>
      <c r="AH511" s="81">
        <f t="shared" si="690"/>
        <v>503.25215116778139</v>
      </c>
      <c r="AI511" s="82">
        <f t="shared" si="691"/>
        <v>1590.7636040180737</v>
      </c>
      <c r="AK511" s="86">
        <f t="shared" si="692"/>
        <v>0.14970571637394298</v>
      </c>
      <c r="AL511" s="86">
        <f t="shared" si="693"/>
        <v>0.14670544106300595</v>
      </c>
      <c r="AM511" s="86">
        <f t="shared" si="694"/>
        <v>0.14414144666111756</v>
      </c>
      <c r="AN511" s="86">
        <f t="shared" si="695"/>
        <v>0.14193963580113597</v>
      </c>
      <c r="AO511" s="56"/>
      <c r="AP511" s="53" t="str">
        <f t="shared" si="703"/>
        <v>HPS0110-TA-0590-004-B</v>
      </c>
      <c r="AQ511" s="53">
        <f t="shared" si="704"/>
        <v>73.040581019958168</v>
      </c>
      <c r="AR511" s="54">
        <f t="shared" ref="AR511:AU511" si="760">IF($B511=0,L511,AQ511*(1+AK511))</f>
        <v>83.975173525920027</v>
      </c>
      <c r="AS511" s="54">
        <f t="shared" si="760"/>
        <v>96.294788396382586</v>
      </c>
      <c r="AT511" s="54">
        <f t="shared" si="760"/>
        <v>110.17485850176337</v>
      </c>
      <c r="AU511" s="54">
        <f t="shared" si="760"/>
        <v>125.81303779194535</v>
      </c>
      <c r="AW511" s="102">
        <f t="shared" si="706"/>
        <v>0.41877686400104008</v>
      </c>
      <c r="AX511" s="102">
        <f t="shared" si="707"/>
        <v>0.722508720974813</v>
      </c>
      <c r="AY511" s="103">
        <f t="shared" si="708"/>
        <v>0.57961496082154396</v>
      </c>
    </row>
    <row r="512" spans="1:51" x14ac:dyDescent="0.2">
      <c r="A512" s="27" t="s">
        <v>526</v>
      </c>
      <c r="B512" s="18">
        <f>IF(ISERROR(VLOOKUP('Prices revenue smoothing'!A512,Quantities!$A$1:$B$576,2,FALSE)),0,VLOOKUP('Prices revenue smoothing'!A512,Quantities!$A$1:$B$576,2,FALSE))</f>
        <v>3</v>
      </c>
      <c r="C512" s="19">
        <f t="shared" si="697"/>
        <v>1</v>
      </c>
      <c r="D512" s="20">
        <v>4</v>
      </c>
      <c r="E512" s="21">
        <v>860</v>
      </c>
      <c r="F512" s="22">
        <v>0</v>
      </c>
      <c r="G512" s="23">
        <v>0</v>
      </c>
      <c r="H512" s="23">
        <v>0</v>
      </c>
      <c r="I512" s="23">
        <f>VLOOKUP(A512,'[1]Public Lighting Charges'!$A$8:$L$689,12,FALSE)</f>
        <v>92.719428467541348</v>
      </c>
      <c r="J512" s="24">
        <f t="shared" si="698"/>
        <v>92.719428467541348</v>
      </c>
      <c r="K512" s="25">
        <f t="shared" si="699"/>
        <v>92.719428467541348</v>
      </c>
      <c r="L512" s="25">
        <f t="shared" si="732"/>
        <v>130.29706817872716</v>
      </c>
      <c r="M512" s="25">
        <f t="shared" si="732"/>
        <v>130.63595161271925</v>
      </c>
      <c r="N512" s="25">
        <f t="shared" si="732"/>
        <v>130.33029591228882</v>
      </c>
      <c r="O512" s="25">
        <f t="shared" si="732"/>
        <v>131.54817995314707</v>
      </c>
      <c r="P512" s="23">
        <f t="shared" si="671"/>
        <v>130.29706817872716</v>
      </c>
      <c r="Q512" s="23">
        <f t="shared" si="672"/>
        <v>0</v>
      </c>
      <c r="R512" s="32">
        <f t="shared" si="709"/>
        <v>130.29706817872716</v>
      </c>
      <c r="S512" s="26">
        <f t="shared" si="680"/>
        <v>0</v>
      </c>
      <c r="U512" s="61">
        <f t="shared" si="681"/>
        <v>278.15828540262407</v>
      </c>
      <c r="V512" s="61">
        <f t="shared" si="682"/>
        <v>390.89120453618148</v>
      </c>
      <c r="W512" s="61">
        <f t="shared" si="683"/>
        <v>391.90785483815773</v>
      </c>
      <c r="X512" s="61">
        <f t="shared" si="684"/>
        <v>390.99088773686645</v>
      </c>
      <c r="Y512" s="61">
        <f t="shared" si="685"/>
        <v>394.64453985944124</v>
      </c>
      <c r="Z512" s="62">
        <f t="shared" si="686"/>
        <v>1514.5145013740148</v>
      </c>
      <c r="AA512" s="61">
        <f t="shared" si="700"/>
        <v>116.48625445681716</v>
      </c>
      <c r="AB512" s="63">
        <f t="shared" si="701"/>
        <v>3.3349968019723308E-5</v>
      </c>
      <c r="AC512" s="73"/>
      <c r="AD512" s="81">
        <f t="shared" si="702"/>
        <v>278.15828540262407</v>
      </c>
      <c r="AE512" s="81">
        <f t="shared" si="687"/>
        <v>319.8001707841716</v>
      </c>
      <c r="AF512" s="81">
        <f t="shared" si="688"/>
        <v>366.7165958910881</v>
      </c>
      <c r="AG512" s="81">
        <f t="shared" si="689"/>
        <v>419.57565653746997</v>
      </c>
      <c r="AH512" s="81">
        <f t="shared" si="690"/>
        <v>479.13007241742093</v>
      </c>
      <c r="AI512" s="82">
        <f t="shared" si="691"/>
        <v>1514.5145013758115</v>
      </c>
      <c r="AK512" s="86">
        <f t="shared" si="692"/>
        <v>0.14970571637394298</v>
      </c>
      <c r="AL512" s="86">
        <f t="shared" si="693"/>
        <v>0.1467054410630059</v>
      </c>
      <c r="AM512" s="86">
        <f t="shared" si="694"/>
        <v>0.14414144666111753</v>
      </c>
      <c r="AN512" s="86">
        <f t="shared" si="695"/>
        <v>0.14193963580113589</v>
      </c>
      <c r="AO512" s="56"/>
      <c r="AP512" s="53" t="str">
        <f t="shared" si="703"/>
        <v>HPS0120-ST-0860-004-B</v>
      </c>
      <c r="AQ512" s="53">
        <f t="shared" si="704"/>
        <v>92.719428467541348</v>
      </c>
      <c r="AR512" s="54">
        <f t="shared" ref="AR512:AU512" si="761">IF($B512=0,L512,AQ512*(1+AK512))</f>
        <v>106.6000569280572</v>
      </c>
      <c r="AS512" s="54">
        <f t="shared" si="761"/>
        <v>122.23886529702938</v>
      </c>
      <c r="AT512" s="54">
        <f t="shared" si="761"/>
        <v>139.85855217915667</v>
      </c>
      <c r="AU512" s="54">
        <f t="shared" si="761"/>
        <v>159.71002413914036</v>
      </c>
      <c r="AW512" s="102">
        <f t="shared" si="706"/>
        <v>0.41877686400104003</v>
      </c>
      <c r="AX512" s="102">
        <f t="shared" si="707"/>
        <v>0.72250872097481345</v>
      </c>
      <c r="AY512" s="103">
        <f t="shared" si="708"/>
        <v>0.57961496082154351</v>
      </c>
    </row>
    <row r="513" spans="1:51" x14ac:dyDescent="0.2">
      <c r="A513" s="27" t="s">
        <v>527</v>
      </c>
      <c r="B513" s="18">
        <f>IF(ISERROR(VLOOKUP('Prices revenue smoothing'!A513,Quantities!$A$1:$B$576,2,FALSE)),0,VLOOKUP('Prices revenue smoothing'!A513,Quantities!$A$1:$B$576,2,FALSE))</f>
        <v>170</v>
      </c>
      <c r="C513" s="19">
        <f t="shared" si="697"/>
        <v>1</v>
      </c>
      <c r="D513" s="20">
        <v>4</v>
      </c>
      <c r="E513" s="21">
        <v>70</v>
      </c>
      <c r="F513" s="22">
        <v>0</v>
      </c>
      <c r="G513" s="23">
        <v>0</v>
      </c>
      <c r="H513" s="23">
        <v>0</v>
      </c>
      <c r="I513" s="23">
        <f>VLOOKUP(A513,'[1]Public Lighting Charges'!$A$8:$L$689,12,FALSE)</f>
        <v>81.023554870596826</v>
      </c>
      <c r="J513" s="24">
        <f t="shared" si="698"/>
        <v>81.023554870596826</v>
      </c>
      <c r="K513" s="25">
        <f t="shared" si="699"/>
        <v>81.023554870596826</v>
      </c>
      <c r="L513" s="25">
        <f t="shared" si="732"/>
        <v>113.86105185875655</v>
      </c>
      <c r="M513" s="25">
        <f t="shared" si="732"/>
        <v>114.15718764132784</v>
      </c>
      <c r="N513" s="25">
        <f t="shared" si="732"/>
        <v>113.89008815824585</v>
      </c>
      <c r="O513" s="25">
        <f t="shared" si="732"/>
        <v>114.95434508952155</v>
      </c>
      <c r="P513" s="23">
        <f t="shared" si="671"/>
        <v>113.86105185875655</v>
      </c>
      <c r="Q513" s="23">
        <f t="shared" si="672"/>
        <v>0</v>
      </c>
      <c r="R513" s="32">
        <f t="shared" si="709"/>
        <v>113.86105185875655</v>
      </c>
      <c r="S513" s="26">
        <f t="shared" si="680"/>
        <v>0</v>
      </c>
      <c r="U513" s="61">
        <f t="shared" si="681"/>
        <v>13774.00432800146</v>
      </c>
      <c r="V513" s="61">
        <f t="shared" si="682"/>
        <v>19356.378815988613</v>
      </c>
      <c r="W513" s="61">
        <f t="shared" si="683"/>
        <v>19406.721899025732</v>
      </c>
      <c r="X513" s="61">
        <f t="shared" si="684"/>
        <v>19361.314986901794</v>
      </c>
      <c r="Y513" s="61">
        <f t="shared" si="685"/>
        <v>19542.238665218665</v>
      </c>
      <c r="Z513" s="62">
        <f t="shared" si="686"/>
        <v>74996.613049117746</v>
      </c>
      <c r="AA513" s="61">
        <f t="shared" si="700"/>
        <v>5768.2343372172054</v>
      </c>
      <c r="AB513" s="63">
        <f t="shared" si="701"/>
        <v>1.6514431816311655E-3</v>
      </c>
      <c r="AC513" s="73"/>
      <c r="AD513" s="81">
        <f t="shared" si="702"/>
        <v>13774.00432800146</v>
      </c>
      <c r="AE513" s="81">
        <f t="shared" si="687"/>
        <v>15836.05151326271</v>
      </c>
      <c r="AF513" s="81">
        <f t="shared" si="688"/>
        <v>18159.286435212398</v>
      </c>
      <c r="AG513" s="81">
        <f t="shared" si="689"/>
        <v>20776.792252317522</v>
      </c>
      <c r="AH513" s="81">
        <f t="shared" si="690"/>
        <v>23725.842577727333</v>
      </c>
      <c r="AI513" s="82">
        <f t="shared" si="691"/>
        <v>74996.613049206717</v>
      </c>
      <c r="AK513" s="86">
        <f t="shared" si="692"/>
        <v>0.149705716373943</v>
      </c>
      <c r="AL513" s="86">
        <f t="shared" si="693"/>
        <v>0.14670544106300593</v>
      </c>
      <c r="AM513" s="86">
        <f t="shared" si="694"/>
        <v>0.14414144666111758</v>
      </c>
      <c r="AN513" s="86">
        <f t="shared" si="695"/>
        <v>0.14193963580113592</v>
      </c>
      <c r="AO513" s="56"/>
      <c r="AP513" s="53" t="str">
        <f t="shared" si="703"/>
        <v>HPS0170-ST-0070-004-B</v>
      </c>
      <c r="AQ513" s="53">
        <f t="shared" si="704"/>
        <v>81.023554870596826</v>
      </c>
      <c r="AR513" s="54">
        <f t="shared" ref="AR513:AU513" si="762">IF($B513=0,L513,AQ513*(1+AK513))</f>
        <v>93.153244195663007</v>
      </c>
      <c r="AS513" s="54">
        <f t="shared" si="762"/>
        <v>106.81933197183766</v>
      </c>
      <c r="AT513" s="54">
        <f t="shared" si="762"/>
        <v>122.2164250136325</v>
      </c>
      <c r="AU513" s="54">
        <f t="shared" si="762"/>
        <v>139.56377986898434</v>
      </c>
      <c r="AW513" s="102">
        <f t="shared" si="706"/>
        <v>0.41877686400103997</v>
      </c>
      <c r="AX513" s="102">
        <f t="shared" si="707"/>
        <v>0.72250872097481322</v>
      </c>
      <c r="AY513" s="103">
        <f t="shared" si="708"/>
        <v>0.57961496082154362</v>
      </c>
    </row>
    <row r="514" spans="1:51" x14ac:dyDescent="0.2">
      <c r="A514" s="27" t="s">
        <v>528</v>
      </c>
      <c r="B514" s="18">
        <f>IF(ISERROR(VLOOKUP('Prices revenue smoothing'!A514,Quantities!$A$1:$B$576,2,FALSE)),0,VLOOKUP('Prices revenue smoothing'!A514,Quantities!$A$1:$B$576,2,FALSE))</f>
        <v>58</v>
      </c>
      <c r="C514" s="19">
        <f t="shared" si="697"/>
        <v>1</v>
      </c>
      <c r="D514" s="20">
        <v>4</v>
      </c>
      <c r="E514" s="21">
        <v>240</v>
      </c>
      <c r="F514" s="22">
        <v>0</v>
      </c>
      <c r="G514" s="23">
        <v>0</v>
      </c>
      <c r="H514" s="23">
        <v>0</v>
      </c>
      <c r="I514" s="23">
        <f>VLOOKUP(A514,'[1]Public Lighting Charges'!$A$8:$L$689,12,FALSE)</f>
        <v>91.833468870596832</v>
      </c>
      <c r="J514" s="24">
        <f t="shared" si="698"/>
        <v>91.833468870596832</v>
      </c>
      <c r="K514" s="25">
        <f t="shared" si="699"/>
        <v>91.833468870596832</v>
      </c>
      <c r="L514" s="25">
        <f t="shared" si="732"/>
        <v>129.05204391666445</v>
      </c>
      <c r="M514" s="25">
        <f t="shared" si="732"/>
        <v>129.38768922639767</v>
      </c>
      <c r="N514" s="25">
        <f t="shared" si="732"/>
        <v>129.08495415010859</v>
      </c>
      <c r="O514" s="25">
        <f t="shared" si="732"/>
        <v>130.29120097456249</v>
      </c>
      <c r="P514" s="23">
        <f t="shared" si="671"/>
        <v>129.05204391666445</v>
      </c>
      <c r="Q514" s="23">
        <f t="shared" si="672"/>
        <v>0</v>
      </c>
      <c r="R514" s="32">
        <f t="shared" si="709"/>
        <v>129.05204391666445</v>
      </c>
      <c r="S514" s="26">
        <f t="shared" si="680"/>
        <v>0</v>
      </c>
      <c r="U514" s="61">
        <f t="shared" si="681"/>
        <v>5326.3411944946165</v>
      </c>
      <c r="V514" s="61">
        <f t="shared" si="682"/>
        <v>7485.0185471665382</v>
      </c>
      <c r="W514" s="61">
        <f t="shared" si="683"/>
        <v>7504.4859751310651</v>
      </c>
      <c r="X514" s="61">
        <f t="shared" si="684"/>
        <v>7486.9273407062983</v>
      </c>
      <c r="Y514" s="61">
        <f t="shared" si="685"/>
        <v>7556.8896565246241</v>
      </c>
      <c r="Z514" s="62">
        <f t="shared" si="686"/>
        <v>29000.829389825496</v>
      </c>
      <c r="AA514" s="61">
        <f t="shared" si="700"/>
        <v>2230.5484620300076</v>
      </c>
      <c r="AB514" s="63">
        <f t="shared" si="701"/>
        <v>6.3860513175587204E-4</v>
      </c>
      <c r="AC514" s="73"/>
      <c r="AD514" s="81">
        <f t="shared" si="702"/>
        <v>5326.3411944946165</v>
      </c>
      <c r="AE514" s="81">
        <f t="shared" si="687"/>
        <v>6123.7249186684758</v>
      </c>
      <c r="AF514" s="81">
        <f t="shared" si="688"/>
        <v>7022.1086838102547</v>
      </c>
      <c r="AG514" s="81">
        <f t="shared" si="689"/>
        <v>8034.2855881062605</v>
      </c>
      <c r="AH514" s="81">
        <f t="shared" si="690"/>
        <v>9174.6691584043783</v>
      </c>
      <c r="AI514" s="82">
        <f t="shared" si="691"/>
        <v>29000.829389859908</v>
      </c>
      <c r="AK514" s="86">
        <f t="shared" si="692"/>
        <v>0.14970571637394289</v>
      </c>
      <c r="AL514" s="86">
        <f t="shared" si="693"/>
        <v>0.14670544106300593</v>
      </c>
      <c r="AM514" s="86">
        <f t="shared" si="694"/>
        <v>0.1441414466611175</v>
      </c>
      <c r="AN514" s="86">
        <f t="shared" si="695"/>
        <v>0.14193963580113592</v>
      </c>
      <c r="AO514" s="56"/>
      <c r="AP514" s="53" t="str">
        <f t="shared" si="703"/>
        <v>HPS0170-ST-0240-004-B</v>
      </c>
      <c r="AQ514" s="53">
        <f t="shared" si="704"/>
        <v>91.833468870596832</v>
      </c>
      <c r="AR514" s="54">
        <f t="shared" ref="AR514:AU514" si="763">IF($B514=0,L514,AQ514*(1+AK514))</f>
        <v>105.58146411497371</v>
      </c>
      <c r="AS514" s="54">
        <f t="shared" si="763"/>
        <v>121.07083937603888</v>
      </c>
      <c r="AT514" s="54">
        <f t="shared" si="763"/>
        <v>138.5221653121769</v>
      </c>
      <c r="AU514" s="54">
        <f t="shared" si="763"/>
        <v>158.18395100697205</v>
      </c>
      <c r="AW514" s="102">
        <f t="shared" si="706"/>
        <v>0.41877686400103981</v>
      </c>
      <c r="AX514" s="102">
        <f t="shared" si="707"/>
        <v>0.722508720974813</v>
      </c>
      <c r="AY514" s="103">
        <f t="shared" si="708"/>
        <v>0.57961496082154362</v>
      </c>
    </row>
    <row r="515" spans="1:51" x14ac:dyDescent="0.2">
      <c r="A515" s="27" t="s">
        <v>529</v>
      </c>
      <c r="B515" s="18">
        <f>IF(ISERROR(VLOOKUP('Prices revenue smoothing'!A515,Quantities!$A$1:$B$576,2,FALSE)),0,VLOOKUP('Prices revenue smoothing'!A515,Quantities!$A$1:$B$576,2,FALSE))</f>
        <v>3</v>
      </c>
      <c r="C515" s="19">
        <f t="shared" si="697"/>
        <v>1</v>
      </c>
      <c r="D515" s="20">
        <v>4</v>
      </c>
      <c r="E515" s="21">
        <v>270</v>
      </c>
      <c r="F515" s="22">
        <v>0</v>
      </c>
      <c r="G515" s="23">
        <v>0</v>
      </c>
      <c r="H515" s="23">
        <v>0</v>
      </c>
      <c r="I515" s="23">
        <f>VLOOKUP(A515,'[1]Public Lighting Charges'!$A$8:$L$689,12,FALSE)</f>
        <v>84.315182787263495</v>
      </c>
      <c r="J515" s="24">
        <f t="shared" si="698"/>
        <v>84.315182787263495</v>
      </c>
      <c r="K515" s="25">
        <f t="shared" si="699"/>
        <v>84.315182787263495</v>
      </c>
      <c r="L515" s="25">
        <f t="shared" si="732"/>
        <v>118.48672173362063</v>
      </c>
      <c r="M515" s="25">
        <f t="shared" si="732"/>
        <v>118.79488820048601</v>
      </c>
      <c r="N515" s="25">
        <f t="shared" si="732"/>
        <v>118.51693764926162</v>
      </c>
      <c r="O515" s="25">
        <f t="shared" si="732"/>
        <v>119.62443062258816</v>
      </c>
      <c r="P515" s="23">
        <f t="shared" si="671"/>
        <v>118.48672173362063</v>
      </c>
      <c r="Q515" s="23">
        <f t="shared" si="672"/>
        <v>0</v>
      </c>
      <c r="R515" s="32">
        <f t="shared" si="709"/>
        <v>118.48672173362063</v>
      </c>
      <c r="S515" s="26">
        <f t="shared" si="680"/>
        <v>0</v>
      </c>
      <c r="U515" s="61">
        <f t="shared" si="681"/>
        <v>252.94554836179049</v>
      </c>
      <c r="V515" s="61">
        <f t="shared" si="682"/>
        <v>355.46016520086187</v>
      </c>
      <c r="W515" s="61">
        <f t="shared" si="683"/>
        <v>356.38466460145804</v>
      </c>
      <c r="X515" s="61">
        <f t="shared" si="684"/>
        <v>355.55081294778483</v>
      </c>
      <c r="Y515" s="61">
        <f t="shared" si="685"/>
        <v>358.87329186776446</v>
      </c>
      <c r="Z515" s="62">
        <f t="shared" si="686"/>
        <v>1377.2363476335979</v>
      </c>
      <c r="AA515" s="61">
        <f t="shared" si="700"/>
        <v>105.92774350597398</v>
      </c>
      <c r="AB515" s="63">
        <f t="shared" si="701"/>
        <v>3.0327070561233424E-5</v>
      </c>
      <c r="AC515" s="73"/>
      <c r="AD515" s="81">
        <f t="shared" si="702"/>
        <v>252.94554836179049</v>
      </c>
      <c r="AE515" s="81">
        <f t="shared" si="687"/>
        <v>290.81294288289217</v>
      </c>
      <c r="AF515" s="81">
        <f t="shared" si="688"/>
        <v>333.47678393535762</v>
      </c>
      <c r="AG515" s="81">
        <f t="shared" si="689"/>
        <v>381.54460999969695</v>
      </c>
      <c r="AH515" s="81">
        <f t="shared" si="690"/>
        <v>435.70091298494037</v>
      </c>
      <c r="AI515" s="82">
        <f t="shared" si="691"/>
        <v>1377.2363476352321</v>
      </c>
      <c r="AK515" s="86">
        <f t="shared" si="692"/>
        <v>0.149705716373943</v>
      </c>
      <c r="AL515" s="86">
        <f t="shared" si="693"/>
        <v>0.14670544106300593</v>
      </c>
      <c r="AM515" s="86">
        <f t="shared" si="694"/>
        <v>0.14414144666111742</v>
      </c>
      <c r="AN515" s="86">
        <f t="shared" si="695"/>
        <v>0.14193963580113592</v>
      </c>
      <c r="AO515" s="56"/>
      <c r="AP515" s="53" t="str">
        <f t="shared" si="703"/>
        <v>HPS0170-ST-0270-004-B</v>
      </c>
      <c r="AQ515" s="53">
        <f t="shared" si="704"/>
        <v>84.315182787263495</v>
      </c>
      <c r="AR515" s="54">
        <f t="shared" ref="AR515:AU515" si="764">IF($B515=0,L515,AQ515*(1+AK515))</f>
        <v>96.937647627630724</v>
      </c>
      <c r="AS515" s="54">
        <f t="shared" si="764"/>
        <v>111.15892797845254</v>
      </c>
      <c r="AT515" s="54">
        <f t="shared" si="764"/>
        <v>127.18153666656566</v>
      </c>
      <c r="AU515" s="54">
        <f t="shared" si="764"/>
        <v>145.23363766164681</v>
      </c>
      <c r="AW515" s="102">
        <f t="shared" si="706"/>
        <v>0.41877686400103997</v>
      </c>
      <c r="AX515" s="102">
        <f t="shared" si="707"/>
        <v>0.722508720974813</v>
      </c>
      <c r="AY515" s="103">
        <f t="shared" si="708"/>
        <v>0.57961496082154385</v>
      </c>
    </row>
    <row r="516" spans="1:51" x14ac:dyDescent="0.2">
      <c r="A516" s="27" t="s">
        <v>530</v>
      </c>
      <c r="B516" s="18">
        <f>IF(ISERROR(VLOOKUP('Prices revenue smoothing'!A516,Quantities!$A$1:$B$576,2,FALSE)),0,VLOOKUP('Prices revenue smoothing'!A516,Quantities!$A$1:$B$576,2,FALSE))</f>
        <v>311</v>
      </c>
      <c r="C516" s="19">
        <f t="shared" si="697"/>
        <v>1</v>
      </c>
      <c r="D516" s="20">
        <v>4</v>
      </c>
      <c r="E516" s="21">
        <v>330</v>
      </c>
      <c r="F516" s="22">
        <v>0</v>
      </c>
      <c r="G516" s="23">
        <v>0</v>
      </c>
      <c r="H516" s="23">
        <v>0</v>
      </c>
      <c r="I516" s="23">
        <f>VLOOKUP(A516,'[1]Public Lighting Charges'!$A$8:$L$689,12,FALSE)</f>
        <v>90.898438620596821</v>
      </c>
      <c r="J516" s="24">
        <f t="shared" si="698"/>
        <v>90.898438620596821</v>
      </c>
      <c r="K516" s="25">
        <f t="shared" si="699"/>
        <v>90.898438620596821</v>
      </c>
      <c r="L516" s="25">
        <f t="shared" si="732"/>
        <v>127.73806148334872</v>
      </c>
      <c r="M516" s="25">
        <f t="shared" si="732"/>
        <v>128.07028931880234</v>
      </c>
      <c r="N516" s="25">
        <f t="shared" si="732"/>
        <v>127.77063663129316</v>
      </c>
      <c r="O516" s="25">
        <f t="shared" si="732"/>
        <v>128.96460168872139</v>
      </c>
      <c r="P516" s="23">
        <f t="shared" si="671"/>
        <v>127.73806148334872</v>
      </c>
      <c r="Q516" s="23">
        <f t="shared" si="672"/>
        <v>0</v>
      </c>
      <c r="R516" s="32">
        <f t="shared" si="709"/>
        <v>127.73806148334872</v>
      </c>
      <c r="S516" s="26">
        <f t="shared" si="680"/>
        <v>0</v>
      </c>
      <c r="U516" s="61">
        <f t="shared" si="681"/>
        <v>28269.414411005611</v>
      </c>
      <c r="V516" s="61">
        <f t="shared" si="682"/>
        <v>39726.537121321453</v>
      </c>
      <c r="W516" s="61">
        <f t="shared" si="683"/>
        <v>39829.859978147528</v>
      </c>
      <c r="X516" s="61">
        <f t="shared" si="684"/>
        <v>39736.667992332172</v>
      </c>
      <c r="Y516" s="61">
        <f t="shared" si="685"/>
        <v>40107.991125192355</v>
      </c>
      <c r="Z516" s="62">
        <f t="shared" si="686"/>
        <v>153921.13166374751</v>
      </c>
      <c r="AA516" s="61">
        <f t="shared" si="700"/>
        <v>11838.576714186744</v>
      </c>
      <c r="AB516" s="63">
        <f t="shared" si="701"/>
        <v>3.3893797741048662E-3</v>
      </c>
      <c r="AC516" s="73"/>
      <c r="AD516" s="81">
        <f t="shared" si="702"/>
        <v>28269.414411005611</v>
      </c>
      <c r="AE516" s="81">
        <f t="shared" si="687"/>
        <v>32501.507346877075</v>
      </c>
      <c r="AF516" s="81">
        <f t="shared" si="688"/>
        <v>37269.655317413206</v>
      </c>
      <c r="AG516" s="81">
        <f t="shared" si="689"/>
        <v>42641.757351426364</v>
      </c>
      <c r="AH516" s="81">
        <f t="shared" si="690"/>
        <v>48694.312859808233</v>
      </c>
      <c r="AI516" s="82">
        <f t="shared" si="691"/>
        <v>153921.13166393017</v>
      </c>
      <c r="AK516" s="86">
        <f t="shared" si="692"/>
        <v>0.14970571637394303</v>
      </c>
      <c r="AL516" s="86">
        <f t="shared" si="693"/>
        <v>0.14670544106300598</v>
      </c>
      <c r="AM516" s="86">
        <f t="shared" si="694"/>
        <v>0.14414144666111772</v>
      </c>
      <c r="AN516" s="86">
        <f t="shared" si="695"/>
        <v>0.14193963580113594</v>
      </c>
      <c r="AO516" s="56"/>
      <c r="AP516" s="53" t="str">
        <f t="shared" si="703"/>
        <v>HPS0170-ST-0330-004-B</v>
      </c>
      <c r="AQ516" s="53">
        <f t="shared" si="704"/>
        <v>90.898438620596821</v>
      </c>
      <c r="AR516" s="54">
        <f t="shared" ref="AR516:AU516" si="765">IF($B516=0,L516,AQ516*(1+AK516))</f>
        <v>104.50645449156616</v>
      </c>
      <c r="AS516" s="54">
        <f t="shared" si="765"/>
        <v>119.83811999168233</v>
      </c>
      <c r="AT516" s="54">
        <f t="shared" si="765"/>
        <v>137.11175997243203</v>
      </c>
      <c r="AU516" s="54">
        <f t="shared" si="765"/>
        <v>156.57335324697181</v>
      </c>
      <c r="AW516" s="102">
        <f t="shared" si="706"/>
        <v>0.41877686400104014</v>
      </c>
      <c r="AX516" s="102">
        <f t="shared" si="707"/>
        <v>0.72250872097481333</v>
      </c>
      <c r="AY516" s="103">
        <f t="shared" si="708"/>
        <v>0.57961496082154373</v>
      </c>
    </row>
    <row r="517" spans="1:51" x14ac:dyDescent="0.2">
      <c r="A517" s="27" t="s">
        <v>531</v>
      </c>
      <c r="B517" s="18">
        <f>IF(ISERROR(VLOOKUP('Prices revenue smoothing'!A517,Quantities!$A$1:$B$576,2,FALSE)),0,VLOOKUP('Prices revenue smoothing'!A517,Quantities!$A$1:$B$576,2,FALSE))</f>
        <v>9</v>
      </c>
      <c r="C517" s="19">
        <f t="shared" si="697"/>
        <v>1</v>
      </c>
      <c r="D517" s="20">
        <v>4</v>
      </c>
      <c r="E517" s="21">
        <v>400</v>
      </c>
      <c r="F517" s="22">
        <v>0</v>
      </c>
      <c r="G517" s="23">
        <v>0</v>
      </c>
      <c r="H517" s="23">
        <v>0</v>
      </c>
      <c r="I517" s="23">
        <f>VLOOKUP(A517,'[1]Public Lighting Charges'!$A$8:$L$689,12,FALSE)</f>
        <v>85.96099674559683</v>
      </c>
      <c r="J517" s="24">
        <f t="shared" si="698"/>
        <v>85.96099674559683</v>
      </c>
      <c r="K517" s="25">
        <f t="shared" si="699"/>
        <v>85.96099674559683</v>
      </c>
      <c r="L517" s="25">
        <f t="shared" si="732"/>
        <v>120.79955667105266</v>
      </c>
      <c r="M517" s="25">
        <f t="shared" si="732"/>
        <v>121.11373848006509</v>
      </c>
      <c r="N517" s="25">
        <f t="shared" si="732"/>
        <v>120.83036239476952</v>
      </c>
      <c r="O517" s="25">
        <f t="shared" si="732"/>
        <v>121.95947338912148</v>
      </c>
      <c r="P517" s="23">
        <f t="shared" ref="P517:P553" si="766">IF($D517=4,($I517*(1+L$8)*L$7))</f>
        <v>120.79955667105266</v>
      </c>
      <c r="Q517" s="23">
        <f t="shared" ref="Q517:Q553" si="767">IF($D517=4,0)</f>
        <v>0</v>
      </c>
      <c r="R517" s="32">
        <f t="shared" si="709"/>
        <v>120.79955667105266</v>
      </c>
      <c r="S517" s="26">
        <f t="shared" si="680"/>
        <v>0</v>
      </c>
      <c r="U517" s="61">
        <f t="shared" si="681"/>
        <v>773.64897071037149</v>
      </c>
      <c r="V517" s="61">
        <f t="shared" si="682"/>
        <v>1087.196010039474</v>
      </c>
      <c r="W517" s="61">
        <f t="shared" si="683"/>
        <v>1090.0236463205858</v>
      </c>
      <c r="X517" s="61">
        <f t="shared" si="684"/>
        <v>1087.4732615529258</v>
      </c>
      <c r="Y517" s="61">
        <f t="shared" si="685"/>
        <v>1097.6352605020934</v>
      </c>
      <c r="Z517" s="62">
        <f t="shared" si="686"/>
        <v>4212.3591012863099</v>
      </c>
      <c r="AA517" s="61">
        <f t="shared" si="700"/>
        <v>323.9862897917219</v>
      </c>
      <c r="AB517" s="63">
        <f t="shared" si="701"/>
        <v>9.2757145070607877E-5</v>
      </c>
      <c r="AC517" s="73"/>
      <c r="AD517" s="81">
        <f t="shared" si="702"/>
        <v>773.64897071037149</v>
      </c>
      <c r="AE517" s="81">
        <f t="shared" si="687"/>
        <v>889.46864409253135</v>
      </c>
      <c r="AF517" s="81">
        <f t="shared" si="688"/>
        <v>1019.9585338358401</v>
      </c>
      <c r="AG517" s="81">
        <f t="shared" si="689"/>
        <v>1166.9768324372906</v>
      </c>
      <c r="AH517" s="81">
        <f t="shared" si="690"/>
        <v>1332.6170990218029</v>
      </c>
      <c r="AI517" s="82">
        <f t="shared" si="691"/>
        <v>4212.3591012913075</v>
      </c>
      <c r="AK517" s="86">
        <f t="shared" si="692"/>
        <v>0.14970571637394306</v>
      </c>
      <c r="AL517" s="86">
        <f t="shared" si="693"/>
        <v>0.14670544106300598</v>
      </c>
      <c r="AM517" s="86">
        <f t="shared" si="694"/>
        <v>0.14414144666111767</v>
      </c>
      <c r="AN517" s="86">
        <f t="shared" si="695"/>
        <v>0.141939635801136</v>
      </c>
      <c r="AO517" s="56"/>
      <c r="AP517" s="53" t="str">
        <f t="shared" si="703"/>
        <v>HPS0170-ST-0400-004-B</v>
      </c>
      <c r="AQ517" s="53">
        <f t="shared" si="704"/>
        <v>85.96099674559683</v>
      </c>
      <c r="AR517" s="54">
        <f t="shared" ref="AR517:AU517" si="768">IF($B517=0,L517,AQ517*(1+AK517))</f>
        <v>98.829849343614583</v>
      </c>
      <c r="AS517" s="54">
        <f t="shared" si="768"/>
        <v>113.32872598175999</v>
      </c>
      <c r="AT517" s="54">
        <f t="shared" si="768"/>
        <v>129.66409249303226</v>
      </c>
      <c r="AU517" s="54">
        <f t="shared" si="768"/>
        <v>148.06856655797807</v>
      </c>
      <c r="AW517" s="102">
        <f t="shared" si="706"/>
        <v>0.41877686400104008</v>
      </c>
      <c r="AX517" s="102">
        <f t="shared" si="707"/>
        <v>0.72250872097481311</v>
      </c>
      <c r="AY517" s="103">
        <f t="shared" si="708"/>
        <v>0.57961496082154385</v>
      </c>
    </row>
    <row r="518" spans="1:51" x14ac:dyDescent="0.2">
      <c r="A518" s="27" t="s">
        <v>532</v>
      </c>
      <c r="B518" s="18">
        <f>IF(ISERROR(VLOOKUP('Prices revenue smoothing'!A518,Quantities!$A$1:$B$576,2,FALSE)),0,VLOOKUP('Prices revenue smoothing'!A518,Quantities!$A$1:$B$576,2,FALSE))</f>
        <v>3</v>
      </c>
      <c r="C518" s="19">
        <f t="shared" si="697"/>
        <v>1</v>
      </c>
      <c r="D518" s="20">
        <v>4</v>
      </c>
      <c r="E518" s="21">
        <v>440</v>
      </c>
      <c r="F518" s="22">
        <v>0</v>
      </c>
      <c r="G518" s="23">
        <v>0</v>
      </c>
      <c r="H518" s="23">
        <v>0</v>
      </c>
      <c r="I518" s="23">
        <f>VLOOKUP(A518,'[1]Public Lighting Charges'!$A$8:$L$689,12,FALSE)</f>
        <v>84.315182787263495</v>
      </c>
      <c r="J518" s="24">
        <f t="shared" si="698"/>
        <v>84.315182787263495</v>
      </c>
      <c r="K518" s="25">
        <f t="shared" si="699"/>
        <v>84.315182787263495</v>
      </c>
      <c r="L518" s="25">
        <f t="shared" si="732"/>
        <v>118.48672173362063</v>
      </c>
      <c r="M518" s="25">
        <f t="shared" si="732"/>
        <v>118.79488820048601</v>
      </c>
      <c r="N518" s="25">
        <f t="shared" si="732"/>
        <v>118.51693764926162</v>
      </c>
      <c r="O518" s="25">
        <f t="shared" si="732"/>
        <v>119.62443062258816</v>
      </c>
      <c r="P518" s="23">
        <f t="shared" si="766"/>
        <v>118.48672173362063</v>
      </c>
      <c r="Q518" s="23">
        <f t="shared" si="767"/>
        <v>0</v>
      </c>
      <c r="R518" s="32">
        <f t="shared" si="709"/>
        <v>118.48672173362063</v>
      </c>
      <c r="S518" s="26">
        <f t="shared" si="680"/>
        <v>0</v>
      </c>
      <c r="U518" s="61">
        <f t="shared" si="681"/>
        <v>252.94554836179049</v>
      </c>
      <c r="V518" s="61">
        <f t="shared" si="682"/>
        <v>355.46016520086187</v>
      </c>
      <c r="W518" s="61">
        <f t="shared" si="683"/>
        <v>356.38466460145804</v>
      </c>
      <c r="X518" s="61">
        <f t="shared" si="684"/>
        <v>355.55081294778483</v>
      </c>
      <c r="Y518" s="61">
        <f t="shared" si="685"/>
        <v>358.87329186776446</v>
      </c>
      <c r="Z518" s="62">
        <f t="shared" si="686"/>
        <v>1377.2363476335979</v>
      </c>
      <c r="AA518" s="61">
        <f t="shared" si="700"/>
        <v>105.92774350597398</v>
      </c>
      <c r="AB518" s="63">
        <f t="shared" si="701"/>
        <v>3.0327070561233424E-5</v>
      </c>
      <c r="AC518" s="73"/>
      <c r="AD518" s="81">
        <f t="shared" si="702"/>
        <v>252.94554836179049</v>
      </c>
      <c r="AE518" s="81">
        <f t="shared" si="687"/>
        <v>290.81294288289217</v>
      </c>
      <c r="AF518" s="81">
        <f t="shared" si="688"/>
        <v>333.47678393535762</v>
      </c>
      <c r="AG518" s="81">
        <f t="shared" si="689"/>
        <v>381.54460999969695</v>
      </c>
      <c r="AH518" s="81">
        <f t="shared" si="690"/>
        <v>435.70091298494037</v>
      </c>
      <c r="AI518" s="82">
        <f t="shared" si="691"/>
        <v>1377.2363476352321</v>
      </c>
      <c r="AK518" s="86">
        <f t="shared" si="692"/>
        <v>0.149705716373943</v>
      </c>
      <c r="AL518" s="86">
        <f t="shared" si="693"/>
        <v>0.14670544106300593</v>
      </c>
      <c r="AM518" s="86">
        <f t="shared" si="694"/>
        <v>0.14414144666111742</v>
      </c>
      <c r="AN518" s="86">
        <f t="shared" si="695"/>
        <v>0.14193963580113592</v>
      </c>
      <c r="AO518" s="56"/>
      <c r="AP518" s="53" t="str">
        <f t="shared" si="703"/>
        <v>HPS0170-ST-0440-004-B</v>
      </c>
      <c r="AQ518" s="53">
        <f t="shared" si="704"/>
        <v>84.315182787263495</v>
      </c>
      <c r="AR518" s="54">
        <f t="shared" ref="AR518:AU518" si="769">IF($B518=0,L518,AQ518*(1+AK518))</f>
        <v>96.937647627630724</v>
      </c>
      <c r="AS518" s="54">
        <f t="shared" si="769"/>
        <v>111.15892797845254</v>
      </c>
      <c r="AT518" s="54">
        <f t="shared" si="769"/>
        <v>127.18153666656566</v>
      </c>
      <c r="AU518" s="54">
        <f t="shared" si="769"/>
        <v>145.23363766164681</v>
      </c>
      <c r="AW518" s="102">
        <f t="shared" si="706"/>
        <v>0.41877686400103997</v>
      </c>
      <c r="AX518" s="102">
        <f t="shared" si="707"/>
        <v>0.722508720974813</v>
      </c>
      <c r="AY518" s="103">
        <f t="shared" si="708"/>
        <v>0.57961496082154385</v>
      </c>
    </row>
    <row r="519" spans="1:51" x14ac:dyDescent="0.2">
      <c r="A519" s="27" t="s">
        <v>533</v>
      </c>
      <c r="B519" s="18">
        <f>IF(ISERROR(VLOOKUP('Prices revenue smoothing'!A519,Quantities!$A$1:$B$576,2,FALSE)),0,VLOOKUP('Prices revenue smoothing'!A519,Quantities!$A$1:$B$576,2,FALSE))</f>
        <v>12</v>
      </c>
      <c r="C519" s="19">
        <f t="shared" si="697"/>
        <v>1</v>
      </c>
      <c r="D519" s="20">
        <v>4</v>
      </c>
      <c r="E519" s="21">
        <v>480</v>
      </c>
      <c r="F519" s="22">
        <v>0</v>
      </c>
      <c r="G519" s="23">
        <v>0</v>
      </c>
      <c r="H519" s="23">
        <v>0</v>
      </c>
      <c r="I519" s="23">
        <f>VLOOKUP(A519,'[1]Public Lighting Charges'!$A$8:$L$689,12,FALSE)</f>
        <v>83.492275808096821</v>
      </c>
      <c r="J519" s="24">
        <f t="shared" si="698"/>
        <v>83.492275808096821</v>
      </c>
      <c r="K519" s="25">
        <f t="shared" si="699"/>
        <v>83.492275808096821</v>
      </c>
      <c r="L519" s="25">
        <f t="shared" si="732"/>
        <v>117.3303042649046</v>
      </c>
      <c r="M519" s="25">
        <f t="shared" si="732"/>
        <v>117.63546306069647</v>
      </c>
      <c r="N519" s="25">
        <f t="shared" si="732"/>
        <v>117.36022527650766</v>
      </c>
      <c r="O519" s="25">
        <f t="shared" si="732"/>
        <v>118.4569092393215</v>
      </c>
      <c r="P519" s="23">
        <f t="shared" si="766"/>
        <v>117.3303042649046</v>
      </c>
      <c r="Q519" s="23">
        <f t="shared" si="767"/>
        <v>0</v>
      </c>
      <c r="R519" s="32">
        <f t="shared" si="709"/>
        <v>117.3303042649046</v>
      </c>
      <c r="S519" s="26">
        <f t="shared" si="680"/>
        <v>0</v>
      </c>
      <c r="U519" s="61">
        <f t="shared" si="681"/>
        <v>1001.9073096971618</v>
      </c>
      <c r="V519" s="61">
        <f t="shared" si="682"/>
        <v>1407.9636511788551</v>
      </c>
      <c r="W519" s="61">
        <f t="shared" si="683"/>
        <v>1411.6255567283577</v>
      </c>
      <c r="X519" s="61">
        <f t="shared" si="684"/>
        <v>1408.322703318092</v>
      </c>
      <c r="Y519" s="61">
        <f t="shared" si="685"/>
        <v>1421.4829108718582</v>
      </c>
      <c r="Z519" s="62">
        <f t="shared" si="686"/>
        <v>5455.1786849440468</v>
      </c>
      <c r="AA519" s="61">
        <f t="shared" si="700"/>
        <v>419.57560117469632</v>
      </c>
      <c r="AB519" s="63">
        <f t="shared" si="701"/>
        <v>1.2012432665366206E-4</v>
      </c>
      <c r="AC519" s="73"/>
      <c r="AD519" s="81">
        <f t="shared" si="702"/>
        <v>1001.9073096971618</v>
      </c>
      <c r="AE519" s="81">
        <f t="shared" si="687"/>
        <v>1151.8985612356655</v>
      </c>
      <c r="AF519" s="81">
        <f t="shared" si="688"/>
        <v>1320.8883477215859</v>
      </c>
      <c r="AG519" s="81">
        <f t="shared" si="689"/>
        <v>1511.2831050399886</v>
      </c>
      <c r="AH519" s="81">
        <f t="shared" si="690"/>
        <v>1725.7940785617745</v>
      </c>
      <c r="AI519" s="82">
        <f t="shared" si="691"/>
        <v>5455.1786849505206</v>
      </c>
      <c r="AK519" s="86">
        <f t="shared" si="692"/>
        <v>0.14970571637394309</v>
      </c>
      <c r="AL519" s="86">
        <f t="shared" si="693"/>
        <v>0.14670544106300604</v>
      </c>
      <c r="AM519" s="86">
        <f t="shared" si="694"/>
        <v>0.14414144666111761</v>
      </c>
      <c r="AN519" s="86">
        <f t="shared" si="695"/>
        <v>0.14193963580113597</v>
      </c>
      <c r="AO519" s="56"/>
      <c r="AP519" s="53" t="str">
        <f t="shared" si="703"/>
        <v>HPS0170-ST-0480-004-B</v>
      </c>
      <c r="AQ519" s="53">
        <f t="shared" si="704"/>
        <v>83.492275808096821</v>
      </c>
      <c r="AR519" s="54">
        <f t="shared" ref="AR519:AU519" si="770">IF($B519=0,L519,AQ519*(1+AK519))</f>
        <v>95.991546769638788</v>
      </c>
      <c r="AS519" s="54">
        <f t="shared" si="770"/>
        <v>110.07402897679881</v>
      </c>
      <c r="AT519" s="54">
        <f t="shared" si="770"/>
        <v>125.94025875333239</v>
      </c>
      <c r="AU519" s="54">
        <f t="shared" si="770"/>
        <v>143.81617321348122</v>
      </c>
      <c r="AW519" s="102">
        <f t="shared" si="706"/>
        <v>0.41877686400103997</v>
      </c>
      <c r="AX519" s="102">
        <f t="shared" si="707"/>
        <v>0.72250872097481356</v>
      </c>
      <c r="AY519" s="103">
        <f t="shared" si="708"/>
        <v>0.5796149608215434</v>
      </c>
    </row>
    <row r="520" spans="1:51" x14ac:dyDescent="0.2">
      <c r="A520" s="27" t="s">
        <v>534</v>
      </c>
      <c r="B520" s="18">
        <f>IF(ISERROR(VLOOKUP('Prices revenue smoothing'!A520,Quantities!$A$1:$B$576,2,FALSE)),0,VLOOKUP('Prices revenue smoothing'!A520,Quantities!$A$1:$B$576,2,FALSE))</f>
        <v>21</v>
      </c>
      <c r="C520" s="19">
        <f t="shared" si="697"/>
        <v>1</v>
      </c>
      <c r="D520" s="20">
        <v>4</v>
      </c>
      <c r="E520" s="21">
        <v>560</v>
      </c>
      <c r="F520" s="22">
        <v>0</v>
      </c>
      <c r="G520" s="23">
        <v>0</v>
      </c>
      <c r="H520" s="23">
        <v>0</v>
      </c>
      <c r="I520" s="23">
        <f>VLOOKUP(A520,'[1]Public Lighting Charges'!$A$8:$L$689,12,FALSE)</f>
        <v>84.315182787263495</v>
      </c>
      <c r="J520" s="24">
        <f t="shared" si="698"/>
        <v>84.315182787263495</v>
      </c>
      <c r="K520" s="25">
        <f t="shared" si="699"/>
        <v>84.315182787263495</v>
      </c>
      <c r="L520" s="25">
        <f t="shared" si="732"/>
        <v>118.48672173362063</v>
      </c>
      <c r="M520" s="25">
        <f t="shared" si="732"/>
        <v>118.79488820048601</v>
      </c>
      <c r="N520" s="25">
        <f t="shared" si="732"/>
        <v>118.51693764926162</v>
      </c>
      <c r="O520" s="25">
        <f t="shared" si="732"/>
        <v>119.62443062258816</v>
      </c>
      <c r="P520" s="23">
        <f t="shared" si="766"/>
        <v>118.48672173362063</v>
      </c>
      <c r="Q520" s="23">
        <f t="shared" si="767"/>
        <v>0</v>
      </c>
      <c r="R520" s="32">
        <f t="shared" si="709"/>
        <v>118.48672173362063</v>
      </c>
      <c r="S520" s="26">
        <f t="shared" si="680"/>
        <v>0</v>
      </c>
      <c r="U520" s="61">
        <f t="shared" si="681"/>
        <v>1770.6188385325333</v>
      </c>
      <c r="V520" s="61">
        <f t="shared" si="682"/>
        <v>2488.2211564060331</v>
      </c>
      <c r="W520" s="61">
        <f t="shared" si="683"/>
        <v>2494.6926522102062</v>
      </c>
      <c r="X520" s="61">
        <f t="shared" si="684"/>
        <v>2488.8556906344938</v>
      </c>
      <c r="Y520" s="61">
        <f t="shared" si="685"/>
        <v>2512.1130430743515</v>
      </c>
      <c r="Z520" s="62">
        <f t="shared" si="686"/>
        <v>9640.6544334351856</v>
      </c>
      <c r="AA520" s="61">
        <f t="shared" si="700"/>
        <v>741.49420454181814</v>
      </c>
      <c r="AB520" s="63">
        <f t="shared" si="701"/>
        <v>2.1228949392863405E-4</v>
      </c>
      <c r="AC520" s="73"/>
      <c r="AD520" s="81">
        <f t="shared" si="702"/>
        <v>1770.6188385325333</v>
      </c>
      <c r="AE520" s="81">
        <f t="shared" si="687"/>
        <v>2035.6906001802452</v>
      </c>
      <c r="AF520" s="81">
        <f t="shared" si="688"/>
        <v>2334.3374875475033</v>
      </c>
      <c r="AG520" s="81">
        <f t="shared" si="689"/>
        <v>2670.812269997879</v>
      </c>
      <c r="AH520" s="81">
        <f t="shared" si="690"/>
        <v>3049.9063908945832</v>
      </c>
      <c r="AI520" s="82">
        <f t="shared" si="691"/>
        <v>9640.6544334466253</v>
      </c>
      <c r="AK520" s="86">
        <f t="shared" si="692"/>
        <v>0.149705716373943</v>
      </c>
      <c r="AL520" s="86">
        <f t="shared" si="693"/>
        <v>0.14670544106300595</v>
      </c>
      <c r="AM520" s="86">
        <f t="shared" si="694"/>
        <v>0.14414144666111756</v>
      </c>
      <c r="AN520" s="86">
        <f t="shared" si="695"/>
        <v>0.141939635801136</v>
      </c>
      <c r="AO520" s="56"/>
      <c r="AP520" s="53" t="str">
        <f t="shared" si="703"/>
        <v>HPS0170-ST-0560-004-B</v>
      </c>
      <c r="AQ520" s="53">
        <f t="shared" si="704"/>
        <v>84.315182787263495</v>
      </c>
      <c r="AR520" s="54">
        <f t="shared" ref="AR520:AU520" si="771">IF($B520=0,L520,AQ520*(1+AK520))</f>
        <v>96.937647627630724</v>
      </c>
      <c r="AS520" s="54">
        <f t="shared" si="771"/>
        <v>111.15892797845254</v>
      </c>
      <c r="AT520" s="54">
        <f t="shared" si="771"/>
        <v>127.18153666656566</v>
      </c>
      <c r="AU520" s="54">
        <f t="shared" si="771"/>
        <v>145.23363766164681</v>
      </c>
      <c r="AW520" s="102">
        <f t="shared" si="706"/>
        <v>0.41877686400103997</v>
      </c>
      <c r="AX520" s="102">
        <f t="shared" si="707"/>
        <v>0.722508720974813</v>
      </c>
      <c r="AY520" s="103">
        <f t="shared" si="708"/>
        <v>0.57961496082154385</v>
      </c>
    </row>
    <row r="521" spans="1:51" x14ac:dyDescent="0.2">
      <c r="A521" s="27" t="s">
        <v>535</v>
      </c>
      <c r="B521" s="18">
        <f>IF(ISERROR(VLOOKUP('Prices revenue smoothing'!A521,Quantities!$A$1:$B$576,2,FALSE)),0,VLOOKUP('Prices revenue smoothing'!A521,Quantities!$A$1:$B$576,2,FALSE))</f>
        <v>40</v>
      </c>
      <c r="C521" s="19">
        <f t="shared" si="697"/>
        <v>1</v>
      </c>
      <c r="D521" s="20">
        <v>4</v>
      </c>
      <c r="E521" s="21">
        <v>600</v>
      </c>
      <c r="F521" s="22">
        <v>0</v>
      </c>
      <c r="G521" s="23">
        <v>0</v>
      </c>
      <c r="H521" s="23">
        <v>0</v>
      </c>
      <c r="I521" s="23">
        <f>VLOOKUP(A521,'[1]Public Lighting Charges'!$A$8:$L$689,12,FALSE)</f>
        <v>83.492275808096821</v>
      </c>
      <c r="J521" s="24">
        <f t="shared" si="698"/>
        <v>83.492275808096821</v>
      </c>
      <c r="K521" s="25">
        <f t="shared" si="699"/>
        <v>83.492275808096821</v>
      </c>
      <c r="L521" s="25">
        <f t="shared" si="732"/>
        <v>117.3303042649046</v>
      </c>
      <c r="M521" s="25">
        <f t="shared" si="732"/>
        <v>117.63546306069647</v>
      </c>
      <c r="N521" s="25">
        <f t="shared" si="732"/>
        <v>117.36022527650766</v>
      </c>
      <c r="O521" s="25">
        <f t="shared" si="732"/>
        <v>118.4569092393215</v>
      </c>
      <c r="P521" s="23">
        <f t="shared" si="766"/>
        <v>117.3303042649046</v>
      </c>
      <c r="Q521" s="23">
        <f t="shared" si="767"/>
        <v>0</v>
      </c>
      <c r="R521" s="32">
        <f t="shared" si="709"/>
        <v>117.3303042649046</v>
      </c>
      <c r="S521" s="26">
        <f t="shared" si="680"/>
        <v>0</v>
      </c>
      <c r="U521" s="61">
        <f t="shared" si="681"/>
        <v>3339.6910323238726</v>
      </c>
      <c r="V521" s="61">
        <f t="shared" si="682"/>
        <v>4693.2121705961836</v>
      </c>
      <c r="W521" s="61">
        <f t="shared" si="683"/>
        <v>4705.418522427859</v>
      </c>
      <c r="X521" s="61">
        <f t="shared" si="684"/>
        <v>4694.4090110603065</v>
      </c>
      <c r="Y521" s="61">
        <f t="shared" si="685"/>
        <v>4738.2763695728599</v>
      </c>
      <c r="Z521" s="62">
        <f t="shared" si="686"/>
        <v>18183.928949813493</v>
      </c>
      <c r="AA521" s="61">
        <f t="shared" si="700"/>
        <v>1398.5853372489873</v>
      </c>
      <c r="AB521" s="63">
        <f t="shared" si="701"/>
        <v>4.0041442217887344E-4</v>
      </c>
      <c r="AC521" s="73"/>
      <c r="AD521" s="81">
        <f t="shared" si="702"/>
        <v>3339.6910323238726</v>
      </c>
      <c r="AE521" s="81">
        <f t="shared" si="687"/>
        <v>3839.6618707855509</v>
      </c>
      <c r="AF521" s="81">
        <f t="shared" si="688"/>
        <v>4402.9611590719524</v>
      </c>
      <c r="AG521" s="81">
        <f t="shared" si="689"/>
        <v>5037.6103501332946</v>
      </c>
      <c r="AH521" s="81">
        <f t="shared" si="690"/>
        <v>5752.6469285392468</v>
      </c>
      <c r="AI521" s="82">
        <f t="shared" si="691"/>
        <v>18183.928949835066</v>
      </c>
      <c r="AK521" s="86">
        <f t="shared" si="692"/>
        <v>0.14970571637394292</v>
      </c>
      <c r="AL521" s="86">
        <f t="shared" si="693"/>
        <v>0.14670544106300609</v>
      </c>
      <c r="AM521" s="86">
        <f t="shared" si="694"/>
        <v>0.14414144666111756</v>
      </c>
      <c r="AN521" s="86">
        <f t="shared" si="695"/>
        <v>0.14193963580113583</v>
      </c>
      <c r="AO521" s="56"/>
      <c r="AP521" s="53" t="str">
        <f t="shared" si="703"/>
        <v>HPS0170-ST-0600-004-B</v>
      </c>
      <c r="AQ521" s="53">
        <f t="shared" si="704"/>
        <v>83.492275808096821</v>
      </c>
      <c r="AR521" s="54">
        <f t="shared" ref="AR521:AU521" si="772">IF($B521=0,L521,AQ521*(1+AK521))</f>
        <v>95.991546769638774</v>
      </c>
      <c r="AS521" s="54">
        <f t="shared" si="772"/>
        <v>110.0740289767988</v>
      </c>
      <c r="AT521" s="54">
        <f t="shared" si="772"/>
        <v>125.94025875333234</v>
      </c>
      <c r="AU521" s="54">
        <f t="shared" si="772"/>
        <v>143.81617321348114</v>
      </c>
      <c r="AW521" s="102">
        <f t="shared" si="706"/>
        <v>0.41877686400103997</v>
      </c>
      <c r="AX521" s="102">
        <f t="shared" si="707"/>
        <v>0.72250872097481256</v>
      </c>
      <c r="AY521" s="103">
        <f t="shared" si="708"/>
        <v>0.57961496082154418</v>
      </c>
    </row>
    <row r="522" spans="1:51" x14ac:dyDescent="0.2">
      <c r="A522" s="27" t="s">
        <v>536</v>
      </c>
      <c r="B522" s="18">
        <f>IF(ISERROR(VLOOKUP('Prices revenue smoothing'!A522,Quantities!$A$1:$B$576,2,FALSE)),0,VLOOKUP('Prices revenue smoothing'!A522,Quantities!$A$1:$B$576,2,FALSE))</f>
        <v>48</v>
      </c>
      <c r="C522" s="19">
        <f t="shared" si="697"/>
        <v>1</v>
      </c>
      <c r="D522" s="20">
        <v>4</v>
      </c>
      <c r="E522" s="21">
        <v>620</v>
      </c>
      <c r="F522" s="22">
        <v>0</v>
      </c>
      <c r="G522" s="23">
        <v>0</v>
      </c>
      <c r="H522" s="23">
        <v>0</v>
      </c>
      <c r="I522" s="23">
        <f>VLOOKUP(A522,'[1]Public Lighting Charges'!$A$8:$L$689,12,FALSE)</f>
        <v>81.023554870596826</v>
      </c>
      <c r="J522" s="24">
        <f t="shared" si="698"/>
        <v>81.023554870596826</v>
      </c>
      <c r="K522" s="25">
        <f t="shared" si="699"/>
        <v>81.023554870596826</v>
      </c>
      <c r="L522" s="25">
        <f t="shared" si="732"/>
        <v>113.86105185875655</v>
      </c>
      <c r="M522" s="25">
        <f t="shared" si="732"/>
        <v>114.15718764132784</v>
      </c>
      <c r="N522" s="25">
        <f t="shared" si="732"/>
        <v>113.89008815824585</v>
      </c>
      <c r="O522" s="25">
        <f t="shared" si="732"/>
        <v>114.95434508952155</v>
      </c>
      <c r="P522" s="23">
        <f t="shared" si="766"/>
        <v>113.86105185875655</v>
      </c>
      <c r="Q522" s="23">
        <f t="shared" si="767"/>
        <v>0</v>
      </c>
      <c r="R522" s="32">
        <f t="shared" si="709"/>
        <v>113.86105185875655</v>
      </c>
      <c r="S522" s="26">
        <f t="shared" si="680"/>
        <v>0</v>
      </c>
      <c r="U522" s="61">
        <f t="shared" si="681"/>
        <v>3889.1306337886476</v>
      </c>
      <c r="V522" s="61">
        <f t="shared" si="682"/>
        <v>5465.3304892203141</v>
      </c>
      <c r="W522" s="61">
        <f t="shared" si="683"/>
        <v>5479.5450067837364</v>
      </c>
      <c r="X522" s="61">
        <f t="shared" si="684"/>
        <v>5466.724231595801</v>
      </c>
      <c r="Y522" s="61">
        <f t="shared" si="685"/>
        <v>5517.8085642970345</v>
      </c>
      <c r="Z522" s="62">
        <f t="shared" si="686"/>
        <v>21175.514272692071</v>
      </c>
      <c r="AA522" s="61">
        <f t="shared" si="700"/>
        <v>1628.6779305083869</v>
      </c>
      <c r="AB522" s="63">
        <f t="shared" si="701"/>
        <v>4.6628983951938776E-4</v>
      </c>
      <c r="AC522" s="73"/>
      <c r="AD522" s="81">
        <f t="shared" si="702"/>
        <v>3889.1306337886476</v>
      </c>
      <c r="AE522" s="81">
        <f t="shared" si="687"/>
        <v>4471.3557213918239</v>
      </c>
      <c r="AF522" s="81">
        <f t="shared" si="688"/>
        <v>5127.3279346482068</v>
      </c>
      <c r="AG522" s="81">
        <f t="shared" si="689"/>
        <v>5866.3884006543594</v>
      </c>
      <c r="AH522" s="81">
        <f t="shared" si="690"/>
        <v>6699.0614337112474</v>
      </c>
      <c r="AI522" s="82">
        <f t="shared" si="691"/>
        <v>21175.514272717191</v>
      </c>
      <c r="AK522" s="86">
        <f t="shared" si="692"/>
        <v>0.14970571637394295</v>
      </c>
      <c r="AL522" s="86">
        <f t="shared" si="693"/>
        <v>0.14670544106300601</v>
      </c>
      <c r="AM522" s="86">
        <f t="shared" si="694"/>
        <v>0.14414144666111758</v>
      </c>
      <c r="AN522" s="86">
        <f t="shared" si="695"/>
        <v>0.14193963580113592</v>
      </c>
      <c r="AO522" s="56"/>
      <c r="AP522" s="53" t="str">
        <f t="shared" si="703"/>
        <v>HPS0170-ST-0620-004-B</v>
      </c>
      <c r="AQ522" s="53">
        <f t="shared" si="704"/>
        <v>81.023554870596826</v>
      </c>
      <c r="AR522" s="54">
        <f t="shared" ref="AR522:AU522" si="773">IF($B522=0,L522,AQ522*(1+AK522))</f>
        <v>93.153244195663007</v>
      </c>
      <c r="AS522" s="54">
        <f t="shared" si="773"/>
        <v>106.81933197183766</v>
      </c>
      <c r="AT522" s="54">
        <f t="shared" si="773"/>
        <v>122.2164250136325</v>
      </c>
      <c r="AU522" s="54">
        <f t="shared" si="773"/>
        <v>139.56377986898434</v>
      </c>
      <c r="AW522" s="102">
        <f t="shared" si="706"/>
        <v>0.41877686400103997</v>
      </c>
      <c r="AX522" s="102">
        <f t="shared" si="707"/>
        <v>0.72250872097481322</v>
      </c>
      <c r="AY522" s="103">
        <f t="shared" si="708"/>
        <v>0.57961496082154362</v>
      </c>
    </row>
    <row r="523" spans="1:51" x14ac:dyDescent="0.2">
      <c r="A523" s="27" t="s">
        <v>537</v>
      </c>
      <c r="B523" s="18">
        <f>IF(ISERROR(VLOOKUP('Prices revenue smoothing'!A523,Quantities!$A$1:$B$576,2,FALSE)),0,VLOOKUP('Prices revenue smoothing'!A523,Quantities!$A$1:$B$576,2,FALSE))</f>
        <v>16</v>
      </c>
      <c r="C523" s="19">
        <f t="shared" si="697"/>
        <v>1</v>
      </c>
      <c r="D523" s="20">
        <v>4</v>
      </c>
      <c r="E523" s="21">
        <v>660</v>
      </c>
      <c r="F523" s="22">
        <v>0</v>
      </c>
      <c r="G523" s="23">
        <v>0</v>
      </c>
      <c r="H523" s="23">
        <v>0</v>
      </c>
      <c r="I523" s="23">
        <f>VLOOKUP(A523,'[1]Public Lighting Charges'!$A$8:$L$689,12,FALSE)</f>
        <v>81.023554870596826</v>
      </c>
      <c r="J523" s="24">
        <f t="shared" si="698"/>
        <v>81.023554870596826</v>
      </c>
      <c r="K523" s="25">
        <f t="shared" si="699"/>
        <v>81.023554870596826</v>
      </c>
      <c r="L523" s="25">
        <f t="shared" si="732"/>
        <v>113.86105185875655</v>
      </c>
      <c r="M523" s="25">
        <f t="shared" si="732"/>
        <v>114.15718764132784</v>
      </c>
      <c r="N523" s="25">
        <f t="shared" si="732"/>
        <v>113.89008815824585</v>
      </c>
      <c r="O523" s="25">
        <f t="shared" si="732"/>
        <v>114.95434508952155</v>
      </c>
      <c r="P523" s="23">
        <f t="shared" si="766"/>
        <v>113.86105185875655</v>
      </c>
      <c r="Q523" s="23">
        <f t="shared" si="767"/>
        <v>0</v>
      </c>
      <c r="R523" s="32">
        <f t="shared" si="709"/>
        <v>113.86105185875655</v>
      </c>
      <c r="S523" s="26">
        <f t="shared" si="680"/>
        <v>0</v>
      </c>
      <c r="U523" s="61">
        <f t="shared" si="681"/>
        <v>1296.3768779295492</v>
      </c>
      <c r="V523" s="61">
        <f t="shared" si="682"/>
        <v>1821.7768297401049</v>
      </c>
      <c r="W523" s="61">
        <f t="shared" si="683"/>
        <v>1826.5150022612454</v>
      </c>
      <c r="X523" s="61">
        <f t="shared" si="684"/>
        <v>1822.2414105319335</v>
      </c>
      <c r="Y523" s="61">
        <f t="shared" si="685"/>
        <v>1839.2695214323448</v>
      </c>
      <c r="Z523" s="62">
        <f t="shared" si="686"/>
        <v>7058.5047575640237</v>
      </c>
      <c r="AA523" s="61">
        <f t="shared" si="700"/>
        <v>542.89264350279564</v>
      </c>
      <c r="AB523" s="63">
        <f t="shared" si="701"/>
        <v>1.5542994650646259E-4</v>
      </c>
      <c r="AC523" s="73"/>
      <c r="AD523" s="81">
        <f t="shared" si="702"/>
        <v>1296.3768779295492</v>
      </c>
      <c r="AE523" s="81">
        <f t="shared" si="687"/>
        <v>1490.4519071306081</v>
      </c>
      <c r="AF523" s="81">
        <f t="shared" si="688"/>
        <v>1709.1093115494023</v>
      </c>
      <c r="AG523" s="81">
        <f t="shared" si="689"/>
        <v>1955.4628002181198</v>
      </c>
      <c r="AH523" s="81">
        <f t="shared" si="690"/>
        <v>2233.020477903749</v>
      </c>
      <c r="AI523" s="82">
        <f t="shared" si="691"/>
        <v>7058.5047575723975</v>
      </c>
      <c r="AK523" s="86">
        <f t="shared" si="692"/>
        <v>0.14970571637394306</v>
      </c>
      <c r="AL523" s="86">
        <f t="shared" si="693"/>
        <v>0.1467054410630059</v>
      </c>
      <c r="AM523" s="86">
        <f t="shared" si="694"/>
        <v>0.14414144666111758</v>
      </c>
      <c r="AN523" s="86">
        <f t="shared" si="695"/>
        <v>0.14193963580113583</v>
      </c>
      <c r="AO523" s="56"/>
      <c r="AP523" s="53" t="str">
        <f t="shared" si="703"/>
        <v>HPS0170-ST-0660-004-B</v>
      </c>
      <c r="AQ523" s="53">
        <f t="shared" si="704"/>
        <v>81.023554870596826</v>
      </c>
      <c r="AR523" s="54">
        <f t="shared" ref="AR523:AU523" si="774">IF($B523=0,L523,AQ523*(1+AK523))</f>
        <v>93.153244195663007</v>
      </c>
      <c r="AS523" s="54">
        <f t="shared" si="774"/>
        <v>106.81933197183766</v>
      </c>
      <c r="AT523" s="54">
        <f t="shared" si="774"/>
        <v>122.2164250136325</v>
      </c>
      <c r="AU523" s="54">
        <f t="shared" si="774"/>
        <v>139.56377986898431</v>
      </c>
      <c r="AW523" s="102">
        <f t="shared" si="706"/>
        <v>0.41877686400103997</v>
      </c>
      <c r="AX523" s="102">
        <f t="shared" si="707"/>
        <v>0.72250872097481289</v>
      </c>
      <c r="AY523" s="103">
        <f t="shared" si="708"/>
        <v>0.57961496082154396</v>
      </c>
    </row>
    <row r="524" spans="1:51" x14ac:dyDescent="0.2">
      <c r="A524" s="27" t="s">
        <v>538</v>
      </c>
      <c r="B524" s="18">
        <f>IF(ISERROR(VLOOKUP('Prices revenue smoothing'!A524,Quantities!$A$1:$B$576,2,FALSE)),0,VLOOKUP('Prices revenue smoothing'!A524,Quantities!$A$1:$B$576,2,FALSE))</f>
        <v>2</v>
      </c>
      <c r="C524" s="19">
        <f t="shared" si="697"/>
        <v>1</v>
      </c>
      <c r="D524" s="20">
        <v>4</v>
      </c>
      <c r="E524" s="21">
        <v>900</v>
      </c>
      <c r="F524" s="22">
        <v>0</v>
      </c>
      <c r="G524" s="23">
        <v>0</v>
      </c>
      <c r="H524" s="23">
        <v>0</v>
      </c>
      <c r="I524" s="23">
        <f>VLOOKUP(A524,'[1]Public Lighting Charges'!$A$8:$L$689,12,FALSE)</f>
        <v>86.428511870596822</v>
      </c>
      <c r="J524" s="24">
        <f t="shared" si="698"/>
        <v>86.428511870596822</v>
      </c>
      <c r="K524" s="25">
        <f t="shared" si="699"/>
        <v>86.428511870596822</v>
      </c>
      <c r="L524" s="25">
        <f t="shared" si="732"/>
        <v>121.45654788771049</v>
      </c>
      <c r="M524" s="25">
        <f t="shared" si="732"/>
        <v>121.77243843386275</v>
      </c>
      <c r="N524" s="25">
        <f t="shared" si="732"/>
        <v>121.4875211541772</v>
      </c>
      <c r="O524" s="25">
        <f t="shared" si="732"/>
        <v>122.62277303204202</v>
      </c>
      <c r="P524" s="23">
        <f t="shared" si="766"/>
        <v>121.45654788771049</v>
      </c>
      <c r="Q524" s="23">
        <f t="shared" si="767"/>
        <v>0</v>
      </c>
      <c r="R524" s="32">
        <f t="shared" si="709"/>
        <v>121.45654788771049</v>
      </c>
      <c r="S524" s="26">
        <f t="shared" ref="S524:S587" si="775">R524-L524</f>
        <v>0</v>
      </c>
      <c r="U524" s="61">
        <f t="shared" ref="U524:U587" si="776">K524*$B524</f>
        <v>172.85702374119364</v>
      </c>
      <c r="V524" s="61">
        <f t="shared" ref="V524:V587" si="777">L524*$B524</f>
        <v>242.91309577542097</v>
      </c>
      <c r="W524" s="61">
        <f t="shared" ref="W524:W587" si="778">M524*$B524</f>
        <v>243.54487686772549</v>
      </c>
      <c r="X524" s="61">
        <f t="shared" ref="X524:X587" si="779">N524*$B524</f>
        <v>242.9750423083544</v>
      </c>
      <c r="Y524" s="61">
        <f t="shared" ref="Y524:Y587" si="780">O524*$B524</f>
        <v>245.24554606408404</v>
      </c>
      <c r="Z524" s="62">
        <f t="shared" ref="Z524:Z587" si="781">NPV($U$3,U524:Y524)</f>
        <v>941.17084717232888</v>
      </c>
      <c r="AA524" s="61">
        <f t="shared" si="700"/>
        <v>72.388522322890395</v>
      </c>
      <c r="AB524" s="63">
        <f t="shared" si="701"/>
        <v>2.0724804962789642E-5</v>
      </c>
      <c r="AC524" s="73"/>
      <c r="AD524" s="81">
        <f t="shared" si="702"/>
        <v>172.85702374119364</v>
      </c>
      <c r="AE524" s="81">
        <f t="shared" ref="AE524:AE587" si="782">AD524+($AB524*V$6)</f>
        <v>198.73470831063671</v>
      </c>
      <c r="AF524" s="81">
        <f t="shared" ref="AF524:AF587" si="783">AE524+($AB524*W$6)</f>
        <v>227.8901713478765</v>
      </c>
      <c r="AG524" s="81">
        <f t="shared" ref="AG524:AG587" si="784">AF524+($AB524*X$6)</f>
        <v>260.73859032580935</v>
      </c>
      <c r="AH524" s="81">
        <f t="shared" ref="AH524:AH587" si="785">AG524+($AB524*Y$6)</f>
        <v>297.74773087595634</v>
      </c>
      <c r="AI524" s="82">
        <f t="shared" ref="AI524:AI587" si="786">NPV($U$3,AD524:AH524)</f>
        <v>941.17084717344551</v>
      </c>
      <c r="AK524" s="86">
        <f t="shared" ref="AK524:AK587" si="787">IF(AD524=0,0,(AE524-AD524)/AD524)</f>
        <v>0.14970571637394298</v>
      </c>
      <c r="AL524" s="86">
        <f t="shared" ref="AL524:AL587" si="788">IF(AE524=0,0,(AF524-AE524)/AE524)</f>
        <v>0.14670544106300598</v>
      </c>
      <c r="AM524" s="86">
        <f t="shared" ref="AM524:AM587" si="789">IF(AF524=0,0,(AG524-AF524)/AF524)</f>
        <v>0.14414144666111742</v>
      </c>
      <c r="AN524" s="86">
        <f t="shared" ref="AN524:AN587" si="790">IF(AG524=0,0,(AH524-AG524)/AG524)</f>
        <v>0.141939635801136</v>
      </c>
      <c r="AO524" s="56"/>
      <c r="AP524" s="53" t="str">
        <f t="shared" si="703"/>
        <v>HPS0170-ST-0900-004-B</v>
      </c>
      <c r="AQ524" s="53">
        <f t="shared" si="704"/>
        <v>86.428511870596822</v>
      </c>
      <c r="AR524" s="54">
        <f t="shared" ref="AR524:AU524" si="791">IF($B524=0,L524,AQ524*(1+AK524))</f>
        <v>99.367354155318353</v>
      </c>
      <c r="AS524" s="54">
        <f t="shared" si="791"/>
        <v>113.94508567393825</v>
      </c>
      <c r="AT524" s="54">
        <f t="shared" si="791"/>
        <v>130.36929516290468</v>
      </c>
      <c r="AU524" s="54">
        <f t="shared" si="791"/>
        <v>148.87386543797817</v>
      </c>
      <c r="AW524" s="102">
        <f t="shared" si="706"/>
        <v>0.41877686400104003</v>
      </c>
      <c r="AX524" s="102">
        <f t="shared" si="707"/>
        <v>0.72250872097481289</v>
      </c>
      <c r="AY524" s="103">
        <f t="shared" si="708"/>
        <v>0.57961496082154396</v>
      </c>
    </row>
    <row r="525" spans="1:51" x14ac:dyDescent="0.2">
      <c r="A525" s="27" t="s">
        <v>539</v>
      </c>
      <c r="B525" s="18">
        <f>IF(ISERROR(VLOOKUP('Prices revenue smoothing'!A525,Quantities!$A$1:$B$576,2,FALSE)),0,VLOOKUP('Prices revenue smoothing'!A525,Quantities!$A$1:$B$576,2,FALSE))</f>
        <v>2</v>
      </c>
      <c r="C525" s="19">
        <f t="shared" ref="C525:C588" si="792">I525/J525</f>
        <v>1</v>
      </c>
      <c r="D525" s="20">
        <v>4</v>
      </c>
      <c r="E525" s="21">
        <v>1030</v>
      </c>
      <c r="F525" s="22">
        <v>0</v>
      </c>
      <c r="G525" s="23">
        <v>0</v>
      </c>
      <c r="H525" s="23">
        <v>0</v>
      </c>
      <c r="I525" s="23">
        <f>VLOOKUP(A525,'[1]Public Lighting Charges'!$A$8:$L$689,12,FALSE)</f>
        <v>81.023554870596826</v>
      </c>
      <c r="J525" s="24">
        <f t="shared" ref="J525:J588" si="793">SUM(F525:I525)</f>
        <v>81.023554870596826</v>
      </c>
      <c r="K525" s="25">
        <f t="shared" ref="K525:K588" si="794">J525</f>
        <v>81.023554870596826</v>
      </c>
      <c r="L525" s="25">
        <f t="shared" si="732"/>
        <v>113.86105185875655</v>
      </c>
      <c r="M525" s="25">
        <f t="shared" si="732"/>
        <v>114.15718764132784</v>
      </c>
      <c r="N525" s="25">
        <f t="shared" si="732"/>
        <v>113.89008815824585</v>
      </c>
      <c r="O525" s="25">
        <f t="shared" si="732"/>
        <v>114.95434508952155</v>
      </c>
      <c r="P525" s="23">
        <f t="shared" si="766"/>
        <v>113.86105185875655</v>
      </c>
      <c r="Q525" s="23">
        <f t="shared" si="767"/>
        <v>0</v>
      </c>
      <c r="R525" s="32">
        <f t="shared" si="709"/>
        <v>113.86105185875655</v>
      </c>
      <c r="S525" s="26">
        <f t="shared" si="775"/>
        <v>0</v>
      </c>
      <c r="U525" s="61">
        <f t="shared" si="776"/>
        <v>162.04710974119365</v>
      </c>
      <c r="V525" s="61">
        <f t="shared" si="777"/>
        <v>227.72210371751311</v>
      </c>
      <c r="W525" s="61">
        <f t="shared" si="778"/>
        <v>228.31437528265567</v>
      </c>
      <c r="X525" s="61">
        <f t="shared" si="779"/>
        <v>227.78017631649169</v>
      </c>
      <c r="Y525" s="61">
        <f t="shared" si="780"/>
        <v>229.90869017904311</v>
      </c>
      <c r="Z525" s="62">
        <f t="shared" si="781"/>
        <v>882.31309469550297</v>
      </c>
      <c r="AA525" s="61">
        <f t="shared" ref="AA525:AA588" si="795">Y525-U525</f>
        <v>67.861580437849454</v>
      </c>
      <c r="AB525" s="63">
        <f t="shared" ref="AB525:AB588" si="796">AA525/($Y$9-$U$9)</f>
        <v>1.9428743313307824E-5</v>
      </c>
      <c r="AC525" s="73"/>
      <c r="AD525" s="81">
        <f t="shared" ref="AD525:AD588" si="797">U525</f>
        <v>162.04710974119365</v>
      </c>
      <c r="AE525" s="81">
        <f t="shared" si="782"/>
        <v>186.30648839132601</v>
      </c>
      <c r="AF525" s="81">
        <f t="shared" si="783"/>
        <v>213.63866394367528</v>
      </c>
      <c r="AG525" s="81">
        <f t="shared" si="784"/>
        <v>244.43285002726498</v>
      </c>
      <c r="AH525" s="81">
        <f t="shared" si="785"/>
        <v>279.12755973796862</v>
      </c>
      <c r="AI525" s="82">
        <f t="shared" si="786"/>
        <v>882.31309469654968</v>
      </c>
      <c r="AK525" s="86">
        <f t="shared" si="787"/>
        <v>0.14970571637394306</v>
      </c>
      <c r="AL525" s="86">
        <f t="shared" si="788"/>
        <v>0.1467054410630059</v>
      </c>
      <c r="AM525" s="86">
        <f t="shared" si="789"/>
        <v>0.14414144666111758</v>
      </c>
      <c r="AN525" s="86">
        <f t="shared" si="790"/>
        <v>0.14193963580113583</v>
      </c>
      <c r="AO525" s="56"/>
      <c r="AP525" s="53" t="str">
        <f t="shared" ref="AP525:AP588" si="798">A525</f>
        <v>HPS0170-ST-1030-004-B</v>
      </c>
      <c r="AQ525" s="53">
        <f t="shared" ref="AQ525:AQ588" si="799">K525</f>
        <v>81.023554870596826</v>
      </c>
      <c r="AR525" s="54">
        <f t="shared" ref="AR525:AU525" si="800">IF($B525=0,L525,AQ525*(1+AK525))</f>
        <v>93.153244195663007</v>
      </c>
      <c r="AS525" s="54">
        <f t="shared" si="800"/>
        <v>106.81933197183766</v>
      </c>
      <c r="AT525" s="54">
        <f t="shared" si="800"/>
        <v>122.2164250136325</v>
      </c>
      <c r="AU525" s="54">
        <f t="shared" si="800"/>
        <v>139.56377986898431</v>
      </c>
      <c r="AW525" s="102">
        <f t="shared" ref="AW525:AW588" si="801">IF(K525=0,0,(O525-K525)/K525)</f>
        <v>0.41877686400103997</v>
      </c>
      <c r="AX525" s="102">
        <f t="shared" ref="AX525:AX588" si="802">IF(AQ525=0,0,(AU525-AQ525)/AQ525)</f>
        <v>0.72250872097481289</v>
      </c>
      <c r="AY525" s="103">
        <f t="shared" ref="AY525:AY588" si="803">IF(AX525=0,0,AW525/AX525)</f>
        <v>0.57961496082154396</v>
      </c>
    </row>
    <row r="526" spans="1:51" x14ac:dyDescent="0.2">
      <c r="A526" s="27" t="s">
        <v>540</v>
      </c>
      <c r="B526" s="18">
        <f>IF(ISERROR(VLOOKUP('Prices revenue smoothing'!A526,Quantities!$A$1:$B$576,2,FALSE)),0,VLOOKUP('Prices revenue smoothing'!A526,Quantities!$A$1:$B$576,2,FALSE))</f>
        <v>13</v>
      </c>
      <c r="C526" s="19">
        <f t="shared" si="792"/>
        <v>1</v>
      </c>
      <c r="D526" s="20">
        <v>4</v>
      </c>
      <c r="E526" s="21">
        <v>1130</v>
      </c>
      <c r="F526" s="22">
        <v>0</v>
      </c>
      <c r="G526" s="23">
        <v>0</v>
      </c>
      <c r="H526" s="23">
        <v>0</v>
      </c>
      <c r="I526" s="23">
        <f>VLOOKUP(A526,'[1]Public Lighting Charges'!$A$8:$L$689,12,FALSE)</f>
        <v>85.96099674559683</v>
      </c>
      <c r="J526" s="24">
        <f t="shared" si="793"/>
        <v>85.96099674559683</v>
      </c>
      <c r="K526" s="25">
        <f t="shared" si="794"/>
        <v>85.96099674559683</v>
      </c>
      <c r="L526" s="25">
        <f t="shared" si="732"/>
        <v>120.79955667105266</v>
      </c>
      <c r="M526" s="25">
        <f t="shared" si="732"/>
        <v>121.11373848006509</v>
      </c>
      <c r="N526" s="25">
        <f t="shared" si="732"/>
        <v>120.83036239476952</v>
      </c>
      <c r="O526" s="25">
        <f t="shared" si="732"/>
        <v>121.95947338912148</v>
      </c>
      <c r="P526" s="23">
        <f t="shared" si="766"/>
        <v>120.79955667105266</v>
      </c>
      <c r="Q526" s="23">
        <f t="shared" si="767"/>
        <v>0</v>
      </c>
      <c r="R526" s="32">
        <f t="shared" ref="R526:R589" si="804">SUM(P526:Q526)</f>
        <v>120.79955667105266</v>
      </c>
      <c r="S526" s="26">
        <f t="shared" si="775"/>
        <v>0</v>
      </c>
      <c r="U526" s="61">
        <f t="shared" si="776"/>
        <v>1117.4929576927589</v>
      </c>
      <c r="V526" s="61">
        <f t="shared" si="777"/>
        <v>1570.3942367236846</v>
      </c>
      <c r="W526" s="61">
        <f t="shared" si="778"/>
        <v>1574.4786002408462</v>
      </c>
      <c r="X526" s="61">
        <f t="shared" si="779"/>
        <v>1570.7947111320038</v>
      </c>
      <c r="Y526" s="61">
        <f t="shared" si="780"/>
        <v>1585.4731540585792</v>
      </c>
      <c r="Z526" s="62">
        <f t="shared" si="781"/>
        <v>6084.5187018580027</v>
      </c>
      <c r="AA526" s="61">
        <f t="shared" si="795"/>
        <v>467.98019636582035</v>
      </c>
      <c r="AB526" s="63">
        <f t="shared" si="796"/>
        <v>1.3398254287976688E-4</v>
      </c>
      <c r="AC526" s="73"/>
      <c r="AD526" s="81">
        <f t="shared" si="797"/>
        <v>1117.4929576927589</v>
      </c>
      <c r="AE526" s="81">
        <f t="shared" si="782"/>
        <v>1284.7880414669896</v>
      </c>
      <c r="AF526" s="81">
        <f t="shared" si="783"/>
        <v>1473.2734377628799</v>
      </c>
      <c r="AG526" s="81">
        <f t="shared" si="784"/>
        <v>1685.6332024094193</v>
      </c>
      <c r="AH526" s="81">
        <f t="shared" si="785"/>
        <v>1924.8913652537146</v>
      </c>
      <c r="AI526" s="82">
        <f t="shared" si="786"/>
        <v>6084.5187018652205</v>
      </c>
      <c r="AK526" s="86">
        <f t="shared" si="787"/>
        <v>0.14970571637394292</v>
      </c>
      <c r="AL526" s="86">
        <f t="shared" si="788"/>
        <v>0.14670544106300593</v>
      </c>
      <c r="AM526" s="86">
        <f t="shared" si="789"/>
        <v>0.1441414466611175</v>
      </c>
      <c r="AN526" s="86">
        <f t="shared" si="790"/>
        <v>0.14193963580113592</v>
      </c>
      <c r="AO526" s="56"/>
      <c r="AP526" s="53" t="str">
        <f t="shared" si="798"/>
        <v>HPS0170-ST-1130-004-B</v>
      </c>
      <c r="AQ526" s="53">
        <f t="shared" si="799"/>
        <v>85.96099674559683</v>
      </c>
      <c r="AR526" s="54">
        <f t="shared" ref="AR526:AU526" si="805">IF($B526=0,L526,AQ526*(1+AK526))</f>
        <v>98.829849343614569</v>
      </c>
      <c r="AS526" s="54">
        <f t="shared" si="805"/>
        <v>113.32872598175997</v>
      </c>
      <c r="AT526" s="54">
        <f t="shared" si="805"/>
        <v>129.66409249303223</v>
      </c>
      <c r="AU526" s="54">
        <f t="shared" si="805"/>
        <v>148.06856655797804</v>
      </c>
      <c r="AW526" s="102">
        <f t="shared" si="801"/>
        <v>0.41877686400104008</v>
      </c>
      <c r="AX526" s="102">
        <f t="shared" si="802"/>
        <v>0.72250872097481289</v>
      </c>
      <c r="AY526" s="103">
        <f t="shared" si="803"/>
        <v>0.57961496082154407</v>
      </c>
    </row>
    <row r="527" spans="1:51" x14ac:dyDescent="0.2">
      <c r="A527" s="27" t="s">
        <v>541</v>
      </c>
      <c r="B527" s="18">
        <f>IF(ISERROR(VLOOKUP('Prices revenue smoothing'!A527,Quantities!$A$1:$B$576,2,FALSE)),0,VLOOKUP('Prices revenue smoothing'!A527,Quantities!$A$1:$B$576,2,FALSE))</f>
        <v>33</v>
      </c>
      <c r="C527" s="19">
        <f t="shared" si="792"/>
        <v>1</v>
      </c>
      <c r="D527" s="20">
        <v>4</v>
      </c>
      <c r="E527" s="21">
        <v>1170</v>
      </c>
      <c r="F527" s="22">
        <v>0</v>
      </c>
      <c r="G527" s="23">
        <v>0</v>
      </c>
      <c r="H527" s="23">
        <v>0</v>
      </c>
      <c r="I527" s="23">
        <f>VLOOKUP(A527,'[1]Public Lighting Charges'!$A$8:$L$689,12,FALSE)</f>
        <v>90.898438620596821</v>
      </c>
      <c r="J527" s="24">
        <f t="shared" si="793"/>
        <v>90.898438620596821</v>
      </c>
      <c r="K527" s="25">
        <f t="shared" si="794"/>
        <v>90.898438620596821</v>
      </c>
      <c r="L527" s="25">
        <f t="shared" si="732"/>
        <v>127.73806148334872</v>
      </c>
      <c r="M527" s="25">
        <f t="shared" si="732"/>
        <v>128.07028931880234</v>
      </c>
      <c r="N527" s="25">
        <f t="shared" si="732"/>
        <v>127.77063663129316</v>
      </c>
      <c r="O527" s="25">
        <f t="shared" si="732"/>
        <v>128.96460168872139</v>
      </c>
      <c r="P527" s="23">
        <f t="shared" si="766"/>
        <v>127.73806148334872</v>
      </c>
      <c r="Q527" s="23">
        <f t="shared" si="767"/>
        <v>0</v>
      </c>
      <c r="R527" s="32">
        <f t="shared" si="804"/>
        <v>127.73806148334872</v>
      </c>
      <c r="S527" s="26">
        <f t="shared" si="775"/>
        <v>0</v>
      </c>
      <c r="U527" s="61">
        <f t="shared" si="776"/>
        <v>2999.6484744796949</v>
      </c>
      <c r="V527" s="61">
        <f t="shared" si="777"/>
        <v>4215.3560289505076</v>
      </c>
      <c r="W527" s="61">
        <f t="shared" si="778"/>
        <v>4226.3195475204775</v>
      </c>
      <c r="X527" s="61">
        <f t="shared" si="779"/>
        <v>4216.4310088326738</v>
      </c>
      <c r="Y527" s="61">
        <f t="shared" si="780"/>
        <v>4255.8318557278062</v>
      </c>
      <c r="Z527" s="62">
        <f t="shared" si="781"/>
        <v>16332.467346957132</v>
      </c>
      <c r="AA527" s="61">
        <f t="shared" si="795"/>
        <v>1256.1833812481113</v>
      </c>
      <c r="AB527" s="63">
        <f t="shared" si="796"/>
        <v>3.5964479918154538E-4</v>
      </c>
      <c r="AC527" s="73"/>
      <c r="AD527" s="81">
        <f t="shared" si="797"/>
        <v>2999.6484744796949</v>
      </c>
      <c r="AE527" s="81">
        <f t="shared" si="782"/>
        <v>3448.7129982216829</v>
      </c>
      <c r="AF527" s="81">
        <f t="shared" si="783"/>
        <v>3954.6579597255168</v>
      </c>
      <c r="AG527" s="81">
        <f t="shared" si="784"/>
        <v>4524.6880790902569</v>
      </c>
      <c r="AH527" s="81">
        <f t="shared" si="785"/>
        <v>5166.9206571500699</v>
      </c>
      <c r="AI527" s="82">
        <f t="shared" si="786"/>
        <v>16332.467346976511</v>
      </c>
      <c r="AK527" s="86">
        <f t="shared" si="787"/>
        <v>0.14970571637394303</v>
      </c>
      <c r="AL527" s="86">
        <f t="shared" si="788"/>
        <v>0.14670544106300601</v>
      </c>
      <c r="AM527" s="86">
        <f t="shared" si="789"/>
        <v>0.14414144666111769</v>
      </c>
      <c r="AN527" s="86">
        <f t="shared" si="790"/>
        <v>0.14193963580113608</v>
      </c>
      <c r="AO527" s="56"/>
      <c r="AP527" s="53" t="str">
        <f t="shared" si="798"/>
        <v>HPS0170-ST-1170-004-B</v>
      </c>
      <c r="AQ527" s="53">
        <f t="shared" si="799"/>
        <v>90.898438620596821</v>
      </c>
      <c r="AR527" s="54">
        <f t="shared" ref="AR527:AU527" si="806">IF($B527=0,L527,AQ527*(1+AK527))</f>
        <v>104.50645449156616</v>
      </c>
      <c r="AS527" s="54">
        <f t="shared" si="806"/>
        <v>119.83811999168233</v>
      </c>
      <c r="AT527" s="54">
        <f t="shared" si="806"/>
        <v>137.11175997243203</v>
      </c>
      <c r="AU527" s="54">
        <f t="shared" si="806"/>
        <v>156.57335324697181</v>
      </c>
      <c r="AW527" s="102">
        <f t="shared" si="801"/>
        <v>0.41877686400104014</v>
      </c>
      <c r="AX527" s="102">
        <f t="shared" si="802"/>
        <v>0.72250872097481333</v>
      </c>
      <c r="AY527" s="103">
        <f t="shared" si="803"/>
        <v>0.57961496082154373</v>
      </c>
    </row>
    <row r="528" spans="1:51" x14ac:dyDescent="0.2">
      <c r="A528" s="27" t="s">
        <v>542</v>
      </c>
      <c r="B528" s="18">
        <f>IF(ISERROR(VLOOKUP('Prices revenue smoothing'!A528,Quantities!$A$1:$B$576,2,FALSE)),0,VLOOKUP('Prices revenue smoothing'!A528,Quantities!$A$1:$B$576,2,FALSE))</f>
        <v>1</v>
      </c>
      <c r="C528" s="19">
        <f t="shared" si="792"/>
        <v>1</v>
      </c>
      <c r="D528" s="20">
        <v>4</v>
      </c>
      <c r="E528" s="21">
        <v>1470</v>
      </c>
      <c r="F528" s="22">
        <v>0</v>
      </c>
      <c r="G528" s="23">
        <v>0</v>
      </c>
      <c r="H528" s="23">
        <v>0</v>
      </c>
      <c r="I528" s="23">
        <f>VLOOKUP(A528,'[1]Public Lighting Charges'!$A$8:$L$689,12,FALSE)</f>
        <v>116.59489525130188</v>
      </c>
      <c r="J528" s="24">
        <f t="shared" si="793"/>
        <v>116.59489525130188</v>
      </c>
      <c r="K528" s="25">
        <f t="shared" si="794"/>
        <v>116.59489525130188</v>
      </c>
      <c r="L528" s="25">
        <f t="shared" si="732"/>
        <v>163.84886389985402</v>
      </c>
      <c r="M528" s="25">
        <f t="shared" si="732"/>
        <v>164.27501060008461</v>
      </c>
      <c r="N528" s="25">
        <f t="shared" si="732"/>
        <v>163.89064785148199</v>
      </c>
      <c r="O528" s="25">
        <f t="shared" si="732"/>
        <v>165.42213984317183</v>
      </c>
      <c r="P528" s="23">
        <f t="shared" si="766"/>
        <v>163.84886389985402</v>
      </c>
      <c r="Q528" s="23">
        <f t="shared" si="767"/>
        <v>0</v>
      </c>
      <c r="R528" s="32">
        <f t="shared" si="804"/>
        <v>163.84886389985402</v>
      </c>
      <c r="S528" s="26">
        <f t="shared" si="775"/>
        <v>0</v>
      </c>
      <c r="U528" s="61">
        <f t="shared" si="776"/>
        <v>116.59489525130188</v>
      </c>
      <c r="V528" s="61">
        <f t="shared" si="777"/>
        <v>163.84886389985402</v>
      </c>
      <c r="W528" s="61">
        <f t="shared" si="778"/>
        <v>164.27501060008461</v>
      </c>
      <c r="X528" s="61">
        <f t="shared" si="779"/>
        <v>163.89064785148199</v>
      </c>
      <c r="Y528" s="61">
        <f t="shared" si="780"/>
        <v>165.42213984317183</v>
      </c>
      <c r="Z528" s="62">
        <f t="shared" si="781"/>
        <v>634.83516009124469</v>
      </c>
      <c r="AA528" s="61">
        <f t="shared" si="795"/>
        <v>48.827244591869956</v>
      </c>
      <c r="AB528" s="63">
        <f t="shared" si="796"/>
        <v>1.397922058034524E-5</v>
      </c>
      <c r="AC528" s="73"/>
      <c r="AD528" s="81">
        <f t="shared" si="797"/>
        <v>116.59489525130188</v>
      </c>
      <c r="AE528" s="81">
        <f t="shared" si="782"/>
        <v>134.04981757044288</v>
      </c>
      <c r="AF528" s="81">
        <f t="shared" si="783"/>
        <v>153.7156551815302</v>
      </c>
      <c r="AG528" s="81">
        <f t="shared" si="784"/>
        <v>175.87245209385748</v>
      </c>
      <c r="AH528" s="81">
        <f t="shared" si="785"/>
        <v>200.83572389151232</v>
      </c>
      <c r="AI528" s="82">
        <f t="shared" si="786"/>
        <v>634.83516009199786</v>
      </c>
      <c r="AK528" s="86">
        <f t="shared" si="787"/>
        <v>0.14970571637394312</v>
      </c>
      <c r="AL528" s="86">
        <f t="shared" si="788"/>
        <v>0.14670544106300598</v>
      </c>
      <c r="AM528" s="86">
        <f t="shared" si="789"/>
        <v>0.14414144666111761</v>
      </c>
      <c r="AN528" s="86">
        <f t="shared" si="790"/>
        <v>0.14193963580113583</v>
      </c>
      <c r="AO528" s="56"/>
      <c r="AP528" s="53" t="str">
        <f t="shared" si="798"/>
        <v>HPS0190-ST-1470-004-B</v>
      </c>
      <c r="AQ528" s="53">
        <f t="shared" si="799"/>
        <v>116.59489525130188</v>
      </c>
      <c r="AR528" s="54">
        <f t="shared" ref="AR528:AU528" si="807">IF($B528=0,L528,AQ528*(1+AK528))</f>
        <v>134.04981757044288</v>
      </c>
      <c r="AS528" s="54">
        <f t="shared" si="807"/>
        <v>153.7156551815302</v>
      </c>
      <c r="AT528" s="54">
        <f t="shared" si="807"/>
        <v>175.8724520938575</v>
      </c>
      <c r="AU528" s="54">
        <f t="shared" si="807"/>
        <v>200.83572389151234</v>
      </c>
      <c r="AW528" s="102">
        <f t="shared" si="801"/>
        <v>0.41877686400104003</v>
      </c>
      <c r="AX528" s="102">
        <f t="shared" si="802"/>
        <v>0.72250872097481345</v>
      </c>
      <c r="AY528" s="103">
        <f t="shared" si="803"/>
        <v>0.57961496082154351</v>
      </c>
    </row>
    <row r="529" spans="1:51" x14ac:dyDescent="0.2">
      <c r="A529" s="27" t="s">
        <v>543</v>
      </c>
      <c r="B529" s="18">
        <f>IF(ISERROR(VLOOKUP('Prices revenue smoothing'!A529,Quantities!$A$1:$B$576,2,FALSE)),0,VLOOKUP('Prices revenue smoothing'!A529,Quantities!$A$1:$B$576,2,FALSE))</f>
        <v>4</v>
      </c>
      <c r="C529" s="19">
        <f t="shared" si="792"/>
        <v>1</v>
      </c>
      <c r="D529" s="20">
        <v>4</v>
      </c>
      <c r="E529" s="21">
        <v>1050</v>
      </c>
      <c r="F529" s="22">
        <v>0</v>
      </c>
      <c r="G529" s="23">
        <v>0</v>
      </c>
      <c r="H529" s="23">
        <v>0</v>
      </c>
      <c r="I529" s="23">
        <f>VLOOKUP(A529,'[1]Public Lighting Charges'!$A$8:$L$689,12,FALSE)</f>
        <v>71.742303825215515</v>
      </c>
      <c r="J529" s="24">
        <f t="shared" si="793"/>
        <v>71.742303825215515</v>
      </c>
      <c r="K529" s="25">
        <f t="shared" si="794"/>
        <v>71.742303825215515</v>
      </c>
      <c r="L529" s="25">
        <f t="shared" si="732"/>
        <v>100.81826438442175</v>
      </c>
      <c r="M529" s="25">
        <f t="shared" si="732"/>
        <v>101.0804778027379</v>
      </c>
      <c r="N529" s="25">
        <f t="shared" si="732"/>
        <v>100.84397457478858</v>
      </c>
      <c r="O529" s="25">
        <f t="shared" si="732"/>
        <v>101.78632083734908</v>
      </c>
      <c r="P529" s="23">
        <f t="shared" si="766"/>
        <v>100.81826438442175</v>
      </c>
      <c r="Q529" s="23">
        <f t="shared" si="767"/>
        <v>0</v>
      </c>
      <c r="R529" s="32">
        <f t="shared" si="804"/>
        <v>100.81826438442175</v>
      </c>
      <c r="S529" s="26">
        <f t="shared" si="775"/>
        <v>0</v>
      </c>
      <c r="U529" s="61">
        <f t="shared" si="776"/>
        <v>286.96921530086206</v>
      </c>
      <c r="V529" s="61">
        <f t="shared" si="777"/>
        <v>403.27305753768701</v>
      </c>
      <c r="W529" s="61">
        <f t="shared" si="778"/>
        <v>404.32191121095161</v>
      </c>
      <c r="X529" s="61">
        <f t="shared" si="779"/>
        <v>403.3758982991543</v>
      </c>
      <c r="Y529" s="61">
        <f t="shared" si="780"/>
        <v>407.14528334939632</v>
      </c>
      <c r="Z529" s="62">
        <f t="shared" si="781"/>
        <v>1562.4881976532968</v>
      </c>
      <c r="AA529" s="61">
        <f t="shared" si="795"/>
        <v>120.17606804853426</v>
      </c>
      <c r="AB529" s="63">
        <f t="shared" si="796"/>
        <v>3.4406360173942018E-5</v>
      </c>
      <c r="AC529" s="73"/>
      <c r="AD529" s="81">
        <f t="shared" si="797"/>
        <v>286.96921530086206</v>
      </c>
      <c r="AE529" s="81">
        <f t="shared" si="782"/>
        <v>329.93014725474586</v>
      </c>
      <c r="AF529" s="81">
        <f t="shared" si="783"/>
        <v>378.33269502773584</v>
      </c>
      <c r="AG529" s="81">
        <f t="shared" si="784"/>
        <v>432.86611700823306</v>
      </c>
      <c r="AH529" s="81">
        <f t="shared" si="785"/>
        <v>494.30697600703354</v>
      </c>
      <c r="AI529" s="82">
        <f t="shared" si="786"/>
        <v>1562.4881976551505</v>
      </c>
      <c r="AK529" s="86">
        <f t="shared" si="787"/>
        <v>0.14970571637394287</v>
      </c>
      <c r="AL529" s="86">
        <f t="shared" si="788"/>
        <v>0.1467054410630059</v>
      </c>
      <c r="AM529" s="86">
        <f t="shared" si="789"/>
        <v>0.1441414466611175</v>
      </c>
      <c r="AN529" s="86">
        <f t="shared" si="790"/>
        <v>0.14193963580113589</v>
      </c>
      <c r="AO529" s="56"/>
      <c r="AP529" s="53" t="str">
        <f t="shared" si="798"/>
        <v>HPS0250-ST-1050-004-B</v>
      </c>
      <c r="AQ529" s="53">
        <f t="shared" si="799"/>
        <v>71.742303825215515</v>
      </c>
      <c r="AR529" s="54">
        <f t="shared" ref="AR529:AU529" si="808">IF($B529=0,L529,AQ529*(1+AK529))</f>
        <v>82.482536813686465</v>
      </c>
      <c r="AS529" s="54">
        <f t="shared" si="808"/>
        <v>94.583173756933959</v>
      </c>
      <c r="AT529" s="54">
        <f t="shared" si="808"/>
        <v>108.21652925205827</v>
      </c>
      <c r="AU529" s="54">
        <f t="shared" si="808"/>
        <v>123.5767440017584</v>
      </c>
      <c r="AW529" s="102">
        <f t="shared" si="801"/>
        <v>0.41877686400103992</v>
      </c>
      <c r="AX529" s="102">
        <f t="shared" si="802"/>
        <v>0.72250872097481278</v>
      </c>
      <c r="AY529" s="103">
        <f t="shared" si="803"/>
        <v>0.57961496082154396</v>
      </c>
    </row>
    <row r="530" spans="1:51" x14ac:dyDescent="0.2">
      <c r="A530" s="27" t="s">
        <v>544</v>
      </c>
      <c r="B530" s="18">
        <f>IF(ISERROR(VLOOKUP('Prices revenue smoothing'!A530,Quantities!$A$1:$B$576,2,FALSE)),0,VLOOKUP('Prices revenue smoothing'!A530,Quantities!$A$1:$B$576,2,FALSE))</f>
        <v>7</v>
      </c>
      <c r="C530" s="19">
        <f t="shared" si="792"/>
        <v>1</v>
      </c>
      <c r="D530" s="20">
        <v>4</v>
      </c>
      <c r="E530" s="21">
        <v>40</v>
      </c>
      <c r="F530" s="22">
        <v>0</v>
      </c>
      <c r="G530" s="23">
        <v>0</v>
      </c>
      <c r="H530" s="23">
        <v>0</v>
      </c>
      <c r="I530" s="23">
        <f>VLOOKUP(A530,'[1]Public Lighting Charges'!$A$8:$L$689,12,FALSE)</f>
        <v>48.54921928230219</v>
      </c>
      <c r="J530" s="24">
        <f t="shared" si="793"/>
        <v>48.54921928230219</v>
      </c>
      <c r="K530" s="25">
        <f t="shared" si="794"/>
        <v>48.54921928230219</v>
      </c>
      <c r="L530" s="25">
        <f t="shared" si="732"/>
        <v>68.225409058303327</v>
      </c>
      <c r="M530" s="25">
        <f t="shared" si="732"/>
        <v>68.402853272746285</v>
      </c>
      <c r="N530" s="25">
        <f t="shared" si="732"/>
        <v>68.242807574985335</v>
      </c>
      <c r="O530" s="25">
        <f t="shared" si="732"/>
        <v>68.88050908304352</v>
      </c>
      <c r="P530" s="23">
        <f t="shared" si="766"/>
        <v>68.225409058303327</v>
      </c>
      <c r="Q530" s="23">
        <f t="shared" si="767"/>
        <v>0</v>
      </c>
      <c r="R530" s="32">
        <f t="shared" si="804"/>
        <v>68.225409058303327</v>
      </c>
      <c r="S530" s="26">
        <f t="shared" si="775"/>
        <v>0</v>
      </c>
      <c r="U530" s="61">
        <f t="shared" si="776"/>
        <v>339.84453497611531</v>
      </c>
      <c r="V530" s="61">
        <f t="shared" si="777"/>
        <v>477.57786340812328</v>
      </c>
      <c r="W530" s="61">
        <f t="shared" si="778"/>
        <v>478.81997290922402</v>
      </c>
      <c r="X530" s="61">
        <f t="shared" si="779"/>
        <v>477.69965302489732</v>
      </c>
      <c r="Y530" s="61">
        <f t="shared" si="780"/>
        <v>482.16356358130463</v>
      </c>
      <c r="Z530" s="62">
        <f t="shared" si="781"/>
        <v>1850.3834091766362</v>
      </c>
      <c r="AA530" s="61">
        <f t="shared" si="795"/>
        <v>142.31902860518932</v>
      </c>
      <c r="AB530" s="63">
        <f t="shared" si="796"/>
        <v>4.074588091714008E-5</v>
      </c>
      <c r="AC530" s="73"/>
      <c r="AD530" s="81">
        <f t="shared" si="797"/>
        <v>339.84453497611531</v>
      </c>
      <c r="AE530" s="81">
        <f t="shared" si="782"/>
        <v>390.72120454048417</v>
      </c>
      <c r="AF530" s="81">
        <f t="shared" si="783"/>
        <v>448.04213118526485</v>
      </c>
      <c r="AG530" s="81">
        <f t="shared" si="784"/>
        <v>512.62357213943915</v>
      </c>
      <c r="AH530" s="81">
        <f t="shared" si="785"/>
        <v>585.38517527198849</v>
      </c>
      <c r="AI530" s="82">
        <f t="shared" si="786"/>
        <v>1850.3834091788315</v>
      </c>
      <c r="AK530" s="86">
        <f t="shared" si="787"/>
        <v>0.14970571637394295</v>
      </c>
      <c r="AL530" s="86">
        <f t="shared" si="788"/>
        <v>0.14670544106300593</v>
      </c>
      <c r="AM530" s="86">
        <f t="shared" si="789"/>
        <v>0.14414144666111758</v>
      </c>
      <c r="AN530" s="86">
        <f t="shared" si="790"/>
        <v>0.14193963580113597</v>
      </c>
      <c r="AO530" s="56"/>
      <c r="AP530" s="53" t="str">
        <f t="shared" si="798"/>
        <v>MHR0010-ST-0040-004-B</v>
      </c>
      <c r="AQ530" s="53">
        <f t="shared" si="799"/>
        <v>48.54921928230219</v>
      </c>
      <c r="AR530" s="54">
        <f t="shared" ref="AR530:AU530" si="809">IF($B530=0,L530,AQ530*(1+AK530))</f>
        <v>55.81731493435489</v>
      </c>
      <c r="AS530" s="54">
        <f t="shared" si="809"/>
        <v>64.00601874075214</v>
      </c>
      <c r="AT530" s="54">
        <f t="shared" si="809"/>
        <v>73.231938877062746</v>
      </c>
      <c r="AU530" s="54">
        <f t="shared" si="809"/>
        <v>83.626453610284088</v>
      </c>
      <c r="AW530" s="102">
        <f t="shared" si="801"/>
        <v>0.41877686400103997</v>
      </c>
      <c r="AX530" s="102">
        <f t="shared" si="802"/>
        <v>0.72250872097481333</v>
      </c>
      <c r="AY530" s="103">
        <f t="shared" si="803"/>
        <v>0.57961496082154351</v>
      </c>
    </row>
    <row r="531" spans="1:51" x14ac:dyDescent="0.2">
      <c r="A531" s="27" t="s">
        <v>545</v>
      </c>
      <c r="B531" s="18">
        <f>IF(ISERROR(VLOOKUP('Prices revenue smoothing'!A531,Quantities!$A$1:$B$576,2,FALSE)),0,VLOOKUP('Prices revenue smoothing'!A531,Quantities!$A$1:$B$576,2,FALSE))</f>
        <v>17</v>
      </c>
      <c r="C531" s="19">
        <f t="shared" si="792"/>
        <v>1</v>
      </c>
      <c r="D531" s="20">
        <v>4</v>
      </c>
      <c r="E531" s="21">
        <v>360</v>
      </c>
      <c r="F531" s="22">
        <v>0</v>
      </c>
      <c r="G531" s="23">
        <v>0</v>
      </c>
      <c r="H531" s="23">
        <v>0</v>
      </c>
      <c r="I531" s="23">
        <f>VLOOKUP(A531,'[1]Public Lighting Charges'!$A$8:$L$689,12,FALSE)</f>
        <v>58.424103032302192</v>
      </c>
      <c r="J531" s="24">
        <f t="shared" si="793"/>
        <v>58.424103032302192</v>
      </c>
      <c r="K531" s="25">
        <f t="shared" si="794"/>
        <v>58.424103032302192</v>
      </c>
      <c r="L531" s="25">
        <f t="shared" si="732"/>
        <v>82.10241868289549</v>
      </c>
      <c r="M531" s="25">
        <f t="shared" si="732"/>
        <v>82.315954950220814</v>
      </c>
      <c r="N531" s="25">
        <f t="shared" si="732"/>
        <v>82.123356048032676</v>
      </c>
      <c r="O531" s="25">
        <f t="shared" si="732"/>
        <v>82.890765682243355</v>
      </c>
      <c r="P531" s="23">
        <f t="shared" si="766"/>
        <v>82.10241868289549</v>
      </c>
      <c r="Q531" s="23">
        <f t="shared" si="767"/>
        <v>0</v>
      </c>
      <c r="R531" s="32">
        <f t="shared" si="804"/>
        <v>82.10241868289549</v>
      </c>
      <c r="S531" s="26">
        <f t="shared" si="775"/>
        <v>0</v>
      </c>
      <c r="U531" s="61">
        <f t="shared" si="776"/>
        <v>993.20975154913731</v>
      </c>
      <c r="V531" s="61">
        <f t="shared" si="777"/>
        <v>1395.7411176092232</v>
      </c>
      <c r="W531" s="61">
        <f t="shared" si="778"/>
        <v>1399.3712341537539</v>
      </c>
      <c r="X531" s="61">
        <f t="shared" si="779"/>
        <v>1396.0970528165556</v>
      </c>
      <c r="Y531" s="61">
        <f t="shared" si="780"/>
        <v>1409.1430165981371</v>
      </c>
      <c r="Z531" s="62">
        <f t="shared" si="781"/>
        <v>5407.8222744648119</v>
      </c>
      <c r="AA531" s="61">
        <f t="shared" si="795"/>
        <v>415.93326504899983</v>
      </c>
      <c r="AB531" s="63">
        <f t="shared" si="796"/>
        <v>1.1908152727895908E-4</v>
      </c>
      <c r="AC531" s="73"/>
      <c r="AD531" s="81">
        <f t="shared" si="797"/>
        <v>993.20975154913731</v>
      </c>
      <c r="AE531" s="81">
        <f t="shared" si="782"/>
        <v>1141.8989289143869</v>
      </c>
      <c r="AF531" s="81">
        <f t="shared" si="783"/>
        <v>1309.4217149301462</v>
      </c>
      <c r="AG531" s="81">
        <f t="shared" si="784"/>
        <v>1498.1636552096588</v>
      </c>
      <c r="AH531" s="81">
        <f t="shared" si="785"/>
        <v>1710.8124588006165</v>
      </c>
      <c r="AI531" s="82">
        <f t="shared" si="786"/>
        <v>5407.8222744712293</v>
      </c>
      <c r="AK531" s="86">
        <f t="shared" si="787"/>
        <v>0.14970571637394309</v>
      </c>
      <c r="AL531" s="86">
        <f t="shared" si="788"/>
        <v>0.14670544106300598</v>
      </c>
      <c r="AM531" s="86">
        <f t="shared" si="789"/>
        <v>0.14414144666111744</v>
      </c>
      <c r="AN531" s="86">
        <f t="shared" si="790"/>
        <v>0.141939635801136</v>
      </c>
      <c r="AO531" s="56"/>
      <c r="AP531" s="53" t="str">
        <f t="shared" si="798"/>
        <v>MHR0010-ST-0360-004-B</v>
      </c>
      <c r="AQ531" s="53">
        <f t="shared" si="799"/>
        <v>58.424103032302192</v>
      </c>
      <c r="AR531" s="54">
        <f t="shared" ref="AR531:AU531" si="810">IF($B531=0,L531,AQ531*(1+AK531))</f>
        <v>67.17052523025805</v>
      </c>
      <c r="AS531" s="54">
        <f t="shared" si="810"/>
        <v>77.024806760596832</v>
      </c>
      <c r="AT531" s="54">
        <f t="shared" si="810"/>
        <v>88.127273835862283</v>
      </c>
      <c r="AU531" s="54">
        <f t="shared" si="810"/>
        <v>100.63602698827155</v>
      </c>
      <c r="AW531" s="102">
        <f t="shared" si="801"/>
        <v>0.41877686400103997</v>
      </c>
      <c r="AX531" s="102">
        <f t="shared" si="802"/>
        <v>0.72250872097481322</v>
      </c>
      <c r="AY531" s="103">
        <f t="shared" si="803"/>
        <v>0.57961496082154362</v>
      </c>
    </row>
    <row r="532" spans="1:51" x14ac:dyDescent="0.2">
      <c r="A532" s="27" t="s">
        <v>546</v>
      </c>
      <c r="B532" s="18">
        <f>IF(ISERROR(VLOOKUP('Prices revenue smoothing'!A532,Quantities!$A$1:$B$576,2,FALSE)),0,VLOOKUP('Prices revenue smoothing'!A532,Quantities!$A$1:$B$576,2,FALSE))</f>
        <v>7</v>
      </c>
      <c r="C532" s="19">
        <f t="shared" si="792"/>
        <v>1</v>
      </c>
      <c r="D532" s="20">
        <v>4</v>
      </c>
      <c r="E532" s="21">
        <v>60</v>
      </c>
      <c r="F532" s="22">
        <v>0</v>
      </c>
      <c r="G532" s="23">
        <v>0</v>
      </c>
      <c r="H532" s="23">
        <v>0</v>
      </c>
      <c r="I532" s="23">
        <f>VLOOKUP(A532,'[1]Public Lighting Charges'!$A$8:$L$689,12,FALSE)</f>
        <v>64.507956806776306</v>
      </c>
      <c r="J532" s="24">
        <f t="shared" si="793"/>
        <v>64.507956806776306</v>
      </c>
      <c r="K532" s="25">
        <f t="shared" si="794"/>
        <v>64.507956806776306</v>
      </c>
      <c r="L532" s="25">
        <f t="shared" si="732"/>
        <v>90.651957039029412</v>
      </c>
      <c r="M532" s="25">
        <f t="shared" si="732"/>
        <v>90.887729393149868</v>
      </c>
      <c r="N532" s="25">
        <f t="shared" si="732"/>
        <v>90.675074666443734</v>
      </c>
      <c r="O532" s="25">
        <f t="shared" si="732"/>
        <v>91.522396661432623</v>
      </c>
      <c r="P532" s="23">
        <f t="shared" si="766"/>
        <v>90.651957039029412</v>
      </c>
      <c r="Q532" s="23">
        <f t="shared" si="767"/>
        <v>0</v>
      </c>
      <c r="R532" s="32">
        <f t="shared" si="804"/>
        <v>90.651957039029412</v>
      </c>
      <c r="S532" s="26">
        <f t="shared" si="775"/>
        <v>0</v>
      </c>
      <c r="U532" s="61">
        <f t="shared" si="776"/>
        <v>451.55569764743416</v>
      </c>
      <c r="V532" s="61">
        <f t="shared" si="777"/>
        <v>634.56369927320588</v>
      </c>
      <c r="W532" s="61">
        <f t="shared" si="778"/>
        <v>636.21410575204914</v>
      </c>
      <c r="X532" s="61">
        <f t="shared" si="779"/>
        <v>634.72552266510615</v>
      </c>
      <c r="Y532" s="61">
        <f t="shared" si="780"/>
        <v>640.65677663002839</v>
      </c>
      <c r="Z532" s="62">
        <f t="shared" si="781"/>
        <v>2458.6276525079829</v>
      </c>
      <c r="AA532" s="61">
        <f t="shared" si="795"/>
        <v>189.10107898259423</v>
      </c>
      <c r="AB532" s="63">
        <f t="shared" si="796"/>
        <v>5.4139563212607104E-5</v>
      </c>
      <c r="AC532" s="73"/>
      <c r="AD532" s="81">
        <f t="shared" si="797"/>
        <v>451.55569764743416</v>
      </c>
      <c r="AE532" s="81">
        <f t="shared" si="782"/>
        <v>519.15616684647887</v>
      </c>
      <c r="AF532" s="81">
        <f t="shared" si="783"/>
        <v>595.319201284271</v>
      </c>
      <c r="AG532" s="81">
        <f t="shared" si="784"/>
        <v>681.12937218252682</v>
      </c>
      <c r="AH532" s="81">
        <f t="shared" si="785"/>
        <v>777.80862720357106</v>
      </c>
      <c r="AI532" s="82">
        <f t="shared" si="786"/>
        <v>2458.6276525109001</v>
      </c>
      <c r="AK532" s="86">
        <f t="shared" si="787"/>
        <v>0.14970571637394295</v>
      </c>
      <c r="AL532" s="86">
        <f t="shared" si="788"/>
        <v>0.14670544106300584</v>
      </c>
      <c r="AM532" s="86">
        <f t="shared" si="789"/>
        <v>0.1441414466611175</v>
      </c>
      <c r="AN532" s="86">
        <f t="shared" si="790"/>
        <v>0.14193963580113594</v>
      </c>
      <c r="AO532" s="56"/>
      <c r="AP532" s="53" t="str">
        <f t="shared" si="798"/>
        <v>MHR0060-ST-0060-004-B</v>
      </c>
      <c r="AQ532" s="53">
        <f t="shared" si="799"/>
        <v>64.507956806776306</v>
      </c>
      <c r="AR532" s="54">
        <f t="shared" ref="AR532:AU532" si="811">IF($B532=0,L532,AQ532*(1+AK532))</f>
        <v>74.165166692354134</v>
      </c>
      <c r="AS532" s="54">
        <f t="shared" si="811"/>
        <v>85.045600183467286</v>
      </c>
      <c r="AT532" s="54">
        <f t="shared" si="811"/>
        <v>97.30419602607526</v>
      </c>
      <c r="AU532" s="54">
        <f t="shared" si="811"/>
        <v>111.11551817193873</v>
      </c>
      <c r="AW532" s="102">
        <f t="shared" si="801"/>
        <v>0.41877686400103992</v>
      </c>
      <c r="AX532" s="102">
        <f t="shared" si="802"/>
        <v>0.72250872097481289</v>
      </c>
      <c r="AY532" s="103">
        <f t="shared" si="803"/>
        <v>0.57961496082154385</v>
      </c>
    </row>
    <row r="533" spans="1:51" x14ac:dyDescent="0.2">
      <c r="A533" s="27" t="s">
        <v>547</v>
      </c>
      <c r="B533" s="18">
        <f>IF(ISERROR(VLOOKUP('Prices revenue smoothing'!A533,Quantities!$A$1:$B$576,2,FALSE)),0,VLOOKUP('Prices revenue smoothing'!A533,Quantities!$A$1:$B$576,2,FALSE))</f>
        <v>51</v>
      </c>
      <c r="C533" s="19">
        <f t="shared" si="792"/>
        <v>1</v>
      </c>
      <c r="D533" s="20">
        <v>4</v>
      </c>
      <c r="E533" s="21">
        <v>320</v>
      </c>
      <c r="F533" s="22">
        <v>0</v>
      </c>
      <c r="G533" s="23">
        <v>0</v>
      </c>
      <c r="H533" s="23">
        <v>0</v>
      </c>
      <c r="I533" s="23">
        <f>VLOOKUP(A533,'[1]Public Lighting Charges'!$A$8:$L$689,12,FALSE)</f>
        <v>74.382840556776301</v>
      </c>
      <c r="J533" s="24">
        <f t="shared" si="793"/>
        <v>74.382840556776301</v>
      </c>
      <c r="K533" s="25">
        <f t="shared" si="794"/>
        <v>74.382840556776301</v>
      </c>
      <c r="L533" s="25">
        <f t="shared" si="732"/>
        <v>104.52896666362156</v>
      </c>
      <c r="M533" s="25">
        <f t="shared" si="732"/>
        <v>104.80083107062437</v>
      </c>
      <c r="N533" s="25">
        <f t="shared" si="732"/>
        <v>104.55562313949108</v>
      </c>
      <c r="O533" s="25">
        <f t="shared" si="732"/>
        <v>105.53265326063246</v>
      </c>
      <c r="P533" s="23">
        <f t="shared" si="766"/>
        <v>104.52896666362156</v>
      </c>
      <c r="Q533" s="23">
        <f t="shared" si="767"/>
        <v>0</v>
      </c>
      <c r="R533" s="32">
        <f t="shared" si="804"/>
        <v>104.52896666362156</v>
      </c>
      <c r="S533" s="26">
        <f t="shared" si="775"/>
        <v>0</v>
      </c>
      <c r="U533" s="61">
        <f t="shared" si="776"/>
        <v>3793.5248683955915</v>
      </c>
      <c r="V533" s="61">
        <f t="shared" si="777"/>
        <v>5330.9772998446997</v>
      </c>
      <c r="W533" s="61">
        <f t="shared" si="778"/>
        <v>5344.8423846018432</v>
      </c>
      <c r="X533" s="61">
        <f t="shared" si="779"/>
        <v>5332.3367801140448</v>
      </c>
      <c r="Y533" s="61">
        <f t="shared" si="780"/>
        <v>5382.1653162922557</v>
      </c>
      <c r="Z533" s="62">
        <f t="shared" si="781"/>
        <v>20654.96059623711</v>
      </c>
      <c r="AA533" s="61">
        <f t="shared" si="795"/>
        <v>1588.6404478966642</v>
      </c>
      <c r="AB533" s="63">
        <f t="shared" si="796"/>
        <v>4.5482712427527994E-4</v>
      </c>
      <c r="AC533" s="73"/>
      <c r="AD533" s="81">
        <f t="shared" si="797"/>
        <v>3793.5248683955915</v>
      </c>
      <c r="AE533" s="81">
        <f t="shared" si="782"/>
        <v>4361.4372264011217</v>
      </c>
      <c r="AF533" s="81">
        <f t="shared" si="783"/>
        <v>5001.2837983689114</v>
      </c>
      <c r="AG533" s="81">
        <f t="shared" si="784"/>
        <v>5722.1760802286153</v>
      </c>
      <c r="AH533" s="81">
        <f t="shared" si="785"/>
        <v>6534.3796690462368</v>
      </c>
      <c r="AI533" s="82">
        <f t="shared" si="786"/>
        <v>20654.960596261611</v>
      </c>
      <c r="AK533" s="86">
        <f t="shared" si="787"/>
        <v>0.14970571637394309</v>
      </c>
      <c r="AL533" s="86">
        <f t="shared" si="788"/>
        <v>0.1467054410630059</v>
      </c>
      <c r="AM533" s="86">
        <f t="shared" si="789"/>
        <v>0.14414144666111756</v>
      </c>
      <c r="AN533" s="86">
        <f t="shared" si="790"/>
        <v>0.14193963580113597</v>
      </c>
      <c r="AO533" s="56"/>
      <c r="AP533" s="53" t="str">
        <f t="shared" si="798"/>
        <v>MHR0060-ST-0320-004-B</v>
      </c>
      <c r="AQ533" s="53">
        <f t="shared" si="799"/>
        <v>74.382840556776301</v>
      </c>
      <c r="AR533" s="54">
        <f t="shared" ref="AR533:AU533" si="812">IF($B533=0,L533,AQ533*(1+AK533))</f>
        <v>85.518376988257288</v>
      </c>
      <c r="AS533" s="54">
        <f t="shared" si="812"/>
        <v>98.064388203311992</v>
      </c>
      <c r="AT533" s="54">
        <f t="shared" si="812"/>
        <v>112.19953098487481</v>
      </c>
      <c r="AU533" s="54">
        <f t="shared" si="812"/>
        <v>128.12509154992622</v>
      </c>
      <c r="AW533" s="102">
        <f t="shared" si="801"/>
        <v>0.41877686400104008</v>
      </c>
      <c r="AX533" s="102">
        <f t="shared" si="802"/>
        <v>0.72250872097481345</v>
      </c>
      <c r="AY533" s="103">
        <f t="shared" si="803"/>
        <v>0.57961496082154362</v>
      </c>
    </row>
    <row r="534" spans="1:51" x14ac:dyDescent="0.2">
      <c r="A534" s="27" t="s">
        <v>548</v>
      </c>
      <c r="B534" s="18">
        <f>IF(ISERROR(VLOOKUP('Prices revenue smoothing'!A534,Quantities!$A$1:$B$576,2,FALSE)),0,VLOOKUP('Prices revenue smoothing'!A534,Quantities!$A$1:$B$576,2,FALSE))</f>
        <v>1</v>
      </c>
      <c r="C534" s="19">
        <f t="shared" si="792"/>
        <v>1</v>
      </c>
      <c r="D534" s="20">
        <v>4</v>
      </c>
      <c r="E534" s="21">
        <v>390</v>
      </c>
      <c r="F534" s="22">
        <v>0</v>
      </c>
      <c r="G534" s="23">
        <v>0</v>
      </c>
      <c r="H534" s="23">
        <v>0</v>
      </c>
      <c r="I534" s="23">
        <f>VLOOKUP(A534,'[1]Public Lighting Charges'!$A$8:$L$689,12,FALSE)</f>
        <v>69.445398681776311</v>
      </c>
      <c r="J534" s="24">
        <f t="shared" si="793"/>
        <v>69.445398681776311</v>
      </c>
      <c r="K534" s="25">
        <f t="shared" si="794"/>
        <v>69.445398681776311</v>
      </c>
      <c r="L534" s="25">
        <f t="shared" si="732"/>
        <v>97.590461851325486</v>
      </c>
      <c r="M534" s="25">
        <f t="shared" si="732"/>
        <v>97.844280231887126</v>
      </c>
      <c r="N534" s="25">
        <f t="shared" si="732"/>
        <v>97.615348902967412</v>
      </c>
      <c r="O534" s="25">
        <f t="shared" si="732"/>
        <v>98.527524961032555</v>
      </c>
      <c r="P534" s="23">
        <f t="shared" si="766"/>
        <v>97.590461851325486</v>
      </c>
      <c r="Q534" s="23">
        <f t="shared" si="767"/>
        <v>0</v>
      </c>
      <c r="R534" s="32">
        <f t="shared" si="804"/>
        <v>97.590461851325486</v>
      </c>
      <c r="S534" s="26">
        <f t="shared" si="775"/>
        <v>0</v>
      </c>
      <c r="U534" s="61">
        <f t="shared" si="776"/>
        <v>69.445398681776311</v>
      </c>
      <c r="V534" s="61">
        <f t="shared" si="777"/>
        <v>97.590461851325486</v>
      </c>
      <c r="W534" s="61">
        <f t="shared" si="778"/>
        <v>97.844280231887126</v>
      </c>
      <c r="X534" s="61">
        <f t="shared" si="779"/>
        <v>97.615348902967412</v>
      </c>
      <c r="Y534" s="61">
        <f t="shared" si="780"/>
        <v>98.527524961032555</v>
      </c>
      <c r="Z534" s="62">
        <f t="shared" si="781"/>
        <v>378.11587458202649</v>
      </c>
      <c r="AA534" s="61">
        <f t="shared" si="795"/>
        <v>29.082126279256244</v>
      </c>
      <c r="AB534" s="63">
        <f t="shared" si="796"/>
        <v>8.3262011117225813E-6</v>
      </c>
      <c r="AC534" s="73"/>
      <c r="AD534" s="81">
        <f t="shared" si="797"/>
        <v>69.445398681776311</v>
      </c>
      <c r="AE534" s="81">
        <f t="shared" si="782"/>
        <v>79.841771840305711</v>
      </c>
      <c r="AF534" s="81">
        <f t="shared" si="783"/>
        <v>91.554994193389646</v>
      </c>
      <c r="AG534" s="81">
        <f t="shared" si="784"/>
        <v>104.75186350547506</v>
      </c>
      <c r="AH534" s="81">
        <f t="shared" si="785"/>
        <v>119.62030486093249</v>
      </c>
      <c r="AI534" s="82">
        <f t="shared" si="786"/>
        <v>378.11587458247516</v>
      </c>
      <c r="AK534" s="86">
        <f t="shared" si="787"/>
        <v>0.149705716373943</v>
      </c>
      <c r="AL534" s="86">
        <f t="shared" si="788"/>
        <v>0.14670544106300593</v>
      </c>
      <c r="AM534" s="86">
        <f t="shared" si="789"/>
        <v>0.14414144666111767</v>
      </c>
      <c r="AN534" s="86">
        <f t="shared" si="790"/>
        <v>0.14193963580113597</v>
      </c>
      <c r="AO534" s="56"/>
      <c r="AP534" s="53" t="str">
        <f t="shared" si="798"/>
        <v>MHR0060-ST-0390-004-B</v>
      </c>
      <c r="AQ534" s="53">
        <f t="shared" si="799"/>
        <v>69.445398681776311</v>
      </c>
      <c r="AR534" s="54">
        <f t="shared" ref="AR534:AU534" si="813">IF($B534=0,L534,AQ534*(1+AK534))</f>
        <v>79.841771840305711</v>
      </c>
      <c r="AS534" s="54">
        <f t="shared" si="813"/>
        <v>91.554994193389646</v>
      </c>
      <c r="AT534" s="54">
        <f t="shared" si="813"/>
        <v>104.75186350547506</v>
      </c>
      <c r="AU534" s="54">
        <f t="shared" si="813"/>
        <v>119.62030486093249</v>
      </c>
      <c r="AW534" s="102">
        <f t="shared" si="801"/>
        <v>0.41877686400104003</v>
      </c>
      <c r="AX534" s="102">
        <f t="shared" si="802"/>
        <v>0.72250872097481322</v>
      </c>
      <c r="AY534" s="103">
        <f t="shared" si="803"/>
        <v>0.57961496082154373</v>
      </c>
    </row>
    <row r="535" spans="1:51" x14ac:dyDescent="0.2">
      <c r="A535" s="27" t="s">
        <v>549</v>
      </c>
      <c r="B535" s="18">
        <f>IF(ISERROR(VLOOKUP('Prices revenue smoothing'!A535,Quantities!$A$1:$B$576,2,FALSE)),0,VLOOKUP('Prices revenue smoothing'!A535,Quantities!$A$1:$B$576,2,FALSE))</f>
        <v>9</v>
      </c>
      <c r="C535" s="19">
        <f t="shared" si="792"/>
        <v>1</v>
      </c>
      <c r="D535" s="20">
        <v>4</v>
      </c>
      <c r="E535" s="21">
        <v>610</v>
      </c>
      <c r="F535" s="22">
        <v>0</v>
      </c>
      <c r="G535" s="23">
        <v>0</v>
      </c>
      <c r="H535" s="23">
        <v>0</v>
      </c>
      <c r="I535" s="23">
        <f>VLOOKUP(A535,'[1]Public Lighting Charges'!$A$8:$L$689,12,FALSE)</f>
        <v>64.507956806776306</v>
      </c>
      <c r="J535" s="24">
        <f t="shared" si="793"/>
        <v>64.507956806776306</v>
      </c>
      <c r="K535" s="25">
        <f t="shared" si="794"/>
        <v>64.507956806776306</v>
      </c>
      <c r="L535" s="25">
        <f t="shared" ref="L535:O553" si="814">IF($D535=1,($I535*(1+L$8)*L$7)+$F535,$J535*(1+L$8)*L$7)</f>
        <v>90.651957039029412</v>
      </c>
      <c r="M535" s="25">
        <f t="shared" si="814"/>
        <v>90.887729393149868</v>
      </c>
      <c r="N535" s="25">
        <f t="shared" si="814"/>
        <v>90.675074666443734</v>
      </c>
      <c r="O535" s="25">
        <f t="shared" si="814"/>
        <v>91.522396661432623</v>
      </c>
      <c r="P535" s="23">
        <f t="shared" si="766"/>
        <v>90.651957039029412</v>
      </c>
      <c r="Q535" s="23">
        <f t="shared" si="767"/>
        <v>0</v>
      </c>
      <c r="R535" s="32">
        <f t="shared" si="804"/>
        <v>90.651957039029412</v>
      </c>
      <c r="S535" s="26">
        <f t="shared" si="775"/>
        <v>0</v>
      </c>
      <c r="U535" s="61">
        <f t="shared" si="776"/>
        <v>580.57161126098674</v>
      </c>
      <c r="V535" s="61">
        <f t="shared" si="777"/>
        <v>815.86761335126471</v>
      </c>
      <c r="W535" s="61">
        <f t="shared" si="778"/>
        <v>817.98956453834876</v>
      </c>
      <c r="X535" s="61">
        <f t="shared" si="779"/>
        <v>816.0756719979936</v>
      </c>
      <c r="Y535" s="61">
        <f t="shared" si="780"/>
        <v>823.70156995289358</v>
      </c>
      <c r="Z535" s="62">
        <f t="shared" si="781"/>
        <v>3161.0926960816928</v>
      </c>
      <c r="AA535" s="61">
        <f t="shared" si="795"/>
        <v>243.12995869190684</v>
      </c>
      <c r="AB535" s="63">
        <f t="shared" si="796"/>
        <v>6.9608009844780551E-5</v>
      </c>
      <c r="AC535" s="73"/>
      <c r="AD535" s="81">
        <f t="shared" si="797"/>
        <v>580.57161126098674</v>
      </c>
      <c r="AE535" s="81">
        <f t="shared" si="782"/>
        <v>667.48650023118705</v>
      </c>
      <c r="AF535" s="81">
        <f t="shared" si="783"/>
        <v>765.41040165120558</v>
      </c>
      <c r="AG535" s="81">
        <f t="shared" si="784"/>
        <v>875.73776423467734</v>
      </c>
      <c r="AH535" s="81">
        <f t="shared" si="785"/>
        <v>1000.0396635474484</v>
      </c>
      <c r="AI535" s="82">
        <f t="shared" si="786"/>
        <v>3161.0926960854426</v>
      </c>
      <c r="AK535" s="86">
        <f t="shared" si="787"/>
        <v>0.14970571637394289</v>
      </c>
      <c r="AL535" s="86">
        <f t="shared" si="788"/>
        <v>0.14670544106300595</v>
      </c>
      <c r="AM535" s="86">
        <f t="shared" si="789"/>
        <v>0.1441414466611175</v>
      </c>
      <c r="AN535" s="86">
        <f t="shared" si="790"/>
        <v>0.14193963580113583</v>
      </c>
      <c r="AO535" s="56"/>
      <c r="AP535" s="53" t="str">
        <f t="shared" si="798"/>
        <v>MHR0060-ST-0610-004-B</v>
      </c>
      <c r="AQ535" s="53">
        <f t="shared" si="799"/>
        <v>64.507956806776306</v>
      </c>
      <c r="AR535" s="54">
        <f t="shared" ref="AR535:AU535" si="815">IF($B535=0,L535,AQ535*(1+AK535))</f>
        <v>74.16516669235412</v>
      </c>
      <c r="AS535" s="54">
        <f t="shared" si="815"/>
        <v>85.045600183467286</v>
      </c>
      <c r="AT535" s="54">
        <f t="shared" si="815"/>
        <v>97.30419602607526</v>
      </c>
      <c r="AU535" s="54">
        <f t="shared" si="815"/>
        <v>111.1155181719387</v>
      </c>
      <c r="AW535" s="102">
        <f t="shared" si="801"/>
        <v>0.41877686400103992</v>
      </c>
      <c r="AX535" s="102">
        <f t="shared" si="802"/>
        <v>0.72250872097481245</v>
      </c>
      <c r="AY535" s="103">
        <f t="shared" si="803"/>
        <v>0.57961496082154418</v>
      </c>
    </row>
    <row r="536" spans="1:51" x14ac:dyDescent="0.2">
      <c r="A536" s="27" t="s">
        <v>550</v>
      </c>
      <c r="B536" s="18">
        <f>IF(ISERROR(VLOOKUP('Prices revenue smoothing'!A536,Quantities!$A$1:$B$576,2,FALSE)),0,VLOOKUP('Prices revenue smoothing'!A536,Quantities!$A$1:$B$576,2,FALSE))</f>
        <v>3</v>
      </c>
      <c r="C536" s="19">
        <f t="shared" si="792"/>
        <v>1</v>
      </c>
      <c r="D536" s="20">
        <v>4</v>
      </c>
      <c r="E536" s="21">
        <v>60</v>
      </c>
      <c r="F536" s="22">
        <v>0</v>
      </c>
      <c r="G536" s="23">
        <v>0</v>
      </c>
      <c r="H536" s="23">
        <v>0</v>
      </c>
      <c r="I536" s="23">
        <f>VLOOKUP(A536,'[1]Public Lighting Charges'!$A$8:$L$689,12,FALSE)</f>
        <v>64.750981198176305</v>
      </c>
      <c r="J536" s="24">
        <f t="shared" si="793"/>
        <v>64.750981198176305</v>
      </c>
      <c r="K536" s="25">
        <f t="shared" si="794"/>
        <v>64.750981198176305</v>
      </c>
      <c r="L536" s="25">
        <f t="shared" si="814"/>
        <v>90.993475167632042</v>
      </c>
      <c r="M536" s="25">
        <f t="shared" si="814"/>
        <v>91.230135759974644</v>
      </c>
      <c r="N536" s="25">
        <f t="shared" si="814"/>
        <v>91.01667988736196</v>
      </c>
      <c r="O536" s="25">
        <f t="shared" si="814"/>
        <v>91.867194045338877</v>
      </c>
      <c r="P536" s="23">
        <f t="shared" si="766"/>
        <v>90.993475167632042</v>
      </c>
      <c r="Q536" s="23">
        <f t="shared" si="767"/>
        <v>0</v>
      </c>
      <c r="R536" s="32">
        <f t="shared" si="804"/>
        <v>90.993475167632042</v>
      </c>
      <c r="S536" s="26">
        <f t="shared" si="775"/>
        <v>0</v>
      </c>
      <c r="U536" s="61">
        <f t="shared" si="776"/>
        <v>194.25294359452892</v>
      </c>
      <c r="V536" s="61">
        <f t="shared" si="777"/>
        <v>272.98042550289614</v>
      </c>
      <c r="W536" s="61">
        <f t="shared" si="778"/>
        <v>273.69040727992393</v>
      </c>
      <c r="X536" s="61">
        <f t="shared" si="779"/>
        <v>273.05003966208585</v>
      </c>
      <c r="Y536" s="61">
        <f t="shared" si="780"/>
        <v>275.60158213601665</v>
      </c>
      <c r="Z536" s="62">
        <f t="shared" si="781"/>
        <v>1057.6672184424071</v>
      </c>
      <c r="AA536" s="61">
        <f t="shared" si="795"/>
        <v>81.34863854148773</v>
      </c>
      <c r="AB536" s="63">
        <f t="shared" si="796"/>
        <v>2.3290082649299868E-5</v>
      </c>
      <c r="AC536" s="73"/>
      <c r="AD536" s="81">
        <f t="shared" si="797"/>
        <v>194.25294359452892</v>
      </c>
      <c r="AE536" s="81">
        <f t="shared" si="782"/>
        <v>223.333719673095</v>
      </c>
      <c r="AF536" s="81">
        <f t="shared" si="783"/>
        <v>256.09799152197814</v>
      </c>
      <c r="AG536" s="81">
        <f t="shared" si="784"/>
        <v>293.01232650696272</v>
      </c>
      <c r="AH536" s="81">
        <f t="shared" si="785"/>
        <v>334.60238941660452</v>
      </c>
      <c r="AI536" s="82">
        <f t="shared" si="786"/>
        <v>1057.6672184436618</v>
      </c>
      <c r="AK536" s="86">
        <f t="shared" si="787"/>
        <v>0.14970571637394298</v>
      </c>
      <c r="AL536" s="86">
        <f t="shared" si="788"/>
        <v>0.14670544106300598</v>
      </c>
      <c r="AM536" s="86">
        <f t="shared" si="789"/>
        <v>0.14414144666111767</v>
      </c>
      <c r="AN536" s="86">
        <f t="shared" si="790"/>
        <v>0.14193963580113589</v>
      </c>
      <c r="AO536" s="56"/>
      <c r="AP536" s="53" t="str">
        <f t="shared" si="798"/>
        <v>MHR0070-ST-0060-004-B</v>
      </c>
      <c r="AQ536" s="53">
        <f t="shared" si="799"/>
        <v>64.750981198176305</v>
      </c>
      <c r="AR536" s="54">
        <f t="shared" ref="AR536:AU536" si="816">IF($B536=0,L536,AQ536*(1+AK536))</f>
        <v>74.444573224365001</v>
      </c>
      <c r="AS536" s="54">
        <f t="shared" si="816"/>
        <v>85.36599717399271</v>
      </c>
      <c r="AT536" s="54">
        <f t="shared" si="816"/>
        <v>97.670775502320907</v>
      </c>
      <c r="AU536" s="54">
        <f t="shared" si="816"/>
        <v>111.53412980553485</v>
      </c>
      <c r="AW536" s="102">
        <f t="shared" si="801"/>
        <v>0.41877686400103992</v>
      </c>
      <c r="AX536" s="102">
        <f t="shared" si="802"/>
        <v>0.72250872097481322</v>
      </c>
      <c r="AY536" s="103">
        <f t="shared" si="803"/>
        <v>0.57961496082154351</v>
      </c>
    </row>
    <row r="537" spans="1:51" x14ac:dyDescent="0.2">
      <c r="A537" s="27" t="s">
        <v>551</v>
      </c>
      <c r="B537" s="18">
        <f>IF(ISERROR(VLOOKUP('Prices revenue smoothing'!A537,Quantities!$A$1:$B$576,2,FALSE)),0,VLOOKUP('Prices revenue smoothing'!A537,Quantities!$A$1:$B$576,2,FALSE))</f>
        <v>6</v>
      </c>
      <c r="C537" s="19">
        <f t="shared" si="792"/>
        <v>1</v>
      </c>
      <c r="D537" s="20">
        <v>4</v>
      </c>
      <c r="E537" s="21">
        <v>320</v>
      </c>
      <c r="F537" s="22">
        <v>0</v>
      </c>
      <c r="G537" s="23">
        <v>0</v>
      </c>
      <c r="H537" s="23">
        <v>0</v>
      </c>
      <c r="I537" s="23">
        <f>VLOOKUP(A537,'[1]Public Lighting Charges'!$A$8:$L$689,12,FALSE)</f>
        <v>74.6258649481763</v>
      </c>
      <c r="J537" s="24">
        <f t="shared" si="793"/>
        <v>74.6258649481763</v>
      </c>
      <c r="K537" s="25">
        <f t="shared" si="794"/>
        <v>74.6258649481763</v>
      </c>
      <c r="L537" s="25">
        <f t="shared" si="814"/>
        <v>104.87048479222418</v>
      </c>
      <c r="M537" s="25">
        <f t="shared" si="814"/>
        <v>105.14323743744916</v>
      </c>
      <c r="N537" s="25">
        <f t="shared" si="814"/>
        <v>104.89722836040929</v>
      </c>
      <c r="O537" s="25">
        <f t="shared" si="814"/>
        <v>105.8774506445387</v>
      </c>
      <c r="P537" s="23">
        <f t="shared" si="766"/>
        <v>104.87048479222418</v>
      </c>
      <c r="Q537" s="23">
        <f t="shared" si="767"/>
        <v>0</v>
      </c>
      <c r="R537" s="32">
        <f t="shared" si="804"/>
        <v>104.87048479222418</v>
      </c>
      <c r="S537" s="26">
        <f t="shared" si="775"/>
        <v>0</v>
      </c>
      <c r="U537" s="61">
        <f t="shared" si="776"/>
        <v>447.75518968905783</v>
      </c>
      <c r="V537" s="61">
        <f t="shared" si="777"/>
        <v>629.22290875334511</v>
      </c>
      <c r="W537" s="61">
        <f t="shared" si="778"/>
        <v>630.85942462469495</v>
      </c>
      <c r="X537" s="61">
        <f t="shared" si="779"/>
        <v>629.38337016245578</v>
      </c>
      <c r="Y537" s="61">
        <f t="shared" si="780"/>
        <v>635.26470386723213</v>
      </c>
      <c r="Z537" s="62">
        <f t="shared" si="781"/>
        <v>2437.9346704268751</v>
      </c>
      <c r="AA537" s="61">
        <f t="shared" si="795"/>
        <v>187.5095141781743</v>
      </c>
      <c r="AB537" s="63">
        <f t="shared" si="796"/>
        <v>5.3683898846229883E-5</v>
      </c>
      <c r="AC537" s="73"/>
      <c r="AD537" s="81">
        <f t="shared" si="797"/>
        <v>447.75518968905783</v>
      </c>
      <c r="AE537" s="81">
        <f t="shared" si="782"/>
        <v>514.78670112160887</v>
      </c>
      <c r="AF537" s="81">
        <f t="shared" si="783"/>
        <v>590.30871116302433</v>
      </c>
      <c r="AG537" s="81">
        <f t="shared" si="784"/>
        <v>675.39666276672244</v>
      </c>
      <c r="AH537" s="81">
        <f t="shared" si="785"/>
        <v>771.26221910113361</v>
      </c>
      <c r="AI537" s="82">
        <f t="shared" si="786"/>
        <v>2437.9346704297668</v>
      </c>
      <c r="AK537" s="86">
        <f t="shared" si="787"/>
        <v>0.14970571637394278</v>
      </c>
      <c r="AL537" s="86">
        <f t="shared" si="788"/>
        <v>0.14670544106300595</v>
      </c>
      <c r="AM537" s="86">
        <f t="shared" si="789"/>
        <v>0.14414144666111756</v>
      </c>
      <c r="AN537" s="86">
        <f t="shared" si="790"/>
        <v>0.14193963580113586</v>
      </c>
      <c r="AO537" s="56"/>
      <c r="AP537" s="53" t="str">
        <f t="shared" si="798"/>
        <v>MHR0070-ST-0320-004-B</v>
      </c>
      <c r="AQ537" s="53">
        <f t="shared" si="799"/>
        <v>74.6258649481763</v>
      </c>
      <c r="AR537" s="54">
        <f t="shared" ref="AR537:AU537" si="817">IF($B537=0,L537,AQ537*(1+AK537))</f>
        <v>85.79778352026814</v>
      </c>
      <c r="AS537" s="54">
        <f t="shared" si="817"/>
        <v>98.384785193837388</v>
      </c>
      <c r="AT537" s="54">
        <f t="shared" si="817"/>
        <v>112.5661104611204</v>
      </c>
      <c r="AU537" s="54">
        <f t="shared" si="817"/>
        <v>128.54370318352224</v>
      </c>
      <c r="AW537" s="102">
        <f t="shared" si="801"/>
        <v>0.41877686400103992</v>
      </c>
      <c r="AX537" s="102">
        <f t="shared" si="802"/>
        <v>0.72250872097481234</v>
      </c>
      <c r="AY537" s="103">
        <f t="shared" si="803"/>
        <v>0.57961496082154429</v>
      </c>
    </row>
    <row r="538" spans="1:51" x14ac:dyDescent="0.2">
      <c r="A538" s="27" t="s">
        <v>552</v>
      </c>
      <c r="B538" s="18">
        <f>IF(ISERROR(VLOOKUP('Prices revenue smoothing'!A538,Quantities!$A$1:$B$576,2,FALSE)),0,VLOOKUP('Prices revenue smoothing'!A538,Quantities!$A$1:$B$576,2,FALSE))</f>
        <v>11</v>
      </c>
      <c r="C538" s="19">
        <f t="shared" si="792"/>
        <v>1</v>
      </c>
      <c r="D538" s="20">
        <v>4</v>
      </c>
      <c r="E538" s="21">
        <v>620</v>
      </c>
      <c r="F538" s="22">
        <v>0</v>
      </c>
      <c r="G538" s="23">
        <v>0</v>
      </c>
      <c r="H538" s="23">
        <v>0</v>
      </c>
      <c r="I538" s="23">
        <f>VLOOKUP(A538,'[1]Public Lighting Charges'!$A$8:$L$689,12,FALSE)</f>
        <v>64.750981198176305</v>
      </c>
      <c r="J538" s="24">
        <f t="shared" si="793"/>
        <v>64.750981198176305</v>
      </c>
      <c r="K538" s="25">
        <f t="shared" si="794"/>
        <v>64.750981198176305</v>
      </c>
      <c r="L538" s="25">
        <f t="shared" si="814"/>
        <v>90.993475167632042</v>
      </c>
      <c r="M538" s="25">
        <f t="shared" si="814"/>
        <v>91.230135759974644</v>
      </c>
      <c r="N538" s="25">
        <f t="shared" si="814"/>
        <v>91.01667988736196</v>
      </c>
      <c r="O538" s="25">
        <f t="shared" si="814"/>
        <v>91.867194045338877</v>
      </c>
      <c r="P538" s="23">
        <f t="shared" si="766"/>
        <v>90.993475167632042</v>
      </c>
      <c r="Q538" s="23">
        <f t="shared" si="767"/>
        <v>0</v>
      </c>
      <c r="R538" s="32">
        <f t="shared" si="804"/>
        <v>90.993475167632042</v>
      </c>
      <c r="S538" s="26">
        <f t="shared" si="775"/>
        <v>0</v>
      </c>
      <c r="U538" s="61">
        <f t="shared" si="776"/>
        <v>712.26079317993936</v>
      </c>
      <c r="V538" s="61">
        <f t="shared" si="777"/>
        <v>1000.9282268439524</v>
      </c>
      <c r="W538" s="61">
        <f t="shared" si="778"/>
        <v>1003.531493359721</v>
      </c>
      <c r="X538" s="61">
        <f t="shared" si="779"/>
        <v>1001.1834787609815</v>
      </c>
      <c r="Y538" s="61">
        <f t="shared" si="780"/>
        <v>1010.5391344987277</v>
      </c>
      <c r="Z538" s="62">
        <f t="shared" si="781"/>
        <v>3878.1131342888266</v>
      </c>
      <c r="AA538" s="61">
        <f t="shared" si="795"/>
        <v>298.27834131878831</v>
      </c>
      <c r="AB538" s="63">
        <f t="shared" si="796"/>
        <v>8.5396969714099499E-5</v>
      </c>
      <c r="AC538" s="73"/>
      <c r="AD538" s="81">
        <f t="shared" si="797"/>
        <v>712.26079317993936</v>
      </c>
      <c r="AE538" s="81">
        <f t="shared" si="782"/>
        <v>818.89030546801496</v>
      </c>
      <c r="AF538" s="81">
        <f t="shared" si="783"/>
        <v>939.02596891391977</v>
      </c>
      <c r="AG538" s="81">
        <f t="shared" si="784"/>
        <v>1074.3785305255296</v>
      </c>
      <c r="AH538" s="81">
        <f t="shared" si="785"/>
        <v>1226.8754278608828</v>
      </c>
      <c r="AI538" s="82">
        <f t="shared" si="786"/>
        <v>3878.1131342934259</v>
      </c>
      <c r="AK538" s="86">
        <f t="shared" si="787"/>
        <v>0.14970571637394289</v>
      </c>
      <c r="AL538" s="86">
        <f t="shared" si="788"/>
        <v>0.14670544106300595</v>
      </c>
      <c r="AM538" s="86">
        <f t="shared" si="789"/>
        <v>0.14414144666111742</v>
      </c>
      <c r="AN538" s="86">
        <f t="shared" si="790"/>
        <v>0.14193963580113586</v>
      </c>
      <c r="AO538" s="56"/>
      <c r="AP538" s="53" t="str">
        <f t="shared" si="798"/>
        <v>MHR0070-ST-0620-004-B</v>
      </c>
      <c r="AQ538" s="53">
        <f t="shared" si="799"/>
        <v>64.750981198176305</v>
      </c>
      <c r="AR538" s="54">
        <f t="shared" ref="AR538:AU538" si="818">IF($B538=0,L538,AQ538*(1+AK538))</f>
        <v>74.444573224364987</v>
      </c>
      <c r="AS538" s="54">
        <f t="shared" si="818"/>
        <v>85.365997173992696</v>
      </c>
      <c r="AT538" s="54">
        <f t="shared" si="818"/>
        <v>97.670775502320865</v>
      </c>
      <c r="AU538" s="54">
        <f t="shared" si="818"/>
        <v>111.53412980553479</v>
      </c>
      <c r="AW538" s="102">
        <f t="shared" si="801"/>
        <v>0.41877686400103992</v>
      </c>
      <c r="AX538" s="102">
        <f t="shared" si="802"/>
        <v>0.72250872097481234</v>
      </c>
      <c r="AY538" s="103">
        <f t="shared" si="803"/>
        <v>0.57961496082154429</v>
      </c>
    </row>
    <row r="539" spans="1:51" x14ac:dyDescent="0.2">
      <c r="A539" s="27" t="s">
        <v>553</v>
      </c>
      <c r="B539" s="18">
        <f>IF(ISERROR(VLOOKUP('Prices revenue smoothing'!A539,Quantities!$A$1:$B$576,2,FALSE)),0,VLOOKUP('Prices revenue smoothing'!A539,Quantities!$A$1:$B$576,2,FALSE))</f>
        <v>1</v>
      </c>
      <c r="C539" s="19">
        <f t="shared" si="792"/>
        <v>1</v>
      </c>
      <c r="D539" s="20">
        <v>4</v>
      </c>
      <c r="E539" s="21">
        <v>1170</v>
      </c>
      <c r="F539" s="22">
        <v>0</v>
      </c>
      <c r="G539" s="23">
        <v>0</v>
      </c>
      <c r="H539" s="23">
        <v>0</v>
      </c>
      <c r="I539" s="23">
        <f>VLOOKUP(A539,'[1]Public Lighting Charges'!$A$8:$L$689,12,FALSE)</f>
        <v>74.6258649481763</v>
      </c>
      <c r="J539" s="24">
        <f t="shared" si="793"/>
        <v>74.6258649481763</v>
      </c>
      <c r="K539" s="25">
        <f t="shared" si="794"/>
        <v>74.6258649481763</v>
      </c>
      <c r="L539" s="25">
        <f t="shared" si="814"/>
        <v>104.87048479222418</v>
      </c>
      <c r="M539" s="25">
        <f t="shared" si="814"/>
        <v>105.14323743744916</v>
      </c>
      <c r="N539" s="25">
        <f t="shared" si="814"/>
        <v>104.89722836040929</v>
      </c>
      <c r="O539" s="25">
        <f t="shared" si="814"/>
        <v>105.8774506445387</v>
      </c>
      <c r="P539" s="23">
        <f t="shared" si="766"/>
        <v>104.87048479222418</v>
      </c>
      <c r="Q539" s="23">
        <f t="shared" si="767"/>
        <v>0</v>
      </c>
      <c r="R539" s="32">
        <f t="shared" si="804"/>
        <v>104.87048479222418</v>
      </c>
      <c r="S539" s="26">
        <f t="shared" si="775"/>
        <v>0</v>
      </c>
      <c r="U539" s="61">
        <f t="shared" si="776"/>
        <v>74.6258649481763</v>
      </c>
      <c r="V539" s="61">
        <f t="shared" si="777"/>
        <v>104.87048479222418</v>
      </c>
      <c r="W539" s="61">
        <f t="shared" si="778"/>
        <v>105.14323743744916</v>
      </c>
      <c r="X539" s="61">
        <f t="shared" si="779"/>
        <v>104.89722836040929</v>
      </c>
      <c r="Y539" s="61">
        <f t="shared" si="780"/>
        <v>105.8774506445387</v>
      </c>
      <c r="Z539" s="62">
        <f t="shared" si="781"/>
        <v>406.32244507114581</v>
      </c>
      <c r="AA539" s="61">
        <f t="shared" si="795"/>
        <v>31.251585696362397</v>
      </c>
      <c r="AB539" s="63">
        <f t="shared" si="796"/>
        <v>8.9473164743716511E-6</v>
      </c>
      <c r="AC539" s="73"/>
      <c r="AD539" s="81">
        <f t="shared" si="797"/>
        <v>74.6258649481763</v>
      </c>
      <c r="AE539" s="81">
        <f t="shared" si="782"/>
        <v>85.797783520268155</v>
      </c>
      <c r="AF539" s="81">
        <f t="shared" si="783"/>
        <v>98.384785193837402</v>
      </c>
      <c r="AG539" s="81">
        <f t="shared" si="784"/>
        <v>112.56611046112042</v>
      </c>
      <c r="AH539" s="81">
        <f t="shared" si="785"/>
        <v>128.54370318352227</v>
      </c>
      <c r="AI539" s="82">
        <f t="shared" si="786"/>
        <v>406.32244507162778</v>
      </c>
      <c r="AK539" s="86">
        <f t="shared" si="787"/>
        <v>0.14970571637394298</v>
      </c>
      <c r="AL539" s="86">
        <f t="shared" si="788"/>
        <v>0.14670544106300601</v>
      </c>
      <c r="AM539" s="86">
        <f t="shared" si="789"/>
        <v>0.14414144666111747</v>
      </c>
      <c r="AN539" s="86">
        <f t="shared" si="790"/>
        <v>0.14193963580113578</v>
      </c>
      <c r="AO539" s="56"/>
      <c r="AP539" s="53" t="str">
        <f t="shared" si="798"/>
        <v>MHR0070-ST-1170-004-B</v>
      </c>
      <c r="AQ539" s="53">
        <f t="shared" si="799"/>
        <v>74.6258649481763</v>
      </c>
      <c r="AR539" s="54">
        <f t="shared" ref="AR539:AU539" si="819">IF($B539=0,L539,AQ539*(1+AK539))</f>
        <v>85.797783520268155</v>
      </c>
      <c r="AS539" s="54">
        <f t="shared" si="819"/>
        <v>98.384785193837402</v>
      </c>
      <c r="AT539" s="54">
        <f t="shared" si="819"/>
        <v>112.56611046112042</v>
      </c>
      <c r="AU539" s="54">
        <f t="shared" si="819"/>
        <v>128.54370318352227</v>
      </c>
      <c r="AW539" s="102">
        <f t="shared" si="801"/>
        <v>0.41877686400103992</v>
      </c>
      <c r="AX539" s="102">
        <f t="shared" si="802"/>
        <v>0.72250872097481278</v>
      </c>
      <c r="AY539" s="103">
        <f t="shared" si="803"/>
        <v>0.57961496082154396</v>
      </c>
    </row>
    <row r="540" spans="1:51" x14ac:dyDescent="0.2">
      <c r="A540" s="27" t="s">
        <v>554</v>
      </c>
      <c r="B540" s="18">
        <f>IF(ISERROR(VLOOKUP('Prices revenue smoothing'!A540,Quantities!$A$1:$B$576,2,FALSE)),0,VLOOKUP('Prices revenue smoothing'!A540,Quantities!$A$1:$B$576,2,FALSE))</f>
        <v>1</v>
      </c>
      <c r="C540" s="19">
        <f t="shared" si="792"/>
        <v>1</v>
      </c>
      <c r="D540" s="20">
        <v>4</v>
      </c>
      <c r="E540" s="21">
        <v>120</v>
      </c>
      <c r="F540" s="22">
        <v>0</v>
      </c>
      <c r="G540" s="23">
        <v>0</v>
      </c>
      <c r="H540" s="23">
        <v>0</v>
      </c>
      <c r="I540" s="23">
        <f>VLOOKUP(A540,'[1]Public Lighting Charges'!$A$8:$L$689,12,FALSE)</f>
        <v>69.122192117776308</v>
      </c>
      <c r="J540" s="24">
        <f t="shared" si="793"/>
        <v>69.122192117776308</v>
      </c>
      <c r="K540" s="25">
        <f t="shared" si="794"/>
        <v>69.122192117776308</v>
      </c>
      <c r="L540" s="25">
        <f t="shared" si="814"/>
        <v>97.136265051352083</v>
      </c>
      <c r="M540" s="25">
        <f t="shared" si="814"/>
        <v>97.388902133106043</v>
      </c>
      <c r="N540" s="25">
        <f t="shared" si="814"/>
        <v>97.161036275903911</v>
      </c>
      <c r="O540" s="25">
        <f t="shared" si="814"/>
        <v>98.068966965736081</v>
      </c>
      <c r="P540" s="33">
        <f t="shared" si="766"/>
        <v>97.136265051352083</v>
      </c>
      <c r="Q540" s="33">
        <f t="shared" si="767"/>
        <v>0</v>
      </c>
      <c r="R540" s="34">
        <f t="shared" si="804"/>
        <v>97.136265051352083</v>
      </c>
      <c r="S540" s="35">
        <f t="shared" si="775"/>
        <v>0</v>
      </c>
      <c r="U540" s="61">
        <f t="shared" si="776"/>
        <v>69.122192117776308</v>
      </c>
      <c r="V540" s="61">
        <f t="shared" si="777"/>
        <v>97.136265051352083</v>
      </c>
      <c r="W540" s="61">
        <f t="shared" si="778"/>
        <v>97.388902133106043</v>
      </c>
      <c r="X540" s="61">
        <f t="shared" si="779"/>
        <v>97.161036275903911</v>
      </c>
      <c r="Y540" s="61">
        <f t="shared" si="780"/>
        <v>98.068966965736081</v>
      </c>
      <c r="Z540" s="62">
        <f t="shared" si="781"/>
        <v>376.3560814936821</v>
      </c>
      <c r="AA540" s="61">
        <f t="shared" si="795"/>
        <v>28.946774847959773</v>
      </c>
      <c r="AB540" s="63">
        <f t="shared" si="796"/>
        <v>8.2874500511256887E-6</v>
      </c>
      <c r="AC540" s="73"/>
      <c r="AD540" s="81">
        <f t="shared" si="797"/>
        <v>69.122192117776308</v>
      </c>
      <c r="AE540" s="81">
        <f t="shared" si="782"/>
        <v>79.470179406105331</v>
      </c>
      <c r="AF540" s="81">
        <f t="shared" si="783"/>
        <v>91.128887127234222</v>
      </c>
      <c r="AG540" s="81">
        <f t="shared" si="784"/>
        <v>104.26433675037146</v>
      </c>
      <c r="AH540" s="81">
        <f t="shared" si="785"/>
        <v>119.06357873576617</v>
      </c>
      <c r="AI540" s="82">
        <f t="shared" si="786"/>
        <v>376.35608149412855</v>
      </c>
      <c r="AK540" s="86">
        <f t="shared" si="787"/>
        <v>0.14970571637394306</v>
      </c>
      <c r="AL540" s="86">
        <f t="shared" si="788"/>
        <v>0.1467054410630059</v>
      </c>
      <c r="AM540" s="86">
        <f t="shared" si="789"/>
        <v>0.14414144666111756</v>
      </c>
      <c r="AN540" s="86">
        <f t="shared" si="790"/>
        <v>0.14193963580113592</v>
      </c>
      <c r="AO540" s="56"/>
      <c r="AP540" s="53" t="str">
        <f t="shared" si="798"/>
        <v>MHR0100-ST-0120-004-B</v>
      </c>
      <c r="AQ540" s="53">
        <f t="shared" si="799"/>
        <v>69.122192117776308</v>
      </c>
      <c r="AR540" s="54">
        <f t="shared" ref="AR540:AU540" si="820">IF($B540=0,L540,AQ540*(1+AK540))</f>
        <v>79.470179406105331</v>
      </c>
      <c r="AS540" s="54">
        <f t="shared" si="820"/>
        <v>91.128887127234222</v>
      </c>
      <c r="AT540" s="54">
        <f t="shared" si="820"/>
        <v>104.26433675037146</v>
      </c>
      <c r="AU540" s="54">
        <f t="shared" si="820"/>
        <v>119.06357873576619</v>
      </c>
      <c r="AW540" s="102">
        <f t="shared" si="801"/>
        <v>0.41877686400104008</v>
      </c>
      <c r="AX540" s="102">
        <f t="shared" si="802"/>
        <v>0.72250872097481322</v>
      </c>
      <c r="AY540" s="103">
        <f t="shared" si="803"/>
        <v>0.57961496082154385</v>
      </c>
    </row>
    <row r="541" spans="1:51" x14ac:dyDescent="0.2">
      <c r="A541" s="27" t="s">
        <v>555</v>
      </c>
      <c r="B541" s="18">
        <f>IF(ISERROR(VLOOKUP('Prices revenue smoothing'!A541,Quantities!$A$1:$B$576,2,FALSE)),0,VLOOKUP('Prices revenue smoothing'!A541,Quantities!$A$1:$B$576,2,FALSE))</f>
        <v>52</v>
      </c>
      <c r="C541" s="19">
        <f t="shared" si="792"/>
        <v>1</v>
      </c>
      <c r="D541" s="20">
        <v>4</v>
      </c>
      <c r="E541" s="21">
        <v>10</v>
      </c>
      <c r="F541" s="22">
        <v>0</v>
      </c>
      <c r="G541" s="23">
        <v>0</v>
      </c>
      <c r="H541" s="23">
        <v>0</v>
      </c>
      <c r="I541" s="23">
        <f>VLOOKUP(A541,'[1]Public Lighting Charges'!$A$8:$L$689,12,FALSE)</f>
        <v>36.914815117404132</v>
      </c>
      <c r="J541" s="24">
        <f t="shared" si="793"/>
        <v>36.914815117404132</v>
      </c>
      <c r="K541" s="25">
        <f t="shared" si="794"/>
        <v>36.914815117404132</v>
      </c>
      <c r="L541" s="25">
        <f t="shared" si="814"/>
        <v>51.875774707145993</v>
      </c>
      <c r="M541" s="25">
        <f t="shared" si="814"/>
        <v>52.010695936913386</v>
      </c>
      <c r="N541" s="25">
        <f t="shared" si="814"/>
        <v>51.889003818471124</v>
      </c>
      <c r="O541" s="25">
        <f t="shared" si="814"/>
        <v>52.373885627448814</v>
      </c>
      <c r="P541" s="33">
        <f t="shared" si="766"/>
        <v>51.875774707145993</v>
      </c>
      <c r="Q541" s="33">
        <f t="shared" si="767"/>
        <v>0</v>
      </c>
      <c r="R541" s="34">
        <f t="shared" si="804"/>
        <v>51.875774707145993</v>
      </c>
      <c r="S541" s="35">
        <f t="shared" si="775"/>
        <v>0</v>
      </c>
      <c r="U541" s="61">
        <f t="shared" si="776"/>
        <v>1919.5703861050149</v>
      </c>
      <c r="V541" s="61">
        <f t="shared" si="777"/>
        <v>2697.5402847715918</v>
      </c>
      <c r="W541" s="61">
        <f t="shared" si="778"/>
        <v>2704.5561887194963</v>
      </c>
      <c r="X541" s="61">
        <f t="shared" si="779"/>
        <v>2698.2281985604986</v>
      </c>
      <c r="Y541" s="61">
        <f t="shared" si="780"/>
        <v>2723.4420526273384</v>
      </c>
      <c r="Z541" s="62">
        <f t="shared" si="781"/>
        <v>10451.664892728506</v>
      </c>
      <c r="AA541" s="61">
        <f t="shared" si="795"/>
        <v>803.87166652232349</v>
      </c>
      <c r="AB541" s="63">
        <f t="shared" si="796"/>
        <v>2.3014813632298237E-4</v>
      </c>
      <c r="AC541" s="73"/>
      <c r="AD541" s="81">
        <f t="shared" si="797"/>
        <v>1919.5703861050149</v>
      </c>
      <c r="AE541" s="81">
        <f t="shared" si="782"/>
        <v>2206.9410458870725</v>
      </c>
      <c r="AF541" s="81">
        <f t="shared" si="783"/>
        <v>2530.7113054239871</v>
      </c>
      <c r="AG541" s="81">
        <f t="shared" si="784"/>
        <v>2895.4916940694461</v>
      </c>
      <c r="AH541" s="81">
        <f t="shared" si="785"/>
        <v>3306.4767305908772</v>
      </c>
      <c r="AI541" s="82">
        <f t="shared" si="786"/>
        <v>10451.664892740904</v>
      </c>
      <c r="AK541" s="86">
        <f t="shared" si="787"/>
        <v>0.149705716373943</v>
      </c>
      <c r="AL541" s="86">
        <f t="shared" si="788"/>
        <v>0.14670544106300595</v>
      </c>
      <c r="AM541" s="86">
        <f t="shared" si="789"/>
        <v>0.14414144666111761</v>
      </c>
      <c r="AN541" s="86">
        <f t="shared" si="790"/>
        <v>0.14193963580113586</v>
      </c>
      <c r="AO541" s="56"/>
      <c r="AP541" s="53" t="str">
        <f t="shared" si="798"/>
        <v>MVA0010-ST-0010-004-B</v>
      </c>
      <c r="AQ541" s="53">
        <f t="shared" si="799"/>
        <v>36.914815117404132</v>
      </c>
      <c r="AR541" s="54">
        <f t="shared" ref="AR541:AU541" si="821">IF($B541=0,L541,AQ541*(1+AK541))</f>
        <v>42.441173959366779</v>
      </c>
      <c r="AS541" s="54">
        <f t="shared" si="821"/>
        <v>48.667525104307444</v>
      </c>
      <c r="AT541" s="54">
        <f t="shared" si="821"/>
        <v>55.682532578258581</v>
      </c>
      <c r="AU541" s="54">
        <f t="shared" si="821"/>
        <v>63.586090972901481</v>
      </c>
      <c r="AW541" s="102">
        <f t="shared" si="801"/>
        <v>0.41877686400103992</v>
      </c>
      <c r="AX541" s="102">
        <f t="shared" si="802"/>
        <v>0.722508720974813</v>
      </c>
      <c r="AY541" s="103">
        <f t="shared" si="803"/>
        <v>0.57961496082154373</v>
      </c>
    </row>
    <row r="542" spans="1:51" x14ac:dyDescent="0.2">
      <c r="A542" s="27" t="s">
        <v>556</v>
      </c>
      <c r="B542" s="18">
        <f>IF(ISERROR(VLOOKUP('Prices revenue smoothing'!A542,Quantities!$A$1:$B$576,2,FALSE)),0,VLOOKUP('Prices revenue smoothing'!A542,Quantities!$A$1:$B$576,2,FALSE))</f>
        <v>46</v>
      </c>
      <c r="C542" s="19">
        <f t="shared" si="792"/>
        <v>1</v>
      </c>
      <c r="D542" s="20">
        <v>4</v>
      </c>
      <c r="E542" s="21">
        <v>990</v>
      </c>
      <c r="F542" s="22">
        <v>0</v>
      </c>
      <c r="G542" s="23">
        <v>0</v>
      </c>
      <c r="H542" s="23">
        <v>0</v>
      </c>
      <c r="I542" s="23">
        <f>VLOOKUP(A542,'[1]Public Lighting Charges'!$A$8:$L$689,12,FALSE)</f>
        <v>46.789698867404134</v>
      </c>
      <c r="J542" s="24">
        <f t="shared" si="793"/>
        <v>46.789698867404134</v>
      </c>
      <c r="K542" s="25">
        <f t="shared" si="794"/>
        <v>46.789698867404134</v>
      </c>
      <c r="L542" s="25">
        <f t="shared" si="814"/>
        <v>65.752784331738155</v>
      </c>
      <c r="M542" s="25">
        <f t="shared" si="814"/>
        <v>65.923797614387908</v>
      </c>
      <c r="N542" s="25">
        <f t="shared" si="814"/>
        <v>65.769552291518451</v>
      </c>
      <c r="O542" s="25">
        <f t="shared" si="814"/>
        <v>66.384142226648649</v>
      </c>
      <c r="P542" s="33">
        <f t="shared" si="766"/>
        <v>65.752784331738155</v>
      </c>
      <c r="Q542" s="33">
        <f t="shared" si="767"/>
        <v>0</v>
      </c>
      <c r="R542" s="34">
        <f t="shared" si="804"/>
        <v>65.752784331738155</v>
      </c>
      <c r="S542" s="35">
        <f t="shared" si="775"/>
        <v>0</v>
      </c>
      <c r="U542" s="61">
        <f t="shared" si="776"/>
        <v>2152.3261479005901</v>
      </c>
      <c r="V542" s="61">
        <f t="shared" si="777"/>
        <v>3024.628079259955</v>
      </c>
      <c r="W542" s="61">
        <f t="shared" si="778"/>
        <v>3032.494690261844</v>
      </c>
      <c r="X542" s="61">
        <f t="shared" si="779"/>
        <v>3025.3994054098489</v>
      </c>
      <c r="Y542" s="61">
        <f t="shared" si="780"/>
        <v>3053.670542425838</v>
      </c>
      <c r="Z542" s="62">
        <f t="shared" si="781"/>
        <v>11718.972016107939</v>
      </c>
      <c r="AA542" s="61">
        <f t="shared" si="795"/>
        <v>901.34439452524794</v>
      </c>
      <c r="AB542" s="63">
        <f t="shared" si="796"/>
        <v>2.5805453933036722E-4</v>
      </c>
      <c r="AC542" s="73"/>
      <c r="AD542" s="81">
        <f t="shared" si="797"/>
        <v>2152.3261479005901</v>
      </c>
      <c r="AE542" s="81">
        <f t="shared" si="782"/>
        <v>2474.5416757424173</v>
      </c>
      <c r="AF542" s="81">
        <f t="shared" si="783"/>
        <v>2837.5704037109986</v>
      </c>
      <c r="AG542" s="81">
        <f t="shared" si="784"/>
        <v>3246.5819067046732</v>
      </c>
      <c r="AH542" s="81">
        <f t="shared" si="785"/>
        <v>3707.4005601408921</v>
      </c>
      <c r="AI542" s="82">
        <f t="shared" si="786"/>
        <v>11718.972016121843</v>
      </c>
      <c r="AK542" s="86">
        <f t="shared" si="787"/>
        <v>0.14970571637394309</v>
      </c>
      <c r="AL542" s="86">
        <f t="shared" si="788"/>
        <v>0.14670544106300598</v>
      </c>
      <c r="AM542" s="86">
        <f t="shared" si="789"/>
        <v>0.14414144666111753</v>
      </c>
      <c r="AN542" s="86">
        <f t="shared" si="790"/>
        <v>0.14193963580113597</v>
      </c>
      <c r="AO542" s="56"/>
      <c r="AP542" s="53" t="str">
        <f t="shared" si="798"/>
        <v>MVA0010-ST-0990-004-B</v>
      </c>
      <c r="AQ542" s="53">
        <f t="shared" si="799"/>
        <v>46.789698867404134</v>
      </c>
      <c r="AR542" s="54">
        <f t="shared" ref="AR542:AU542" si="822">IF($B542=0,L542,AQ542*(1+AK542))</f>
        <v>53.794384255269939</v>
      </c>
      <c r="AS542" s="54">
        <f t="shared" si="822"/>
        <v>61.686313124152143</v>
      </c>
      <c r="AT542" s="54">
        <f t="shared" si="822"/>
        <v>70.577867537058111</v>
      </c>
      <c r="AU542" s="54">
        <f t="shared" si="822"/>
        <v>80.595664350888953</v>
      </c>
      <c r="AW542" s="102">
        <f t="shared" si="801"/>
        <v>0.41877686400103997</v>
      </c>
      <c r="AX542" s="102">
        <f t="shared" si="802"/>
        <v>0.722508720974813</v>
      </c>
      <c r="AY542" s="103">
        <f t="shared" si="803"/>
        <v>0.57961496082154385</v>
      </c>
    </row>
    <row r="543" spans="1:51" x14ac:dyDescent="0.2">
      <c r="A543" s="27" t="s">
        <v>557</v>
      </c>
      <c r="B543" s="18">
        <f>IF(ISERROR(VLOOKUP('Prices revenue smoothing'!A543,Quantities!$A$1:$B$576,2,FALSE)),0,VLOOKUP('Prices revenue smoothing'!A543,Quantities!$A$1:$B$576,2,FALSE))</f>
        <v>757</v>
      </c>
      <c r="C543" s="19">
        <f t="shared" si="792"/>
        <v>1</v>
      </c>
      <c r="D543" s="20">
        <v>4</v>
      </c>
      <c r="E543" s="21">
        <v>10</v>
      </c>
      <c r="F543" s="22">
        <v>0</v>
      </c>
      <c r="G543" s="23">
        <v>0</v>
      </c>
      <c r="H543" s="23">
        <v>0</v>
      </c>
      <c r="I543" s="23">
        <f>VLOOKUP(A543,'[1]Public Lighting Charges'!$A$8:$L$689,12,FALSE)</f>
        <v>36.918448633003393</v>
      </c>
      <c r="J543" s="24">
        <f t="shared" si="793"/>
        <v>36.918448633003393</v>
      </c>
      <c r="K543" s="25">
        <f t="shared" si="794"/>
        <v>36.918448633003393</v>
      </c>
      <c r="L543" s="25">
        <f t="shared" si="814"/>
        <v>51.880880826085587</v>
      </c>
      <c r="M543" s="25">
        <f t="shared" si="814"/>
        <v>52.015815336114336</v>
      </c>
      <c r="N543" s="25">
        <f t="shared" si="814"/>
        <v>51.894111239548671</v>
      </c>
      <c r="O543" s="25">
        <f t="shared" si="814"/>
        <v>52.379040775316035</v>
      </c>
      <c r="P543" s="33">
        <f t="shared" si="766"/>
        <v>51.880880826085587</v>
      </c>
      <c r="Q543" s="33">
        <f t="shared" si="767"/>
        <v>0</v>
      </c>
      <c r="R543" s="34">
        <f t="shared" si="804"/>
        <v>51.880880826085587</v>
      </c>
      <c r="S543" s="35">
        <f t="shared" si="775"/>
        <v>0</v>
      </c>
      <c r="U543" s="61">
        <f t="shared" si="776"/>
        <v>27947.265615183569</v>
      </c>
      <c r="V543" s="61">
        <f t="shared" si="777"/>
        <v>39273.826785346791</v>
      </c>
      <c r="W543" s="61">
        <f t="shared" si="778"/>
        <v>39375.972209438551</v>
      </c>
      <c r="X543" s="61">
        <f t="shared" si="779"/>
        <v>39283.842208338341</v>
      </c>
      <c r="Y543" s="61">
        <f t="shared" si="780"/>
        <v>39650.933866914238</v>
      </c>
      <c r="Z543" s="62">
        <f t="shared" si="781"/>
        <v>152167.09790499593</v>
      </c>
      <c r="AA543" s="61">
        <f t="shared" si="795"/>
        <v>11703.668251730669</v>
      </c>
      <c r="AB543" s="63">
        <f t="shared" si="796"/>
        <v>3.3507555353096525E-3</v>
      </c>
      <c r="AC543" s="73"/>
      <c r="AD543" s="81">
        <f t="shared" si="797"/>
        <v>27947.265615183569</v>
      </c>
      <c r="AE543" s="81">
        <f t="shared" si="782"/>
        <v>32131.131034797487</v>
      </c>
      <c r="AF543" s="81">
        <f t="shared" si="783"/>
        <v>36844.942785110688</v>
      </c>
      <c r="AG543" s="81">
        <f t="shared" si="784"/>
        <v>42155.826140302648</v>
      </c>
      <c r="AH543" s="81">
        <f t="shared" si="785"/>
        <v>48139.408749553215</v>
      </c>
      <c r="AI543" s="82">
        <f t="shared" si="786"/>
        <v>152167.09790517646</v>
      </c>
      <c r="AK543" s="86">
        <f t="shared" si="787"/>
        <v>0.14970571637394289</v>
      </c>
      <c r="AL543" s="86">
        <f t="shared" si="788"/>
        <v>0.14670544106300587</v>
      </c>
      <c r="AM543" s="86">
        <f t="shared" si="789"/>
        <v>0.14414144666111753</v>
      </c>
      <c r="AN543" s="86">
        <f t="shared" si="790"/>
        <v>0.141939635801136</v>
      </c>
      <c r="AO543" s="56"/>
      <c r="AP543" s="53" t="str">
        <f t="shared" si="798"/>
        <v>MVA0020-ST-0010-004-B</v>
      </c>
      <c r="AQ543" s="53">
        <f t="shared" si="799"/>
        <v>36.918448633003393</v>
      </c>
      <c r="AR543" s="54">
        <f t="shared" ref="AR543:AU543" si="823">IF($B543=0,L543,AQ543*(1+AK543))</f>
        <v>42.445351433021777</v>
      </c>
      <c r="AS543" s="54">
        <f t="shared" si="823"/>
        <v>48.672315436077533</v>
      </c>
      <c r="AT543" s="54">
        <f t="shared" si="823"/>
        <v>55.68801339537999</v>
      </c>
      <c r="AU543" s="54">
        <f t="shared" si="823"/>
        <v>63.592349735209005</v>
      </c>
      <c r="AW543" s="102">
        <f t="shared" si="801"/>
        <v>0.41877686400103997</v>
      </c>
      <c r="AX543" s="102">
        <f t="shared" si="802"/>
        <v>0.72250872097481289</v>
      </c>
      <c r="AY543" s="103">
        <f t="shared" si="803"/>
        <v>0.57961496082154396</v>
      </c>
    </row>
    <row r="544" spans="1:51" x14ac:dyDescent="0.2">
      <c r="A544" s="27" t="s">
        <v>558</v>
      </c>
      <c r="B544" s="18">
        <f>IF(ISERROR(VLOOKUP('Prices revenue smoothing'!A544,Quantities!$A$1:$B$576,2,FALSE)),0,VLOOKUP('Prices revenue smoothing'!A544,Quantities!$A$1:$B$576,2,FALSE))</f>
        <v>1</v>
      </c>
      <c r="C544" s="19">
        <f t="shared" si="792"/>
        <v>1</v>
      </c>
      <c r="D544" s="20">
        <v>4</v>
      </c>
      <c r="E544" s="21">
        <v>740</v>
      </c>
      <c r="F544" s="22">
        <v>0</v>
      </c>
      <c r="G544" s="23">
        <v>0</v>
      </c>
      <c r="H544" s="23">
        <v>0</v>
      </c>
      <c r="I544" s="23">
        <f>VLOOKUP(A544,'[1]Public Lighting Charges'!$A$8:$L$689,12,FALSE)</f>
        <v>36.918448633003393</v>
      </c>
      <c r="J544" s="24">
        <f t="shared" si="793"/>
        <v>36.918448633003393</v>
      </c>
      <c r="K544" s="25">
        <f t="shared" si="794"/>
        <v>36.918448633003393</v>
      </c>
      <c r="L544" s="25">
        <f t="shared" si="814"/>
        <v>51.880880826085587</v>
      </c>
      <c r="M544" s="25">
        <f t="shared" si="814"/>
        <v>52.015815336114336</v>
      </c>
      <c r="N544" s="25">
        <f t="shared" si="814"/>
        <v>51.894111239548671</v>
      </c>
      <c r="O544" s="25">
        <f t="shared" si="814"/>
        <v>52.379040775316035</v>
      </c>
      <c r="P544" s="33">
        <f t="shared" si="766"/>
        <v>51.880880826085587</v>
      </c>
      <c r="Q544" s="33">
        <f t="shared" si="767"/>
        <v>0</v>
      </c>
      <c r="R544" s="34">
        <f t="shared" si="804"/>
        <v>51.880880826085587</v>
      </c>
      <c r="S544" s="35">
        <f t="shared" si="775"/>
        <v>0</v>
      </c>
      <c r="U544" s="61">
        <f t="shared" si="776"/>
        <v>36.918448633003393</v>
      </c>
      <c r="V544" s="61">
        <f t="shared" si="777"/>
        <v>51.880880826085587</v>
      </c>
      <c r="W544" s="61">
        <f t="shared" si="778"/>
        <v>52.015815336114336</v>
      </c>
      <c r="X544" s="61">
        <f t="shared" si="779"/>
        <v>51.894111239548671</v>
      </c>
      <c r="Y544" s="61">
        <f t="shared" si="780"/>
        <v>52.379040775316035</v>
      </c>
      <c r="Z544" s="62">
        <f t="shared" si="781"/>
        <v>201.01333937251775</v>
      </c>
      <c r="AA544" s="61">
        <f t="shared" si="795"/>
        <v>15.460592142312642</v>
      </c>
      <c r="AB544" s="63">
        <f t="shared" si="796"/>
        <v>4.4263613412280754E-6</v>
      </c>
      <c r="AC544" s="73"/>
      <c r="AD544" s="81">
        <f t="shared" si="797"/>
        <v>36.918448633003393</v>
      </c>
      <c r="AE544" s="81">
        <f t="shared" si="782"/>
        <v>42.445351433021784</v>
      </c>
      <c r="AF544" s="81">
        <f t="shared" si="783"/>
        <v>48.67231543607754</v>
      </c>
      <c r="AG544" s="81">
        <f t="shared" si="784"/>
        <v>55.688013395379997</v>
      </c>
      <c r="AH544" s="81">
        <f t="shared" si="785"/>
        <v>63.592349735209012</v>
      </c>
      <c r="AI544" s="82">
        <f t="shared" si="786"/>
        <v>201.01333937275623</v>
      </c>
      <c r="AK544" s="86">
        <f t="shared" si="787"/>
        <v>0.14970571637394303</v>
      </c>
      <c r="AL544" s="86">
        <f t="shared" si="788"/>
        <v>0.14670544106300601</v>
      </c>
      <c r="AM544" s="86">
        <f t="shared" si="789"/>
        <v>0.1441414466611175</v>
      </c>
      <c r="AN544" s="86">
        <f t="shared" si="790"/>
        <v>0.14193963580113592</v>
      </c>
      <c r="AO544" s="56"/>
      <c r="AP544" s="53" t="str">
        <f t="shared" si="798"/>
        <v>MVA0020-ST-0740-004-B</v>
      </c>
      <c r="AQ544" s="53">
        <f t="shared" si="799"/>
        <v>36.918448633003393</v>
      </c>
      <c r="AR544" s="54">
        <f t="shared" ref="AR544:AU544" si="824">IF($B544=0,L544,AQ544*(1+AK544))</f>
        <v>42.445351433021784</v>
      </c>
      <c r="AS544" s="54">
        <f t="shared" si="824"/>
        <v>48.67231543607754</v>
      </c>
      <c r="AT544" s="54">
        <f t="shared" si="824"/>
        <v>55.688013395379997</v>
      </c>
      <c r="AU544" s="54">
        <f t="shared" si="824"/>
        <v>63.592349735209019</v>
      </c>
      <c r="AW544" s="102">
        <f t="shared" si="801"/>
        <v>0.41877686400103997</v>
      </c>
      <c r="AX544" s="102">
        <f t="shared" si="802"/>
        <v>0.72250872097481333</v>
      </c>
      <c r="AY544" s="103">
        <f t="shared" si="803"/>
        <v>0.57961496082154351</v>
      </c>
    </row>
    <row r="545" spans="1:51" x14ac:dyDescent="0.2">
      <c r="A545" s="27" t="s">
        <v>559</v>
      </c>
      <c r="B545" s="18">
        <f>IF(ISERROR(VLOOKUP('Prices revenue smoothing'!A545,Quantities!$A$1:$B$576,2,FALSE)),0,VLOOKUP('Prices revenue smoothing'!A545,Quantities!$A$1:$B$576,2,FALSE))</f>
        <v>159</v>
      </c>
      <c r="C545" s="19">
        <f t="shared" si="792"/>
        <v>1</v>
      </c>
      <c r="D545" s="20">
        <v>4</v>
      </c>
      <c r="E545" s="21">
        <v>810</v>
      </c>
      <c r="F545" s="22">
        <v>0</v>
      </c>
      <c r="G545" s="23">
        <v>0</v>
      </c>
      <c r="H545" s="23">
        <v>0</v>
      </c>
      <c r="I545" s="23">
        <f>VLOOKUP(A545,'[1]Public Lighting Charges'!$A$8:$L$689,12,FALSE)</f>
        <v>47.728362633003393</v>
      </c>
      <c r="J545" s="24">
        <f t="shared" si="793"/>
        <v>47.728362633003393</v>
      </c>
      <c r="K545" s="25">
        <f t="shared" si="794"/>
        <v>47.728362633003393</v>
      </c>
      <c r="L545" s="25">
        <f t="shared" si="814"/>
        <v>67.07187288399345</v>
      </c>
      <c r="M545" s="25">
        <f t="shared" si="814"/>
        <v>67.24631692118416</v>
      </c>
      <c r="N545" s="25">
        <f t="shared" si="814"/>
        <v>67.088977231411405</v>
      </c>
      <c r="O545" s="25">
        <f t="shared" si="814"/>
        <v>67.715896660356975</v>
      </c>
      <c r="P545" s="33">
        <f t="shared" si="766"/>
        <v>67.07187288399345</v>
      </c>
      <c r="Q545" s="33">
        <f t="shared" si="767"/>
        <v>0</v>
      </c>
      <c r="R545" s="34">
        <f t="shared" si="804"/>
        <v>67.07187288399345</v>
      </c>
      <c r="S545" s="35">
        <f t="shared" si="775"/>
        <v>0</v>
      </c>
      <c r="U545" s="61">
        <f t="shared" si="776"/>
        <v>7588.8096586475394</v>
      </c>
      <c r="V545" s="61">
        <f t="shared" si="777"/>
        <v>10664.427788554958</v>
      </c>
      <c r="W545" s="61">
        <f t="shared" si="778"/>
        <v>10692.164390468282</v>
      </c>
      <c r="X545" s="61">
        <f t="shared" si="779"/>
        <v>10667.147379794413</v>
      </c>
      <c r="Y545" s="61">
        <f t="shared" si="780"/>
        <v>10766.82756899676</v>
      </c>
      <c r="Z545" s="62">
        <f t="shared" si="781"/>
        <v>41319.503604045669</v>
      </c>
      <c r="AA545" s="61">
        <f t="shared" si="795"/>
        <v>3178.0179103492201</v>
      </c>
      <c r="AB545" s="63">
        <f t="shared" si="796"/>
        <v>9.098652555228733E-4</v>
      </c>
      <c r="AC545" s="73"/>
      <c r="AD545" s="81">
        <f t="shared" si="797"/>
        <v>7588.8096586475394</v>
      </c>
      <c r="AE545" s="81">
        <f t="shared" si="782"/>
        <v>8724.897845020867</v>
      </c>
      <c r="AF545" s="81">
        <f t="shared" si="783"/>
        <v>10004.887831604323</v>
      </c>
      <c r="AG545" s="81">
        <f t="shared" si="784"/>
        <v>11447.006837333982</v>
      </c>
      <c r="AH545" s="81">
        <f t="shared" si="785"/>
        <v>13071.790818838281</v>
      </c>
      <c r="AI545" s="82">
        <f t="shared" si="786"/>
        <v>41319.503604094687</v>
      </c>
      <c r="AK545" s="86">
        <f t="shared" si="787"/>
        <v>0.14970571637394298</v>
      </c>
      <c r="AL545" s="86">
        <f t="shared" si="788"/>
        <v>0.1467054410630059</v>
      </c>
      <c r="AM545" s="86">
        <f t="shared" si="789"/>
        <v>0.14414144666111758</v>
      </c>
      <c r="AN545" s="86">
        <f t="shared" si="790"/>
        <v>0.141939635801136</v>
      </c>
      <c r="AO545" s="56"/>
      <c r="AP545" s="53" t="str">
        <f t="shared" si="798"/>
        <v>MVA0020-ST-0810-004-B</v>
      </c>
      <c r="AQ545" s="53">
        <f t="shared" si="799"/>
        <v>47.728362633003393</v>
      </c>
      <c r="AR545" s="54">
        <f t="shared" ref="AR545:AU545" si="825">IF($B545=0,L545,AQ545*(1+AK545))</f>
        <v>54.873571352332497</v>
      </c>
      <c r="AS545" s="54">
        <f t="shared" si="825"/>
        <v>62.923822840278767</v>
      </c>
      <c r="AT545" s="54">
        <f t="shared" si="825"/>
        <v>71.993753693924418</v>
      </c>
      <c r="AU545" s="54">
        <f t="shared" si="825"/>
        <v>82.212520873196738</v>
      </c>
      <c r="AW545" s="102">
        <f t="shared" si="801"/>
        <v>0.41877686400104003</v>
      </c>
      <c r="AX545" s="102">
        <f t="shared" si="802"/>
        <v>0.72250872097481311</v>
      </c>
      <c r="AY545" s="103">
        <f t="shared" si="803"/>
        <v>0.57961496082154385</v>
      </c>
    </row>
    <row r="546" spans="1:51" x14ac:dyDescent="0.2">
      <c r="A546" s="27" t="s">
        <v>560</v>
      </c>
      <c r="B546" s="18">
        <f>IF(ISERROR(VLOOKUP('Prices revenue smoothing'!A546,Quantities!$A$1:$B$576,2,FALSE)),0,VLOOKUP('Prices revenue smoothing'!A546,Quantities!$A$1:$B$576,2,FALSE))</f>
        <v>1009</v>
      </c>
      <c r="C546" s="19">
        <f t="shared" si="792"/>
        <v>1</v>
      </c>
      <c r="D546" s="20">
        <v>4</v>
      </c>
      <c r="E546" s="21">
        <v>990</v>
      </c>
      <c r="F546" s="22">
        <v>0</v>
      </c>
      <c r="G546" s="23">
        <v>0</v>
      </c>
      <c r="H546" s="23">
        <v>0</v>
      </c>
      <c r="I546" s="23">
        <f>VLOOKUP(A546,'[1]Public Lighting Charges'!$A$8:$L$689,12,FALSE)</f>
        <v>46.793332383003396</v>
      </c>
      <c r="J546" s="24">
        <f t="shared" si="793"/>
        <v>46.793332383003396</v>
      </c>
      <c r="K546" s="25">
        <f t="shared" si="794"/>
        <v>46.793332383003396</v>
      </c>
      <c r="L546" s="25">
        <f t="shared" si="814"/>
        <v>65.757890450677735</v>
      </c>
      <c r="M546" s="25">
        <f t="shared" si="814"/>
        <v>65.928917013588844</v>
      </c>
      <c r="N546" s="25">
        <f t="shared" si="814"/>
        <v>65.774659712596005</v>
      </c>
      <c r="O546" s="25">
        <f t="shared" si="814"/>
        <v>66.389297374515863</v>
      </c>
      <c r="P546" s="33">
        <f t="shared" si="766"/>
        <v>65.757890450677735</v>
      </c>
      <c r="Q546" s="33">
        <f t="shared" si="767"/>
        <v>0</v>
      </c>
      <c r="R546" s="34">
        <f t="shared" si="804"/>
        <v>65.757890450677735</v>
      </c>
      <c r="S546" s="35">
        <f t="shared" si="775"/>
        <v>0</v>
      </c>
      <c r="U546" s="61">
        <f t="shared" si="776"/>
        <v>47214.472374450423</v>
      </c>
      <c r="V546" s="61">
        <f t="shared" si="777"/>
        <v>66349.711464733831</v>
      </c>
      <c r="W546" s="61">
        <f t="shared" si="778"/>
        <v>66522.277266711142</v>
      </c>
      <c r="X546" s="61">
        <f t="shared" si="779"/>
        <v>66366.631650009367</v>
      </c>
      <c r="Y546" s="61">
        <f t="shared" si="780"/>
        <v>66986.801050886512</v>
      </c>
      <c r="Z546" s="62">
        <f t="shared" si="781"/>
        <v>257073.06536752693</v>
      </c>
      <c r="AA546" s="61">
        <f t="shared" si="795"/>
        <v>19772.328676436089</v>
      </c>
      <c r="AB546" s="63">
        <f t="shared" si="796"/>
        <v>5.660809784892272E-3</v>
      </c>
      <c r="AC546" s="73"/>
      <c r="AD546" s="81">
        <f t="shared" si="797"/>
        <v>47214.472374450423</v>
      </c>
      <c r="AE546" s="81">
        <f t="shared" si="782"/>
        <v>54282.748784485266</v>
      </c>
      <c r="AF546" s="81">
        <f t="shared" si="783"/>
        <v>62246.323387025528</v>
      </c>
      <c r="AG546" s="81">
        <f t="shared" si="784"/>
        <v>71218.598489367141</v>
      </c>
      <c r="AH546" s="81">
        <f t="shared" si="785"/>
        <v>81327.340421215238</v>
      </c>
      <c r="AI546" s="82">
        <f t="shared" si="786"/>
        <v>257073.06536783194</v>
      </c>
      <c r="AK546" s="86">
        <f t="shared" si="787"/>
        <v>0.14970571637394303</v>
      </c>
      <c r="AL546" s="86">
        <f t="shared" si="788"/>
        <v>0.14670544106300598</v>
      </c>
      <c r="AM546" s="86">
        <f t="shared" si="789"/>
        <v>0.14414144666111753</v>
      </c>
      <c r="AN546" s="86">
        <f t="shared" si="790"/>
        <v>0.14193963580113586</v>
      </c>
      <c r="AO546" s="56"/>
      <c r="AP546" s="53" t="str">
        <f t="shared" si="798"/>
        <v>MVA0020-ST-0990-004-B</v>
      </c>
      <c r="AQ546" s="53">
        <f t="shared" si="799"/>
        <v>46.793332383003396</v>
      </c>
      <c r="AR546" s="54">
        <f t="shared" ref="AR546:AU546" si="826">IF($B546=0,L546,AQ546*(1+AK546))</f>
        <v>53.798561728924945</v>
      </c>
      <c r="AS546" s="54">
        <f t="shared" si="826"/>
        <v>61.691103455922232</v>
      </c>
      <c r="AT546" s="54">
        <f t="shared" si="826"/>
        <v>70.58334835417952</v>
      </c>
      <c r="AU546" s="54">
        <f t="shared" si="826"/>
        <v>80.601923113196463</v>
      </c>
      <c r="AW546" s="102">
        <f t="shared" si="801"/>
        <v>0.41877686400103986</v>
      </c>
      <c r="AX546" s="102">
        <f t="shared" si="802"/>
        <v>0.72250872097481267</v>
      </c>
      <c r="AY546" s="103">
        <f t="shared" si="803"/>
        <v>0.57961496082154396</v>
      </c>
    </row>
    <row r="547" spans="1:51" x14ac:dyDescent="0.2">
      <c r="A547" s="27" t="s">
        <v>561</v>
      </c>
      <c r="B547" s="18">
        <f>IF(ISERROR(VLOOKUP('Prices revenue smoothing'!A547,Quantities!$A$1:$B$576,2,FALSE)),0,VLOOKUP('Prices revenue smoothing'!A547,Quantities!$A$1:$B$576,2,FALSE))</f>
        <v>5</v>
      </c>
      <c r="C547" s="19">
        <f t="shared" si="792"/>
        <v>1</v>
      </c>
      <c r="D547" s="20">
        <v>4</v>
      </c>
      <c r="E547" s="21">
        <v>1000</v>
      </c>
      <c r="F547" s="22">
        <v>0</v>
      </c>
      <c r="G547" s="23">
        <v>0</v>
      </c>
      <c r="H547" s="23">
        <v>0</v>
      </c>
      <c r="I547" s="23">
        <f>VLOOKUP(A547,'[1]Public Lighting Charges'!$A$8:$L$689,12,FALSE)</f>
        <v>41.855890508003391</v>
      </c>
      <c r="J547" s="24">
        <f t="shared" si="793"/>
        <v>41.855890508003391</v>
      </c>
      <c r="K547" s="25">
        <f t="shared" si="794"/>
        <v>41.855890508003391</v>
      </c>
      <c r="L547" s="25">
        <f t="shared" si="814"/>
        <v>58.819385638381654</v>
      </c>
      <c r="M547" s="25">
        <f t="shared" si="814"/>
        <v>58.972366174851587</v>
      </c>
      <c r="N547" s="25">
        <f t="shared" si="814"/>
        <v>58.834385476072327</v>
      </c>
      <c r="O547" s="25">
        <f t="shared" si="814"/>
        <v>59.384169074915945</v>
      </c>
      <c r="P547" s="33">
        <f t="shared" si="766"/>
        <v>58.819385638381654</v>
      </c>
      <c r="Q547" s="33">
        <f t="shared" si="767"/>
        <v>0</v>
      </c>
      <c r="R547" s="34">
        <f t="shared" si="804"/>
        <v>58.819385638381654</v>
      </c>
      <c r="S547" s="35">
        <f t="shared" si="775"/>
        <v>0</v>
      </c>
      <c r="U547" s="61">
        <f t="shared" si="776"/>
        <v>209.27945254001696</v>
      </c>
      <c r="V547" s="61">
        <f t="shared" si="777"/>
        <v>294.09692819190826</v>
      </c>
      <c r="W547" s="61">
        <f t="shared" si="778"/>
        <v>294.86183087425792</v>
      </c>
      <c r="X547" s="61">
        <f t="shared" si="779"/>
        <v>294.17192738036164</v>
      </c>
      <c r="Y547" s="61">
        <f t="shared" si="780"/>
        <v>296.9208453745797</v>
      </c>
      <c r="Z547" s="62">
        <f t="shared" si="781"/>
        <v>1139.4834608384472</v>
      </c>
      <c r="AA547" s="61">
        <f t="shared" si="795"/>
        <v>87.641392834562737</v>
      </c>
      <c r="AB547" s="63">
        <f t="shared" si="796"/>
        <v>2.5091695684319607E-5</v>
      </c>
      <c r="AC547" s="73"/>
      <c r="AD547" s="81">
        <f t="shared" si="797"/>
        <v>209.27945254001696</v>
      </c>
      <c r="AE547" s="81">
        <f t="shared" si="782"/>
        <v>240.60978290486679</v>
      </c>
      <c r="AF547" s="81">
        <f t="shared" si="783"/>
        <v>275.90854722999939</v>
      </c>
      <c r="AG547" s="81">
        <f t="shared" si="784"/>
        <v>315.67840437389873</v>
      </c>
      <c r="AH547" s="81">
        <f t="shared" si="785"/>
        <v>360.48568212101361</v>
      </c>
      <c r="AI547" s="82">
        <f t="shared" si="786"/>
        <v>1139.4834608397991</v>
      </c>
      <c r="AK547" s="86">
        <f t="shared" si="787"/>
        <v>0.14970571637394292</v>
      </c>
      <c r="AL547" s="86">
        <f t="shared" si="788"/>
        <v>0.14670544106300595</v>
      </c>
      <c r="AM547" s="86">
        <f t="shared" si="789"/>
        <v>0.14414144666111739</v>
      </c>
      <c r="AN547" s="86">
        <f t="shared" si="790"/>
        <v>0.14193963580113586</v>
      </c>
      <c r="AO547" s="56"/>
      <c r="AP547" s="53" t="str">
        <f t="shared" si="798"/>
        <v>MVA0020-ST-1000-004-B</v>
      </c>
      <c r="AQ547" s="53">
        <f t="shared" si="799"/>
        <v>41.855890508003391</v>
      </c>
      <c r="AR547" s="54">
        <f t="shared" ref="AR547:AU547" si="827">IF($B547=0,L547,AQ547*(1+AK547))</f>
        <v>48.121956580973354</v>
      </c>
      <c r="AS547" s="54">
        <f t="shared" si="827"/>
        <v>55.181709445999871</v>
      </c>
      <c r="AT547" s="54">
        <f t="shared" si="827"/>
        <v>63.13568087477973</v>
      </c>
      <c r="AU547" s="54">
        <f t="shared" si="827"/>
        <v>72.097136424202702</v>
      </c>
      <c r="AW547" s="102">
        <f t="shared" si="801"/>
        <v>0.41877686400103992</v>
      </c>
      <c r="AX547" s="102">
        <f t="shared" si="802"/>
        <v>0.72250872097481222</v>
      </c>
      <c r="AY547" s="103">
        <f t="shared" si="803"/>
        <v>0.5796149608215444</v>
      </c>
    </row>
    <row r="548" spans="1:51" x14ac:dyDescent="0.2">
      <c r="A548" s="27" t="s">
        <v>562</v>
      </c>
      <c r="B548" s="18">
        <f>IF(ISERROR(VLOOKUP('Prices revenue smoothing'!A548,Quantities!$A$1:$B$576,2,FALSE)),0,VLOOKUP('Prices revenue smoothing'!A548,Quantities!$A$1:$B$576,2,FALSE))</f>
        <v>77</v>
      </c>
      <c r="C548" s="19">
        <f t="shared" si="792"/>
        <v>1</v>
      </c>
      <c r="D548" s="20">
        <v>4</v>
      </c>
      <c r="E548" s="21">
        <v>20</v>
      </c>
      <c r="F548" s="22">
        <v>0</v>
      </c>
      <c r="G548" s="23">
        <v>0</v>
      </c>
      <c r="H548" s="23">
        <v>0</v>
      </c>
      <c r="I548" s="23">
        <f>VLOOKUP(A548,'[1]Public Lighting Charges'!$A$8:$L$689,12,FALSE)</f>
        <v>45.205405811559004</v>
      </c>
      <c r="J548" s="24">
        <f t="shared" si="793"/>
        <v>45.205405811559004</v>
      </c>
      <c r="K548" s="25">
        <f t="shared" si="794"/>
        <v>45.205405811559004</v>
      </c>
      <c r="L548" s="25">
        <f t="shared" si="814"/>
        <v>63.526403693673693</v>
      </c>
      <c r="M548" s="25">
        <f t="shared" si="814"/>
        <v>63.69162648904274</v>
      </c>
      <c r="N548" s="25">
        <f t="shared" si="814"/>
        <v>63.542603892539006</v>
      </c>
      <c r="O548" s="25">
        <f t="shared" si="814"/>
        <v>64.136383893218067</v>
      </c>
      <c r="P548" s="33">
        <f t="shared" si="766"/>
        <v>63.526403693673693</v>
      </c>
      <c r="Q548" s="33">
        <f t="shared" si="767"/>
        <v>0</v>
      </c>
      <c r="R548" s="34">
        <f t="shared" si="804"/>
        <v>63.526403693673693</v>
      </c>
      <c r="S548" s="35">
        <f t="shared" si="775"/>
        <v>0</v>
      </c>
      <c r="U548" s="61">
        <f t="shared" si="776"/>
        <v>3480.8162474900432</v>
      </c>
      <c r="V548" s="61">
        <f t="shared" si="777"/>
        <v>4891.5330844128739</v>
      </c>
      <c r="W548" s="61">
        <f t="shared" si="778"/>
        <v>4904.2552396562905</v>
      </c>
      <c r="X548" s="61">
        <f t="shared" si="779"/>
        <v>4892.7804997255034</v>
      </c>
      <c r="Y548" s="61">
        <f t="shared" si="780"/>
        <v>4938.501559777791</v>
      </c>
      <c r="Z548" s="62">
        <f t="shared" si="781"/>
        <v>18952.326643124401</v>
      </c>
      <c r="AA548" s="61">
        <f t="shared" si="795"/>
        <v>1457.6853122877478</v>
      </c>
      <c r="AB548" s="63">
        <f t="shared" si="796"/>
        <v>4.1733472137382932E-4</v>
      </c>
      <c r="AC548" s="73"/>
      <c r="AD548" s="81">
        <f t="shared" si="797"/>
        <v>3480.8162474900432</v>
      </c>
      <c r="AE548" s="81">
        <f t="shared" si="782"/>
        <v>4001.9143373866</v>
      </c>
      <c r="AF548" s="81">
        <f t="shared" si="783"/>
        <v>4589.0169453492681</v>
      </c>
      <c r="AG548" s="81">
        <f t="shared" si="784"/>
        <v>5250.484486604294</v>
      </c>
      <c r="AH548" s="81">
        <f t="shared" si="785"/>
        <v>5995.7363424124214</v>
      </c>
      <c r="AI548" s="82">
        <f t="shared" si="786"/>
        <v>18952.326643146884</v>
      </c>
      <c r="AK548" s="86">
        <f t="shared" si="787"/>
        <v>0.14970571637394292</v>
      </c>
      <c r="AL548" s="86">
        <f t="shared" si="788"/>
        <v>0.1467054410630059</v>
      </c>
      <c r="AM548" s="86">
        <f t="shared" si="789"/>
        <v>0.1441414466611175</v>
      </c>
      <c r="AN548" s="86">
        <f t="shared" si="790"/>
        <v>0.14193963580113589</v>
      </c>
      <c r="AO548" s="56"/>
      <c r="AP548" s="53" t="str">
        <f t="shared" si="798"/>
        <v>MVA0190-ST-0020-004-B</v>
      </c>
      <c r="AQ548" s="53">
        <f t="shared" si="799"/>
        <v>45.205405811559004</v>
      </c>
      <c r="AR548" s="54">
        <f t="shared" ref="AR548:AU548" si="828">IF($B548=0,L548,AQ548*(1+AK548))</f>
        <v>51.972913472553245</v>
      </c>
      <c r="AS548" s="54">
        <f t="shared" si="828"/>
        <v>59.597622666873612</v>
      </c>
      <c r="AT548" s="54">
        <f t="shared" si="828"/>
        <v>68.188110215640179</v>
      </c>
      <c r="AU548" s="54">
        <f t="shared" si="828"/>
        <v>77.866705745615874</v>
      </c>
      <c r="AW548" s="102">
        <f t="shared" si="801"/>
        <v>0.41877686400103986</v>
      </c>
      <c r="AX548" s="102">
        <f t="shared" si="802"/>
        <v>0.72250872097481289</v>
      </c>
      <c r="AY548" s="103">
        <f t="shared" si="803"/>
        <v>0.57961496082154373</v>
      </c>
    </row>
    <row r="549" spans="1:51" x14ac:dyDescent="0.2">
      <c r="A549" s="27" t="s">
        <v>563</v>
      </c>
      <c r="B549" s="18">
        <f>IF(ISERROR(VLOOKUP('Prices revenue smoothing'!A549,Quantities!$A$1:$B$576,2,FALSE)),0,VLOOKUP('Prices revenue smoothing'!A549,Quantities!$A$1:$B$576,2,FALSE))</f>
        <v>45</v>
      </c>
      <c r="C549" s="19">
        <f t="shared" si="792"/>
        <v>1</v>
      </c>
      <c r="D549" s="20">
        <v>4</v>
      </c>
      <c r="E549" s="21">
        <v>200</v>
      </c>
      <c r="F549" s="22">
        <v>0</v>
      </c>
      <c r="G549" s="23">
        <v>0</v>
      </c>
      <c r="H549" s="23">
        <v>0</v>
      </c>
      <c r="I549" s="23">
        <f>VLOOKUP(A549,'[1]Public Lighting Charges'!$A$8:$L$689,12,FALSE)</f>
        <v>56.015319811559003</v>
      </c>
      <c r="J549" s="24">
        <f t="shared" si="793"/>
        <v>56.015319811559003</v>
      </c>
      <c r="K549" s="25">
        <f t="shared" si="794"/>
        <v>56.015319811559003</v>
      </c>
      <c r="L549" s="25">
        <f t="shared" si="814"/>
        <v>78.717395751581563</v>
      </c>
      <c r="M549" s="25">
        <f t="shared" si="814"/>
        <v>78.922128074112564</v>
      </c>
      <c r="N549" s="25">
        <f t="shared" si="814"/>
        <v>78.737469884401747</v>
      </c>
      <c r="O549" s="25">
        <f t="shared" si="814"/>
        <v>79.473239778259014</v>
      </c>
      <c r="P549" s="33">
        <f t="shared" si="766"/>
        <v>78.717395751581563</v>
      </c>
      <c r="Q549" s="33">
        <f t="shared" si="767"/>
        <v>0</v>
      </c>
      <c r="R549" s="34">
        <f t="shared" si="804"/>
        <v>78.717395751581563</v>
      </c>
      <c r="S549" s="35">
        <f t="shared" si="775"/>
        <v>0</v>
      </c>
      <c r="U549" s="61">
        <f t="shared" si="776"/>
        <v>2520.6893915201549</v>
      </c>
      <c r="V549" s="61">
        <f t="shared" si="777"/>
        <v>3542.2828088211704</v>
      </c>
      <c r="W549" s="61">
        <f t="shared" si="778"/>
        <v>3551.4957633350655</v>
      </c>
      <c r="X549" s="61">
        <f t="shared" si="779"/>
        <v>3543.1861447980787</v>
      </c>
      <c r="Y549" s="61">
        <f t="shared" si="780"/>
        <v>3576.2957900216556</v>
      </c>
      <c r="Z549" s="62">
        <f t="shared" si="781"/>
        <v>13724.63391263377</v>
      </c>
      <c r="AA549" s="61">
        <f t="shared" si="795"/>
        <v>1055.6063985015007</v>
      </c>
      <c r="AB549" s="63">
        <f t="shared" si="796"/>
        <v>3.0221968931528357E-4</v>
      </c>
      <c r="AC549" s="73"/>
      <c r="AD549" s="81">
        <f t="shared" si="797"/>
        <v>2520.6893915201549</v>
      </c>
      <c r="AE549" s="81">
        <f t="shared" si="782"/>
        <v>2898.0510026338784</v>
      </c>
      <c r="AF549" s="81">
        <f t="shared" si="783"/>
        <v>3323.2108531983686</v>
      </c>
      <c r="AG549" s="81">
        <f t="shared" si="784"/>
        <v>3802.2232731383083</v>
      </c>
      <c r="AH549" s="81">
        <f t="shared" si="785"/>
        <v>4341.9094597621624</v>
      </c>
      <c r="AI549" s="82">
        <f t="shared" si="786"/>
        <v>13724.633912650053</v>
      </c>
      <c r="AK549" s="86">
        <f t="shared" si="787"/>
        <v>0.14970571637394309</v>
      </c>
      <c r="AL549" s="86">
        <f t="shared" si="788"/>
        <v>0.14670544106300609</v>
      </c>
      <c r="AM549" s="86">
        <f t="shared" si="789"/>
        <v>0.14414144666111758</v>
      </c>
      <c r="AN549" s="86">
        <f t="shared" si="790"/>
        <v>0.14193963580113586</v>
      </c>
      <c r="AO549" s="56"/>
      <c r="AP549" s="53" t="str">
        <f t="shared" si="798"/>
        <v>MVA0190-ST-0200-004-B</v>
      </c>
      <c r="AQ549" s="53">
        <f t="shared" si="799"/>
        <v>56.015319811559003</v>
      </c>
      <c r="AR549" s="54">
        <f t="shared" ref="AR549:AU549" si="829">IF($B549=0,L549,AQ549*(1+AK549))</f>
        <v>64.401133391863965</v>
      </c>
      <c r="AS549" s="54">
        <f t="shared" si="829"/>
        <v>73.849130071074853</v>
      </c>
      <c r="AT549" s="54">
        <f t="shared" si="829"/>
        <v>84.493850514184615</v>
      </c>
      <c r="AU549" s="54">
        <f t="shared" si="829"/>
        <v>96.486876883603585</v>
      </c>
      <c r="AW549" s="102">
        <f t="shared" si="801"/>
        <v>0.41877686400104008</v>
      </c>
      <c r="AX549" s="102">
        <f t="shared" si="802"/>
        <v>0.72250872097481267</v>
      </c>
      <c r="AY549" s="103">
        <f t="shared" si="803"/>
        <v>0.57961496082154429</v>
      </c>
    </row>
    <row r="550" spans="1:51" x14ac:dyDescent="0.2">
      <c r="A550" s="27" t="s">
        <v>564</v>
      </c>
      <c r="B550" s="18">
        <f>IF(ISERROR(VLOOKUP('Prices revenue smoothing'!A550,Quantities!$A$1:$B$576,2,FALSE)),0,VLOOKUP('Prices revenue smoothing'!A550,Quantities!$A$1:$B$576,2,FALSE))</f>
        <v>28</v>
      </c>
      <c r="C550" s="19">
        <f t="shared" si="792"/>
        <v>1</v>
      </c>
      <c r="D550" s="20">
        <v>4</v>
      </c>
      <c r="E550" s="21">
        <v>290</v>
      </c>
      <c r="F550" s="22">
        <v>0</v>
      </c>
      <c r="G550" s="23">
        <v>0</v>
      </c>
      <c r="H550" s="23">
        <v>0</v>
      </c>
      <c r="I550" s="23">
        <f>VLOOKUP(A550,'[1]Public Lighting Charges'!$A$8:$L$689,12,FALSE)</f>
        <v>55.080289561559006</v>
      </c>
      <c r="J550" s="24">
        <f t="shared" si="793"/>
        <v>55.080289561559006</v>
      </c>
      <c r="K550" s="25">
        <f t="shared" si="794"/>
        <v>55.080289561559006</v>
      </c>
      <c r="L550" s="25">
        <f t="shared" si="814"/>
        <v>77.403413318265848</v>
      </c>
      <c r="M550" s="25">
        <f t="shared" si="814"/>
        <v>77.604728166517262</v>
      </c>
      <c r="N550" s="25">
        <f t="shared" si="814"/>
        <v>77.423152365586333</v>
      </c>
      <c r="O550" s="25">
        <f t="shared" si="814"/>
        <v>78.146640492417916</v>
      </c>
      <c r="P550" s="33">
        <f t="shared" si="766"/>
        <v>77.403413318265848</v>
      </c>
      <c r="Q550" s="33">
        <f t="shared" si="767"/>
        <v>0</v>
      </c>
      <c r="R550" s="34">
        <f t="shared" si="804"/>
        <v>77.403413318265848</v>
      </c>
      <c r="S550" s="35">
        <f t="shared" si="775"/>
        <v>0</v>
      </c>
      <c r="U550" s="61">
        <f t="shared" si="776"/>
        <v>1542.2481077236521</v>
      </c>
      <c r="V550" s="61">
        <f t="shared" si="777"/>
        <v>2167.2955729114437</v>
      </c>
      <c r="W550" s="61">
        <f t="shared" si="778"/>
        <v>2172.9323886624834</v>
      </c>
      <c r="X550" s="61">
        <f t="shared" si="779"/>
        <v>2167.8482662364172</v>
      </c>
      <c r="Y550" s="61">
        <f t="shared" si="780"/>
        <v>2188.1059337877018</v>
      </c>
      <c r="Z550" s="62">
        <f t="shared" si="781"/>
        <v>8397.2228994839425</v>
      </c>
      <c r="AA550" s="61">
        <f t="shared" si="795"/>
        <v>645.85782606404973</v>
      </c>
      <c r="AB550" s="63">
        <f t="shared" si="796"/>
        <v>1.8490883705518204E-4</v>
      </c>
      <c r="AC550" s="73"/>
      <c r="AD550" s="81">
        <f t="shared" si="797"/>
        <v>1542.2481077236521</v>
      </c>
      <c r="AE550" s="81">
        <f t="shared" si="782"/>
        <v>1773.1314655167796</v>
      </c>
      <c r="AF550" s="81">
        <f t="shared" si="783"/>
        <v>2033.2594992281131</v>
      </c>
      <c r="AG550" s="81">
        <f t="shared" si="784"/>
        <v>2326.336464884313</v>
      </c>
      <c r="AH550" s="81">
        <f t="shared" si="785"/>
        <v>2656.5358154608948</v>
      </c>
      <c r="AI550" s="82">
        <f t="shared" si="786"/>
        <v>8397.2228994939087</v>
      </c>
      <c r="AK550" s="86">
        <f t="shared" si="787"/>
        <v>0.14970571637394312</v>
      </c>
      <c r="AL550" s="86">
        <f t="shared" si="788"/>
        <v>0.14670544106300606</v>
      </c>
      <c r="AM550" s="86">
        <f t="shared" si="789"/>
        <v>0.14414144666111769</v>
      </c>
      <c r="AN550" s="86">
        <f t="shared" si="790"/>
        <v>0.14193963580113608</v>
      </c>
      <c r="AO550" s="56"/>
      <c r="AP550" s="53" t="str">
        <f t="shared" si="798"/>
        <v>MVA0190-ST-0290-004-B</v>
      </c>
      <c r="AQ550" s="53">
        <f t="shared" si="799"/>
        <v>55.080289561559006</v>
      </c>
      <c r="AR550" s="54">
        <f t="shared" ref="AR550:AU550" si="830">IF($B550=0,L550,AQ550*(1+AK550))</f>
        <v>63.326123768456412</v>
      </c>
      <c r="AS550" s="54">
        <f t="shared" si="830"/>
        <v>72.616410686718311</v>
      </c>
      <c r="AT550" s="54">
        <f t="shared" si="830"/>
        <v>83.083445174439731</v>
      </c>
      <c r="AU550" s="54">
        <f t="shared" si="830"/>
        <v>94.876279123603354</v>
      </c>
      <c r="AW550" s="102">
        <f t="shared" si="801"/>
        <v>0.41877686400104019</v>
      </c>
      <c r="AX550" s="102">
        <f t="shared" si="802"/>
        <v>0.72250872097481311</v>
      </c>
      <c r="AY550" s="103">
        <f t="shared" si="803"/>
        <v>0.57961496082154407</v>
      </c>
    </row>
    <row r="551" spans="1:51" x14ac:dyDescent="0.2">
      <c r="A551" s="27" t="s">
        <v>565</v>
      </c>
      <c r="B551" s="18">
        <f>IF(ISERROR(VLOOKUP('Prices revenue smoothing'!A551,Quantities!$A$1:$B$576,2,FALSE)),0,VLOOKUP('Prices revenue smoothing'!A551,Quantities!$A$1:$B$576,2,FALSE))</f>
        <v>3</v>
      </c>
      <c r="C551" s="19">
        <f t="shared" si="792"/>
        <v>1</v>
      </c>
      <c r="D551" s="20">
        <v>4</v>
      </c>
      <c r="E551" s="21">
        <v>570</v>
      </c>
      <c r="F551" s="22">
        <v>0</v>
      </c>
      <c r="G551" s="23">
        <v>0</v>
      </c>
      <c r="H551" s="23">
        <v>0</v>
      </c>
      <c r="I551" s="23">
        <f>VLOOKUP(A551,'[1]Public Lighting Charges'!$A$8:$L$689,12,FALSE)</f>
        <v>47.674126749059006</v>
      </c>
      <c r="J551" s="24">
        <f t="shared" si="793"/>
        <v>47.674126749059006</v>
      </c>
      <c r="K551" s="25">
        <f t="shared" si="794"/>
        <v>47.674126749059006</v>
      </c>
      <c r="L551" s="25">
        <f t="shared" si="814"/>
        <v>66.99565609982173</v>
      </c>
      <c r="M551" s="25">
        <f t="shared" si="814"/>
        <v>67.169901908411376</v>
      </c>
      <c r="N551" s="25">
        <f t="shared" si="814"/>
        <v>67.012741010800838</v>
      </c>
      <c r="O551" s="25">
        <f t="shared" si="814"/>
        <v>67.638948043018033</v>
      </c>
      <c r="P551" s="33">
        <f t="shared" si="766"/>
        <v>66.99565609982173</v>
      </c>
      <c r="Q551" s="33">
        <f t="shared" si="767"/>
        <v>0</v>
      </c>
      <c r="R551" s="34">
        <f t="shared" si="804"/>
        <v>66.99565609982173</v>
      </c>
      <c r="S551" s="35">
        <f t="shared" si="775"/>
        <v>0</v>
      </c>
      <c r="U551" s="61">
        <f t="shared" si="776"/>
        <v>143.02238024717701</v>
      </c>
      <c r="V551" s="61">
        <f t="shared" si="777"/>
        <v>200.98696829946519</v>
      </c>
      <c r="W551" s="61">
        <f t="shared" si="778"/>
        <v>201.50970572523414</v>
      </c>
      <c r="X551" s="61">
        <f t="shared" si="779"/>
        <v>201.03822303240253</v>
      </c>
      <c r="Y551" s="61">
        <f t="shared" si="780"/>
        <v>202.91684412905408</v>
      </c>
      <c r="Z551" s="62">
        <f t="shared" si="781"/>
        <v>778.72736593786408</v>
      </c>
      <c r="AA551" s="61">
        <f t="shared" si="795"/>
        <v>59.894463881877073</v>
      </c>
      <c r="AB551" s="63">
        <f t="shared" si="796"/>
        <v>1.7147761032693878E-5</v>
      </c>
      <c r="AC551" s="73"/>
      <c r="AD551" s="81">
        <f t="shared" si="797"/>
        <v>143.02238024717701</v>
      </c>
      <c r="AE551" s="81">
        <f t="shared" si="782"/>
        <v>164.43364813958712</v>
      </c>
      <c r="AF551" s="81">
        <f t="shared" si="783"/>
        <v>188.55695901550439</v>
      </c>
      <c r="AG551" s="81">
        <f t="shared" si="784"/>
        <v>215.73583186602025</v>
      </c>
      <c r="AH551" s="81">
        <f t="shared" si="785"/>
        <v>246.35729727033825</v>
      </c>
      <c r="AI551" s="82">
        <f t="shared" si="786"/>
        <v>778.72736593878801</v>
      </c>
      <c r="AK551" s="86">
        <f t="shared" si="787"/>
        <v>0.149705716373943</v>
      </c>
      <c r="AL551" s="86">
        <f t="shared" si="788"/>
        <v>0.14670544106300604</v>
      </c>
      <c r="AM551" s="86">
        <f t="shared" si="789"/>
        <v>0.14414144666111758</v>
      </c>
      <c r="AN551" s="86">
        <f t="shared" si="790"/>
        <v>0.14193963580113589</v>
      </c>
      <c r="AO551" s="56"/>
      <c r="AP551" s="53" t="str">
        <f t="shared" si="798"/>
        <v>MVA0190-ST-0570-004-B</v>
      </c>
      <c r="AQ551" s="53">
        <f t="shared" si="799"/>
        <v>47.674126749059006</v>
      </c>
      <c r="AR551" s="54">
        <f t="shared" ref="AR551:AU551" si="831">IF($B551=0,L551,AQ551*(1+AK551))</f>
        <v>54.811216046529047</v>
      </c>
      <c r="AS551" s="54">
        <f t="shared" si="831"/>
        <v>62.852319671834799</v>
      </c>
      <c r="AT551" s="54">
        <f t="shared" si="831"/>
        <v>71.911943955340078</v>
      </c>
      <c r="AU551" s="54">
        <f t="shared" si="831"/>
        <v>82.119099090112755</v>
      </c>
      <c r="AW551" s="102">
        <f t="shared" si="801"/>
        <v>0.41877686400103997</v>
      </c>
      <c r="AX551" s="102">
        <f t="shared" si="802"/>
        <v>0.72250872097481311</v>
      </c>
      <c r="AY551" s="103">
        <f t="shared" si="803"/>
        <v>0.57961496082154373</v>
      </c>
    </row>
    <row r="552" spans="1:51" x14ac:dyDescent="0.2">
      <c r="A552" s="27" t="s">
        <v>566</v>
      </c>
      <c r="B552" s="18">
        <f>IF(ISERROR(VLOOKUP('Prices revenue smoothing'!A552,Quantities!$A$1:$B$576,2,FALSE)),0,VLOOKUP('Prices revenue smoothing'!A552,Quantities!$A$1:$B$576,2,FALSE))</f>
        <v>69</v>
      </c>
      <c r="C552" s="19">
        <f t="shared" si="792"/>
        <v>1</v>
      </c>
      <c r="D552" s="20">
        <v>4</v>
      </c>
      <c r="E552" s="21">
        <v>30</v>
      </c>
      <c r="F552" s="22">
        <v>0</v>
      </c>
      <c r="G552" s="23">
        <v>0</v>
      </c>
      <c r="H552" s="23">
        <v>0</v>
      </c>
      <c r="I552" s="23">
        <f>VLOOKUP(A552,'[1]Public Lighting Charges'!$A$8:$L$689,12,FALSE)</f>
        <v>53.715688950765824</v>
      </c>
      <c r="J552" s="24">
        <f t="shared" si="793"/>
        <v>53.715688950765824</v>
      </c>
      <c r="K552" s="25">
        <f t="shared" si="794"/>
        <v>53.715688950765824</v>
      </c>
      <c r="L552" s="25">
        <f t="shared" si="814"/>
        <v>75.485762813296475</v>
      </c>
      <c r="M552" s="25">
        <f t="shared" si="814"/>
        <v>75.682090135754677</v>
      </c>
      <c r="N552" s="25">
        <f t="shared" si="814"/>
        <v>75.505012830580185</v>
      </c>
      <c r="O552" s="25">
        <f t="shared" si="814"/>
        <v>76.21057671722285</v>
      </c>
      <c r="P552" s="33">
        <f t="shared" si="766"/>
        <v>75.485762813296475</v>
      </c>
      <c r="Q552" s="33">
        <f t="shared" si="767"/>
        <v>0</v>
      </c>
      <c r="R552" s="34">
        <f t="shared" si="804"/>
        <v>75.485762813296475</v>
      </c>
      <c r="S552" s="35">
        <f t="shared" si="775"/>
        <v>0</v>
      </c>
      <c r="U552" s="61">
        <f t="shared" si="776"/>
        <v>3706.3825376028417</v>
      </c>
      <c r="V552" s="61">
        <f t="shared" si="777"/>
        <v>5208.5176341174565</v>
      </c>
      <c r="W552" s="61">
        <f t="shared" si="778"/>
        <v>5222.0642193670728</v>
      </c>
      <c r="X552" s="61">
        <f t="shared" si="779"/>
        <v>5209.8458853100328</v>
      </c>
      <c r="Y552" s="61">
        <f t="shared" si="780"/>
        <v>5258.5297934883765</v>
      </c>
      <c r="Z552" s="62">
        <f t="shared" si="781"/>
        <v>20180.488575825715</v>
      </c>
      <c r="AA552" s="61">
        <f t="shared" si="795"/>
        <v>1552.1472558855348</v>
      </c>
      <c r="AB552" s="63">
        <f t="shared" si="796"/>
        <v>4.4437913801128725E-4</v>
      </c>
      <c r="AC552" s="73"/>
      <c r="AD552" s="81">
        <f t="shared" si="797"/>
        <v>3706.3825376028417</v>
      </c>
      <c r="AE552" s="81">
        <f t="shared" si="782"/>
        <v>4261.2491905505476</v>
      </c>
      <c r="AF552" s="81">
        <f t="shared" si="783"/>
        <v>4886.3976325296426</v>
      </c>
      <c r="AG552" s="81">
        <f t="shared" si="784"/>
        <v>5590.730056243925</v>
      </c>
      <c r="AH552" s="81">
        <f t="shared" si="785"/>
        <v>6384.2762442896519</v>
      </c>
      <c r="AI552" s="82">
        <f t="shared" si="786"/>
        <v>20180.488575849657</v>
      </c>
      <c r="AK552" s="86">
        <f t="shared" si="787"/>
        <v>0.14970571637394295</v>
      </c>
      <c r="AL552" s="86">
        <f t="shared" si="788"/>
        <v>0.1467054410630059</v>
      </c>
      <c r="AM552" s="86">
        <f t="shared" si="789"/>
        <v>0.14414144666111753</v>
      </c>
      <c r="AN552" s="86">
        <f t="shared" si="790"/>
        <v>0.14193963580113594</v>
      </c>
      <c r="AO552" s="56"/>
      <c r="AP552" s="53" t="str">
        <f t="shared" si="798"/>
        <v>MVA0220-ST-0030-004-B</v>
      </c>
      <c r="AQ552" s="53">
        <f t="shared" si="799"/>
        <v>53.715688950765824</v>
      </c>
      <c r="AR552" s="54">
        <f t="shared" ref="AR552:AU552" si="832">IF($B552=0,L552,AQ552*(1+AK552))</f>
        <v>61.75723464566012</v>
      </c>
      <c r="AS552" s="54">
        <f t="shared" si="832"/>
        <v>70.817356993183239</v>
      </c>
      <c r="AT552" s="54">
        <f t="shared" si="832"/>
        <v>81.02507327889748</v>
      </c>
      <c r="AU552" s="54">
        <f t="shared" si="832"/>
        <v>92.525742670864545</v>
      </c>
      <c r="AW552" s="102">
        <f t="shared" si="801"/>
        <v>0.41877686400103997</v>
      </c>
      <c r="AX552" s="102">
        <f t="shared" si="802"/>
        <v>0.72250872097481322</v>
      </c>
      <c r="AY552" s="103">
        <f t="shared" si="803"/>
        <v>0.57961496082154362</v>
      </c>
    </row>
    <row r="553" spans="1:51" x14ac:dyDescent="0.2">
      <c r="A553" s="27" t="s">
        <v>567</v>
      </c>
      <c r="B553" s="18">
        <f>IF(ISERROR(VLOOKUP('Prices revenue smoothing'!A553,Quantities!$A$1:$B$576,2,FALSE)),0,VLOOKUP('Prices revenue smoothing'!A553,Quantities!$A$1:$B$576,2,FALSE))</f>
        <v>47</v>
      </c>
      <c r="C553" s="19">
        <f t="shared" si="792"/>
        <v>1</v>
      </c>
      <c r="D553" s="20">
        <v>4</v>
      </c>
      <c r="E553" s="21">
        <v>210</v>
      </c>
      <c r="F553" s="22">
        <v>0</v>
      </c>
      <c r="G553" s="23">
        <v>0</v>
      </c>
      <c r="H553" s="23">
        <v>0</v>
      </c>
      <c r="I553" s="23">
        <f>VLOOKUP(A553,'[1]Public Lighting Charges'!$A$8:$L$689,12,FALSE)</f>
        <v>64.52560295076583</v>
      </c>
      <c r="J553" s="24">
        <f t="shared" si="793"/>
        <v>64.52560295076583</v>
      </c>
      <c r="K553" s="25">
        <f t="shared" si="794"/>
        <v>64.52560295076583</v>
      </c>
      <c r="L553" s="25">
        <f t="shared" si="814"/>
        <v>90.676754871204352</v>
      </c>
      <c r="M553" s="25">
        <f t="shared" si="814"/>
        <v>90.912591720824508</v>
      </c>
      <c r="N553" s="25">
        <f t="shared" si="814"/>
        <v>90.69987882244294</v>
      </c>
      <c r="O553" s="25">
        <f t="shared" si="814"/>
        <v>91.547432602263783</v>
      </c>
      <c r="P553" s="33">
        <f t="shared" si="766"/>
        <v>90.676754871204352</v>
      </c>
      <c r="Q553" s="33">
        <f t="shared" si="767"/>
        <v>0</v>
      </c>
      <c r="R553" s="34">
        <f t="shared" si="804"/>
        <v>90.676754871204352</v>
      </c>
      <c r="S553" s="35">
        <f t="shared" si="775"/>
        <v>0</v>
      </c>
      <c r="U553" s="61">
        <f t="shared" si="776"/>
        <v>3032.7033386859939</v>
      </c>
      <c r="V553" s="61">
        <f t="shared" si="777"/>
        <v>4261.8074789466045</v>
      </c>
      <c r="W553" s="61">
        <f t="shared" si="778"/>
        <v>4272.891810878752</v>
      </c>
      <c r="X553" s="61">
        <f t="shared" si="779"/>
        <v>4262.8943046548184</v>
      </c>
      <c r="Y553" s="61">
        <f t="shared" si="780"/>
        <v>4302.7293323063977</v>
      </c>
      <c r="Z553" s="62">
        <f t="shared" si="781"/>
        <v>16512.444265886312</v>
      </c>
      <c r="AA553" s="61">
        <f t="shared" si="795"/>
        <v>1270.0259936204038</v>
      </c>
      <c r="AB553" s="63">
        <f t="shared" si="796"/>
        <v>3.636079335623192E-4</v>
      </c>
      <c r="AC553" s="73"/>
      <c r="AD553" s="81">
        <f t="shared" si="797"/>
        <v>3032.7033386859939</v>
      </c>
      <c r="AE553" s="81">
        <f t="shared" si="782"/>
        <v>3486.7163645536289</v>
      </c>
      <c r="AF553" s="81">
        <f t="shared" si="783"/>
        <v>3998.2366266770696</v>
      </c>
      <c r="AG553" s="81">
        <f t="shared" si="784"/>
        <v>4574.5482381397687</v>
      </c>
      <c r="AH553" s="81">
        <f t="shared" si="785"/>
        <v>5223.8579490160555</v>
      </c>
      <c r="AI553" s="82">
        <f t="shared" si="786"/>
        <v>16512.444265905906</v>
      </c>
      <c r="AK553" s="86">
        <f t="shared" si="787"/>
        <v>0.14970571637394284</v>
      </c>
      <c r="AL553" s="86">
        <f t="shared" si="788"/>
        <v>0.14670544106300593</v>
      </c>
      <c r="AM553" s="86">
        <f t="shared" si="789"/>
        <v>0.1441414466611175</v>
      </c>
      <c r="AN553" s="86">
        <f t="shared" si="790"/>
        <v>0.14193963580113592</v>
      </c>
      <c r="AO553" s="56"/>
      <c r="AP553" s="53" t="str">
        <f t="shared" si="798"/>
        <v>MVA0220-ST-0210-004-B</v>
      </c>
      <c r="AQ553" s="53">
        <f t="shared" si="799"/>
        <v>64.52560295076583</v>
      </c>
      <c r="AR553" s="54">
        <f t="shared" ref="AR553:AU553" si="833">IF($B553=0,L553,AQ553*(1+AK553))</f>
        <v>74.185454564970826</v>
      </c>
      <c r="AS553" s="54">
        <f t="shared" si="833"/>
        <v>85.068864397384459</v>
      </c>
      <c r="AT553" s="54">
        <f t="shared" si="833"/>
        <v>97.330813577441887</v>
      </c>
      <c r="AU553" s="54">
        <f t="shared" si="833"/>
        <v>111.14591380885226</v>
      </c>
      <c r="AW553" s="102">
        <f t="shared" si="801"/>
        <v>0.41877686400103975</v>
      </c>
      <c r="AX553" s="102">
        <f t="shared" si="802"/>
        <v>0.72250872097481278</v>
      </c>
      <c r="AY553" s="103">
        <f t="shared" si="803"/>
        <v>0.57961496082154373</v>
      </c>
    </row>
    <row r="554" spans="1:51" x14ac:dyDescent="0.2">
      <c r="A554" s="18" t="s">
        <v>568</v>
      </c>
      <c r="B554" s="18">
        <f>IF(ISERROR(VLOOKUP('Prices revenue smoothing'!A554,Quantities!$A$1:$B$576,2,FALSE)),0,VLOOKUP('Prices revenue smoothing'!A554,Quantities!$A$1:$B$576,2,FALSE))</f>
        <v>0</v>
      </c>
      <c r="C554" s="19">
        <f t="shared" si="792"/>
        <v>0.37189189832404002</v>
      </c>
      <c r="D554" s="20">
        <v>5</v>
      </c>
      <c r="E554" s="21">
        <v>1620</v>
      </c>
      <c r="F554" s="22">
        <v>0</v>
      </c>
      <c r="G554" s="23">
        <v>0</v>
      </c>
      <c r="H554" s="23">
        <f>Prices!H551</f>
        <v>73.704808793558669</v>
      </c>
      <c r="I554" s="23">
        <f>VLOOKUP(A554,'[1]Public Lighting Charges'!$A$8:$L$689,12,FALSE)</f>
        <v>43.639337217127348</v>
      </c>
      <c r="J554" s="24">
        <f t="shared" si="793"/>
        <v>117.34414601068602</v>
      </c>
      <c r="K554" s="25">
        <f t="shared" si="794"/>
        <v>117.34414601068602</v>
      </c>
      <c r="L554" s="25">
        <f t="shared" ref="L554:O569" si="834">IF($D554=5,($I554*(1+L$8)*L$7)+$H554,$J554*(1+L$8)*L$7)</f>
        <v>135.03044238118432</v>
      </c>
      <c r="M554" s="25">
        <f t="shared" si="834"/>
        <v>135.18994129848465</v>
      </c>
      <c r="N554" s="25">
        <f t="shared" si="834"/>
        <v>135.04608135020973</v>
      </c>
      <c r="O554" s="25">
        <f t="shared" si="834"/>
        <v>135.61929079755848</v>
      </c>
      <c r="P554" s="33">
        <f>IF($D554=5,($I554*(1+L$8)*L$7))</f>
        <v>61.325633587625646</v>
      </c>
      <c r="Q554" s="33">
        <f>IF($D554=5,$H554,$J554*(1+L$8)*L$7)</f>
        <v>73.704808793558669</v>
      </c>
      <c r="R554" s="34">
        <f t="shared" si="804"/>
        <v>135.03044238118432</v>
      </c>
      <c r="S554" s="35">
        <f t="shared" si="775"/>
        <v>0</v>
      </c>
      <c r="T554" s="26"/>
      <c r="U554" s="61">
        <f t="shared" si="776"/>
        <v>0</v>
      </c>
      <c r="V554" s="61">
        <f t="shared" si="777"/>
        <v>0</v>
      </c>
      <c r="W554" s="61">
        <f t="shared" si="778"/>
        <v>0</v>
      </c>
      <c r="X554" s="61">
        <f t="shared" si="779"/>
        <v>0</v>
      </c>
      <c r="Y554" s="61">
        <f t="shared" si="780"/>
        <v>0</v>
      </c>
      <c r="Z554" s="62">
        <f t="shared" si="781"/>
        <v>0</v>
      </c>
      <c r="AA554" s="61">
        <f t="shared" si="795"/>
        <v>0</v>
      </c>
      <c r="AB554" s="63">
        <f t="shared" si="796"/>
        <v>0</v>
      </c>
      <c r="AC554" s="73"/>
      <c r="AD554" s="81">
        <f t="shared" si="797"/>
        <v>0</v>
      </c>
      <c r="AE554" s="81">
        <f t="shared" si="782"/>
        <v>0</v>
      </c>
      <c r="AF554" s="81">
        <f t="shared" si="783"/>
        <v>0</v>
      </c>
      <c r="AG554" s="81">
        <f t="shared" si="784"/>
        <v>0</v>
      </c>
      <c r="AH554" s="81">
        <f t="shared" si="785"/>
        <v>0</v>
      </c>
      <c r="AI554" s="82">
        <f t="shared" si="786"/>
        <v>0</v>
      </c>
      <c r="AK554" s="86">
        <f t="shared" si="787"/>
        <v>0</v>
      </c>
      <c r="AL554" s="86">
        <f t="shared" si="788"/>
        <v>0</v>
      </c>
      <c r="AM554" s="86">
        <f t="shared" si="789"/>
        <v>0</v>
      </c>
      <c r="AN554" s="86">
        <f t="shared" si="790"/>
        <v>0</v>
      </c>
      <c r="AO554" s="56"/>
      <c r="AP554" s="53" t="str">
        <f t="shared" si="798"/>
        <v>FLU0350-ST-1620-005-B</v>
      </c>
      <c r="AQ554" s="53">
        <f t="shared" si="799"/>
        <v>117.34414601068602</v>
      </c>
      <c r="AR554" s="54">
        <f t="shared" ref="AR554:AU554" si="835">IF($B554=0,L554,AQ554*(1+AK554))</f>
        <v>135.03044238118432</v>
      </c>
      <c r="AS554" s="54">
        <f t="shared" si="835"/>
        <v>135.18994129848465</v>
      </c>
      <c r="AT554" s="54">
        <f t="shared" si="835"/>
        <v>135.04608135020973</v>
      </c>
      <c r="AU554" s="54">
        <f t="shared" si="835"/>
        <v>135.61929079755848</v>
      </c>
      <c r="AW554" s="102">
        <f t="shared" si="801"/>
        <v>0.15573972292753507</v>
      </c>
      <c r="AX554" s="102">
        <f t="shared" si="802"/>
        <v>0.15573972292753507</v>
      </c>
      <c r="AY554" s="103">
        <f t="shared" si="803"/>
        <v>1</v>
      </c>
    </row>
    <row r="555" spans="1:51" x14ac:dyDescent="0.2">
      <c r="A555" s="27" t="s">
        <v>569</v>
      </c>
      <c r="B555" s="18">
        <f>IF(ISERROR(VLOOKUP('Prices revenue smoothing'!A555,Quantities!$A$1:$B$576,2,FALSE)),0,VLOOKUP('Prices revenue smoothing'!A555,Quantities!$A$1:$B$576,2,FALSE))</f>
        <v>0</v>
      </c>
      <c r="C555" s="19">
        <f t="shared" si="792"/>
        <v>0.40837420305370542</v>
      </c>
      <c r="D555" s="20">
        <v>5</v>
      </c>
      <c r="E555" s="21">
        <v>40</v>
      </c>
      <c r="F555" s="22">
        <v>0</v>
      </c>
      <c r="G555" s="23">
        <v>0</v>
      </c>
      <c r="H555" s="23">
        <f>Prices!H552</f>
        <v>72.401109107494534</v>
      </c>
      <c r="I555" s="23">
        <f>VLOOKUP(A555,'[1]Public Lighting Charges'!$A$8:$L$689,12,FALSE)</f>
        <v>49.975415853378351</v>
      </c>
      <c r="J555" s="24">
        <f t="shared" si="793"/>
        <v>122.37652496087289</v>
      </c>
      <c r="K555" s="25">
        <f t="shared" si="794"/>
        <v>122.37652496087289</v>
      </c>
      <c r="L555" s="25">
        <f t="shared" si="834"/>
        <v>142.63072844760339</v>
      </c>
      <c r="M555" s="25">
        <f t="shared" si="834"/>
        <v>142.81338531703722</v>
      </c>
      <c r="N555" s="25">
        <f t="shared" si="834"/>
        <v>142.64863806838142</v>
      </c>
      <c r="O555" s="25">
        <f t="shared" si="834"/>
        <v>143.30507288909854</v>
      </c>
      <c r="P555" s="33">
        <f t="shared" ref="P555:P618" si="836">IF($D555=5,($I555*(1+L$8)*L$7))</f>
        <v>70.229619340108854</v>
      </c>
      <c r="Q555" s="33">
        <f t="shared" ref="Q555:Q618" si="837">IF($D555=5,$H555,$J555*(1+L$8)*L$7)</f>
        <v>72.401109107494534</v>
      </c>
      <c r="R555" s="34">
        <f t="shared" si="804"/>
        <v>142.63072844760339</v>
      </c>
      <c r="S555" s="35">
        <f t="shared" si="775"/>
        <v>0</v>
      </c>
      <c r="U555" s="61">
        <f t="shared" si="776"/>
        <v>0</v>
      </c>
      <c r="V555" s="61">
        <f t="shared" si="777"/>
        <v>0</v>
      </c>
      <c r="W555" s="61">
        <f t="shared" si="778"/>
        <v>0</v>
      </c>
      <c r="X555" s="61">
        <f t="shared" si="779"/>
        <v>0</v>
      </c>
      <c r="Y555" s="61">
        <f t="shared" si="780"/>
        <v>0</v>
      </c>
      <c r="Z555" s="62">
        <f t="shared" si="781"/>
        <v>0</v>
      </c>
      <c r="AA555" s="61">
        <f t="shared" si="795"/>
        <v>0</v>
      </c>
      <c r="AB555" s="63">
        <f t="shared" si="796"/>
        <v>0</v>
      </c>
      <c r="AC555" s="73"/>
      <c r="AD555" s="81">
        <f t="shared" si="797"/>
        <v>0</v>
      </c>
      <c r="AE555" s="81">
        <f t="shared" si="782"/>
        <v>0</v>
      </c>
      <c r="AF555" s="81">
        <f t="shared" si="783"/>
        <v>0</v>
      </c>
      <c r="AG555" s="81">
        <f t="shared" si="784"/>
        <v>0</v>
      </c>
      <c r="AH555" s="81">
        <f t="shared" si="785"/>
        <v>0</v>
      </c>
      <c r="AI555" s="82">
        <f t="shared" si="786"/>
        <v>0</v>
      </c>
      <c r="AK555" s="86">
        <f t="shared" si="787"/>
        <v>0</v>
      </c>
      <c r="AL555" s="86">
        <f t="shared" si="788"/>
        <v>0</v>
      </c>
      <c r="AM555" s="86">
        <f t="shared" si="789"/>
        <v>0</v>
      </c>
      <c r="AN555" s="86">
        <f t="shared" si="790"/>
        <v>0</v>
      </c>
      <c r="AO555" s="56"/>
      <c r="AP555" s="53" t="str">
        <f t="shared" si="798"/>
        <v>HPS0010-ST-0040-005-B</v>
      </c>
      <c r="AQ555" s="53">
        <f t="shared" si="799"/>
        <v>122.37652496087289</v>
      </c>
      <c r="AR555" s="54">
        <f t="shared" ref="AR555:AU555" si="838">IF($B555=0,L555,AQ555*(1+AK555))</f>
        <v>142.63072844760339</v>
      </c>
      <c r="AS555" s="54">
        <f t="shared" si="838"/>
        <v>142.81338531703722</v>
      </c>
      <c r="AT555" s="54">
        <f t="shared" si="838"/>
        <v>142.64863806838142</v>
      </c>
      <c r="AU555" s="54">
        <f t="shared" si="838"/>
        <v>143.30507288909854</v>
      </c>
      <c r="AW555" s="102">
        <f t="shared" si="801"/>
        <v>0.17101766809375477</v>
      </c>
      <c r="AX555" s="102">
        <f t="shared" si="802"/>
        <v>0.17101766809375477</v>
      </c>
      <c r="AY555" s="103">
        <f t="shared" si="803"/>
        <v>1</v>
      </c>
    </row>
    <row r="556" spans="1:51" x14ac:dyDescent="0.2">
      <c r="A556" s="27" t="s">
        <v>570</v>
      </c>
      <c r="B556" s="18">
        <f>IF(ISERROR(VLOOKUP('Prices revenue smoothing'!A556,Quantities!$A$1:$B$576,2,FALSE)),0,VLOOKUP('Prices revenue smoothing'!A556,Quantities!$A$1:$B$576,2,FALSE))</f>
        <v>0</v>
      </c>
      <c r="C556" s="19">
        <f t="shared" si="792"/>
        <v>0.23646908859062821</v>
      </c>
      <c r="D556" s="20">
        <v>5</v>
      </c>
      <c r="E556" s="21">
        <v>360</v>
      </c>
      <c r="F556" s="22">
        <v>0</v>
      </c>
      <c r="G556" s="23">
        <v>0</v>
      </c>
      <c r="H556" s="23">
        <f>Prices!H553</f>
        <v>193.24958740549116</v>
      </c>
      <c r="I556" s="23">
        <f>VLOOKUP(A556,'[1]Public Lighting Charges'!$A$8:$L$689,12,FALSE)</f>
        <v>59.850299603378353</v>
      </c>
      <c r="J556" s="24">
        <f t="shared" si="793"/>
        <v>253.0998870088695</v>
      </c>
      <c r="K556" s="25">
        <f t="shared" si="794"/>
        <v>253.0998870088695</v>
      </c>
      <c r="L556" s="25">
        <f t="shared" si="834"/>
        <v>277.35621637019216</v>
      </c>
      <c r="M556" s="25">
        <f t="shared" si="834"/>
        <v>277.57496529250835</v>
      </c>
      <c r="N556" s="25">
        <f t="shared" si="834"/>
        <v>277.37766483942539</v>
      </c>
      <c r="O556" s="25">
        <f t="shared" si="834"/>
        <v>278.16380778629497</v>
      </c>
      <c r="P556" s="33">
        <f t="shared" si="836"/>
        <v>84.106628964701002</v>
      </c>
      <c r="Q556" s="33">
        <f t="shared" si="837"/>
        <v>193.24958740549116</v>
      </c>
      <c r="R556" s="34">
        <f t="shared" si="804"/>
        <v>277.35621637019216</v>
      </c>
      <c r="S556" s="35">
        <f t="shared" si="775"/>
        <v>0</v>
      </c>
      <c r="U556" s="61">
        <f t="shared" si="776"/>
        <v>0</v>
      </c>
      <c r="V556" s="61">
        <f t="shared" si="777"/>
        <v>0</v>
      </c>
      <c r="W556" s="61">
        <f t="shared" si="778"/>
        <v>0</v>
      </c>
      <c r="X556" s="61">
        <f t="shared" si="779"/>
        <v>0</v>
      </c>
      <c r="Y556" s="61">
        <f t="shared" si="780"/>
        <v>0</v>
      </c>
      <c r="Z556" s="62">
        <f t="shared" si="781"/>
        <v>0</v>
      </c>
      <c r="AA556" s="61">
        <f t="shared" si="795"/>
        <v>0</v>
      </c>
      <c r="AB556" s="63">
        <f t="shared" si="796"/>
        <v>0</v>
      </c>
      <c r="AC556" s="73"/>
      <c r="AD556" s="81">
        <f t="shared" si="797"/>
        <v>0</v>
      </c>
      <c r="AE556" s="81">
        <f t="shared" si="782"/>
        <v>0</v>
      </c>
      <c r="AF556" s="81">
        <f t="shared" si="783"/>
        <v>0</v>
      </c>
      <c r="AG556" s="81">
        <f t="shared" si="784"/>
        <v>0</v>
      </c>
      <c r="AH556" s="81">
        <f t="shared" si="785"/>
        <v>0</v>
      </c>
      <c r="AI556" s="82">
        <f t="shared" si="786"/>
        <v>0</v>
      </c>
      <c r="AK556" s="86">
        <f t="shared" si="787"/>
        <v>0</v>
      </c>
      <c r="AL556" s="86">
        <f t="shared" si="788"/>
        <v>0</v>
      </c>
      <c r="AM556" s="86">
        <f t="shared" si="789"/>
        <v>0</v>
      </c>
      <c r="AN556" s="86">
        <f t="shared" si="790"/>
        <v>0</v>
      </c>
      <c r="AO556" s="56"/>
      <c r="AP556" s="53" t="str">
        <f t="shared" si="798"/>
        <v>HPS0010-ST-0360-005-B</v>
      </c>
      <c r="AQ556" s="53">
        <f t="shared" si="799"/>
        <v>253.0998870088695</v>
      </c>
      <c r="AR556" s="54">
        <f t="shared" ref="AR556:AU556" si="839">IF($B556=0,L556,AQ556*(1+AK556))</f>
        <v>277.35621637019216</v>
      </c>
      <c r="AS556" s="54">
        <f t="shared" si="839"/>
        <v>277.57496529250835</v>
      </c>
      <c r="AT556" s="54">
        <f t="shared" si="839"/>
        <v>277.37766483942539</v>
      </c>
      <c r="AU556" s="54">
        <f t="shared" si="839"/>
        <v>278.16380778629497</v>
      </c>
      <c r="AW556" s="102">
        <f t="shared" si="801"/>
        <v>9.9027783353167351E-2</v>
      </c>
      <c r="AX556" s="102">
        <f t="shared" si="802"/>
        <v>9.9027783353167351E-2</v>
      </c>
      <c r="AY556" s="103">
        <f t="shared" si="803"/>
        <v>1</v>
      </c>
    </row>
    <row r="557" spans="1:51" x14ac:dyDescent="0.2">
      <c r="A557" s="27" t="s">
        <v>571</v>
      </c>
      <c r="B557" s="18">
        <f>IF(ISERROR(VLOOKUP('Prices revenue smoothing'!A557,Quantities!$A$1:$B$576,2,FALSE)),0,VLOOKUP('Prices revenue smoothing'!A557,Quantities!$A$1:$B$576,2,FALSE))</f>
        <v>0</v>
      </c>
      <c r="C557" s="19">
        <f t="shared" si="792"/>
        <v>0.41921201909615552</v>
      </c>
      <c r="D557" s="20">
        <v>5</v>
      </c>
      <c r="E557" s="21">
        <v>40</v>
      </c>
      <c r="F557" s="22">
        <v>0</v>
      </c>
      <c r="G557" s="23">
        <v>0</v>
      </c>
      <c r="H557" s="23">
        <f>Prices!H554</f>
        <v>72.401109107494534</v>
      </c>
      <c r="I557" s="23">
        <f>VLOOKUP(A557,'[1]Public Lighting Charges'!$A$8:$L$689,12,FALSE)</f>
        <v>52.259027617134578</v>
      </c>
      <c r="J557" s="24">
        <f t="shared" si="793"/>
        <v>124.66013672462911</v>
      </c>
      <c r="K557" s="25">
        <f t="shared" si="794"/>
        <v>124.66013672462911</v>
      </c>
      <c r="L557" s="25">
        <f t="shared" si="834"/>
        <v>145.83985001569039</v>
      </c>
      <c r="M557" s="25">
        <f t="shared" si="834"/>
        <v>146.03085333644731</v>
      </c>
      <c r="N557" s="25">
        <f t="shared" si="834"/>
        <v>145.85857801126321</v>
      </c>
      <c r="O557" s="25">
        <f t="shared" si="834"/>
        <v>146.54500842587646</v>
      </c>
      <c r="P557" s="33">
        <f t="shared" si="836"/>
        <v>73.438740908195868</v>
      </c>
      <c r="Q557" s="33">
        <f t="shared" si="837"/>
        <v>72.401109107494534</v>
      </c>
      <c r="R557" s="34">
        <f t="shared" si="804"/>
        <v>145.83985001569039</v>
      </c>
      <c r="S557" s="35">
        <f t="shared" si="775"/>
        <v>0</v>
      </c>
      <c r="U557" s="61">
        <f t="shared" si="776"/>
        <v>0</v>
      </c>
      <c r="V557" s="61">
        <f t="shared" si="777"/>
        <v>0</v>
      </c>
      <c r="W557" s="61">
        <f t="shared" si="778"/>
        <v>0</v>
      </c>
      <c r="X557" s="61">
        <f t="shared" si="779"/>
        <v>0</v>
      </c>
      <c r="Y557" s="61">
        <f t="shared" si="780"/>
        <v>0</v>
      </c>
      <c r="Z557" s="62">
        <f t="shared" si="781"/>
        <v>0</v>
      </c>
      <c r="AA557" s="61">
        <f t="shared" si="795"/>
        <v>0</v>
      </c>
      <c r="AB557" s="63">
        <f t="shared" si="796"/>
        <v>0</v>
      </c>
      <c r="AC557" s="73"/>
      <c r="AD557" s="81">
        <f t="shared" si="797"/>
        <v>0</v>
      </c>
      <c r="AE557" s="81">
        <f t="shared" si="782"/>
        <v>0</v>
      </c>
      <c r="AF557" s="81">
        <f t="shared" si="783"/>
        <v>0</v>
      </c>
      <c r="AG557" s="81">
        <f t="shared" si="784"/>
        <v>0</v>
      </c>
      <c r="AH557" s="81">
        <f t="shared" si="785"/>
        <v>0</v>
      </c>
      <c r="AI557" s="82">
        <f t="shared" si="786"/>
        <v>0</v>
      </c>
      <c r="AK557" s="86">
        <f t="shared" si="787"/>
        <v>0</v>
      </c>
      <c r="AL557" s="86">
        <f t="shared" si="788"/>
        <v>0</v>
      </c>
      <c r="AM557" s="86">
        <f t="shared" si="789"/>
        <v>0</v>
      </c>
      <c r="AN557" s="86">
        <f t="shared" si="790"/>
        <v>0</v>
      </c>
      <c r="AO557" s="56"/>
      <c r="AP557" s="53" t="str">
        <f t="shared" si="798"/>
        <v>HPS0020-ST-0040-005-B</v>
      </c>
      <c r="AQ557" s="53">
        <f t="shared" si="799"/>
        <v>124.66013672462911</v>
      </c>
      <c r="AR557" s="54">
        <f t="shared" ref="AR557:AU557" si="840">IF($B557=0,L557,AQ557*(1+AK557))</f>
        <v>145.83985001569039</v>
      </c>
      <c r="AS557" s="54">
        <f t="shared" si="840"/>
        <v>146.03085333644731</v>
      </c>
      <c r="AT557" s="54">
        <f t="shared" si="840"/>
        <v>145.85857801126321</v>
      </c>
      <c r="AU557" s="54">
        <f t="shared" si="840"/>
        <v>146.54500842587646</v>
      </c>
      <c r="AW557" s="102">
        <f t="shared" si="801"/>
        <v>0.17555629470863202</v>
      </c>
      <c r="AX557" s="102">
        <f t="shared" si="802"/>
        <v>0.17555629470863202</v>
      </c>
      <c r="AY557" s="103">
        <f t="shared" si="803"/>
        <v>1</v>
      </c>
    </row>
    <row r="558" spans="1:51" x14ac:dyDescent="0.2">
      <c r="A558" s="27" t="s">
        <v>572</v>
      </c>
      <c r="B558" s="18">
        <f>IF(ISERROR(VLOOKUP('Prices revenue smoothing'!A558,Quantities!$A$1:$B$576,2,FALSE)),0,VLOOKUP('Prices revenue smoothing'!A558,Quantities!$A$1:$B$576,2,FALSE))</f>
        <v>0</v>
      </c>
      <c r="C558" s="19">
        <f t="shared" si="792"/>
        <v>0.28423940108218543</v>
      </c>
      <c r="D558" s="20">
        <v>5</v>
      </c>
      <c r="E558" s="21">
        <v>350</v>
      </c>
      <c r="F558" s="22">
        <v>0</v>
      </c>
      <c r="G558" s="23">
        <v>0</v>
      </c>
      <c r="H558" s="23">
        <f>Prices!H555</f>
        <v>158.81775451651905</v>
      </c>
      <c r="I558" s="23">
        <f>VLOOKUP(A558,'[1]Public Lighting Charges'!$A$8:$L$689,12,FALSE)</f>
        <v>63.068941617134577</v>
      </c>
      <c r="J558" s="24">
        <f t="shared" si="793"/>
        <v>221.88669613365363</v>
      </c>
      <c r="K558" s="25">
        <f t="shared" si="794"/>
        <v>221.88669613365363</v>
      </c>
      <c r="L558" s="25">
        <f t="shared" si="834"/>
        <v>247.44748748262276</v>
      </c>
      <c r="M558" s="25">
        <f t="shared" si="834"/>
        <v>247.67800033054164</v>
      </c>
      <c r="N558" s="25">
        <f t="shared" si="834"/>
        <v>247.47008941215046</v>
      </c>
      <c r="O558" s="25">
        <f t="shared" si="834"/>
        <v>248.29850971994193</v>
      </c>
      <c r="P558" s="33">
        <f t="shared" si="836"/>
        <v>88.629732966103731</v>
      </c>
      <c r="Q558" s="33">
        <f t="shared" si="837"/>
        <v>158.81775451651905</v>
      </c>
      <c r="R558" s="34">
        <f t="shared" si="804"/>
        <v>247.44748748262276</v>
      </c>
      <c r="S558" s="35">
        <f t="shared" si="775"/>
        <v>0</v>
      </c>
      <c r="U558" s="61">
        <f t="shared" si="776"/>
        <v>0</v>
      </c>
      <c r="V558" s="61">
        <f t="shared" si="777"/>
        <v>0</v>
      </c>
      <c r="W558" s="61">
        <f t="shared" si="778"/>
        <v>0</v>
      </c>
      <c r="X558" s="61">
        <f t="shared" si="779"/>
        <v>0</v>
      </c>
      <c r="Y558" s="61">
        <f t="shared" si="780"/>
        <v>0</v>
      </c>
      <c r="Z558" s="62">
        <f t="shared" si="781"/>
        <v>0</v>
      </c>
      <c r="AA558" s="61">
        <f t="shared" si="795"/>
        <v>0</v>
      </c>
      <c r="AB558" s="63">
        <f t="shared" si="796"/>
        <v>0</v>
      </c>
      <c r="AC558" s="73"/>
      <c r="AD558" s="81">
        <f t="shared" si="797"/>
        <v>0</v>
      </c>
      <c r="AE558" s="81">
        <f t="shared" si="782"/>
        <v>0</v>
      </c>
      <c r="AF558" s="81">
        <f t="shared" si="783"/>
        <v>0</v>
      </c>
      <c r="AG558" s="81">
        <f t="shared" si="784"/>
        <v>0</v>
      </c>
      <c r="AH558" s="81">
        <f t="shared" si="785"/>
        <v>0</v>
      </c>
      <c r="AI558" s="82">
        <f t="shared" si="786"/>
        <v>0</v>
      </c>
      <c r="AK558" s="86">
        <f t="shared" si="787"/>
        <v>0</v>
      </c>
      <c r="AL558" s="86">
        <f t="shared" si="788"/>
        <v>0</v>
      </c>
      <c r="AM558" s="86">
        <f t="shared" si="789"/>
        <v>0</v>
      </c>
      <c r="AN558" s="86">
        <f t="shared" si="790"/>
        <v>0</v>
      </c>
      <c r="AO558" s="56"/>
      <c r="AP558" s="53" t="str">
        <f t="shared" si="798"/>
        <v>HPS0020-ST-0350-005-B</v>
      </c>
      <c r="AQ558" s="53">
        <f t="shared" si="799"/>
        <v>221.88669613365363</v>
      </c>
      <c r="AR558" s="54">
        <f t="shared" ref="AR558:AU558" si="841">IF($B558=0,L558,AQ558*(1+AK558))</f>
        <v>247.44748748262276</v>
      </c>
      <c r="AS558" s="54">
        <f t="shared" si="841"/>
        <v>247.67800033054164</v>
      </c>
      <c r="AT558" s="54">
        <f t="shared" si="841"/>
        <v>247.47008941215046</v>
      </c>
      <c r="AU558" s="54">
        <f t="shared" si="841"/>
        <v>248.29850971994193</v>
      </c>
      <c r="AW558" s="102">
        <f t="shared" si="801"/>
        <v>0.11903288501073145</v>
      </c>
      <c r="AX558" s="102">
        <f t="shared" si="802"/>
        <v>0.11903288501073145</v>
      </c>
      <c r="AY558" s="103">
        <f t="shared" si="803"/>
        <v>1</v>
      </c>
    </row>
    <row r="559" spans="1:51" x14ac:dyDescent="0.2">
      <c r="A559" s="27" t="s">
        <v>573</v>
      </c>
      <c r="B559" s="18">
        <f>IF(ISERROR(VLOOKUP('Prices revenue smoothing'!A559,Quantities!$A$1:$B$576,2,FALSE)),0,VLOOKUP('Prices revenue smoothing'!A559,Quantities!$A$1:$B$576,2,FALSE))</f>
        <v>0</v>
      </c>
      <c r="C559" s="19">
        <f t="shared" si="792"/>
        <v>0.24329649983554319</v>
      </c>
      <c r="D559" s="20">
        <v>5</v>
      </c>
      <c r="E559" s="21">
        <v>360</v>
      </c>
      <c r="F559" s="22">
        <v>0</v>
      </c>
      <c r="G559" s="23">
        <v>0</v>
      </c>
      <c r="H559" s="23">
        <f>Prices!H556</f>
        <v>193.24958740549116</v>
      </c>
      <c r="I559" s="23">
        <f>VLOOKUP(A559,'[1]Public Lighting Charges'!$A$8:$L$689,12,FALSE)</f>
        <v>62.13391136713458</v>
      </c>
      <c r="J559" s="24">
        <f t="shared" si="793"/>
        <v>255.38349877262573</v>
      </c>
      <c r="K559" s="25">
        <f t="shared" si="794"/>
        <v>255.38349877262573</v>
      </c>
      <c r="L559" s="25">
        <f t="shared" si="834"/>
        <v>280.56533793827919</v>
      </c>
      <c r="M559" s="25">
        <f t="shared" si="834"/>
        <v>280.79243331191844</v>
      </c>
      <c r="N559" s="25">
        <f t="shared" si="834"/>
        <v>280.58760478230715</v>
      </c>
      <c r="O559" s="25">
        <f t="shared" si="834"/>
        <v>281.40374332307294</v>
      </c>
      <c r="P559" s="33">
        <f t="shared" si="836"/>
        <v>87.31575053278803</v>
      </c>
      <c r="Q559" s="33">
        <f t="shared" si="837"/>
        <v>193.24958740549116</v>
      </c>
      <c r="R559" s="34">
        <f t="shared" si="804"/>
        <v>280.56533793827919</v>
      </c>
      <c r="S559" s="35">
        <f t="shared" si="775"/>
        <v>0</v>
      </c>
      <c r="U559" s="61">
        <f t="shared" si="776"/>
        <v>0</v>
      </c>
      <c r="V559" s="61">
        <f t="shared" si="777"/>
        <v>0</v>
      </c>
      <c r="W559" s="61">
        <f t="shared" si="778"/>
        <v>0</v>
      </c>
      <c r="X559" s="61">
        <f t="shared" si="779"/>
        <v>0</v>
      </c>
      <c r="Y559" s="61">
        <f t="shared" si="780"/>
        <v>0</v>
      </c>
      <c r="Z559" s="62">
        <f t="shared" si="781"/>
        <v>0</v>
      </c>
      <c r="AA559" s="61">
        <f t="shared" si="795"/>
        <v>0</v>
      </c>
      <c r="AB559" s="63">
        <f t="shared" si="796"/>
        <v>0</v>
      </c>
      <c r="AC559" s="73"/>
      <c r="AD559" s="81">
        <f t="shared" si="797"/>
        <v>0</v>
      </c>
      <c r="AE559" s="81">
        <f t="shared" si="782"/>
        <v>0</v>
      </c>
      <c r="AF559" s="81">
        <f t="shared" si="783"/>
        <v>0</v>
      </c>
      <c r="AG559" s="81">
        <f t="shared" si="784"/>
        <v>0</v>
      </c>
      <c r="AH559" s="81">
        <f t="shared" si="785"/>
        <v>0</v>
      </c>
      <c r="AI559" s="82">
        <f t="shared" si="786"/>
        <v>0</v>
      </c>
      <c r="AK559" s="86">
        <f t="shared" si="787"/>
        <v>0</v>
      </c>
      <c r="AL559" s="86">
        <f t="shared" si="788"/>
        <v>0</v>
      </c>
      <c r="AM559" s="86">
        <f t="shared" si="789"/>
        <v>0</v>
      </c>
      <c r="AN559" s="86">
        <f t="shared" si="790"/>
        <v>0</v>
      </c>
      <c r="AO559" s="56"/>
      <c r="AP559" s="53" t="str">
        <f t="shared" si="798"/>
        <v>HPS0020-ST-0360-005-B</v>
      </c>
      <c r="AQ559" s="53">
        <f t="shared" si="799"/>
        <v>255.38349877262573</v>
      </c>
      <c r="AR559" s="54">
        <f t="shared" ref="AR559:AU559" si="842">IF($B559=0,L559,AQ559*(1+AK559))</f>
        <v>280.56533793827919</v>
      </c>
      <c r="AS559" s="54">
        <f t="shared" si="842"/>
        <v>280.79243331191844</v>
      </c>
      <c r="AT559" s="54">
        <f t="shared" si="842"/>
        <v>280.58760478230715</v>
      </c>
      <c r="AU559" s="54">
        <f t="shared" si="842"/>
        <v>281.40374332307294</v>
      </c>
      <c r="AW559" s="102">
        <f t="shared" si="801"/>
        <v>0.10188694522355841</v>
      </c>
      <c r="AX559" s="102">
        <f t="shared" si="802"/>
        <v>0.10188694522355841</v>
      </c>
      <c r="AY559" s="103">
        <f t="shared" si="803"/>
        <v>1</v>
      </c>
    </row>
    <row r="560" spans="1:51" x14ac:dyDescent="0.2">
      <c r="A560" s="27" t="s">
        <v>574</v>
      </c>
      <c r="B560" s="18">
        <f>IF(ISERROR(VLOOKUP('Prices revenue smoothing'!A560,Quantities!$A$1:$B$576,2,FALSE)),0,VLOOKUP('Prices revenue smoothing'!A560,Quantities!$A$1:$B$576,2,FALSE))</f>
        <v>0</v>
      </c>
      <c r="C560" s="19">
        <f t="shared" si="792"/>
        <v>0.20547934643822127</v>
      </c>
      <c r="D560" s="20">
        <v>5</v>
      </c>
      <c r="E560" s="21">
        <v>730</v>
      </c>
      <c r="F560" s="22">
        <v>0</v>
      </c>
      <c r="G560" s="23">
        <v>0</v>
      </c>
      <c r="H560" s="23">
        <f>Prices!H557</f>
        <v>221.15982511157185</v>
      </c>
      <c r="I560" s="23">
        <f>VLOOKUP(A560,'[1]Public Lighting Charges'!$A$8:$L$689,12,FALSE)</f>
        <v>57.196469492134575</v>
      </c>
      <c r="J560" s="24">
        <f t="shared" si="793"/>
        <v>278.35629460370643</v>
      </c>
      <c r="K560" s="25">
        <f t="shared" si="794"/>
        <v>278.35629460370643</v>
      </c>
      <c r="L560" s="25">
        <f t="shared" si="834"/>
        <v>301.53707083206382</v>
      </c>
      <c r="M560" s="25">
        <f t="shared" si="834"/>
        <v>301.74612017926188</v>
      </c>
      <c r="N560" s="25">
        <f t="shared" si="834"/>
        <v>301.55756825186415</v>
      </c>
      <c r="O560" s="25">
        <f t="shared" si="834"/>
        <v>302.30885272955368</v>
      </c>
      <c r="P560" s="33">
        <f t="shared" si="836"/>
        <v>80.377245720491942</v>
      </c>
      <c r="Q560" s="33">
        <f t="shared" si="837"/>
        <v>221.15982511157185</v>
      </c>
      <c r="R560" s="34">
        <f t="shared" si="804"/>
        <v>301.53707083206382</v>
      </c>
      <c r="S560" s="35">
        <f t="shared" si="775"/>
        <v>0</v>
      </c>
      <c r="U560" s="61">
        <f t="shared" si="776"/>
        <v>0</v>
      </c>
      <c r="V560" s="61">
        <f t="shared" si="777"/>
        <v>0</v>
      </c>
      <c r="W560" s="61">
        <f t="shared" si="778"/>
        <v>0</v>
      </c>
      <c r="X560" s="61">
        <f t="shared" si="779"/>
        <v>0</v>
      </c>
      <c r="Y560" s="61">
        <f t="shared" si="780"/>
        <v>0</v>
      </c>
      <c r="Z560" s="62">
        <f t="shared" si="781"/>
        <v>0</v>
      </c>
      <c r="AA560" s="61">
        <f t="shared" si="795"/>
        <v>0</v>
      </c>
      <c r="AB560" s="63">
        <f t="shared" si="796"/>
        <v>0</v>
      </c>
      <c r="AC560" s="73"/>
      <c r="AD560" s="81">
        <f t="shared" si="797"/>
        <v>0</v>
      </c>
      <c r="AE560" s="81">
        <f t="shared" si="782"/>
        <v>0</v>
      </c>
      <c r="AF560" s="81">
        <f t="shared" si="783"/>
        <v>0</v>
      </c>
      <c r="AG560" s="81">
        <f t="shared" si="784"/>
        <v>0</v>
      </c>
      <c r="AH560" s="81">
        <f t="shared" si="785"/>
        <v>0</v>
      </c>
      <c r="AI560" s="82">
        <f t="shared" si="786"/>
        <v>0</v>
      </c>
      <c r="AK560" s="86">
        <f t="shared" si="787"/>
        <v>0</v>
      </c>
      <c r="AL560" s="86">
        <f t="shared" si="788"/>
        <v>0</v>
      </c>
      <c r="AM560" s="86">
        <f t="shared" si="789"/>
        <v>0</v>
      </c>
      <c r="AN560" s="86">
        <f t="shared" si="790"/>
        <v>0</v>
      </c>
      <c r="AO560" s="56"/>
      <c r="AP560" s="53" t="str">
        <f t="shared" si="798"/>
        <v>HPS0020-ST-0730-005-B</v>
      </c>
      <c r="AQ560" s="53">
        <f t="shared" si="799"/>
        <v>278.35629460370643</v>
      </c>
      <c r="AR560" s="54">
        <f t="shared" ref="AR560:AU560" si="843">IF($B560=0,L560,AQ560*(1+AK560))</f>
        <v>301.53707083206382</v>
      </c>
      <c r="AS560" s="54">
        <f t="shared" si="843"/>
        <v>301.74612017926188</v>
      </c>
      <c r="AT560" s="54">
        <f t="shared" si="843"/>
        <v>301.55756825186415</v>
      </c>
      <c r="AU560" s="54">
        <f t="shared" si="843"/>
        <v>302.30885272955368</v>
      </c>
      <c r="AW560" s="102">
        <f t="shared" si="801"/>
        <v>8.6049996318381478E-2</v>
      </c>
      <c r="AX560" s="102">
        <f t="shared" si="802"/>
        <v>8.6049996318381478E-2</v>
      </c>
      <c r="AY560" s="103">
        <f t="shared" si="803"/>
        <v>1</v>
      </c>
    </row>
    <row r="561" spans="1:51" x14ac:dyDescent="0.2">
      <c r="A561" s="27" t="s">
        <v>575</v>
      </c>
      <c r="B561" s="18">
        <f>IF(ISERROR(VLOOKUP('Prices revenue smoothing'!A561,Quantities!$A$1:$B$576,2,FALSE)),0,VLOOKUP('Prices revenue smoothing'!A561,Quantities!$A$1:$B$576,2,FALSE))</f>
        <v>0</v>
      </c>
      <c r="C561" s="19">
        <f t="shared" si="792"/>
        <v>0.28955480036562731</v>
      </c>
      <c r="D561" s="20">
        <v>5</v>
      </c>
      <c r="E561" s="21">
        <v>750</v>
      </c>
      <c r="F561" s="22">
        <v>0</v>
      </c>
      <c r="G561" s="23">
        <v>0</v>
      </c>
      <c r="H561" s="23">
        <f>Prices!H558</f>
        <v>128.22158451965586</v>
      </c>
      <c r="I561" s="23">
        <f>VLOOKUP(A561,'[1]Public Lighting Charges'!$A$8:$L$689,12,FALSE)</f>
        <v>52.259027617134578</v>
      </c>
      <c r="J561" s="24">
        <f t="shared" si="793"/>
        <v>180.48061213679046</v>
      </c>
      <c r="K561" s="25">
        <f t="shared" si="794"/>
        <v>180.48061213679046</v>
      </c>
      <c r="L561" s="25">
        <f t="shared" si="834"/>
        <v>201.66032542785172</v>
      </c>
      <c r="M561" s="25">
        <f t="shared" si="834"/>
        <v>201.85132874860864</v>
      </c>
      <c r="N561" s="25">
        <f t="shared" si="834"/>
        <v>201.67905342342453</v>
      </c>
      <c r="O561" s="25">
        <f t="shared" si="834"/>
        <v>202.36548383803779</v>
      </c>
      <c r="P561" s="33">
        <f t="shared" si="836"/>
        <v>73.438740908195868</v>
      </c>
      <c r="Q561" s="33">
        <f t="shared" si="837"/>
        <v>128.22158451965586</v>
      </c>
      <c r="R561" s="34">
        <f t="shared" si="804"/>
        <v>201.66032542785172</v>
      </c>
      <c r="S561" s="35">
        <f t="shared" si="775"/>
        <v>0</v>
      </c>
      <c r="U561" s="61">
        <f t="shared" si="776"/>
        <v>0</v>
      </c>
      <c r="V561" s="61">
        <f t="shared" si="777"/>
        <v>0</v>
      </c>
      <c r="W561" s="61">
        <f t="shared" si="778"/>
        <v>0</v>
      </c>
      <c r="X561" s="61">
        <f t="shared" si="779"/>
        <v>0</v>
      </c>
      <c r="Y561" s="61">
        <f t="shared" si="780"/>
        <v>0</v>
      </c>
      <c r="Z561" s="62">
        <f t="shared" si="781"/>
        <v>0</v>
      </c>
      <c r="AA561" s="61">
        <f t="shared" si="795"/>
        <v>0</v>
      </c>
      <c r="AB561" s="63">
        <f t="shared" si="796"/>
        <v>0</v>
      </c>
      <c r="AC561" s="73"/>
      <c r="AD561" s="81">
        <f t="shared" si="797"/>
        <v>0</v>
      </c>
      <c r="AE561" s="81">
        <f t="shared" si="782"/>
        <v>0</v>
      </c>
      <c r="AF561" s="81">
        <f t="shared" si="783"/>
        <v>0</v>
      </c>
      <c r="AG561" s="81">
        <f t="shared" si="784"/>
        <v>0</v>
      </c>
      <c r="AH561" s="81">
        <f t="shared" si="785"/>
        <v>0</v>
      </c>
      <c r="AI561" s="82">
        <f t="shared" si="786"/>
        <v>0</v>
      </c>
      <c r="AK561" s="86">
        <f t="shared" si="787"/>
        <v>0</v>
      </c>
      <c r="AL561" s="86">
        <f t="shared" si="788"/>
        <v>0</v>
      </c>
      <c r="AM561" s="86">
        <f t="shared" si="789"/>
        <v>0</v>
      </c>
      <c r="AN561" s="86">
        <f t="shared" si="790"/>
        <v>0</v>
      </c>
      <c r="AO561" s="56"/>
      <c r="AP561" s="53" t="str">
        <f t="shared" si="798"/>
        <v>HPS0020-ST-0750-005-B</v>
      </c>
      <c r="AQ561" s="53">
        <f t="shared" si="799"/>
        <v>180.48061213679046</v>
      </c>
      <c r="AR561" s="54">
        <f t="shared" ref="AR561:AU561" si="844">IF($B561=0,L561,AQ561*(1+AK561))</f>
        <v>201.66032542785172</v>
      </c>
      <c r="AS561" s="54">
        <f t="shared" si="844"/>
        <v>201.85132874860864</v>
      </c>
      <c r="AT561" s="54">
        <f t="shared" si="844"/>
        <v>201.67905342342453</v>
      </c>
      <c r="AU561" s="54">
        <f t="shared" si="844"/>
        <v>202.36548383803779</v>
      </c>
      <c r="AW561" s="102">
        <f t="shared" si="801"/>
        <v>0.12125885125356446</v>
      </c>
      <c r="AX561" s="102">
        <f t="shared" si="802"/>
        <v>0.12125885125356446</v>
      </c>
      <c r="AY561" s="103">
        <f t="shared" si="803"/>
        <v>1</v>
      </c>
    </row>
    <row r="562" spans="1:51" x14ac:dyDescent="0.2">
      <c r="A562" s="27" t="s">
        <v>576</v>
      </c>
      <c r="B562" s="18">
        <f>IF(ISERROR(VLOOKUP('Prices revenue smoothing'!A562,Quantities!$A$1:$B$576,2,FALSE)),0,VLOOKUP('Prices revenue smoothing'!A562,Quantities!$A$1:$B$576,2,FALSE))</f>
        <v>0</v>
      </c>
      <c r="C562" s="19">
        <f t="shared" si="792"/>
        <v>0.3425240831460904</v>
      </c>
      <c r="D562" s="20">
        <v>5</v>
      </c>
      <c r="E562" s="21">
        <v>890</v>
      </c>
      <c r="F562" s="22">
        <v>0</v>
      </c>
      <c r="G562" s="23">
        <v>0</v>
      </c>
      <c r="H562" s="23">
        <f>Prices!H559</f>
        <v>100.31134681357518</v>
      </c>
      <c r="I562" s="23">
        <f>VLOOKUP(A562,'[1]Public Lighting Charges'!$A$8:$L$689,12,FALSE)</f>
        <v>52.259027617134578</v>
      </c>
      <c r="J562" s="24">
        <f t="shared" si="793"/>
        <v>152.57037443070976</v>
      </c>
      <c r="K562" s="25">
        <f t="shared" si="794"/>
        <v>152.57037443070976</v>
      </c>
      <c r="L562" s="25">
        <f t="shared" si="834"/>
        <v>173.75008772177105</v>
      </c>
      <c r="M562" s="25">
        <f t="shared" si="834"/>
        <v>173.94109104252794</v>
      </c>
      <c r="N562" s="25">
        <f t="shared" si="834"/>
        <v>173.76881571734384</v>
      </c>
      <c r="O562" s="25">
        <f t="shared" si="834"/>
        <v>174.45524613195713</v>
      </c>
      <c r="P562" s="33">
        <f t="shared" si="836"/>
        <v>73.438740908195868</v>
      </c>
      <c r="Q562" s="33">
        <f t="shared" si="837"/>
        <v>100.31134681357518</v>
      </c>
      <c r="R562" s="34">
        <f t="shared" si="804"/>
        <v>173.75008772177105</v>
      </c>
      <c r="S562" s="35">
        <f t="shared" si="775"/>
        <v>0</v>
      </c>
      <c r="U562" s="61">
        <f t="shared" si="776"/>
        <v>0</v>
      </c>
      <c r="V562" s="61">
        <f t="shared" si="777"/>
        <v>0</v>
      </c>
      <c r="W562" s="61">
        <f t="shared" si="778"/>
        <v>0</v>
      </c>
      <c r="X562" s="61">
        <f t="shared" si="779"/>
        <v>0</v>
      </c>
      <c r="Y562" s="61">
        <f t="shared" si="780"/>
        <v>0</v>
      </c>
      <c r="Z562" s="62">
        <f t="shared" si="781"/>
        <v>0</v>
      </c>
      <c r="AA562" s="61">
        <f t="shared" si="795"/>
        <v>0</v>
      </c>
      <c r="AB562" s="63">
        <f t="shared" si="796"/>
        <v>0</v>
      </c>
      <c r="AC562" s="73"/>
      <c r="AD562" s="81">
        <f t="shared" si="797"/>
        <v>0</v>
      </c>
      <c r="AE562" s="81">
        <f t="shared" si="782"/>
        <v>0</v>
      </c>
      <c r="AF562" s="81">
        <f t="shared" si="783"/>
        <v>0</v>
      </c>
      <c r="AG562" s="81">
        <f t="shared" si="784"/>
        <v>0</v>
      </c>
      <c r="AH562" s="81">
        <f t="shared" si="785"/>
        <v>0</v>
      </c>
      <c r="AI562" s="82">
        <f t="shared" si="786"/>
        <v>0</v>
      </c>
      <c r="AK562" s="86">
        <f t="shared" si="787"/>
        <v>0</v>
      </c>
      <c r="AL562" s="86">
        <f t="shared" si="788"/>
        <v>0</v>
      </c>
      <c r="AM562" s="86">
        <f t="shared" si="789"/>
        <v>0</v>
      </c>
      <c r="AN562" s="86">
        <f t="shared" si="790"/>
        <v>0</v>
      </c>
      <c r="AO562" s="56"/>
      <c r="AP562" s="53" t="str">
        <f t="shared" si="798"/>
        <v>HPS0020-ST-0890-005-B</v>
      </c>
      <c r="AQ562" s="53">
        <f t="shared" si="799"/>
        <v>152.57037443070976</v>
      </c>
      <c r="AR562" s="54">
        <f t="shared" ref="AR562:AU562" si="845">IF($B562=0,L562,AQ562*(1+AK562))</f>
        <v>173.75008772177105</v>
      </c>
      <c r="AS562" s="54">
        <f t="shared" si="845"/>
        <v>173.94109104252794</v>
      </c>
      <c r="AT562" s="54">
        <f t="shared" si="845"/>
        <v>173.76881571734384</v>
      </c>
      <c r="AU562" s="54">
        <f t="shared" si="845"/>
        <v>174.45524613195713</v>
      </c>
      <c r="AW562" s="102">
        <f t="shared" si="801"/>
        <v>0.14344116138475124</v>
      </c>
      <c r="AX562" s="102">
        <f t="shared" si="802"/>
        <v>0.14344116138475124</v>
      </c>
      <c r="AY562" s="103">
        <f t="shared" si="803"/>
        <v>1</v>
      </c>
    </row>
    <row r="563" spans="1:51" x14ac:dyDescent="0.2">
      <c r="A563" s="27" t="s">
        <v>577</v>
      </c>
      <c r="B563" s="18">
        <f>IF(ISERROR(VLOOKUP('Prices revenue smoothing'!A563,Quantities!$A$1:$B$576,2,FALSE)),0,VLOOKUP('Prices revenue smoothing'!A563,Quantities!$A$1:$B$576,2,FALSE))</f>
        <v>0</v>
      </c>
      <c r="C563" s="19">
        <f t="shared" si="792"/>
        <v>0.23594876297820969</v>
      </c>
      <c r="D563" s="20">
        <v>5</v>
      </c>
      <c r="E563" s="21">
        <v>910</v>
      </c>
      <c r="F563" s="22">
        <v>0</v>
      </c>
      <c r="G563" s="23">
        <v>0</v>
      </c>
      <c r="H563" s="23">
        <f>Prices!H560</f>
        <v>186.72799222259971</v>
      </c>
      <c r="I563" s="23">
        <f>VLOOKUP(A563,'[1]Public Lighting Charges'!$A$8:$L$689,12,FALSE)</f>
        <v>57.663984617134581</v>
      </c>
      <c r="J563" s="24">
        <f t="shared" si="793"/>
        <v>244.3919768397343</v>
      </c>
      <c r="K563" s="25">
        <f t="shared" si="794"/>
        <v>244.3919768397343</v>
      </c>
      <c r="L563" s="25">
        <f t="shared" si="834"/>
        <v>267.7622291597495</v>
      </c>
      <c r="M563" s="25">
        <f t="shared" si="834"/>
        <v>267.97298724408739</v>
      </c>
      <c r="N563" s="25">
        <f t="shared" si="834"/>
        <v>267.78289412229975</v>
      </c>
      <c r="O563" s="25">
        <f t="shared" si="834"/>
        <v>268.54031948350212</v>
      </c>
      <c r="P563" s="33">
        <f t="shared" si="836"/>
        <v>81.034236937149799</v>
      </c>
      <c r="Q563" s="33">
        <f t="shared" si="837"/>
        <v>186.72799222259971</v>
      </c>
      <c r="R563" s="34">
        <f t="shared" si="804"/>
        <v>267.7622291597495</v>
      </c>
      <c r="S563" s="35">
        <f t="shared" si="775"/>
        <v>0</v>
      </c>
      <c r="U563" s="61">
        <f t="shared" si="776"/>
        <v>0</v>
      </c>
      <c r="V563" s="61">
        <f t="shared" si="777"/>
        <v>0</v>
      </c>
      <c r="W563" s="61">
        <f t="shared" si="778"/>
        <v>0</v>
      </c>
      <c r="X563" s="61">
        <f t="shared" si="779"/>
        <v>0</v>
      </c>
      <c r="Y563" s="61">
        <f t="shared" si="780"/>
        <v>0</v>
      </c>
      <c r="Z563" s="62">
        <f t="shared" si="781"/>
        <v>0</v>
      </c>
      <c r="AA563" s="61">
        <f t="shared" si="795"/>
        <v>0</v>
      </c>
      <c r="AB563" s="63">
        <f t="shared" si="796"/>
        <v>0</v>
      </c>
      <c r="AC563" s="73"/>
      <c r="AD563" s="81">
        <f t="shared" si="797"/>
        <v>0</v>
      </c>
      <c r="AE563" s="81">
        <f t="shared" si="782"/>
        <v>0</v>
      </c>
      <c r="AF563" s="81">
        <f t="shared" si="783"/>
        <v>0</v>
      </c>
      <c r="AG563" s="81">
        <f t="shared" si="784"/>
        <v>0</v>
      </c>
      <c r="AH563" s="81">
        <f t="shared" si="785"/>
        <v>0</v>
      </c>
      <c r="AI563" s="82">
        <f t="shared" si="786"/>
        <v>0</v>
      </c>
      <c r="AK563" s="86">
        <f t="shared" si="787"/>
        <v>0</v>
      </c>
      <c r="AL563" s="86">
        <f t="shared" si="788"/>
        <v>0</v>
      </c>
      <c r="AM563" s="86">
        <f t="shared" si="789"/>
        <v>0</v>
      </c>
      <c r="AN563" s="86">
        <f t="shared" si="790"/>
        <v>0</v>
      </c>
      <c r="AO563" s="56"/>
      <c r="AP563" s="53" t="str">
        <f t="shared" si="798"/>
        <v>HPS0020-ST-0910-005-B</v>
      </c>
      <c r="AQ563" s="53">
        <f t="shared" si="799"/>
        <v>244.3919768397343</v>
      </c>
      <c r="AR563" s="54">
        <f t="shared" ref="AR563:AU563" si="846">IF($B563=0,L563,AQ563*(1+AK563))</f>
        <v>267.7622291597495</v>
      </c>
      <c r="AS563" s="54">
        <f t="shared" si="846"/>
        <v>267.97298724408739</v>
      </c>
      <c r="AT563" s="54">
        <f t="shared" si="846"/>
        <v>267.78289412229975</v>
      </c>
      <c r="AU563" s="54">
        <f t="shared" si="846"/>
        <v>268.54031948350212</v>
      </c>
      <c r="AW563" s="102">
        <f t="shared" si="801"/>
        <v>9.8809883024939288E-2</v>
      </c>
      <c r="AX563" s="102">
        <f t="shared" si="802"/>
        <v>9.8809883024939288E-2</v>
      </c>
      <c r="AY563" s="103">
        <f t="shared" si="803"/>
        <v>1</v>
      </c>
    </row>
    <row r="564" spans="1:51" x14ac:dyDescent="0.2">
      <c r="A564" s="27" t="s">
        <v>578</v>
      </c>
      <c r="B564" s="18">
        <f>IF(ISERROR(VLOOKUP('Prices revenue smoothing'!A564,Quantities!$A$1:$B$576,2,FALSE)),0,VLOOKUP('Prices revenue smoothing'!A564,Quantities!$A$1:$B$576,2,FALSE))</f>
        <v>0</v>
      </c>
      <c r="C564" s="19">
        <f t="shared" si="792"/>
        <v>0.41921201909615552</v>
      </c>
      <c r="D564" s="20">
        <v>5</v>
      </c>
      <c r="E564" s="21">
        <v>40</v>
      </c>
      <c r="F564" s="22">
        <v>0</v>
      </c>
      <c r="G564" s="23">
        <v>0</v>
      </c>
      <c r="H564" s="23">
        <f>Prices!H561</f>
        <v>72.401109107494534</v>
      </c>
      <c r="I564" s="23">
        <f>VLOOKUP(A564,'[1]Public Lighting Charges'!$A$8:$L$689,12,FALSE)</f>
        <v>52.259027617134578</v>
      </c>
      <c r="J564" s="24">
        <f t="shared" si="793"/>
        <v>124.66013672462911</v>
      </c>
      <c r="K564" s="25">
        <f t="shared" si="794"/>
        <v>124.66013672462911</v>
      </c>
      <c r="L564" s="25">
        <f t="shared" si="834"/>
        <v>145.83985001569039</v>
      </c>
      <c r="M564" s="25">
        <f t="shared" si="834"/>
        <v>146.03085333644731</v>
      </c>
      <c r="N564" s="25">
        <f t="shared" si="834"/>
        <v>145.85857801126321</v>
      </c>
      <c r="O564" s="25">
        <f t="shared" si="834"/>
        <v>146.54500842587646</v>
      </c>
      <c r="P564" s="33">
        <f t="shared" si="836"/>
        <v>73.438740908195868</v>
      </c>
      <c r="Q564" s="33">
        <f t="shared" si="837"/>
        <v>72.401109107494534</v>
      </c>
      <c r="R564" s="34">
        <f t="shared" si="804"/>
        <v>145.83985001569039</v>
      </c>
      <c r="S564" s="35">
        <f t="shared" si="775"/>
        <v>0</v>
      </c>
      <c r="U564" s="61">
        <f t="shared" si="776"/>
        <v>0</v>
      </c>
      <c r="V564" s="61">
        <f t="shared" si="777"/>
        <v>0</v>
      </c>
      <c r="W564" s="61">
        <f t="shared" si="778"/>
        <v>0</v>
      </c>
      <c r="X564" s="61">
        <f t="shared" si="779"/>
        <v>0</v>
      </c>
      <c r="Y564" s="61">
        <f t="shared" si="780"/>
        <v>0</v>
      </c>
      <c r="Z564" s="62">
        <f t="shared" si="781"/>
        <v>0</v>
      </c>
      <c r="AA564" s="61">
        <f t="shared" si="795"/>
        <v>0</v>
      </c>
      <c r="AB564" s="63">
        <f t="shared" si="796"/>
        <v>0</v>
      </c>
      <c r="AC564" s="73"/>
      <c r="AD564" s="81">
        <f t="shared" si="797"/>
        <v>0</v>
      </c>
      <c r="AE564" s="81">
        <f t="shared" si="782"/>
        <v>0</v>
      </c>
      <c r="AF564" s="81">
        <f t="shared" si="783"/>
        <v>0</v>
      </c>
      <c r="AG564" s="81">
        <f t="shared" si="784"/>
        <v>0</v>
      </c>
      <c r="AH564" s="81">
        <f t="shared" si="785"/>
        <v>0</v>
      </c>
      <c r="AI564" s="82">
        <f t="shared" si="786"/>
        <v>0</v>
      </c>
      <c r="AK564" s="86">
        <f t="shared" si="787"/>
        <v>0</v>
      </c>
      <c r="AL564" s="86">
        <f t="shared" si="788"/>
        <v>0</v>
      </c>
      <c r="AM564" s="86">
        <f t="shared" si="789"/>
        <v>0</v>
      </c>
      <c r="AN564" s="86">
        <f t="shared" si="790"/>
        <v>0</v>
      </c>
      <c r="AO564" s="56"/>
      <c r="AP564" s="53" t="str">
        <f t="shared" si="798"/>
        <v>HPS0070-ST-0040-005-B</v>
      </c>
      <c r="AQ564" s="53">
        <f t="shared" si="799"/>
        <v>124.66013672462911</v>
      </c>
      <c r="AR564" s="54">
        <f t="shared" ref="AR564:AU564" si="847">IF($B564=0,L564,AQ564*(1+AK564))</f>
        <v>145.83985001569039</v>
      </c>
      <c r="AS564" s="54">
        <f t="shared" si="847"/>
        <v>146.03085333644731</v>
      </c>
      <c r="AT564" s="54">
        <f t="shared" si="847"/>
        <v>145.85857801126321</v>
      </c>
      <c r="AU564" s="54">
        <f t="shared" si="847"/>
        <v>146.54500842587646</v>
      </c>
      <c r="AW564" s="102">
        <f t="shared" si="801"/>
        <v>0.17555629470863202</v>
      </c>
      <c r="AX564" s="102">
        <f t="shared" si="802"/>
        <v>0.17555629470863202</v>
      </c>
      <c r="AY564" s="103">
        <f t="shared" si="803"/>
        <v>1</v>
      </c>
    </row>
    <row r="565" spans="1:51" x14ac:dyDescent="0.2">
      <c r="A565" s="27" t="s">
        <v>579</v>
      </c>
      <c r="B565" s="18">
        <f>IF(ISERROR(VLOOKUP('Prices revenue smoothing'!A565,Quantities!$A$1:$B$576,2,FALSE)),0,VLOOKUP('Prices revenue smoothing'!A565,Quantities!$A$1:$B$576,2,FALSE))</f>
        <v>0</v>
      </c>
      <c r="C565" s="19">
        <f t="shared" si="792"/>
        <v>0.44577383913273189</v>
      </c>
      <c r="D565" s="20">
        <v>5</v>
      </c>
      <c r="E565" s="21">
        <v>50</v>
      </c>
      <c r="F565" s="22">
        <v>0</v>
      </c>
      <c r="G565" s="23">
        <v>0</v>
      </c>
      <c r="H565" s="23">
        <f>Prices!H562</f>
        <v>95.442169190402339</v>
      </c>
      <c r="I565" s="23">
        <f>VLOOKUP(A565,'[1]Public Lighting Charges'!$A$8:$L$689,12,FALSE)</f>
        <v>76.765813632082711</v>
      </c>
      <c r="J565" s="24">
        <f t="shared" si="793"/>
        <v>172.20798282248506</v>
      </c>
      <c r="K565" s="25">
        <f t="shared" si="794"/>
        <v>172.20798282248506</v>
      </c>
      <c r="L565" s="25">
        <f t="shared" si="834"/>
        <v>203.31988821793612</v>
      </c>
      <c r="M565" s="25">
        <f t="shared" si="834"/>
        <v>203.60046223534334</v>
      </c>
      <c r="N565" s="25">
        <f t="shared" si="834"/>
        <v>203.34739867657646</v>
      </c>
      <c r="O565" s="25">
        <f t="shared" si="834"/>
        <v>204.35572951781694</v>
      </c>
      <c r="P565" s="33">
        <f t="shared" si="836"/>
        <v>107.87771902753379</v>
      </c>
      <c r="Q565" s="33">
        <f t="shared" si="837"/>
        <v>95.442169190402339</v>
      </c>
      <c r="R565" s="34">
        <f t="shared" si="804"/>
        <v>203.31988821793612</v>
      </c>
      <c r="S565" s="35">
        <f t="shared" si="775"/>
        <v>0</v>
      </c>
      <c r="U565" s="61">
        <f t="shared" si="776"/>
        <v>0</v>
      </c>
      <c r="V565" s="61">
        <f t="shared" si="777"/>
        <v>0</v>
      </c>
      <c r="W565" s="61">
        <f t="shared" si="778"/>
        <v>0</v>
      </c>
      <c r="X565" s="61">
        <f t="shared" si="779"/>
        <v>0</v>
      </c>
      <c r="Y565" s="61">
        <f t="shared" si="780"/>
        <v>0</v>
      </c>
      <c r="Z565" s="62">
        <f t="shared" si="781"/>
        <v>0</v>
      </c>
      <c r="AA565" s="61">
        <f t="shared" si="795"/>
        <v>0</v>
      </c>
      <c r="AB565" s="63">
        <f t="shared" si="796"/>
        <v>0</v>
      </c>
      <c r="AC565" s="73"/>
      <c r="AD565" s="81">
        <f t="shared" si="797"/>
        <v>0</v>
      </c>
      <c r="AE565" s="81">
        <f t="shared" si="782"/>
        <v>0</v>
      </c>
      <c r="AF565" s="81">
        <f t="shared" si="783"/>
        <v>0</v>
      </c>
      <c r="AG565" s="81">
        <f t="shared" si="784"/>
        <v>0</v>
      </c>
      <c r="AH565" s="81">
        <f t="shared" si="785"/>
        <v>0</v>
      </c>
      <c r="AI565" s="82">
        <f t="shared" si="786"/>
        <v>0</v>
      </c>
      <c r="AK565" s="86">
        <f t="shared" si="787"/>
        <v>0</v>
      </c>
      <c r="AL565" s="86">
        <f t="shared" si="788"/>
        <v>0</v>
      </c>
      <c r="AM565" s="86">
        <f t="shared" si="789"/>
        <v>0</v>
      </c>
      <c r="AN565" s="86">
        <f t="shared" si="790"/>
        <v>0</v>
      </c>
      <c r="AO565" s="56"/>
      <c r="AP565" s="53" t="str">
        <f t="shared" si="798"/>
        <v>HPS0090-ST-0050-005-B</v>
      </c>
      <c r="AQ565" s="53">
        <f t="shared" si="799"/>
        <v>172.20798282248506</v>
      </c>
      <c r="AR565" s="54">
        <f t="shared" ref="AR565:AU565" si="848">IF($B565=0,L565,AQ565*(1+AK565))</f>
        <v>203.31988821793612</v>
      </c>
      <c r="AS565" s="54">
        <f t="shared" si="848"/>
        <v>203.60046223534334</v>
      </c>
      <c r="AT565" s="54">
        <f t="shared" si="848"/>
        <v>203.34739867657646</v>
      </c>
      <c r="AU565" s="54">
        <f t="shared" si="848"/>
        <v>204.35572951781694</v>
      </c>
      <c r="AW565" s="102">
        <f t="shared" si="801"/>
        <v>0.18667977040570949</v>
      </c>
      <c r="AX565" s="102">
        <f t="shared" si="802"/>
        <v>0.18667977040570949</v>
      </c>
      <c r="AY565" s="103">
        <f t="shared" si="803"/>
        <v>1</v>
      </c>
    </row>
    <row r="566" spans="1:51" x14ac:dyDescent="0.2">
      <c r="A566" s="27" t="s">
        <v>580</v>
      </c>
      <c r="B566" s="18">
        <f>IF(ISERROR(VLOOKUP('Prices revenue smoothing'!A566,Quantities!$A$1:$B$576,2,FALSE)),0,VLOOKUP('Prices revenue smoothing'!A566,Quantities!$A$1:$B$576,2,FALSE))</f>
        <v>0</v>
      </c>
      <c r="C566" s="19">
        <f t="shared" si="792"/>
        <v>0.32503526424920653</v>
      </c>
      <c r="D566" s="20">
        <v>5</v>
      </c>
      <c r="E566" s="21">
        <v>220</v>
      </c>
      <c r="F566" s="22">
        <v>0</v>
      </c>
      <c r="G566" s="23">
        <v>0</v>
      </c>
      <c r="H566" s="23">
        <f>Prices!H563</f>
        <v>181.85881459942686</v>
      </c>
      <c r="I566" s="23">
        <f>VLOOKUP(A566,'[1]Public Lighting Charges'!$A$8:$L$689,12,FALSE)</f>
        <v>87.575727632082717</v>
      </c>
      <c r="J566" s="24">
        <f t="shared" si="793"/>
        <v>269.43454223150957</v>
      </c>
      <c r="K566" s="25">
        <f t="shared" si="794"/>
        <v>269.43454223150957</v>
      </c>
      <c r="L566" s="25">
        <f t="shared" si="834"/>
        <v>304.92752568486856</v>
      </c>
      <c r="M566" s="25">
        <f t="shared" si="834"/>
        <v>305.24760922943767</v>
      </c>
      <c r="N566" s="25">
        <f t="shared" si="834"/>
        <v>304.95891007746371</v>
      </c>
      <c r="O566" s="25">
        <f t="shared" si="834"/>
        <v>306.10923081188241</v>
      </c>
      <c r="P566" s="33">
        <f t="shared" si="836"/>
        <v>123.06871108544168</v>
      </c>
      <c r="Q566" s="33">
        <f t="shared" si="837"/>
        <v>181.85881459942686</v>
      </c>
      <c r="R566" s="34">
        <f t="shared" si="804"/>
        <v>304.92752568486856</v>
      </c>
      <c r="S566" s="35">
        <f t="shared" si="775"/>
        <v>0</v>
      </c>
      <c r="U566" s="61">
        <f t="shared" si="776"/>
        <v>0</v>
      </c>
      <c r="V566" s="61">
        <f t="shared" si="777"/>
        <v>0</v>
      </c>
      <c r="W566" s="61">
        <f t="shared" si="778"/>
        <v>0</v>
      </c>
      <c r="X566" s="61">
        <f t="shared" si="779"/>
        <v>0</v>
      </c>
      <c r="Y566" s="61">
        <f t="shared" si="780"/>
        <v>0</v>
      </c>
      <c r="Z566" s="62">
        <f t="shared" si="781"/>
        <v>0</v>
      </c>
      <c r="AA566" s="61">
        <f t="shared" si="795"/>
        <v>0</v>
      </c>
      <c r="AB566" s="63">
        <f t="shared" si="796"/>
        <v>0</v>
      </c>
      <c r="AC566" s="73"/>
      <c r="AD566" s="81">
        <f t="shared" si="797"/>
        <v>0</v>
      </c>
      <c r="AE566" s="81">
        <f t="shared" si="782"/>
        <v>0</v>
      </c>
      <c r="AF566" s="81">
        <f t="shared" si="783"/>
        <v>0</v>
      </c>
      <c r="AG566" s="81">
        <f t="shared" si="784"/>
        <v>0</v>
      </c>
      <c r="AH566" s="81">
        <f t="shared" si="785"/>
        <v>0</v>
      </c>
      <c r="AI566" s="82">
        <f t="shared" si="786"/>
        <v>0</v>
      </c>
      <c r="AK566" s="86">
        <f t="shared" si="787"/>
        <v>0</v>
      </c>
      <c r="AL566" s="86">
        <f t="shared" si="788"/>
        <v>0</v>
      </c>
      <c r="AM566" s="86">
        <f t="shared" si="789"/>
        <v>0</v>
      </c>
      <c r="AN566" s="86">
        <f t="shared" si="790"/>
        <v>0</v>
      </c>
      <c r="AO566" s="56"/>
      <c r="AP566" s="53" t="str">
        <f t="shared" si="798"/>
        <v>HPS0090-ST-0220-005-B</v>
      </c>
      <c r="AQ566" s="53">
        <f t="shared" si="799"/>
        <v>269.43454223150957</v>
      </c>
      <c r="AR566" s="54">
        <f t="shared" ref="AR566:AU566" si="849">IF($B566=0,L566,AQ566*(1+AK566))</f>
        <v>304.92752568486856</v>
      </c>
      <c r="AS566" s="54">
        <f t="shared" si="849"/>
        <v>305.24760922943767</v>
      </c>
      <c r="AT566" s="54">
        <f t="shared" si="849"/>
        <v>304.95891007746371</v>
      </c>
      <c r="AU566" s="54">
        <f t="shared" si="849"/>
        <v>306.10923081188241</v>
      </c>
      <c r="AW566" s="102">
        <f t="shared" si="801"/>
        <v>0.13611724865203215</v>
      </c>
      <c r="AX566" s="102">
        <f t="shared" si="802"/>
        <v>0.13611724865203215</v>
      </c>
      <c r="AY566" s="103">
        <f t="shared" si="803"/>
        <v>1</v>
      </c>
    </row>
    <row r="567" spans="1:51" x14ac:dyDescent="0.2">
      <c r="A567" s="27" t="s">
        <v>581</v>
      </c>
      <c r="B567" s="18">
        <f>IF(ISERROR(VLOOKUP('Prices revenue smoothing'!A567,Quantities!$A$1:$B$576,2,FALSE)),0,VLOOKUP('Prices revenue smoothing'!A567,Quantities!$A$1:$B$576,2,FALSE))</f>
        <v>0</v>
      </c>
      <c r="C567" s="19">
        <f t="shared" si="792"/>
        <v>0.30192505041674789</v>
      </c>
      <c r="D567" s="20">
        <v>5</v>
      </c>
      <c r="E567" s="21">
        <v>310</v>
      </c>
      <c r="F567" s="22">
        <v>0</v>
      </c>
      <c r="G567" s="23">
        <v>0</v>
      </c>
      <c r="H567" s="23">
        <f>Prices!H564</f>
        <v>200.32024627758494</v>
      </c>
      <c r="I567" s="23">
        <f>VLOOKUP(A567,'[1]Public Lighting Charges'!$A$8:$L$689,12,FALSE)</f>
        <v>86.640697382082706</v>
      </c>
      <c r="J567" s="24">
        <f t="shared" si="793"/>
        <v>286.96094365966763</v>
      </c>
      <c r="K567" s="25">
        <f t="shared" si="794"/>
        <v>286.96094365966763</v>
      </c>
      <c r="L567" s="25">
        <f t="shared" si="834"/>
        <v>322.07497492971089</v>
      </c>
      <c r="M567" s="25">
        <f t="shared" si="834"/>
        <v>322.39164100000045</v>
      </c>
      <c r="N567" s="25">
        <f t="shared" si="834"/>
        <v>322.10602423680638</v>
      </c>
      <c r="O567" s="25">
        <f t="shared" si="834"/>
        <v>323.24406320419934</v>
      </c>
      <c r="P567" s="33">
        <f t="shared" si="836"/>
        <v>121.75472865212593</v>
      </c>
      <c r="Q567" s="33">
        <f t="shared" si="837"/>
        <v>200.32024627758494</v>
      </c>
      <c r="R567" s="34">
        <f t="shared" si="804"/>
        <v>322.07497492971089</v>
      </c>
      <c r="S567" s="35">
        <f t="shared" si="775"/>
        <v>0</v>
      </c>
      <c r="U567" s="61">
        <f t="shared" si="776"/>
        <v>0</v>
      </c>
      <c r="V567" s="61">
        <f t="shared" si="777"/>
        <v>0</v>
      </c>
      <c r="W567" s="61">
        <f t="shared" si="778"/>
        <v>0</v>
      </c>
      <c r="X567" s="61">
        <f t="shared" si="779"/>
        <v>0</v>
      </c>
      <c r="Y567" s="61">
        <f t="shared" si="780"/>
        <v>0</v>
      </c>
      <c r="Z567" s="62">
        <f t="shared" si="781"/>
        <v>0</v>
      </c>
      <c r="AA567" s="61">
        <f t="shared" si="795"/>
        <v>0</v>
      </c>
      <c r="AB567" s="63">
        <f t="shared" si="796"/>
        <v>0</v>
      </c>
      <c r="AC567" s="73"/>
      <c r="AD567" s="81">
        <f t="shared" si="797"/>
        <v>0</v>
      </c>
      <c r="AE567" s="81">
        <f t="shared" si="782"/>
        <v>0</v>
      </c>
      <c r="AF567" s="81">
        <f t="shared" si="783"/>
        <v>0</v>
      </c>
      <c r="AG567" s="81">
        <f t="shared" si="784"/>
        <v>0</v>
      </c>
      <c r="AH567" s="81">
        <f t="shared" si="785"/>
        <v>0</v>
      </c>
      <c r="AI567" s="82">
        <f t="shared" si="786"/>
        <v>0</v>
      </c>
      <c r="AK567" s="86">
        <f t="shared" si="787"/>
        <v>0</v>
      </c>
      <c r="AL567" s="86">
        <f t="shared" si="788"/>
        <v>0</v>
      </c>
      <c r="AM567" s="86">
        <f t="shared" si="789"/>
        <v>0</v>
      </c>
      <c r="AN567" s="86">
        <f t="shared" si="790"/>
        <v>0</v>
      </c>
      <c r="AO567" s="56"/>
      <c r="AP567" s="53" t="str">
        <f t="shared" si="798"/>
        <v>HPS0090-ST-0310-005-B</v>
      </c>
      <c r="AQ567" s="53">
        <f t="shared" si="799"/>
        <v>286.96094365966763</v>
      </c>
      <c r="AR567" s="54">
        <f t="shared" ref="AR567:AU567" si="850">IF($B567=0,L567,AQ567*(1+AK567))</f>
        <v>322.07497492971089</v>
      </c>
      <c r="AS567" s="54">
        <f t="shared" si="850"/>
        <v>322.39164100000045</v>
      </c>
      <c r="AT567" s="54">
        <f t="shared" si="850"/>
        <v>322.10602423680638</v>
      </c>
      <c r="AU567" s="54">
        <f t="shared" si="850"/>
        <v>323.24406320419934</v>
      </c>
      <c r="AW567" s="102">
        <f t="shared" si="801"/>
        <v>0.12643922577688155</v>
      </c>
      <c r="AX567" s="102">
        <f t="shared" si="802"/>
        <v>0.12643922577688155</v>
      </c>
      <c r="AY567" s="103">
        <f t="shared" si="803"/>
        <v>1</v>
      </c>
    </row>
    <row r="568" spans="1:51" x14ac:dyDescent="0.2">
      <c r="A568" s="27" t="s">
        <v>582</v>
      </c>
      <c r="B568" s="18">
        <f>IF(ISERROR(VLOOKUP('Prices revenue smoothing'!A568,Quantities!$A$1:$B$576,2,FALSE)),0,VLOOKUP('Prices revenue smoothing'!A568,Quantities!$A$1:$B$576,2,FALSE))</f>
        <v>0</v>
      </c>
      <c r="C568" s="19">
        <f t="shared" si="792"/>
        <v>0.2577354002942428</v>
      </c>
      <c r="D568" s="20">
        <v>5</v>
      </c>
      <c r="E568" s="21">
        <v>690</v>
      </c>
      <c r="F568" s="22">
        <v>0</v>
      </c>
      <c r="G568" s="23">
        <v>0</v>
      </c>
      <c r="H568" s="23">
        <f>Prices!H565</f>
        <v>235.30114285575939</v>
      </c>
      <c r="I568" s="23">
        <f>VLOOKUP(A568,'[1]Public Lighting Charges'!$A$8:$L$689,12,FALSE)</f>
        <v>81.703255507082716</v>
      </c>
      <c r="J568" s="24">
        <f t="shared" si="793"/>
        <v>317.0043983628421</v>
      </c>
      <c r="K568" s="25">
        <f t="shared" si="794"/>
        <v>317.0043983628421</v>
      </c>
      <c r="L568" s="25">
        <f t="shared" si="834"/>
        <v>350.11736669558928</v>
      </c>
      <c r="M568" s="25">
        <f t="shared" si="834"/>
        <v>350.41598673943764</v>
      </c>
      <c r="N568" s="25">
        <f t="shared" si="834"/>
        <v>350.14664657845719</v>
      </c>
      <c r="O568" s="25">
        <f t="shared" si="834"/>
        <v>351.21983148277388</v>
      </c>
      <c r="P568" s="33">
        <f t="shared" si="836"/>
        <v>114.81622383982987</v>
      </c>
      <c r="Q568" s="33">
        <f t="shared" si="837"/>
        <v>235.30114285575939</v>
      </c>
      <c r="R568" s="34">
        <f t="shared" si="804"/>
        <v>350.11736669558928</v>
      </c>
      <c r="S568" s="35">
        <f t="shared" si="775"/>
        <v>0</v>
      </c>
      <c r="U568" s="61">
        <f t="shared" si="776"/>
        <v>0</v>
      </c>
      <c r="V568" s="61">
        <f t="shared" si="777"/>
        <v>0</v>
      </c>
      <c r="W568" s="61">
        <f t="shared" si="778"/>
        <v>0</v>
      </c>
      <c r="X568" s="61">
        <f t="shared" si="779"/>
        <v>0</v>
      </c>
      <c r="Y568" s="61">
        <f t="shared" si="780"/>
        <v>0</v>
      </c>
      <c r="Z568" s="62">
        <f t="shared" si="781"/>
        <v>0</v>
      </c>
      <c r="AA568" s="61">
        <f t="shared" si="795"/>
        <v>0</v>
      </c>
      <c r="AB568" s="63">
        <f t="shared" si="796"/>
        <v>0</v>
      </c>
      <c r="AC568" s="73"/>
      <c r="AD568" s="81">
        <f t="shared" si="797"/>
        <v>0</v>
      </c>
      <c r="AE568" s="81">
        <f t="shared" si="782"/>
        <v>0</v>
      </c>
      <c r="AF568" s="81">
        <f t="shared" si="783"/>
        <v>0</v>
      </c>
      <c r="AG568" s="81">
        <f t="shared" si="784"/>
        <v>0</v>
      </c>
      <c r="AH568" s="81">
        <f t="shared" si="785"/>
        <v>0</v>
      </c>
      <c r="AI568" s="82">
        <f t="shared" si="786"/>
        <v>0</v>
      </c>
      <c r="AK568" s="86">
        <f t="shared" si="787"/>
        <v>0</v>
      </c>
      <c r="AL568" s="86">
        <f t="shared" si="788"/>
        <v>0</v>
      </c>
      <c r="AM568" s="86">
        <f t="shared" si="789"/>
        <v>0</v>
      </c>
      <c r="AN568" s="86">
        <f t="shared" si="790"/>
        <v>0</v>
      </c>
      <c r="AO568" s="56"/>
      <c r="AP568" s="53" t="str">
        <f t="shared" si="798"/>
        <v>HPS0090-ST-0690-005-B</v>
      </c>
      <c r="AQ568" s="53">
        <f t="shared" si="799"/>
        <v>317.0043983628421</v>
      </c>
      <c r="AR568" s="54">
        <f t="shared" ref="AR568:AU568" si="851">IF($B568=0,L568,AQ568*(1+AK568))</f>
        <v>350.11736669558928</v>
      </c>
      <c r="AS568" s="54">
        <f t="shared" si="851"/>
        <v>350.41598673943764</v>
      </c>
      <c r="AT568" s="54">
        <f t="shared" si="851"/>
        <v>350.14664657845719</v>
      </c>
      <c r="AU568" s="54">
        <f t="shared" si="851"/>
        <v>351.21983148277388</v>
      </c>
      <c r="AW568" s="102">
        <f t="shared" si="801"/>
        <v>0.10793362267727569</v>
      </c>
      <c r="AX568" s="102">
        <f t="shared" si="802"/>
        <v>0.10793362267727569</v>
      </c>
      <c r="AY568" s="103">
        <f t="shared" si="803"/>
        <v>1</v>
      </c>
    </row>
    <row r="569" spans="1:51" x14ac:dyDescent="0.2">
      <c r="A569" s="27" t="s">
        <v>583</v>
      </c>
      <c r="B569" s="18">
        <f>IF(ISERROR(VLOOKUP('Prices revenue smoothing'!A569,Quantities!$A$1:$B$576,2,FALSE)),0,VLOOKUP('Prices revenue smoothing'!A569,Quantities!$A$1:$B$576,2,FALSE))</f>
        <v>0</v>
      </c>
      <c r="C569" s="19">
        <f t="shared" si="792"/>
        <v>0.22851390121430964</v>
      </c>
      <c r="D569" s="20">
        <v>5</v>
      </c>
      <c r="E569" s="21">
        <v>710</v>
      </c>
      <c r="F569" s="22">
        <v>0</v>
      </c>
      <c r="G569" s="23">
        <v>0</v>
      </c>
      <c r="H569" s="23">
        <f>Prices!H566</f>
        <v>270.28203943393385</v>
      </c>
      <c r="I569" s="23">
        <f>VLOOKUP(A569,'[1]Public Lighting Charges'!$A$8:$L$689,12,FALSE)</f>
        <v>80.057441548749381</v>
      </c>
      <c r="J569" s="24">
        <f t="shared" si="793"/>
        <v>350.3394809826832</v>
      </c>
      <c r="K569" s="25">
        <f t="shared" si="794"/>
        <v>350.3394809826832</v>
      </c>
      <c r="L569" s="25">
        <f t="shared" si="834"/>
        <v>382.78542833633168</v>
      </c>
      <c r="M569" s="25">
        <f t="shared" si="834"/>
        <v>383.07803303803303</v>
      </c>
      <c r="N569" s="25">
        <f t="shared" si="834"/>
        <v>382.81411841112373</v>
      </c>
      <c r="O569" s="25">
        <f t="shared" si="834"/>
        <v>383.86568529441507</v>
      </c>
      <c r="P569" s="33">
        <f t="shared" si="836"/>
        <v>112.50338890239784</v>
      </c>
      <c r="Q569" s="33">
        <f t="shared" si="837"/>
        <v>270.28203943393385</v>
      </c>
      <c r="R569" s="34">
        <f t="shared" si="804"/>
        <v>382.78542833633168</v>
      </c>
      <c r="S569" s="35">
        <f t="shared" si="775"/>
        <v>0</v>
      </c>
      <c r="U569" s="61">
        <f t="shared" si="776"/>
        <v>0</v>
      </c>
      <c r="V569" s="61">
        <f t="shared" si="777"/>
        <v>0</v>
      </c>
      <c r="W569" s="61">
        <f t="shared" si="778"/>
        <v>0</v>
      </c>
      <c r="X569" s="61">
        <f t="shared" si="779"/>
        <v>0</v>
      </c>
      <c r="Y569" s="61">
        <f t="shared" si="780"/>
        <v>0</v>
      </c>
      <c r="Z569" s="62">
        <f t="shared" si="781"/>
        <v>0</v>
      </c>
      <c r="AA569" s="61">
        <f t="shared" si="795"/>
        <v>0</v>
      </c>
      <c r="AB569" s="63">
        <f t="shared" si="796"/>
        <v>0</v>
      </c>
      <c r="AC569" s="73"/>
      <c r="AD569" s="81">
        <f t="shared" si="797"/>
        <v>0</v>
      </c>
      <c r="AE569" s="81">
        <f t="shared" si="782"/>
        <v>0</v>
      </c>
      <c r="AF569" s="81">
        <f t="shared" si="783"/>
        <v>0</v>
      </c>
      <c r="AG569" s="81">
        <f t="shared" si="784"/>
        <v>0</v>
      </c>
      <c r="AH569" s="81">
        <f t="shared" si="785"/>
        <v>0</v>
      </c>
      <c r="AI569" s="82">
        <f t="shared" si="786"/>
        <v>0</v>
      </c>
      <c r="AK569" s="86">
        <f t="shared" si="787"/>
        <v>0</v>
      </c>
      <c r="AL569" s="86">
        <f t="shared" si="788"/>
        <v>0</v>
      </c>
      <c r="AM569" s="86">
        <f t="shared" si="789"/>
        <v>0</v>
      </c>
      <c r="AN569" s="86">
        <f t="shared" si="790"/>
        <v>0</v>
      </c>
      <c r="AO569" s="56"/>
      <c r="AP569" s="53" t="str">
        <f t="shared" si="798"/>
        <v>HPS0090-ST-0710-005-B</v>
      </c>
      <c r="AQ569" s="53">
        <f t="shared" si="799"/>
        <v>350.3394809826832</v>
      </c>
      <c r="AR569" s="54">
        <f t="shared" ref="AR569:AU569" si="852">IF($B569=0,L569,AQ569*(1+AK569))</f>
        <v>382.78542833633168</v>
      </c>
      <c r="AS569" s="54">
        <f t="shared" si="852"/>
        <v>383.07803303803303</v>
      </c>
      <c r="AT569" s="54">
        <f t="shared" si="852"/>
        <v>382.81411841112373</v>
      </c>
      <c r="AU569" s="54">
        <f t="shared" si="852"/>
        <v>383.86568529441507</v>
      </c>
      <c r="AW569" s="102">
        <f t="shared" si="801"/>
        <v>9.5696334931172175E-2</v>
      </c>
      <c r="AX569" s="102">
        <f t="shared" si="802"/>
        <v>9.5696334931172175E-2</v>
      </c>
      <c r="AY569" s="103">
        <f t="shared" si="803"/>
        <v>1</v>
      </c>
    </row>
    <row r="570" spans="1:51" x14ac:dyDescent="0.2">
      <c r="A570" s="27" t="s">
        <v>584</v>
      </c>
      <c r="B570" s="18">
        <f>IF(ISERROR(VLOOKUP('Prices revenue smoothing'!A570,Quantities!$A$1:$B$576,2,FALSE)),0,VLOOKUP('Prices revenue smoothing'!A570,Quantities!$A$1:$B$576,2,FALSE))</f>
        <v>0</v>
      </c>
      <c r="C570" s="19">
        <f t="shared" si="792"/>
        <v>0.27480899711195822</v>
      </c>
      <c r="D570" s="20">
        <v>5</v>
      </c>
      <c r="E570" s="21">
        <v>980</v>
      </c>
      <c r="F570" s="22">
        <v>0</v>
      </c>
      <c r="G570" s="23">
        <v>0</v>
      </c>
      <c r="H570" s="23">
        <f>Prices!H567</f>
        <v>216.83971117760134</v>
      </c>
      <c r="I570" s="23">
        <f>VLOOKUP(A570,'[1]Public Lighting Charges'!$A$8:$L$689,12,FALSE)</f>
        <v>82.170770632082707</v>
      </c>
      <c r="J570" s="24">
        <f t="shared" si="793"/>
        <v>299.01048180968405</v>
      </c>
      <c r="K570" s="25">
        <f t="shared" si="794"/>
        <v>299.01048180968405</v>
      </c>
      <c r="L570" s="25">
        <f t="shared" ref="L570:O586" si="853">IF($D570=5,($I570*(1+L$8)*L$7)+$H570,$J570*(1+L$8)*L$7)</f>
        <v>332.31292623408905</v>
      </c>
      <c r="M570" s="25">
        <f t="shared" si="853"/>
        <v>332.61325501507724</v>
      </c>
      <c r="N570" s="25">
        <f t="shared" si="853"/>
        <v>332.34237365970682</v>
      </c>
      <c r="O570" s="25">
        <f t="shared" si="853"/>
        <v>333.42169944753641</v>
      </c>
      <c r="P570" s="33">
        <f t="shared" si="836"/>
        <v>115.47321505648772</v>
      </c>
      <c r="Q570" s="33">
        <f t="shared" si="837"/>
        <v>216.83971117760134</v>
      </c>
      <c r="R570" s="34">
        <f t="shared" si="804"/>
        <v>332.31292623408905</v>
      </c>
      <c r="S570" s="35">
        <f t="shared" si="775"/>
        <v>0</v>
      </c>
      <c r="U570" s="61">
        <f t="shared" si="776"/>
        <v>0</v>
      </c>
      <c r="V570" s="61">
        <f t="shared" si="777"/>
        <v>0</v>
      </c>
      <c r="W570" s="61">
        <f t="shared" si="778"/>
        <v>0</v>
      </c>
      <c r="X570" s="61">
        <f t="shared" si="779"/>
        <v>0</v>
      </c>
      <c r="Y570" s="61">
        <f t="shared" si="780"/>
        <v>0</v>
      </c>
      <c r="Z570" s="62">
        <f t="shared" si="781"/>
        <v>0</v>
      </c>
      <c r="AA570" s="61">
        <f t="shared" si="795"/>
        <v>0</v>
      </c>
      <c r="AB570" s="63">
        <f t="shared" si="796"/>
        <v>0</v>
      </c>
      <c r="AC570" s="73"/>
      <c r="AD570" s="81">
        <f t="shared" si="797"/>
        <v>0</v>
      </c>
      <c r="AE570" s="81">
        <f t="shared" si="782"/>
        <v>0</v>
      </c>
      <c r="AF570" s="81">
        <f t="shared" si="783"/>
        <v>0</v>
      </c>
      <c r="AG570" s="81">
        <f t="shared" si="784"/>
        <v>0</v>
      </c>
      <c r="AH570" s="81">
        <f t="shared" si="785"/>
        <v>0</v>
      </c>
      <c r="AI570" s="82">
        <f t="shared" si="786"/>
        <v>0</v>
      </c>
      <c r="AK570" s="86">
        <f t="shared" si="787"/>
        <v>0</v>
      </c>
      <c r="AL570" s="86">
        <f t="shared" si="788"/>
        <v>0</v>
      </c>
      <c r="AM570" s="86">
        <f t="shared" si="789"/>
        <v>0</v>
      </c>
      <c r="AN570" s="86">
        <f t="shared" si="790"/>
        <v>0</v>
      </c>
      <c r="AO570" s="56"/>
      <c r="AP570" s="53" t="str">
        <f t="shared" si="798"/>
        <v>HPS0090-ST-0980-005-B</v>
      </c>
      <c r="AQ570" s="53">
        <f t="shared" si="799"/>
        <v>299.01048180968405</v>
      </c>
      <c r="AR570" s="54">
        <f t="shared" ref="AR570:AU570" si="854">IF($B570=0,L570,AQ570*(1+AK570))</f>
        <v>332.31292623408905</v>
      </c>
      <c r="AS570" s="54">
        <f t="shared" si="854"/>
        <v>332.61325501507724</v>
      </c>
      <c r="AT570" s="54">
        <f t="shared" si="854"/>
        <v>332.34237365970682</v>
      </c>
      <c r="AU570" s="54">
        <f t="shared" si="854"/>
        <v>333.42169944753641</v>
      </c>
      <c r="AW570" s="102">
        <f t="shared" si="801"/>
        <v>0.11508365000981675</v>
      </c>
      <c r="AX570" s="102">
        <f t="shared" si="802"/>
        <v>0.11508365000981675</v>
      </c>
      <c r="AY570" s="103">
        <f t="shared" si="803"/>
        <v>1</v>
      </c>
    </row>
    <row r="571" spans="1:51" x14ac:dyDescent="0.2">
      <c r="A571" s="27" t="s">
        <v>585</v>
      </c>
      <c r="B571" s="18">
        <f>IF(ISERROR(VLOOKUP('Prices revenue smoothing'!A571,Quantities!$A$1:$B$576,2,FALSE)),0,VLOOKUP('Prices revenue smoothing'!A571,Quantities!$A$1:$B$576,2,FALSE))</f>
        <v>0</v>
      </c>
      <c r="C571" s="19">
        <f t="shared" si="792"/>
        <v>0.37051126418630725</v>
      </c>
      <c r="D571" s="20">
        <v>5</v>
      </c>
      <c r="E571" s="21">
        <v>1010</v>
      </c>
      <c r="F571" s="22">
        <v>0</v>
      </c>
      <c r="G571" s="23">
        <v>0</v>
      </c>
      <c r="H571" s="23">
        <f>Prices!H568</f>
        <v>130.42306576857681</v>
      </c>
      <c r="I571" s="23">
        <f>VLOOKUP(A571,'[1]Public Lighting Charges'!$A$8:$L$689,12,FALSE)</f>
        <v>76.765813632082711</v>
      </c>
      <c r="J571" s="24">
        <f t="shared" si="793"/>
        <v>207.18887940065952</v>
      </c>
      <c r="K571" s="25">
        <f t="shared" si="794"/>
        <v>207.18887940065952</v>
      </c>
      <c r="L571" s="25">
        <f t="shared" si="853"/>
        <v>238.30078479611058</v>
      </c>
      <c r="M571" s="25">
        <f t="shared" si="853"/>
        <v>238.5813588135178</v>
      </c>
      <c r="N571" s="25">
        <f t="shared" si="853"/>
        <v>238.32829525475091</v>
      </c>
      <c r="O571" s="25">
        <f t="shared" si="853"/>
        <v>239.33662609599139</v>
      </c>
      <c r="P571" s="33">
        <f t="shared" si="836"/>
        <v>107.87771902753379</v>
      </c>
      <c r="Q571" s="33">
        <f t="shared" si="837"/>
        <v>130.42306576857681</v>
      </c>
      <c r="R571" s="34">
        <f t="shared" si="804"/>
        <v>238.30078479611058</v>
      </c>
      <c r="S571" s="35">
        <f t="shared" si="775"/>
        <v>0</v>
      </c>
      <c r="U571" s="61">
        <f t="shared" si="776"/>
        <v>0</v>
      </c>
      <c r="V571" s="61">
        <f t="shared" si="777"/>
        <v>0</v>
      </c>
      <c r="W571" s="61">
        <f t="shared" si="778"/>
        <v>0</v>
      </c>
      <c r="X571" s="61">
        <f t="shared" si="779"/>
        <v>0</v>
      </c>
      <c r="Y571" s="61">
        <f t="shared" si="780"/>
        <v>0</v>
      </c>
      <c r="Z571" s="62">
        <f t="shared" si="781"/>
        <v>0</v>
      </c>
      <c r="AA571" s="61">
        <f t="shared" si="795"/>
        <v>0</v>
      </c>
      <c r="AB571" s="63">
        <f t="shared" si="796"/>
        <v>0</v>
      </c>
      <c r="AC571" s="73"/>
      <c r="AD571" s="81">
        <f t="shared" si="797"/>
        <v>0</v>
      </c>
      <c r="AE571" s="81">
        <f t="shared" si="782"/>
        <v>0</v>
      </c>
      <c r="AF571" s="81">
        <f t="shared" si="783"/>
        <v>0</v>
      </c>
      <c r="AG571" s="81">
        <f t="shared" si="784"/>
        <v>0</v>
      </c>
      <c r="AH571" s="81">
        <f t="shared" si="785"/>
        <v>0</v>
      </c>
      <c r="AI571" s="82">
        <f t="shared" si="786"/>
        <v>0</v>
      </c>
      <c r="AK571" s="86">
        <f t="shared" si="787"/>
        <v>0</v>
      </c>
      <c r="AL571" s="86">
        <f t="shared" si="788"/>
        <v>0</v>
      </c>
      <c r="AM571" s="86">
        <f t="shared" si="789"/>
        <v>0</v>
      </c>
      <c r="AN571" s="86">
        <f t="shared" si="790"/>
        <v>0</v>
      </c>
      <c r="AO571" s="56"/>
      <c r="AP571" s="53" t="str">
        <f t="shared" si="798"/>
        <v>HPS0090-ST-1010-005-B</v>
      </c>
      <c r="AQ571" s="53">
        <f t="shared" si="799"/>
        <v>207.18887940065952</v>
      </c>
      <c r="AR571" s="54">
        <f t="shared" ref="AR571:AU571" si="855">IF($B571=0,L571,AQ571*(1+AK571))</f>
        <v>238.30078479611058</v>
      </c>
      <c r="AS571" s="54">
        <f t="shared" si="855"/>
        <v>238.5813588135178</v>
      </c>
      <c r="AT571" s="54">
        <f t="shared" si="855"/>
        <v>238.32829525475091</v>
      </c>
      <c r="AU571" s="54">
        <f t="shared" si="855"/>
        <v>239.33662609599139</v>
      </c>
      <c r="AW571" s="102">
        <f t="shared" si="801"/>
        <v>0.15516154529300255</v>
      </c>
      <c r="AX571" s="102">
        <f t="shared" si="802"/>
        <v>0.15516154529300255</v>
      </c>
      <c r="AY571" s="103">
        <f t="shared" si="803"/>
        <v>1</v>
      </c>
    </row>
    <row r="572" spans="1:51" x14ac:dyDescent="0.2">
      <c r="A572" s="27" t="s">
        <v>586</v>
      </c>
      <c r="B572" s="18">
        <f>IF(ISERROR(VLOOKUP('Prices revenue smoothing'!A572,Quantities!$A$1:$B$576,2,FALSE)),0,VLOOKUP('Prices revenue smoothing'!A572,Quantities!$A$1:$B$576,2,FALSE))</f>
        <v>0</v>
      </c>
      <c r="C572" s="19">
        <f t="shared" si="792"/>
        <v>0.18037286471401737</v>
      </c>
      <c r="D572" s="20">
        <v>5</v>
      </c>
      <c r="E572" s="21">
        <v>1360</v>
      </c>
      <c r="F572" s="22">
        <v>0</v>
      </c>
      <c r="G572" s="23">
        <v>0</v>
      </c>
      <c r="H572" s="23">
        <f>Prices!H569</f>
        <v>363.78671248007925</v>
      </c>
      <c r="I572" s="23">
        <f>VLOOKUP(A572,'[1]Public Lighting Charges'!$A$8:$L$689,12,FALSE)</f>
        <v>80.057441548749381</v>
      </c>
      <c r="J572" s="24">
        <f t="shared" si="793"/>
        <v>443.8441540288286</v>
      </c>
      <c r="K572" s="25">
        <f t="shared" si="794"/>
        <v>443.8441540288286</v>
      </c>
      <c r="L572" s="25">
        <f t="shared" si="853"/>
        <v>476.29010138247708</v>
      </c>
      <c r="M572" s="25">
        <f t="shared" si="853"/>
        <v>476.58270608417843</v>
      </c>
      <c r="N572" s="25">
        <f t="shared" si="853"/>
        <v>476.31879145726913</v>
      </c>
      <c r="O572" s="25">
        <f t="shared" si="853"/>
        <v>477.37035834056047</v>
      </c>
      <c r="P572" s="33">
        <f t="shared" si="836"/>
        <v>112.50338890239784</v>
      </c>
      <c r="Q572" s="33">
        <f t="shared" si="837"/>
        <v>363.78671248007925</v>
      </c>
      <c r="R572" s="34">
        <f t="shared" si="804"/>
        <v>476.29010138247708</v>
      </c>
      <c r="S572" s="35">
        <f t="shared" si="775"/>
        <v>0</v>
      </c>
      <c r="U572" s="61">
        <f t="shared" si="776"/>
        <v>0</v>
      </c>
      <c r="V572" s="61">
        <f t="shared" si="777"/>
        <v>0</v>
      </c>
      <c r="W572" s="61">
        <f t="shared" si="778"/>
        <v>0</v>
      </c>
      <c r="X572" s="61">
        <f t="shared" si="779"/>
        <v>0</v>
      </c>
      <c r="Y572" s="61">
        <f t="shared" si="780"/>
        <v>0</v>
      </c>
      <c r="Z572" s="62">
        <f t="shared" si="781"/>
        <v>0</v>
      </c>
      <c r="AA572" s="61">
        <f t="shared" si="795"/>
        <v>0</v>
      </c>
      <c r="AB572" s="63">
        <f t="shared" si="796"/>
        <v>0</v>
      </c>
      <c r="AC572" s="73"/>
      <c r="AD572" s="81">
        <f t="shared" si="797"/>
        <v>0</v>
      </c>
      <c r="AE572" s="81">
        <f t="shared" si="782"/>
        <v>0</v>
      </c>
      <c r="AF572" s="81">
        <f t="shared" si="783"/>
        <v>0</v>
      </c>
      <c r="AG572" s="81">
        <f t="shared" si="784"/>
        <v>0</v>
      </c>
      <c r="AH572" s="81">
        <f t="shared" si="785"/>
        <v>0</v>
      </c>
      <c r="AI572" s="82">
        <f t="shared" si="786"/>
        <v>0</v>
      </c>
      <c r="AK572" s="86">
        <f t="shared" si="787"/>
        <v>0</v>
      </c>
      <c r="AL572" s="86">
        <f t="shared" si="788"/>
        <v>0</v>
      </c>
      <c r="AM572" s="86">
        <f t="shared" si="789"/>
        <v>0</v>
      </c>
      <c r="AN572" s="86">
        <f t="shared" si="790"/>
        <v>0</v>
      </c>
      <c r="AO572" s="56"/>
      <c r="AP572" s="53" t="str">
        <f t="shared" si="798"/>
        <v>HPS0090-ST-1360-005-B</v>
      </c>
      <c r="AQ572" s="53">
        <f t="shared" si="799"/>
        <v>443.8441540288286</v>
      </c>
      <c r="AR572" s="54">
        <f t="shared" ref="AR572:AU572" si="856">IF($B572=0,L572,AQ572*(1+AK572))</f>
        <v>476.29010138247708</v>
      </c>
      <c r="AS572" s="54">
        <f t="shared" si="856"/>
        <v>476.58270608417843</v>
      </c>
      <c r="AT572" s="54">
        <f t="shared" si="856"/>
        <v>476.31879145726913</v>
      </c>
      <c r="AU572" s="54">
        <f t="shared" si="856"/>
        <v>477.37035834056047</v>
      </c>
      <c r="AW572" s="102">
        <f t="shared" si="801"/>
        <v>7.5535982635820134E-2</v>
      </c>
      <c r="AX572" s="102">
        <f t="shared" si="802"/>
        <v>7.5535982635820134E-2</v>
      </c>
      <c r="AY572" s="103">
        <f t="shared" si="803"/>
        <v>1</v>
      </c>
    </row>
    <row r="573" spans="1:51" x14ac:dyDescent="0.2">
      <c r="A573" s="27" t="s">
        <v>587</v>
      </c>
      <c r="B573" s="18">
        <f>IF(ISERROR(VLOOKUP('Prices revenue smoothing'!A573,Quantities!$A$1:$B$576,2,FALSE)),0,VLOOKUP('Prices revenue smoothing'!A573,Quantities!$A$1:$B$576,2,FALSE))</f>
        <v>0</v>
      </c>
      <c r="C573" s="19">
        <f t="shared" si="792"/>
        <v>0.4241452118941913</v>
      </c>
      <c r="D573" s="20">
        <v>5</v>
      </c>
      <c r="E573" s="21">
        <v>50</v>
      </c>
      <c r="F573" s="22">
        <v>0</v>
      </c>
      <c r="G573" s="23">
        <v>0</v>
      </c>
      <c r="H573" s="23">
        <f>Prices!H570</f>
        <v>95.442169190402339</v>
      </c>
      <c r="I573" s="23">
        <f>VLOOKUP(A573,'[1]Public Lighting Charges'!$A$8:$L$689,12,FALSE)</f>
        <v>70.297824922255131</v>
      </c>
      <c r="J573" s="24">
        <f t="shared" si="793"/>
        <v>165.73999411265748</v>
      </c>
      <c r="K573" s="25">
        <f t="shared" si="794"/>
        <v>165.73999411265748</v>
      </c>
      <c r="L573" s="25">
        <f t="shared" si="853"/>
        <v>194.23053143659371</v>
      </c>
      <c r="M573" s="25">
        <f t="shared" si="853"/>
        <v>194.48746537919419</v>
      </c>
      <c r="N573" s="25">
        <f t="shared" si="853"/>
        <v>194.25572397105046</v>
      </c>
      <c r="O573" s="25">
        <f t="shared" si="853"/>
        <v>195.17909677969362</v>
      </c>
      <c r="P573" s="33">
        <f t="shared" si="836"/>
        <v>98.788362246191355</v>
      </c>
      <c r="Q573" s="33">
        <f t="shared" si="837"/>
        <v>95.442169190402339</v>
      </c>
      <c r="R573" s="34">
        <f t="shared" si="804"/>
        <v>194.23053143659371</v>
      </c>
      <c r="S573" s="35">
        <f t="shared" si="775"/>
        <v>0</v>
      </c>
      <c r="U573" s="61">
        <f t="shared" si="776"/>
        <v>0</v>
      </c>
      <c r="V573" s="61">
        <f t="shared" si="777"/>
        <v>0</v>
      </c>
      <c r="W573" s="61">
        <f t="shared" si="778"/>
        <v>0</v>
      </c>
      <c r="X573" s="61">
        <f t="shared" si="779"/>
        <v>0</v>
      </c>
      <c r="Y573" s="61">
        <f t="shared" si="780"/>
        <v>0</v>
      </c>
      <c r="Z573" s="62">
        <f t="shared" si="781"/>
        <v>0</v>
      </c>
      <c r="AA573" s="61">
        <f t="shared" si="795"/>
        <v>0</v>
      </c>
      <c r="AB573" s="63">
        <f t="shared" si="796"/>
        <v>0</v>
      </c>
      <c r="AC573" s="73"/>
      <c r="AD573" s="81">
        <f t="shared" si="797"/>
        <v>0</v>
      </c>
      <c r="AE573" s="81">
        <f t="shared" si="782"/>
        <v>0</v>
      </c>
      <c r="AF573" s="81">
        <f t="shared" si="783"/>
        <v>0</v>
      </c>
      <c r="AG573" s="81">
        <f t="shared" si="784"/>
        <v>0</v>
      </c>
      <c r="AH573" s="81">
        <f t="shared" si="785"/>
        <v>0</v>
      </c>
      <c r="AI573" s="82">
        <f t="shared" si="786"/>
        <v>0</v>
      </c>
      <c r="AK573" s="86">
        <f t="shared" si="787"/>
        <v>0</v>
      </c>
      <c r="AL573" s="86">
        <f t="shared" si="788"/>
        <v>0</v>
      </c>
      <c r="AM573" s="86">
        <f t="shared" si="789"/>
        <v>0</v>
      </c>
      <c r="AN573" s="86">
        <f t="shared" si="790"/>
        <v>0</v>
      </c>
      <c r="AO573" s="56"/>
      <c r="AP573" s="53" t="str">
        <f t="shared" si="798"/>
        <v>HPS0090-TA-0050-005-B</v>
      </c>
      <c r="AQ573" s="53">
        <f t="shared" si="799"/>
        <v>165.73999411265748</v>
      </c>
      <c r="AR573" s="54">
        <f t="shared" ref="AR573:AU573" si="857">IF($B573=0,L573,AQ573*(1+AK573))</f>
        <v>194.23053143659371</v>
      </c>
      <c r="AS573" s="54">
        <f t="shared" si="857"/>
        <v>194.48746537919419</v>
      </c>
      <c r="AT573" s="54">
        <f t="shared" si="857"/>
        <v>194.25572397105046</v>
      </c>
      <c r="AU573" s="54">
        <f t="shared" si="857"/>
        <v>195.17909677969362</v>
      </c>
      <c r="AW573" s="102">
        <f t="shared" si="801"/>
        <v>0.17762220171810594</v>
      </c>
      <c r="AX573" s="102">
        <f t="shared" si="802"/>
        <v>0.17762220171810594</v>
      </c>
      <c r="AY573" s="103">
        <f t="shared" si="803"/>
        <v>1</v>
      </c>
    </row>
    <row r="574" spans="1:51" x14ac:dyDescent="0.2">
      <c r="A574" s="27" t="s">
        <v>588</v>
      </c>
      <c r="B574" s="18">
        <f>IF(ISERROR(VLOOKUP('Prices revenue smoothing'!A574,Quantities!$A$1:$B$576,2,FALSE)),0,VLOOKUP('Prices revenue smoothing'!A574,Quantities!$A$1:$B$576,2,FALSE))</f>
        <v>0</v>
      </c>
      <c r="C574" s="19">
        <f t="shared" si="792"/>
        <v>0.30843366898204294</v>
      </c>
      <c r="D574" s="20">
        <v>5</v>
      </c>
      <c r="E574" s="21">
        <v>220</v>
      </c>
      <c r="F574" s="22">
        <v>0</v>
      </c>
      <c r="G574" s="23">
        <v>0</v>
      </c>
      <c r="H574" s="23">
        <f>Prices!H571</f>
        <v>181.85881459942686</v>
      </c>
      <c r="I574" s="23">
        <f>VLOOKUP(A574,'[1]Public Lighting Charges'!$A$8:$L$689,12,FALSE)</f>
        <v>81.107738922255137</v>
      </c>
      <c r="J574" s="24">
        <f t="shared" si="793"/>
        <v>262.96655352168199</v>
      </c>
      <c r="K574" s="25">
        <f t="shared" si="794"/>
        <v>262.96655352168199</v>
      </c>
      <c r="L574" s="25">
        <f t="shared" si="853"/>
        <v>295.83816890352608</v>
      </c>
      <c r="M574" s="25">
        <f t="shared" si="853"/>
        <v>296.13461237328858</v>
      </c>
      <c r="N574" s="25">
        <f t="shared" si="853"/>
        <v>295.86723537193774</v>
      </c>
      <c r="O574" s="25">
        <f t="shared" si="853"/>
        <v>296.9325980737591</v>
      </c>
      <c r="P574" s="33">
        <f t="shared" si="836"/>
        <v>113.97935430409923</v>
      </c>
      <c r="Q574" s="33">
        <f t="shared" si="837"/>
        <v>181.85881459942686</v>
      </c>
      <c r="R574" s="34">
        <f t="shared" si="804"/>
        <v>295.83816890352608</v>
      </c>
      <c r="S574" s="35">
        <f t="shared" si="775"/>
        <v>0</v>
      </c>
      <c r="U574" s="61">
        <f t="shared" si="776"/>
        <v>0</v>
      </c>
      <c r="V574" s="61">
        <f t="shared" si="777"/>
        <v>0</v>
      </c>
      <c r="W574" s="61">
        <f t="shared" si="778"/>
        <v>0</v>
      </c>
      <c r="X574" s="61">
        <f t="shared" si="779"/>
        <v>0</v>
      </c>
      <c r="Y574" s="61">
        <f t="shared" si="780"/>
        <v>0</v>
      </c>
      <c r="Z574" s="62">
        <f t="shared" si="781"/>
        <v>0</v>
      </c>
      <c r="AA574" s="61">
        <f t="shared" si="795"/>
        <v>0</v>
      </c>
      <c r="AB574" s="63">
        <f t="shared" si="796"/>
        <v>0</v>
      </c>
      <c r="AC574" s="73"/>
      <c r="AD574" s="81">
        <f t="shared" si="797"/>
        <v>0</v>
      </c>
      <c r="AE574" s="81">
        <f t="shared" si="782"/>
        <v>0</v>
      </c>
      <c r="AF574" s="81">
        <f t="shared" si="783"/>
        <v>0</v>
      </c>
      <c r="AG574" s="81">
        <f t="shared" si="784"/>
        <v>0</v>
      </c>
      <c r="AH574" s="81">
        <f t="shared" si="785"/>
        <v>0</v>
      </c>
      <c r="AI574" s="82">
        <f t="shared" si="786"/>
        <v>0</v>
      </c>
      <c r="AK574" s="86">
        <f t="shared" si="787"/>
        <v>0</v>
      </c>
      <c r="AL574" s="86">
        <f t="shared" si="788"/>
        <v>0</v>
      </c>
      <c r="AM574" s="86">
        <f t="shared" si="789"/>
        <v>0</v>
      </c>
      <c r="AN574" s="86">
        <f t="shared" si="790"/>
        <v>0</v>
      </c>
      <c r="AO574" s="56"/>
      <c r="AP574" s="53" t="str">
        <f t="shared" si="798"/>
        <v>HPS0090-TA-0220-005-B</v>
      </c>
      <c r="AQ574" s="53">
        <f t="shared" si="799"/>
        <v>262.96655352168199</v>
      </c>
      <c r="AR574" s="54">
        <f t="shared" ref="AR574:AU574" si="858">IF($B574=0,L574,AQ574*(1+AK574))</f>
        <v>295.83816890352608</v>
      </c>
      <c r="AS574" s="54">
        <f t="shared" si="858"/>
        <v>296.13461237328858</v>
      </c>
      <c r="AT574" s="54">
        <f t="shared" si="858"/>
        <v>295.86723537193774</v>
      </c>
      <c r="AU574" s="54">
        <f t="shared" si="858"/>
        <v>296.9325980737591</v>
      </c>
      <c r="AW574" s="102">
        <f t="shared" si="801"/>
        <v>0.12916488464863482</v>
      </c>
      <c r="AX574" s="102">
        <f t="shared" si="802"/>
        <v>0.12916488464863482</v>
      </c>
      <c r="AY574" s="103">
        <f t="shared" si="803"/>
        <v>1</v>
      </c>
    </row>
    <row r="575" spans="1:51" x14ac:dyDescent="0.2">
      <c r="A575" s="27" t="s">
        <v>589</v>
      </c>
      <c r="B575" s="18">
        <f>IF(ISERROR(VLOOKUP('Prices revenue smoothing'!A575,Quantities!$A$1:$B$576,2,FALSE)),0,VLOOKUP('Prices revenue smoothing'!A575,Quantities!$A$1:$B$576,2,FALSE))</f>
        <v>0</v>
      </c>
      <c r="C575" s="19">
        <f t="shared" si="792"/>
        <v>0.28582788714458884</v>
      </c>
      <c r="D575" s="20">
        <v>5</v>
      </c>
      <c r="E575" s="21">
        <v>310</v>
      </c>
      <c r="F575" s="22">
        <v>0</v>
      </c>
      <c r="G575" s="23">
        <v>0</v>
      </c>
      <c r="H575" s="23">
        <f>Prices!H572</f>
        <v>200.32024627758494</v>
      </c>
      <c r="I575" s="23">
        <f>VLOOKUP(A575,'[1]Public Lighting Charges'!$A$8:$L$689,12,FALSE)</f>
        <v>80.172708672255126</v>
      </c>
      <c r="J575" s="24">
        <f t="shared" si="793"/>
        <v>280.49295494984005</v>
      </c>
      <c r="K575" s="25">
        <f t="shared" si="794"/>
        <v>280.49295494984005</v>
      </c>
      <c r="L575" s="25">
        <f t="shared" si="853"/>
        <v>312.98561814836842</v>
      </c>
      <c r="M575" s="25">
        <f t="shared" si="853"/>
        <v>313.2786441438513</v>
      </c>
      <c r="N575" s="25">
        <f t="shared" si="853"/>
        <v>313.0143495312804</v>
      </c>
      <c r="O575" s="25">
        <f t="shared" si="853"/>
        <v>314.06743046607608</v>
      </c>
      <c r="P575" s="33">
        <f t="shared" si="836"/>
        <v>112.66537187078349</v>
      </c>
      <c r="Q575" s="33">
        <f t="shared" si="837"/>
        <v>200.32024627758494</v>
      </c>
      <c r="R575" s="34">
        <f t="shared" si="804"/>
        <v>312.98561814836842</v>
      </c>
      <c r="S575" s="35">
        <f t="shared" si="775"/>
        <v>0</v>
      </c>
      <c r="U575" s="61">
        <f t="shared" si="776"/>
        <v>0</v>
      </c>
      <c r="V575" s="61">
        <f t="shared" si="777"/>
        <v>0</v>
      </c>
      <c r="W575" s="61">
        <f t="shared" si="778"/>
        <v>0</v>
      </c>
      <c r="X575" s="61">
        <f t="shared" si="779"/>
        <v>0</v>
      </c>
      <c r="Y575" s="61">
        <f t="shared" si="780"/>
        <v>0</v>
      </c>
      <c r="Z575" s="62">
        <f t="shared" si="781"/>
        <v>0</v>
      </c>
      <c r="AA575" s="61">
        <f t="shared" si="795"/>
        <v>0</v>
      </c>
      <c r="AB575" s="63">
        <f t="shared" si="796"/>
        <v>0</v>
      </c>
      <c r="AC575" s="73"/>
      <c r="AD575" s="81">
        <f t="shared" si="797"/>
        <v>0</v>
      </c>
      <c r="AE575" s="81">
        <f t="shared" si="782"/>
        <v>0</v>
      </c>
      <c r="AF575" s="81">
        <f t="shared" si="783"/>
        <v>0</v>
      </c>
      <c r="AG575" s="81">
        <f t="shared" si="784"/>
        <v>0</v>
      </c>
      <c r="AH575" s="81">
        <f t="shared" si="785"/>
        <v>0</v>
      </c>
      <c r="AI575" s="82">
        <f t="shared" si="786"/>
        <v>0</v>
      </c>
      <c r="AK575" s="86">
        <f t="shared" si="787"/>
        <v>0</v>
      </c>
      <c r="AL575" s="86">
        <f t="shared" si="788"/>
        <v>0</v>
      </c>
      <c r="AM575" s="86">
        <f t="shared" si="789"/>
        <v>0</v>
      </c>
      <c r="AN575" s="86">
        <f t="shared" si="790"/>
        <v>0</v>
      </c>
      <c r="AO575" s="56"/>
      <c r="AP575" s="53" t="str">
        <f t="shared" si="798"/>
        <v>HPS0090-TA-0310-005-B</v>
      </c>
      <c r="AQ575" s="53">
        <f t="shared" si="799"/>
        <v>280.49295494984005</v>
      </c>
      <c r="AR575" s="54">
        <f t="shared" ref="AR575:AU575" si="859">IF($B575=0,L575,AQ575*(1+AK575))</f>
        <v>312.98561814836842</v>
      </c>
      <c r="AS575" s="54">
        <f t="shared" si="859"/>
        <v>313.2786441438513</v>
      </c>
      <c r="AT575" s="54">
        <f t="shared" si="859"/>
        <v>313.0143495312804</v>
      </c>
      <c r="AU575" s="54">
        <f t="shared" si="859"/>
        <v>314.06743046607608</v>
      </c>
      <c r="AW575" s="102">
        <f t="shared" si="801"/>
        <v>0.11969810622245422</v>
      </c>
      <c r="AX575" s="102">
        <f t="shared" si="802"/>
        <v>0.11969810622245422</v>
      </c>
      <c r="AY575" s="103">
        <f t="shared" si="803"/>
        <v>1</v>
      </c>
    </row>
    <row r="576" spans="1:51" x14ac:dyDescent="0.2">
      <c r="A576" s="27" t="s">
        <v>590</v>
      </c>
      <c r="B576" s="18">
        <f>IF(ISERROR(VLOOKUP('Prices revenue smoothing'!A576,Quantities!$A$1:$B$576,2,FALSE)),0,VLOOKUP('Prices revenue smoothing'!A576,Quantities!$A$1:$B$576,2,FALSE))</f>
        <v>0</v>
      </c>
      <c r="C576" s="19">
        <f t="shared" si="792"/>
        <v>0.24227518725202338</v>
      </c>
      <c r="D576" s="20">
        <v>5</v>
      </c>
      <c r="E576" s="21">
        <v>690</v>
      </c>
      <c r="F576" s="22">
        <v>0</v>
      </c>
      <c r="G576" s="23">
        <v>0</v>
      </c>
      <c r="H576" s="23">
        <f>Prices!H573</f>
        <v>235.30114285575939</v>
      </c>
      <c r="I576" s="23">
        <f>VLOOKUP(A576,'[1]Public Lighting Charges'!$A$8:$L$689,12,FALSE)</f>
        <v>75.235266797255136</v>
      </c>
      <c r="J576" s="24">
        <f t="shared" si="793"/>
        <v>310.53640965301452</v>
      </c>
      <c r="K576" s="25">
        <f t="shared" si="794"/>
        <v>310.53640965301452</v>
      </c>
      <c r="L576" s="25">
        <f t="shared" si="853"/>
        <v>341.02800991424681</v>
      </c>
      <c r="M576" s="25">
        <f t="shared" si="853"/>
        <v>341.30298988328849</v>
      </c>
      <c r="N576" s="25">
        <f t="shared" si="853"/>
        <v>341.05497187293122</v>
      </c>
      <c r="O576" s="25">
        <f t="shared" si="853"/>
        <v>342.04319874465057</v>
      </c>
      <c r="P576" s="33">
        <f t="shared" si="836"/>
        <v>105.72686705848744</v>
      </c>
      <c r="Q576" s="33">
        <f t="shared" si="837"/>
        <v>235.30114285575939</v>
      </c>
      <c r="R576" s="34">
        <f t="shared" si="804"/>
        <v>341.02800991424681</v>
      </c>
      <c r="S576" s="35">
        <f t="shared" si="775"/>
        <v>0</v>
      </c>
      <c r="U576" s="61">
        <f t="shared" si="776"/>
        <v>0</v>
      </c>
      <c r="V576" s="61">
        <f t="shared" si="777"/>
        <v>0</v>
      </c>
      <c r="W576" s="61">
        <f t="shared" si="778"/>
        <v>0</v>
      </c>
      <c r="X576" s="61">
        <f t="shared" si="779"/>
        <v>0</v>
      </c>
      <c r="Y576" s="61">
        <f t="shared" si="780"/>
        <v>0</v>
      </c>
      <c r="Z576" s="62">
        <f t="shared" si="781"/>
        <v>0</v>
      </c>
      <c r="AA576" s="61">
        <f t="shared" si="795"/>
        <v>0</v>
      </c>
      <c r="AB576" s="63">
        <f t="shared" si="796"/>
        <v>0</v>
      </c>
      <c r="AC576" s="73"/>
      <c r="AD576" s="81">
        <f t="shared" si="797"/>
        <v>0</v>
      </c>
      <c r="AE576" s="81">
        <f t="shared" si="782"/>
        <v>0</v>
      </c>
      <c r="AF576" s="81">
        <f t="shared" si="783"/>
        <v>0</v>
      </c>
      <c r="AG576" s="81">
        <f t="shared" si="784"/>
        <v>0</v>
      </c>
      <c r="AH576" s="81">
        <f t="shared" si="785"/>
        <v>0</v>
      </c>
      <c r="AI576" s="82">
        <f t="shared" si="786"/>
        <v>0</v>
      </c>
      <c r="AK576" s="86">
        <f t="shared" si="787"/>
        <v>0</v>
      </c>
      <c r="AL576" s="86">
        <f t="shared" si="788"/>
        <v>0</v>
      </c>
      <c r="AM576" s="86">
        <f t="shared" si="789"/>
        <v>0</v>
      </c>
      <c r="AN576" s="86">
        <f t="shared" si="790"/>
        <v>0</v>
      </c>
      <c r="AO576" s="56"/>
      <c r="AP576" s="53" t="str">
        <f t="shared" si="798"/>
        <v>HPS0090-TA-0690-005-B</v>
      </c>
      <c r="AQ576" s="53">
        <f t="shared" si="799"/>
        <v>310.53640965301452</v>
      </c>
      <c r="AR576" s="54">
        <f t="shared" ref="AR576:AU576" si="860">IF($B576=0,L576,AQ576*(1+AK576))</f>
        <v>341.02800991424681</v>
      </c>
      <c r="AS576" s="54">
        <f t="shared" si="860"/>
        <v>341.30298988328849</v>
      </c>
      <c r="AT576" s="54">
        <f t="shared" si="860"/>
        <v>341.05497187293122</v>
      </c>
      <c r="AU576" s="54">
        <f t="shared" si="860"/>
        <v>342.04319874465057</v>
      </c>
      <c r="AW576" s="102">
        <f t="shared" si="801"/>
        <v>0.10145924314266702</v>
      </c>
      <c r="AX576" s="102">
        <f t="shared" si="802"/>
        <v>0.10145924314266702</v>
      </c>
      <c r="AY576" s="103">
        <f t="shared" si="803"/>
        <v>1</v>
      </c>
    </row>
    <row r="577" spans="1:51" x14ac:dyDescent="0.2">
      <c r="A577" s="27" t="s">
        <v>591</v>
      </c>
      <c r="B577" s="18">
        <f>IF(ISERROR(VLOOKUP('Prices revenue smoothing'!A577,Quantities!$A$1:$B$576,2,FALSE)),0,VLOOKUP('Prices revenue smoothing'!A577,Quantities!$A$1:$B$576,2,FALSE))</f>
        <v>0</v>
      </c>
      <c r="C577" s="19">
        <f t="shared" si="792"/>
        <v>0.35022674859755409</v>
      </c>
      <c r="D577" s="20">
        <v>5</v>
      </c>
      <c r="E577" s="21">
        <v>1010</v>
      </c>
      <c r="F577" s="22">
        <v>0</v>
      </c>
      <c r="G577" s="23">
        <v>0</v>
      </c>
      <c r="H577" s="23">
        <f>Prices!H574</f>
        <v>130.42306576857681</v>
      </c>
      <c r="I577" s="23">
        <f>VLOOKUP(A577,'[1]Public Lighting Charges'!$A$8:$L$689,12,FALSE)</f>
        <v>70.297824922255131</v>
      </c>
      <c r="J577" s="24">
        <f t="shared" si="793"/>
        <v>200.72089069083194</v>
      </c>
      <c r="K577" s="25">
        <f t="shared" si="794"/>
        <v>200.72089069083194</v>
      </c>
      <c r="L577" s="25">
        <f t="shared" si="853"/>
        <v>229.21142801476816</v>
      </c>
      <c r="M577" s="25">
        <f t="shared" si="853"/>
        <v>229.46836195736864</v>
      </c>
      <c r="N577" s="25">
        <f t="shared" si="853"/>
        <v>229.23662054922494</v>
      </c>
      <c r="O577" s="25">
        <f t="shared" si="853"/>
        <v>230.15999335786807</v>
      </c>
      <c r="P577" s="33">
        <f t="shared" si="836"/>
        <v>98.788362246191355</v>
      </c>
      <c r="Q577" s="33">
        <f t="shared" si="837"/>
        <v>130.42306576857681</v>
      </c>
      <c r="R577" s="34">
        <f t="shared" si="804"/>
        <v>229.21142801476816</v>
      </c>
      <c r="S577" s="35">
        <f t="shared" si="775"/>
        <v>0</v>
      </c>
      <c r="U577" s="61">
        <f t="shared" si="776"/>
        <v>0</v>
      </c>
      <c r="V577" s="61">
        <f t="shared" si="777"/>
        <v>0</v>
      </c>
      <c r="W577" s="61">
        <f t="shared" si="778"/>
        <v>0</v>
      </c>
      <c r="X577" s="61">
        <f t="shared" si="779"/>
        <v>0</v>
      </c>
      <c r="Y577" s="61">
        <f t="shared" si="780"/>
        <v>0</v>
      </c>
      <c r="Z577" s="62">
        <f t="shared" si="781"/>
        <v>0</v>
      </c>
      <c r="AA577" s="61">
        <f t="shared" si="795"/>
        <v>0</v>
      </c>
      <c r="AB577" s="63">
        <f t="shared" si="796"/>
        <v>0</v>
      </c>
      <c r="AC577" s="73"/>
      <c r="AD577" s="81">
        <f t="shared" si="797"/>
        <v>0</v>
      </c>
      <c r="AE577" s="81">
        <f t="shared" si="782"/>
        <v>0</v>
      </c>
      <c r="AF577" s="81">
        <f t="shared" si="783"/>
        <v>0</v>
      </c>
      <c r="AG577" s="81">
        <f t="shared" si="784"/>
        <v>0</v>
      </c>
      <c r="AH577" s="81">
        <f t="shared" si="785"/>
        <v>0</v>
      </c>
      <c r="AI577" s="82">
        <f t="shared" si="786"/>
        <v>0</v>
      </c>
      <c r="AK577" s="86">
        <f t="shared" si="787"/>
        <v>0</v>
      </c>
      <c r="AL577" s="86">
        <f t="shared" si="788"/>
        <v>0</v>
      </c>
      <c r="AM577" s="86">
        <f t="shared" si="789"/>
        <v>0</v>
      </c>
      <c r="AN577" s="86">
        <f t="shared" si="790"/>
        <v>0</v>
      </c>
      <c r="AO577" s="56"/>
      <c r="AP577" s="53" t="str">
        <f t="shared" si="798"/>
        <v>HPS0090-TA-1010-005-B</v>
      </c>
      <c r="AQ577" s="53">
        <f t="shared" si="799"/>
        <v>200.72089069083194</v>
      </c>
      <c r="AR577" s="54">
        <f t="shared" ref="AR577:AU577" si="861">IF($B577=0,L577,AQ577*(1+AK577))</f>
        <v>229.21142801476816</v>
      </c>
      <c r="AS577" s="54">
        <f t="shared" si="861"/>
        <v>229.46836195736864</v>
      </c>
      <c r="AT577" s="54">
        <f t="shared" si="861"/>
        <v>229.23662054922494</v>
      </c>
      <c r="AU577" s="54">
        <f t="shared" si="861"/>
        <v>230.15999335786807</v>
      </c>
      <c r="AW577" s="102">
        <f t="shared" si="801"/>
        <v>0.14666685946696423</v>
      </c>
      <c r="AX577" s="102">
        <f t="shared" si="802"/>
        <v>0.14666685946696423</v>
      </c>
      <c r="AY577" s="103">
        <f t="shared" si="803"/>
        <v>1</v>
      </c>
    </row>
    <row r="578" spans="1:51" x14ac:dyDescent="0.2">
      <c r="A578" s="27" t="s">
        <v>592</v>
      </c>
      <c r="B578" s="18">
        <f>IF(ISERROR(VLOOKUP('Prices revenue smoothing'!A578,Quantities!$A$1:$B$576,2,FALSE)),0,VLOOKUP('Prices revenue smoothing'!A578,Quantities!$A$1:$B$576,2,FALSE))</f>
        <v>0</v>
      </c>
      <c r="C578" s="19">
        <f t="shared" si="792"/>
        <v>0.15431871710843068</v>
      </c>
      <c r="D578" s="20">
        <v>5</v>
      </c>
      <c r="E578" s="21">
        <v>1370</v>
      </c>
      <c r="F578" s="22">
        <v>0</v>
      </c>
      <c r="G578" s="23">
        <v>0</v>
      </c>
      <c r="H578" s="23">
        <f>Prices!H575</f>
        <v>398.7676090582537</v>
      </c>
      <c r="I578" s="23">
        <f>VLOOKUP(A578,'[1]Public Lighting Charges'!$A$8:$L$689,12,FALSE)</f>
        <v>72.766545859755126</v>
      </c>
      <c r="J578" s="24">
        <f t="shared" si="793"/>
        <v>471.53415491800882</v>
      </c>
      <c r="K578" s="25">
        <f t="shared" si="794"/>
        <v>471.53415491800882</v>
      </c>
      <c r="L578" s="25">
        <f t="shared" si="853"/>
        <v>501.02522371059308</v>
      </c>
      <c r="M578" s="25">
        <f t="shared" si="853"/>
        <v>501.29118066641416</v>
      </c>
      <c r="N578" s="25">
        <f t="shared" si="853"/>
        <v>501.05130095716368</v>
      </c>
      <c r="O578" s="25">
        <f t="shared" si="853"/>
        <v>502.00710079734495</v>
      </c>
      <c r="P578" s="33">
        <f t="shared" si="836"/>
        <v>102.2576146523394</v>
      </c>
      <c r="Q578" s="33">
        <f t="shared" si="837"/>
        <v>398.7676090582537</v>
      </c>
      <c r="R578" s="34">
        <f t="shared" si="804"/>
        <v>501.02522371059308</v>
      </c>
      <c r="S578" s="35">
        <f t="shared" si="775"/>
        <v>0</v>
      </c>
      <c r="U578" s="61">
        <f t="shared" si="776"/>
        <v>0</v>
      </c>
      <c r="V578" s="61">
        <f t="shared" si="777"/>
        <v>0</v>
      </c>
      <c r="W578" s="61">
        <f t="shared" si="778"/>
        <v>0</v>
      </c>
      <c r="X578" s="61">
        <f t="shared" si="779"/>
        <v>0</v>
      </c>
      <c r="Y578" s="61">
        <f t="shared" si="780"/>
        <v>0</v>
      </c>
      <c r="Z578" s="62">
        <f t="shared" si="781"/>
        <v>0</v>
      </c>
      <c r="AA578" s="61">
        <f t="shared" si="795"/>
        <v>0</v>
      </c>
      <c r="AB578" s="63">
        <f t="shared" si="796"/>
        <v>0</v>
      </c>
      <c r="AC578" s="73"/>
      <c r="AD578" s="81">
        <f t="shared" si="797"/>
        <v>0</v>
      </c>
      <c r="AE578" s="81">
        <f t="shared" si="782"/>
        <v>0</v>
      </c>
      <c r="AF578" s="81">
        <f t="shared" si="783"/>
        <v>0</v>
      </c>
      <c r="AG578" s="81">
        <f t="shared" si="784"/>
        <v>0</v>
      </c>
      <c r="AH578" s="81">
        <f t="shared" si="785"/>
        <v>0</v>
      </c>
      <c r="AI578" s="82">
        <f t="shared" si="786"/>
        <v>0</v>
      </c>
      <c r="AK578" s="86">
        <f t="shared" si="787"/>
        <v>0</v>
      </c>
      <c r="AL578" s="86">
        <f t="shared" si="788"/>
        <v>0</v>
      </c>
      <c r="AM578" s="86">
        <f t="shared" si="789"/>
        <v>0</v>
      </c>
      <c r="AN578" s="86">
        <f t="shared" si="790"/>
        <v>0</v>
      </c>
      <c r="AO578" s="56"/>
      <c r="AP578" s="53" t="str">
        <f t="shared" si="798"/>
        <v>HPS0090-TA-1370-005-B</v>
      </c>
      <c r="AQ578" s="53">
        <f t="shared" si="799"/>
        <v>471.53415491800882</v>
      </c>
      <c r="AR578" s="54">
        <f t="shared" ref="AR578:AU578" si="862">IF($B578=0,L578,AQ578*(1+AK578))</f>
        <v>501.02522371059308</v>
      </c>
      <c r="AS578" s="54">
        <f t="shared" si="862"/>
        <v>501.29118066641416</v>
      </c>
      <c r="AT578" s="54">
        <f t="shared" si="862"/>
        <v>501.05130095716368</v>
      </c>
      <c r="AU578" s="54">
        <f t="shared" si="862"/>
        <v>502.00710079734495</v>
      </c>
      <c r="AW578" s="102">
        <f t="shared" si="801"/>
        <v>6.4625108407332252E-2</v>
      </c>
      <c r="AX578" s="102">
        <f t="shared" si="802"/>
        <v>6.4625108407332252E-2</v>
      </c>
      <c r="AY578" s="103">
        <f t="shared" si="803"/>
        <v>1</v>
      </c>
    </row>
    <row r="579" spans="1:51" x14ac:dyDescent="0.2">
      <c r="A579" s="27" t="s">
        <v>593</v>
      </c>
      <c r="B579" s="18">
        <f>IF(ISERROR(VLOOKUP('Prices revenue smoothing'!A579,Quantities!$A$1:$B$576,2,FALSE)),0,VLOOKUP('Prices revenue smoothing'!A579,Quantities!$A$1:$B$576,2,FALSE))</f>
        <v>0</v>
      </c>
      <c r="C579" s="19">
        <f t="shared" si="792"/>
        <v>0.31925784354310904</v>
      </c>
      <c r="D579" s="20">
        <v>5</v>
      </c>
      <c r="E579" s="21">
        <v>230</v>
      </c>
      <c r="F579" s="22">
        <v>0</v>
      </c>
      <c r="G579" s="23">
        <v>0</v>
      </c>
      <c r="H579" s="23">
        <f>Prices!H576</f>
        <v>181.9823357538734</v>
      </c>
      <c r="I579" s="23">
        <f>VLOOKUP(A579,'[1]Public Lighting Charges'!$A$8:$L$689,12,FALSE)</f>
        <v>85.346981268375274</v>
      </c>
      <c r="J579" s="24">
        <f t="shared" si="793"/>
        <v>267.32931702224869</v>
      </c>
      <c r="K579" s="25">
        <f t="shared" si="794"/>
        <v>267.32931702224869</v>
      </c>
      <c r="L579" s="25">
        <f t="shared" si="853"/>
        <v>301.91902670389391</v>
      </c>
      <c r="M579" s="25">
        <f t="shared" si="853"/>
        <v>302.23096432658122</v>
      </c>
      <c r="N579" s="25">
        <f t="shared" si="853"/>
        <v>301.94961238373202</v>
      </c>
      <c r="O579" s="25">
        <f t="shared" si="853"/>
        <v>303.07065818977435</v>
      </c>
      <c r="P579" s="33">
        <f t="shared" si="836"/>
        <v>119.93669095002053</v>
      </c>
      <c r="Q579" s="33">
        <f t="shared" si="837"/>
        <v>181.9823357538734</v>
      </c>
      <c r="R579" s="34">
        <f t="shared" si="804"/>
        <v>301.91902670389391</v>
      </c>
      <c r="S579" s="35">
        <f t="shared" si="775"/>
        <v>0</v>
      </c>
      <c r="U579" s="61">
        <f t="shared" si="776"/>
        <v>0</v>
      </c>
      <c r="V579" s="61">
        <f t="shared" si="777"/>
        <v>0</v>
      </c>
      <c r="W579" s="61">
        <f t="shared" si="778"/>
        <v>0</v>
      </c>
      <c r="X579" s="61">
        <f t="shared" si="779"/>
        <v>0</v>
      </c>
      <c r="Y579" s="61">
        <f t="shared" si="780"/>
        <v>0</v>
      </c>
      <c r="Z579" s="62">
        <f t="shared" si="781"/>
        <v>0</v>
      </c>
      <c r="AA579" s="61">
        <f t="shared" si="795"/>
        <v>0</v>
      </c>
      <c r="AB579" s="63">
        <f t="shared" si="796"/>
        <v>0</v>
      </c>
      <c r="AC579" s="73"/>
      <c r="AD579" s="81">
        <f t="shared" si="797"/>
        <v>0</v>
      </c>
      <c r="AE579" s="81">
        <f t="shared" si="782"/>
        <v>0</v>
      </c>
      <c r="AF579" s="81">
        <f t="shared" si="783"/>
        <v>0</v>
      </c>
      <c r="AG579" s="81">
        <f t="shared" si="784"/>
        <v>0</v>
      </c>
      <c r="AH579" s="81">
        <f t="shared" si="785"/>
        <v>0</v>
      </c>
      <c r="AI579" s="82">
        <f t="shared" si="786"/>
        <v>0</v>
      </c>
      <c r="AK579" s="86">
        <f t="shared" si="787"/>
        <v>0</v>
      </c>
      <c r="AL579" s="86">
        <f t="shared" si="788"/>
        <v>0</v>
      </c>
      <c r="AM579" s="86">
        <f t="shared" si="789"/>
        <v>0</v>
      </c>
      <c r="AN579" s="86">
        <f t="shared" si="790"/>
        <v>0</v>
      </c>
      <c r="AO579" s="56"/>
      <c r="AP579" s="53" t="str">
        <f t="shared" si="798"/>
        <v>HPS0100-ST-0230-005-B</v>
      </c>
      <c r="AQ579" s="53">
        <f t="shared" si="799"/>
        <v>267.32931702224869</v>
      </c>
      <c r="AR579" s="54">
        <f t="shared" ref="AR579:AU579" si="863">IF($B579=0,L579,AQ579*(1+AK579))</f>
        <v>301.91902670389391</v>
      </c>
      <c r="AS579" s="54">
        <f t="shared" si="863"/>
        <v>302.23096432658122</v>
      </c>
      <c r="AT579" s="54">
        <f t="shared" si="863"/>
        <v>301.94961238373202</v>
      </c>
      <c r="AU579" s="54">
        <f t="shared" si="863"/>
        <v>303.07065818977435</v>
      </c>
      <c r="AW579" s="102">
        <f t="shared" si="801"/>
        <v>0.13369779852671773</v>
      </c>
      <c r="AX579" s="102">
        <f t="shared" si="802"/>
        <v>0.13369779852671773</v>
      </c>
      <c r="AY579" s="103">
        <f t="shared" si="803"/>
        <v>1</v>
      </c>
    </row>
    <row r="580" spans="1:51" x14ac:dyDescent="0.2">
      <c r="A580" s="27" t="s">
        <v>594</v>
      </c>
      <c r="B580" s="18">
        <f>IF(ISERROR(VLOOKUP('Prices revenue smoothing'!A580,Quantities!$A$1:$B$576,2,FALSE)),0,VLOOKUP('Prices revenue smoothing'!A580,Quantities!$A$1:$B$576,2,FALSE))</f>
        <v>0</v>
      </c>
      <c r="C580" s="19">
        <f t="shared" si="792"/>
        <v>0.22333679199811146</v>
      </c>
      <c r="D580" s="20">
        <v>5</v>
      </c>
      <c r="E580" s="21">
        <v>430</v>
      </c>
      <c r="F580" s="22">
        <v>0</v>
      </c>
      <c r="G580" s="23">
        <v>0</v>
      </c>
      <c r="H580" s="23">
        <f>Prices!H577</f>
        <v>270.65260289727337</v>
      </c>
      <c r="I580" s="23">
        <f>VLOOKUP(A580,'[1]Public Lighting Charges'!$A$8:$L$689,12,FALSE)</f>
        <v>77.828695185041937</v>
      </c>
      <c r="J580" s="24">
        <f t="shared" si="793"/>
        <v>348.48129808231533</v>
      </c>
      <c r="K580" s="25">
        <f t="shared" si="794"/>
        <v>348.48129808231533</v>
      </c>
      <c r="L580" s="25">
        <f t="shared" si="853"/>
        <v>380.0239716642501</v>
      </c>
      <c r="M580" s="25">
        <f t="shared" si="853"/>
        <v>380.30843044406953</v>
      </c>
      <c r="N580" s="25">
        <f t="shared" si="853"/>
        <v>380.05186302628499</v>
      </c>
      <c r="O580" s="25">
        <f t="shared" si="853"/>
        <v>381.07415498119997</v>
      </c>
      <c r="P580" s="33">
        <f t="shared" si="836"/>
        <v>109.37136876697672</v>
      </c>
      <c r="Q580" s="33">
        <f t="shared" si="837"/>
        <v>270.65260289727337</v>
      </c>
      <c r="R580" s="34">
        <f t="shared" si="804"/>
        <v>380.0239716642501</v>
      </c>
      <c r="S580" s="35">
        <f t="shared" si="775"/>
        <v>0</v>
      </c>
      <c r="U580" s="61">
        <f t="shared" si="776"/>
        <v>0</v>
      </c>
      <c r="V580" s="61">
        <f t="shared" si="777"/>
        <v>0</v>
      </c>
      <c r="W580" s="61">
        <f t="shared" si="778"/>
        <v>0</v>
      </c>
      <c r="X580" s="61">
        <f t="shared" si="779"/>
        <v>0</v>
      </c>
      <c r="Y580" s="61">
        <f t="shared" si="780"/>
        <v>0</v>
      </c>
      <c r="Z580" s="62">
        <f t="shared" si="781"/>
        <v>0</v>
      </c>
      <c r="AA580" s="61">
        <f t="shared" si="795"/>
        <v>0</v>
      </c>
      <c r="AB580" s="63">
        <f t="shared" si="796"/>
        <v>0</v>
      </c>
      <c r="AC580" s="73"/>
      <c r="AD580" s="81">
        <f t="shared" si="797"/>
        <v>0</v>
      </c>
      <c r="AE580" s="81">
        <f t="shared" si="782"/>
        <v>0</v>
      </c>
      <c r="AF580" s="81">
        <f t="shared" si="783"/>
        <v>0</v>
      </c>
      <c r="AG580" s="81">
        <f t="shared" si="784"/>
        <v>0</v>
      </c>
      <c r="AH580" s="81">
        <f t="shared" si="785"/>
        <v>0</v>
      </c>
      <c r="AI580" s="82">
        <f t="shared" si="786"/>
        <v>0</v>
      </c>
      <c r="AK580" s="86">
        <f t="shared" si="787"/>
        <v>0</v>
      </c>
      <c r="AL580" s="86">
        <f t="shared" si="788"/>
        <v>0</v>
      </c>
      <c r="AM580" s="86">
        <f t="shared" si="789"/>
        <v>0</v>
      </c>
      <c r="AN580" s="86">
        <f t="shared" si="790"/>
        <v>0</v>
      </c>
      <c r="AO580" s="56"/>
      <c r="AP580" s="53" t="str">
        <f t="shared" si="798"/>
        <v>HPS0100-ST-0430-005-B</v>
      </c>
      <c r="AQ580" s="53">
        <f t="shared" si="799"/>
        <v>348.48129808231533</v>
      </c>
      <c r="AR580" s="54">
        <f t="shared" ref="AR580:AU580" si="864">IF($B580=0,L580,AQ580*(1+AK580))</f>
        <v>380.0239716642501</v>
      </c>
      <c r="AS580" s="54">
        <f t="shared" si="864"/>
        <v>380.30843044406953</v>
      </c>
      <c r="AT580" s="54">
        <f t="shared" si="864"/>
        <v>380.05186302628499</v>
      </c>
      <c r="AU580" s="54">
        <f t="shared" si="864"/>
        <v>381.07415498119997</v>
      </c>
      <c r="AW580" s="102">
        <f t="shared" si="801"/>
        <v>9.3528281369021485E-2</v>
      </c>
      <c r="AX580" s="102">
        <f t="shared" si="802"/>
        <v>9.3528281369021485E-2</v>
      </c>
      <c r="AY580" s="103">
        <f t="shared" si="803"/>
        <v>1</v>
      </c>
    </row>
    <row r="581" spans="1:51" x14ac:dyDescent="0.2">
      <c r="A581" s="27" t="s">
        <v>595</v>
      </c>
      <c r="B581" s="18">
        <f>IF(ISERROR(VLOOKUP('Prices revenue smoothing'!A581,Quantities!$A$1:$B$576,2,FALSE)),0,VLOOKUP('Prices revenue smoothing'!A581,Quantities!$A$1:$B$576,2,FALSE))</f>
        <v>0</v>
      </c>
      <c r="C581" s="19">
        <f t="shared" si="792"/>
        <v>0.44901493522554081</v>
      </c>
      <c r="D581" s="20">
        <v>5</v>
      </c>
      <c r="E581" s="21">
        <v>60</v>
      </c>
      <c r="F581" s="22">
        <v>0</v>
      </c>
      <c r="G581" s="23">
        <v>0</v>
      </c>
      <c r="H581" s="23">
        <f>Prices!H578</f>
        <v>95.565690344848861</v>
      </c>
      <c r="I581" s="23">
        <f>VLOOKUP(A581,'[1]Public Lighting Charges'!$A$8:$L$689,12,FALSE)</f>
        <v>77.879465349104166</v>
      </c>
      <c r="J581" s="24">
        <f t="shared" si="793"/>
        <v>173.44515569395304</v>
      </c>
      <c r="K581" s="25">
        <f t="shared" si="794"/>
        <v>173.44515569395304</v>
      </c>
      <c r="L581" s="25">
        <f t="shared" si="853"/>
        <v>205.00840557758357</v>
      </c>
      <c r="M581" s="25">
        <f t="shared" si="853"/>
        <v>205.29304991902507</v>
      </c>
      <c r="N581" s="25">
        <f t="shared" si="853"/>
        <v>205.0363151340521</v>
      </c>
      <c r="O581" s="25">
        <f t="shared" si="853"/>
        <v>206.05927396292853</v>
      </c>
      <c r="P581" s="33">
        <f t="shared" si="836"/>
        <v>109.44271523273473</v>
      </c>
      <c r="Q581" s="33">
        <f t="shared" si="837"/>
        <v>95.565690344848861</v>
      </c>
      <c r="R581" s="34">
        <f t="shared" si="804"/>
        <v>205.00840557758357</v>
      </c>
      <c r="S581" s="35">
        <f t="shared" si="775"/>
        <v>0</v>
      </c>
      <c r="U581" s="61">
        <f t="shared" si="776"/>
        <v>0</v>
      </c>
      <c r="V581" s="61">
        <f t="shared" si="777"/>
        <v>0</v>
      </c>
      <c r="W581" s="61">
        <f t="shared" si="778"/>
        <v>0</v>
      </c>
      <c r="X581" s="61">
        <f t="shared" si="779"/>
        <v>0</v>
      </c>
      <c r="Y581" s="61">
        <f t="shared" si="780"/>
        <v>0</v>
      </c>
      <c r="Z581" s="62">
        <f t="shared" si="781"/>
        <v>0</v>
      </c>
      <c r="AA581" s="61">
        <f t="shared" si="795"/>
        <v>0</v>
      </c>
      <c r="AB581" s="63">
        <f t="shared" si="796"/>
        <v>0</v>
      </c>
      <c r="AC581" s="73"/>
      <c r="AD581" s="81">
        <f t="shared" si="797"/>
        <v>0</v>
      </c>
      <c r="AE581" s="81">
        <f t="shared" si="782"/>
        <v>0</v>
      </c>
      <c r="AF581" s="81">
        <f t="shared" si="783"/>
        <v>0</v>
      </c>
      <c r="AG581" s="81">
        <f t="shared" si="784"/>
        <v>0</v>
      </c>
      <c r="AH581" s="81">
        <f t="shared" si="785"/>
        <v>0</v>
      </c>
      <c r="AI581" s="82">
        <f t="shared" si="786"/>
        <v>0</v>
      </c>
      <c r="AK581" s="86">
        <f t="shared" si="787"/>
        <v>0</v>
      </c>
      <c r="AL581" s="86">
        <f t="shared" si="788"/>
        <v>0</v>
      </c>
      <c r="AM581" s="86">
        <f t="shared" si="789"/>
        <v>0</v>
      </c>
      <c r="AN581" s="86">
        <f t="shared" si="790"/>
        <v>0</v>
      </c>
      <c r="AO581" s="56"/>
      <c r="AP581" s="53" t="str">
        <f t="shared" si="798"/>
        <v>HPS0110-ST-0060-005-B</v>
      </c>
      <c r="AQ581" s="53">
        <f t="shared" si="799"/>
        <v>173.44515569395304</v>
      </c>
      <c r="AR581" s="54">
        <f t="shared" ref="AR581:AU581" si="865">IF($B581=0,L581,AQ581*(1+AK581))</f>
        <v>205.00840557758357</v>
      </c>
      <c r="AS581" s="54">
        <f t="shared" si="865"/>
        <v>205.29304991902507</v>
      </c>
      <c r="AT581" s="54">
        <f t="shared" si="865"/>
        <v>205.0363151340521</v>
      </c>
      <c r="AU581" s="54">
        <f t="shared" si="865"/>
        <v>206.05927396292853</v>
      </c>
      <c r="AW581" s="102">
        <f t="shared" si="801"/>
        <v>0.188037066463382</v>
      </c>
      <c r="AX581" s="102">
        <f t="shared" si="802"/>
        <v>0.188037066463382</v>
      </c>
      <c r="AY581" s="103">
        <f t="shared" si="803"/>
        <v>1</v>
      </c>
    </row>
    <row r="582" spans="1:51" x14ac:dyDescent="0.2">
      <c r="A582" s="27" t="s">
        <v>596</v>
      </c>
      <c r="B582" s="18">
        <f>IF(ISERROR(VLOOKUP('Prices revenue smoothing'!A582,Quantities!$A$1:$B$576,2,FALSE)),0,VLOOKUP('Prices revenue smoothing'!A582,Quantities!$A$1:$B$576,2,FALSE))</f>
        <v>0</v>
      </c>
      <c r="C582" s="19">
        <f t="shared" si="792"/>
        <v>0.32766400920525485</v>
      </c>
      <c r="D582" s="20">
        <v>5</v>
      </c>
      <c r="E582" s="21">
        <v>230</v>
      </c>
      <c r="F582" s="22">
        <v>0</v>
      </c>
      <c r="G582" s="23">
        <v>0</v>
      </c>
      <c r="H582" s="23">
        <f>Prices!H579</f>
        <v>181.9823357538734</v>
      </c>
      <c r="I582" s="23">
        <f>VLOOKUP(A582,'[1]Public Lighting Charges'!$A$8:$L$689,12,FALSE)</f>
        <v>88.689379349104172</v>
      </c>
      <c r="J582" s="24">
        <f t="shared" si="793"/>
        <v>270.6717151029776</v>
      </c>
      <c r="K582" s="25">
        <f t="shared" si="794"/>
        <v>270.6717151029776</v>
      </c>
      <c r="L582" s="25">
        <f t="shared" si="853"/>
        <v>306.616043044516</v>
      </c>
      <c r="M582" s="25">
        <f t="shared" si="853"/>
        <v>306.94019691311945</v>
      </c>
      <c r="N582" s="25">
        <f t="shared" si="853"/>
        <v>306.64782653493938</v>
      </c>
      <c r="O582" s="25">
        <f t="shared" si="853"/>
        <v>307.81277525699403</v>
      </c>
      <c r="P582" s="33">
        <f t="shared" si="836"/>
        <v>124.63370729064259</v>
      </c>
      <c r="Q582" s="33">
        <f t="shared" si="837"/>
        <v>181.9823357538734</v>
      </c>
      <c r="R582" s="34">
        <f t="shared" si="804"/>
        <v>306.616043044516</v>
      </c>
      <c r="S582" s="35">
        <f t="shared" si="775"/>
        <v>0</v>
      </c>
      <c r="U582" s="61">
        <f t="shared" si="776"/>
        <v>0</v>
      </c>
      <c r="V582" s="61">
        <f t="shared" si="777"/>
        <v>0</v>
      </c>
      <c r="W582" s="61">
        <f t="shared" si="778"/>
        <v>0</v>
      </c>
      <c r="X582" s="61">
        <f t="shared" si="779"/>
        <v>0</v>
      </c>
      <c r="Y582" s="61">
        <f t="shared" si="780"/>
        <v>0</v>
      </c>
      <c r="Z582" s="62">
        <f t="shared" si="781"/>
        <v>0</v>
      </c>
      <c r="AA582" s="61">
        <f t="shared" si="795"/>
        <v>0</v>
      </c>
      <c r="AB582" s="63">
        <f t="shared" si="796"/>
        <v>0</v>
      </c>
      <c r="AC582" s="73"/>
      <c r="AD582" s="81">
        <f t="shared" si="797"/>
        <v>0</v>
      </c>
      <c r="AE582" s="81">
        <f t="shared" si="782"/>
        <v>0</v>
      </c>
      <c r="AF582" s="81">
        <f t="shared" si="783"/>
        <v>0</v>
      </c>
      <c r="AG582" s="81">
        <f t="shared" si="784"/>
        <v>0</v>
      </c>
      <c r="AH582" s="81">
        <f t="shared" si="785"/>
        <v>0</v>
      </c>
      <c r="AI582" s="82">
        <f t="shared" si="786"/>
        <v>0</v>
      </c>
      <c r="AK582" s="86">
        <f t="shared" si="787"/>
        <v>0</v>
      </c>
      <c r="AL582" s="86">
        <f t="shared" si="788"/>
        <v>0</v>
      </c>
      <c r="AM582" s="86">
        <f t="shared" si="789"/>
        <v>0</v>
      </c>
      <c r="AN582" s="86">
        <f t="shared" si="790"/>
        <v>0</v>
      </c>
      <c r="AO582" s="56"/>
      <c r="AP582" s="53" t="str">
        <f t="shared" si="798"/>
        <v>HPS0110-ST-0230-005-B</v>
      </c>
      <c r="AQ582" s="53">
        <f t="shared" si="799"/>
        <v>270.6717151029776</v>
      </c>
      <c r="AR582" s="54">
        <f t="shared" ref="AR582:AU582" si="866">IF($B582=0,L582,AQ582*(1+AK582))</f>
        <v>306.616043044516</v>
      </c>
      <c r="AS582" s="54">
        <f t="shared" si="866"/>
        <v>306.94019691311945</v>
      </c>
      <c r="AT582" s="54">
        <f t="shared" si="866"/>
        <v>306.64782653493938</v>
      </c>
      <c r="AU582" s="54">
        <f t="shared" si="866"/>
        <v>307.81277525699403</v>
      </c>
      <c r="AW582" s="102">
        <f t="shared" si="801"/>
        <v>0.13721810622098449</v>
      </c>
      <c r="AX582" s="102">
        <f t="shared" si="802"/>
        <v>0.13721810622098449</v>
      </c>
      <c r="AY582" s="103">
        <f t="shared" si="803"/>
        <v>1</v>
      </c>
    </row>
    <row r="583" spans="1:51" x14ac:dyDescent="0.2">
      <c r="A583" s="27" t="s">
        <v>597</v>
      </c>
      <c r="B583" s="18">
        <f>IF(ISERROR(VLOOKUP('Prices revenue smoothing'!A583,Quantities!$A$1:$B$576,2,FALSE)),0,VLOOKUP('Prices revenue smoothing'!A583,Quantities!$A$1:$B$576,2,FALSE))</f>
        <v>0</v>
      </c>
      <c r="C583" s="19">
        <f t="shared" si="792"/>
        <v>0.30449313880100803</v>
      </c>
      <c r="D583" s="20">
        <v>5</v>
      </c>
      <c r="E583" s="21">
        <v>320</v>
      </c>
      <c r="F583" s="22">
        <v>0</v>
      </c>
      <c r="G583" s="23">
        <v>0</v>
      </c>
      <c r="H583" s="23">
        <f>Prices!H580</f>
        <v>200.44376743203148</v>
      </c>
      <c r="I583" s="23">
        <f>VLOOKUP(A583,'[1]Public Lighting Charges'!$A$8:$L$689,12,FALSE)</f>
        <v>87.754349099104161</v>
      </c>
      <c r="J583" s="24">
        <f t="shared" si="793"/>
        <v>288.19811653113561</v>
      </c>
      <c r="K583" s="25">
        <f t="shared" si="794"/>
        <v>288.19811653113561</v>
      </c>
      <c r="L583" s="25">
        <f t="shared" si="853"/>
        <v>323.76349228935834</v>
      </c>
      <c r="M583" s="25">
        <f t="shared" si="853"/>
        <v>324.08422868368217</v>
      </c>
      <c r="N583" s="25">
        <f t="shared" si="853"/>
        <v>323.79494069428205</v>
      </c>
      <c r="O583" s="25">
        <f t="shared" si="853"/>
        <v>324.94760764931095</v>
      </c>
      <c r="P583" s="33">
        <f t="shared" si="836"/>
        <v>123.31972485732686</v>
      </c>
      <c r="Q583" s="33">
        <f t="shared" si="837"/>
        <v>200.44376743203148</v>
      </c>
      <c r="R583" s="34">
        <f t="shared" si="804"/>
        <v>323.76349228935834</v>
      </c>
      <c r="S583" s="35">
        <f t="shared" si="775"/>
        <v>0</v>
      </c>
      <c r="U583" s="61">
        <f t="shared" si="776"/>
        <v>0</v>
      </c>
      <c r="V583" s="61">
        <f t="shared" si="777"/>
        <v>0</v>
      </c>
      <c r="W583" s="61">
        <f t="shared" si="778"/>
        <v>0</v>
      </c>
      <c r="X583" s="61">
        <f t="shared" si="779"/>
        <v>0</v>
      </c>
      <c r="Y583" s="61">
        <f t="shared" si="780"/>
        <v>0</v>
      </c>
      <c r="Z583" s="62">
        <f t="shared" si="781"/>
        <v>0</v>
      </c>
      <c r="AA583" s="61">
        <f t="shared" si="795"/>
        <v>0</v>
      </c>
      <c r="AB583" s="63">
        <f t="shared" si="796"/>
        <v>0</v>
      </c>
      <c r="AC583" s="73"/>
      <c r="AD583" s="81">
        <f t="shared" si="797"/>
        <v>0</v>
      </c>
      <c r="AE583" s="81">
        <f t="shared" si="782"/>
        <v>0</v>
      </c>
      <c r="AF583" s="81">
        <f t="shared" si="783"/>
        <v>0</v>
      </c>
      <c r="AG583" s="81">
        <f t="shared" si="784"/>
        <v>0</v>
      </c>
      <c r="AH583" s="81">
        <f t="shared" si="785"/>
        <v>0</v>
      </c>
      <c r="AI583" s="82">
        <f t="shared" si="786"/>
        <v>0</v>
      </c>
      <c r="AK583" s="86">
        <f t="shared" si="787"/>
        <v>0</v>
      </c>
      <c r="AL583" s="86">
        <f t="shared" si="788"/>
        <v>0</v>
      </c>
      <c r="AM583" s="86">
        <f t="shared" si="789"/>
        <v>0</v>
      </c>
      <c r="AN583" s="86">
        <f t="shared" si="790"/>
        <v>0</v>
      </c>
      <c r="AO583" s="56"/>
      <c r="AP583" s="53" t="str">
        <f t="shared" si="798"/>
        <v>HPS0110-ST-0320-005-B</v>
      </c>
      <c r="AQ583" s="53">
        <f t="shared" si="799"/>
        <v>288.19811653113561</v>
      </c>
      <c r="AR583" s="54">
        <f t="shared" ref="AR583:AU583" si="867">IF($B583=0,L583,AQ583*(1+AK583))</f>
        <v>323.76349228935834</v>
      </c>
      <c r="AS583" s="54">
        <f t="shared" si="867"/>
        <v>324.08422868368217</v>
      </c>
      <c r="AT583" s="54">
        <f t="shared" si="867"/>
        <v>323.79494069428205</v>
      </c>
      <c r="AU583" s="54">
        <f t="shared" si="867"/>
        <v>324.94760764931095</v>
      </c>
      <c r="AW583" s="102">
        <f t="shared" si="801"/>
        <v>0.12751468177691958</v>
      </c>
      <c r="AX583" s="102">
        <f t="shared" si="802"/>
        <v>0.12751468177691958</v>
      </c>
      <c r="AY583" s="103">
        <f t="shared" si="803"/>
        <v>1</v>
      </c>
    </row>
    <row r="584" spans="1:51" x14ac:dyDescent="0.2">
      <c r="A584" s="27" t="s">
        <v>598</v>
      </c>
      <c r="B584" s="18">
        <f>IF(ISERROR(VLOOKUP('Prices revenue smoothing'!A584,Quantities!$A$1:$B$576,2,FALSE)),0,VLOOKUP('Prices revenue smoothing'!A584,Quantities!$A$1:$B$576,2,FALSE))</f>
        <v>0</v>
      </c>
      <c r="C584" s="19">
        <f t="shared" si="792"/>
        <v>0.26013187125106102</v>
      </c>
      <c r="D584" s="20">
        <v>5</v>
      </c>
      <c r="E584" s="21">
        <v>390</v>
      </c>
      <c r="F584" s="22">
        <v>0</v>
      </c>
      <c r="G584" s="23">
        <v>0</v>
      </c>
      <c r="H584" s="23">
        <f>Prices!H581</f>
        <v>235.54818516465244</v>
      </c>
      <c r="I584" s="23">
        <f>VLOOKUP(A584,'[1]Public Lighting Charges'!$A$8:$L$689,12,FALSE)</f>
        <v>82.81690722410417</v>
      </c>
      <c r="J584" s="24">
        <f t="shared" si="793"/>
        <v>318.36509238875658</v>
      </c>
      <c r="K584" s="25">
        <f t="shared" si="794"/>
        <v>318.36509238875658</v>
      </c>
      <c r="L584" s="25">
        <f t="shared" si="853"/>
        <v>351.92940520968324</v>
      </c>
      <c r="M584" s="25">
        <f t="shared" si="853"/>
        <v>352.23209557756593</v>
      </c>
      <c r="N584" s="25">
        <f t="shared" si="853"/>
        <v>351.95908419037937</v>
      </c>
      <c r="O584" s="25">
        <f t="shared" si="853"/>
        <v>353.04689708233201</v>
      </c>
      <c r="P584" s="33">
        <f t="shared" si="836"/>
        <v>116.3812200450308</v>
      </c>
      <c r="Q584" s="33">
        <f t="shared" si="837"/>
        <v>235.54818516465244</v>
      </c>
      <c r="R584" s="34">
        <f t="shared" si="804"/>
        <v>351.92940520968324</v>
      </c>
      <c r="S584" s="35">
        <f t="shared" si="775"/>
        <v>0</v>
      </c>
      <c r="U584" s="61">
        <f t="shared" si="776"/>
        <v>0</v>
      </c>
      <c r="V584" s="61">
        <f t="shared" si="777"/>
        <v>0</v>
      </c>
      <c r="W584" s="61">
        <f t="shared" si="778"/>
        <v>0</v>
      </c>
      <c r="X584" s="61">
        <f t="shared" si="779"/>
        <v>0</v>
      </c>
      <c r="Y584" s="61">
        <f t="shared" si="780"/>
        <v>0</v>
      </c>
      <c r="Z584" s="62">
        <f t="shared" si="781"/>
        <v>0</v>
      </c>
      <c r="AA584" s="61">
        <f t="shared" si="795"/>
        <v>0</v>
      </c>
      <c r="AB584" s="63">
        <f t="shared" si="796"/>
        <v>0</v>
      </c>
      <c r="AC584" s="73"/>
      <c r="AD584" s="81">
        <f t="shared" si="797"/>
        <v>0</v>
      </c>
      <c r="AE584" s="81">
        <f t="shared" si="782"/>
        <v>0</v>
      </c>
      <c r="AF584" s="81">
        <f t="shared" si="783"/>
        <v>0</v>
      </c>
      <c r="AG584" s="81">
        <f t="shared" si="784"/>
        <v>0</v>
      </c>
      <c r="AH584" s="81">
        <f t="shared" si="785"/>
        <v>0</v>
      </c>
      <c r="AI584" s="82">
        <f t="shared" si="786"/>
        <v>0</v>
      </c>
      <c r="AK584" s="86">
        <f t="shared" si="787"/>
        <v>0</v>
      </c>
      <c r="AL584" s="86">
        <f t="shared" si="788"/>
        <v>0</v>
      </c>
      <c r="AM584" s="86">
        <f t="shared" si="789"/>
        <v>0</v>
      </c>
      <c r="AN584" s="86">
        <f t="shared" si="790"/>
        <v>0</v>
      </c>
      <c r="AO584" s="56"/>
      <c r="AP584" s="53" t="str">
        <f t="shared" si="798"/>
        <v>HPS0110-ST-0390-005-B</v>
      </c>
      <c r="AQ584" s="53">
        <f t="shared" si="799"/>
        <v>318.36509238875658</v>
      </c>
      <c r="AR584" s="54">
        <f t="shared" ref="AR584:AU584" si="868">IF($B584=0,L584,AQ584*(1+AK584))</f>
        <v>351.92940520968324</v>
      </c>
      <c r="AS584" s="54">
        <f t="shared" si="868"/>
        <v>352.23209557756593</v>
      </c>
      <c r="AT584" s="54">
        <f t="shared" si="868"/>
        <v>351.95908419037937</v>
      </c>
      <c r="AU584" s="54">
        <f t="shared" si="868"/>
        <v>353.04689708233201</v>
      </c>
      <c r="AW584" s="102">
        <f t="shared" si="801"/>
        <v>0.10893720926924165</v>
      </c>
      <c r="AX584" s="102">
        <f t="shared" si="802"/>
        <v>0.10893720926924165</v>
      </c>
      <c r="AY584" s="103">
        <f t="shared" si="803"/>
        <v>1</v>
      </c>
    </row>
    <row r="585" spans="1:51" x14ac:dyDescent="0.2">
      <c r="A585" s="27" t="s">
        <v>599</v>
      </c>
      <c r="B585" s="18">
        <f>IF(ISERROR(VLOOKUP('Prices revenue smoothing'!A585,Quantities!$A$1:$B$576,2,FALSE)),0,VLOOKUP('Prices revenue smoothing'!A585,Quantities!$A$1:$B$576,2,FALSE))</f>
        <v>0</v>
      </c>
      <c r="C585" s="19">
        <f t="shared" si="792"/>
        <v>0.20809920417359395</v>
      </c>
      <c r="D585" s="20">
        <v>5</v>
      </c>
      <c r="E585" s="21">
        <v>470</v>
      </c>
      <c r="F585" s="22">
        <v>0</v>
      </c>
      <c r="G585" s="23">
        <v>0</v>
      </c>
      <c r="H585" s="23">
        <f>Prices!H582</f>
        <v>305.75702062989433</v>
      </c>
      <c r="I585" s="23">
        <f>VLOOKUP(A585,'[1]Public Lighting Charges'!$A$8:$L$689,12,FALSE)</f>
        <v>80.348186286604161</v>
      </c>
      <c r="J585" s="24">
        <f t="shared" si="793"/>
        <v>386.1052069164985</v>
      </c>
      <c r="K585" s="25">
        <f t="shared" si="794"/>
        <v>386.1052069164985</v>
      </c>
      <c r="L585" s="25">
        <f t="shared" si="853"/>
        <v>418.66898826877707</v>
      </c>
      <c r="M585" s="25">
        <f t="shared" si="853"/>
        <v>418.96265562343916</v>
      </c>
      <c r="N585" s="25">
        <f t="shared" si="853"/>
        <v>418.69778253735939</v>
      </c>
      <c r="O585" s="25">
        <f t="shared" si="853"/>
        <v>419.75316839777395</v>
      </c>
      <c r="P585" s="33">
        <f t="shared" si="836"/>
        <v>112.91196763888274</v>
      </c>
      <c r="Q585" s="33">
        <f t="shared" si="837"/>
        <v>305.75702062989433</v>
      </c>
      <c r="R585" s="34">
        <f t="shared" si="804"/>
        <v>418.66898826877707</v>
      </c>
      <c r="S585" s="35">
        <f t="shared" si="775"/>
        <v>0</v>
      </c>
      <c r="U585" s="61">
        <f t="shared" si="776"/>
        <v>0</v>
      </c>
      <c r="V585" s="61">
        <f t="shared" si="777"/>
        <v>0</v>
      </c>
      <c r="W585" s="61">
        <f t="shared" si="778"/>
        <v>0</v>
      </c>
      <c r="X585" s="61">
        <f t="shared" si="779"/>
        <v>0</v>
      </c>
      <c r="Y585" s="61">
        <f t="shared" si="780"/>
        <v>0</v>
      </c>
      <c r="Z585" s="62">
        <f t="shared" si="781"/>
        <v>0</v>
      </c>
      <c r="AA585" s="61">
        <f t="shared" si="795"/>
        <v>0</v>
      </c>
      <c r="AB585" s="63">
        <f t="shared" si="796"/>
        <v>0</v>
      </c>
      <c r="AC585" s="73"/>
      <c r="AD585" s="81">
        <f t="shared" si="797"/>
        <v>0</v>
      </c>
      <c r="AE585" s="81">
        <f t="shared" si="782"/>
        <v>0</v>
      </c>
      <c r="AF585" s="81">
        <f t="shared" si="783"/>
        <v>0</v>
      </c>
      <c r="AG585" s="81">
        <f t="shared" si="784"/>
        <v>0</v>
      </c>
      <c r="AH585" s="81">
        <f t="shared" si="785"/>
        <v>0</v>
      </c>
      <c r="AI585" s="82">
        <f t="shared" si="786"/>
        <v>0</v>
      </c>
      <c r="AK585" s="86">
        <f t="shared" si="787"/>
        <v>0</v>
      </c>
      <c r="AL585" s="86">
        <f t="shared" si="788"/>
        <v>0</v>
      </c>
      <c r="AM585" s="86">
        <f t="shared" si="789"/>
        <v>0</v>
      </c>
      <c r="AN585" s="86">
        <f t="shared" si="790"/>
        <v>0</v>
      </c>
      <c r="AO585" s="56"/>
      <c r="AP585" s="53" t="str">
        <f t="shared" si="798"/>
        <v>HPS0110-ST-0470-005-B</v>
      </c>
      <c r="AQ585" s="53">
        <f t="shared" si="799"/>
        <v>386.1052069164985</v>
      </c>
      <c r="AR585" s="54">
        <f t="shared" ref="AR585:AU585" si="869">IF($B585=0,L585,AQ585*(1+AK585))</f>
        <v>418.66898826877707</v>
      </c>
      <c r="AS585" s="54">
        <f t="shared" si="869"/>
        <v>418.96265562343916</v>
      </c>
      <c r="AT585" s="54">
        <f t="shared" si="869"/>
        <v>418.69778253735939</v>
      </c>
      <c r="AU585" s="54">
        <f t="shared" si="869"/>
        <v>419.75316839777395</v>
      </c>
      <c r="AW585" s="102">
        <f t="shared" si="801"/>
        <v>8.7147132124929777E-2</v>
      </c>
      <c r="AX585" s="102">
        <f t="shared" si="802"/>
        <v>8.7147132124929777E-2</v>
      </c>
      <c r="AY585" s="103">
        <f t="shared" si="803"/>
        <v>1</v>
      </c>
    </row>
    <row r="586" spans="1:51" x14ac:dyDescent="0.2">
      <c r="A586" s="27" t="s">
        <v>600</v>
      </c>
      <c r="B586" s="18">
        <f>IF(ISERROR(VLOOKUP('Prices revenue smoothing'!A586,Quantities!$A$1:$B$576,2,FALSE)),0,VLOOKUP('Prices revenue smoothing'!A586,Quantities!$A$1:$B$576,2,FALSE))</f>
        <v>0</v>
      </c>
      <c r="C586" s="19">
        <f t="shared" si="792"/>
        <v>0.18227245079830368</v>
      </c>
      <c r="D586" s="20">
        <v>5</v>
      </c>
      <c r="E586" s="21">
        <v>550</v>
      </c>
      <c r="F586" s="22">
        <v>0</v>
      </c>
      <c r="G586" s="23">
        <v>0</v>
      </c>
      <c r="H586" s="23">
        <f>Prices!H583</f>
        <v>364.15727594341882</v>
      </c>
      <c r="I586" s="23">
        <f>VLOOKUP(A586,'[1]Public Lighting Charges'!$A$8:$L$689,12,FALSE)</f>
        <v>81.171093265770836</v>
      </c>
      <c r="J586" s="24">
        <f t="shared" si="793"/>
        <v>445.32836920918965</v>
      </c>
      <c r="K586" s="25">
        <f t="shared" si="794"/>
        <v>445.32836920918965</v>
      </c>
      <c r="L586" s="25">
        <f t="shared" si="853"/>
        <v>478.2256610510176</v>
      </c>
      <c r="M586" s="25">
        <f t="shared" si="853"/>
        <v>478.52233607675322</v>
      </c>
      <c r="N586" s="25">
        <f t="shared" si="853"/>
        <v>478.25475022363787</v>
      </c>
      <c r="O586" s="25">
        <f t="shared" si="853"/>
        <v>479.3209450945651</v>
      </c>
      <c r="P586" s="33">
        <f t="shared" si="836"/>
        <v>114.06838510759877</v>
      </c>
      <c r="Q586" s="33">
        <f t="shared" si="837"/>
        <v>364.15727594341882</v>
      </c>
      <c r="R586" s="34">
        <f t="shared" si="804"/>
        <v>478.2256610510176</v>
      </c>
      <c r="S586" s="35">
        <f t="shared" si="775"/>
        <v>0</v>
      </c>
      <c r="U586" s="61">
        <f t="shared" si="776"/>
        <v>0</v>
      </c>
      <c r="V586" s="61">
        <f t="shared" si="777"/>
        <v>0</v>
      </c>
      <c r="W586" s="61">
        <f t="shared" si="778"/>
        <v>0</v>
      </c>
      <c r="X586" s="61">
        <f t="shared" si="779"/>
        <v>0</v>
      </c>
      <c r="Y586" s="61">
        <f t="shared" si="780"/>
        <v>0</v>
      </c>
      <c r="Z586" s="62">
        <f t="shared" si="781"/>
        <v>0</v>
      </c>
      <c r="AA586" s="61">
        <f t="shared" si="795"/>
        <v>0</v>
      </c>
      <c r="AB586" s="63">
        <f t="shared" si="796"/>
        <v>0</v>
      </c>
      <c r="AC586" s="73"/>
      <c r="AD586" s="81">
        <f t="shared" si="797"/>
        <v>0</v>
      </c>
      <c r="AE586" s="81">
        <f t="shared" si="782"/>
        <v>0</v>
      </c>
      <c r="AF586" s="81">
        <f t="shared" si="783"/>
        <v>0</v>
      </c>
      <c r="AG586" s="81">
        <f t="shared" si="784"/>
        <v>0</v>
      </c>
      <c r="AH586" s="81">
        <f t="shared" si="785"/>
        <v>0</v>
      </c>
      <c r="AI586" s="82">
        <f t="shared" si="786"/>
        <v>0</v>
      </c>
      <c r="AK586" s="86">
        <f t="shared" si="787"/>
        <v>0</v>
      </c>
      <c r="AL586" s="86">
        <f t="shared" si="788"/>
        <v>0</v>
      </c>
      <c r="AM586" s="86">
        <f t="shared" si="789"/>
        <v>0</v>
      </c>
      <c r="AN586" s="86">
        <f t="shared" si="790"/>
        <v>0</v>
      </c>
      <c r="AO586" s="56"/>
      <c r="AP586" s="53" t="str">
        <f t="shared" si="798"/>
        <v>HPS0110-ST-0550-005-B</v>
      </c>
      <c r="AQ586" s="53">
        <f t="shared" si="799"/>
        <v>445.32836920918965</v>
      </c>
      <c r="AR586" s="54">
        <f t="shared" ref="AR586:AU586" si="870">IF($B586=0,L586,AQ586*(1+AK586))</f>
        <v>478.2256610510176</v>
      </c>
      <c r="AS586" s="54">
        <f t="shared" si="870"/>
        <v>478.52233607675322</v>
      </c>
      <c r="AT586" s="54">
        <f t="shared" si="870"/>
        <v>478.25475022363787</v>
      </c>
      <c r="AU586" s="54">
        <f t="shared" si="870"/>
        <v>479.3209450945651</v>
      </c>
      <c r="AW586" s="102">
        <f t="shared" si="801"/>
        <v>7.6331485339097505E-2</v>
      </c>
      <c r="AX586" s="102">
        <f t="shared" si="802"/>
        <v>7.6331485339097505E-2</v>
      </c>
      <c r="AY586" s="103">
        <f t="shared" si="803"/>
        <v>1</v>
      </c>
    </row>
    <row r="587" spans="1:51" x14ac:dyDescent="0.2">
      <c r="A587" s="27" t="s">
        <v>601</v>
      </c>
      <c r="B587" s="18">
        <f>IF(ISERROR(VLOOKUP('Prices revenue smoothing'!A587,Quantities!$A$1:$B$576,2,FALSE)),0,VLOOKUP('Prices revenue smoothing'!A587,Quantities!$A$1:$B$576,2,FALSE))</f>
        <v>0</v>
      </c>
      <c r="C587" s="19">
        <f t="shared" si="792"/>
        <v>0.16752821333218229</v>
      </c>
      <c r="D587" s="20">
        <v>5</v>
      </c>
      <c r="E587" s="21">
        <v>590</v>
      </c>
      <c r="F587" s="22">
        <v>0</v>
      </c>
      <c r="G587" s="23">
        <v>0</v>
      </c>
      <c r="H587" s="23">
        <f>Prices!H584</f>
        <v>399.26169367603978</v>
      </c>
      <c r="I587" s="23">
        <f>VLOOKUP(A587,'[1]Public Lighting Charges'!$A$8:$L$689,12,FALSE)</f>
        <v>80.348186286604161</v>
      </c>
      <c r="J587" s="24">
        <f t="shared" si="793"/>
        <v>479.60987996264396</v>
      </c>
      <c r="K587" s="25">
        <f t="shared" si="794"/>
        <v>479.60987996264396</v>
      </c>
      <c r="L587" s="25">
        <f t="shared" ref="L587:O618" si="871">IF($D587=5,($I587*(1+L$8)*L$7)+$H587,$J587*(1+L$8)*L$7)</f>
        <v>512.17366131492258</v>
      </c>
      <c r="M587" s="25">
        <f t="shared" si="871"/>
        <v>512.46732866958462</v>
      </c>
      <c r="N587" s="25">
        <f t="shared" si="871"/>
        <v>512.20245558350484</v>
      </c>
      <c r="O587" s="25">
        <f t="shared" si="871"/>
        <v>513.25784144391946</v>
      </c>
      <c r="P587" s="33">
        <f t="shared" si="836"/>
        <v>112.91196763888274</v>
      </c>
      <c r="Q587" s="33">
        <f t="shared" si="837"/>
        <v>399.26169367603978</v>
      </c>
      <c r="R587" s="34">
        <f t="shared" si="804"/>
        <v>512.17366131492258</v>
      </c>
      <c r="S587" s="35">
        <f t="shared" si="775"/>
        <v>0</v>
      </c>
      <c r="U587" s="61">
        <f t="shared" si="776"/>
        <v>0</v>
      </c>
      <c r="V587" s="61">
        <f t="shared" si="777"/>
        <v>0</v>
      </c>
      <c r="W587" s="61">
        <f t="shared" si="778"/>
        <v>0</v>
      </c>
      <c r="X587" s="61">
        <f t="shared" si="779"/>
        <v>0</v>
      </c>
      <c r="Y587" s="61">
        <f t="shared" si="780"/>
        <v>0</v>
      </c>
      <c r="Z587" s="62">
        <f t="shared" si="781"/>
        <v>0</v>
      </c>
      <c r="AA587" s="61">
        <f t="shared" si="795"/>
        <v>0</v>
      </c>
      <c r="AB587" s="63">
        <f t="shared" si="796"/>
        <v>0</v>
      </c>
      <c r="AC587" s="73"/>
      <c r="AD587" s="81">
        <f t="shared" si="797"/>
        <v>0</v>
      </c>
      <c r="AE587" s="81">
        <f t="shared" si="782"/>
        <v>0</v>
      </c>
      <c r="AF587" s="81">
        <f t="shared" si="783"/>
        <v>0</v>
      </c>
      <c r="AG587" s="81">
        <f t="shared" si="784"/>
        <v>0</v>
      </c>
      <c r="AH587" s="81">
        <f t="shared" si="785"/>
        <v>0</v>
      </c>
      <c r="AI587" s="82">
        <f t="shared" si="786"/>
        <v>0</v>
      </c>
      <c r="AK587" s="86">
        <f t="shared" si="787"/>
        <v>0</v>
      </c>
      <c r="AL587" s="86">
        <f t="shared" si="788"/>
        <v>0</v>
      </c>
      <c r="AM587" s="86">
        <f t="shared" si="789"/>
        <v>0</v>
      </c>
      <c r="AN587" s="86">
        <f t="shared" si="790"/>
        <v>0</v>
      </c>
      <c r="AO587" s="56"/>
      <c r="AP587" s="53" t="str">
        <f t="shared" si="798"/>
        <v>HPS0110-ST-0590-005-B</v>
      </c>
      <c r="AQ587" s="53">
        <f t="shared" si="799"/>
        <v>479.60987996264396</v>
      </c>
      <c r="AR587" s="54">
        <f t="shared" ref="AR587:AU587" si="872">IF($B587=0,L587,AQ587*(1+AK587))</f>
        <v>512.17366131492258</v>
      </c>
      <c r="AS587" s="54">
        <f t="shared" si="872"/>
        <v>512.46732866958462</v>
      </c>
      <c r="AT587" s="54">
        <f t="shared" si="872"/>
        <v>512.20245558350484</v>
      </c>
      <c r="AU587" s="54">
        <f t="shared" si="872"/>
        <v>513.25784144391946</v>
      </c>
      <c r="AW587" s="102">
        <f t="shared" si="801"/>
        <v>7.0156939810948615E-2</v>
      </c>
      <c r="AX587" s="102">
        <f t="shared" si="802"/>
        <v>7.0156939810948615E-2</v>
      </c>
      <c r="AY587" s="103">
        <f t="shared" si="803"/>
        <v>1</v>
      </c>
    </row>
    <row r="588" spans="1:51" x14ac:dyDescent="0.2">
      <c r="A588" s="27" t="s">
        <v>602</v>
      </c>
      <c r="B588" s="18">
        <f>IF(ISERROR(VLOOKUP('Prices revenue smoothing'!A588,Quantities!$A$1:$B$576,2,FALSE)),0,VLOOKUP('Prices revenue smoothing'!A588,Quantities!$A$1:$B$576,2,FALSE))</f>
        <v>0</v>
      </c>
      <c r="C588" s="19">
        <f t="shared" si="792"/>
        <v>0.27727168599788693</v>
      </c>
      <c r="D588" s="20">
        <v>5</v>
      </c>
      <c r="E588" s="21">
        <v>760</v>
      </c>
      <c r="F588" s="22">
        <v>0</v>
      </c>
      <c r="G588" s="23">
        <v>0</v>
      </c>
      <c r="H588" s="23">
        <f>Prices!H585</f>
        <v>217.08675348649436</v>
      </c>
      <c r="I588" s="23">
        <f>VLOOKUP(A588,'[1]Public Lighting Charges'!$A$8:$L$689,12,FALSE)</f>
        <v>83.284422349104162</v>
      </c>
      <c r="J588" s="24">
        <f t="shared" si="793"/>
        <v>300.37117583559854</v>
      </c>
      <c r="K588" s="25">
        <f t="shared" si="794"/>
        <v>300.37117583559854</v>
      </c>
      <c r="L588" s="25">
        <f t="shared" si="871"/>
        <v>334.124964748183</v>
      </c>
      <c r="M588" s="25">
        <f t="shared" si="871"/>
        <v>334.42936385320547</v>
      </c>
      <c r="N588" s="25">
        <f t="shared" si="871"/>
        <v>334.154811271629</v>
      </c>
      <c r="O588" s="25">
        <f t="shared" si="871"/>
        <v>335.24876504709448</v>
      </c>
      <c r="P588" s="33">
        <f t="shared" si="836"/>
        <v>117.03821126168864</v>
      </c>
      <c r="Q588" s="33">
        <f t="shared" si="837"/>
        <v>217.08675348649436</v>
      </c>
      <c r="R588" s="34">
        <f t="shared" si="804"/>
        <v>334.124964748183</v>
      </c>
      <c r="S588" s="35">
        <f t="shared" ref="S588:S651" si="873">R588-L588</f>
        <v>0</v>
      </c>
      <c r="U588" s="61">
        <f t="shared" ref="U588:U651" si="874">K588*$B588</f>
        <v>0</v>
      </c>
      <c r="V588" s="61">
        <f t="shared" ref="V588:V651" si="875">L588*$B588</f>
        <v>0</v>
      </c>
      <c r="W588" s="61">
        <f t="shared" ref="W588:W651" si="876">M588*$B588</f>
        <v>0</v>
      </c>
      <c r="X588" s="61">
        <f t="shared" ref="X588:X651" si="877">N588*$B588</f>
        <v>0</v>
      </c>
      <c r="Y588" s="61">
        <f t="shared" ref="Y588:Y651" si="878">O588*$B588</f>
        <v>0</v>
      </c>
      <c r="Z588" s="62">
        <f t="shared" ref="Z588:Z651" si="879">NPV($U$3,U588:Y588)</f>
        <v>0</v>
      </c>
      <c r="AA588" s="61">
        <f t="shared" si="795"/>
        <v>0</v>
      </c>
      <c r="AB588" s="63">
        <f t="shared" si="796"/>
        <v>0</v>
      </c>
      <c r="AC588" s="73"/>
      <c r="AD588" s="81">
        <f t="shared" si="797"/>
        <v>0</v>
      </c>
      <c r="AE588" s="81">
        <f t="shared" ref="AE588:AE651" si="880">AD588+($AB588*V$6)</f>
        <v>0</v>
      </c>
      <c r="AF588" s="81">
        <f t="shared" ref="AF588:AF651" si="881">AE588+($AB588*W$6)</f>
        <v>0</v>
      </c>
      <c r="AG588" s="81">
        <f t="shared" ref="AG588:AG651" si="882">AF588+($AB588*X$6)</f>
        <v>0</v>
      </c>
      <c r="AH588" s="81">
        <f t="shared" ref="AH588:AH651" si="883">AG588+($AB588*Y$6)</f>
        <v>0</v>
      </c>
      <c r="AI588" s="82">
        <f t="shared" ref="AI588:AI651" si="884">NPV($U$3,AD588:AH588)</f>
        <v>0</v>
      </c>
      <c r="AK588" s="86">
        <f t="shared" ref="AK588:AK651" si="885">IF(AD588=0,0,(AE588-AD588)/AD588)</f>
        <v>0</v>
      </c>
      <c r="AL588" s="86">
        <f t="shared" ref="AL588:AL651" si="886">IF(AE588=0,0,(AF588-AE588)/AE588)</f>
        <v>0</v>
      </c>
      <c r="AM588" s="86">
        <f t="shared" ref="AM588:AM651" si="887">IF(AF588=0,0,(AG588-AF588)/AF588)</f>
        <v>0</v>
      </c>
      <c r="AN588" s="86">
        <f t="shared" ref="AN588:AN651" si="888">IF(AG588=0,0,(AH588-AG588)/AG588)</f>
        <v>0</v>
      </c>
      <c r="AO588" s="56"/>
      <c r="AP588" s="53" t="str">
        <f t="shared" si="798"/>
        <v>HPS0110-ST-0760-005-B</v>
      </c>
      <c r="AQ588" s="53">
        <f t="shared" si="799"/>
        <v>300.37117583559854</v>
      </c>
      <c r="AR588" s="54">
        <f t="shared" ref="AR588:AU588" si="889">IF($B588=0,L588,AQ588*(1+AK588))</f>
        <v>334.124964748183</v>
      </c>
      <c r="AS588" s="54">
        <f t="shared" si="889"/>
        <v>334.42936385320547</v>
      </c>
      <c r="AT588" s="54">
        <f t="shared" si="889"/>
        <v>334.154811271629</v>
      </c>
      <c r="AU588" s="54">
        <f t="shared" si="889"/>
        <v>335.24876504709448</v>
      </c>
      <c r="AW588" s="102">
        <f t="shared" si="801"/>
        <v>0.11611496713847608</v>
      </c>
      <c r="AX588" s="102">
        <f t="shared" si="802"/>
        <v>0.11611496713847608</v>
      </c>
      <c r="AY588" s="103">
        <f t="shared" si="803"/>
        <v>1</v>
      </c>
    </row>
    <row r="589" spans="1:51" x14ac:dyDescent="0.2">
      <c r="A589" s="27" t="s">
        <v>603</v>
      </c>
      <c r="B589" s="18">
        <f>IF(ISERROR(VLOOKUP('Prices revenue smoothing'!A589,Quantities!$A$1:$B$576,2,FALSE)),0,VLOOKUP('Prices revenue smoothing'!A589,Quantities!$A$1:$B$576,2,FALSE))</f>
        <v>0</v>
      </c>
      <c r="C589" s="19">
        <f t="shared" ref="C589:C652" si="890">I589/J589</f>
        <v>0.24419878194327416</v>
      </c>
      <c r="D589" s="20">
        <v>5</v>
      </c>
      <c r="E589" s="21">
        <v>930</v>
      </c>
      <c r="F589" s="22">
        <v>0</v>
      </c>
      <c r="G589" s="23">
        <v>0</v>
      </c>
      <c r="H589" s="23">
        <f>Prices!H586</f>
        <v>252.19117121911532</v>
      </c>
      <c r="I589" s="23">
        <f>VLOOKUP(A589,'[1]Public Lighting Charges'!$A$8:$L$689,12,FALSE)</f>
        <v>81.482770015770839</v>
      </c>
      <c r="J589" s="24">
        <f t="shared" ref="J589:J652" si="891">SUM(F589:I589)</f>
        <v>333.67394123488617</v>
      </c>
      <c r="K589" s="25">
        <f t="shared" ref="K589:K652" si="892">J589</f>
        <v>333.67394123488617</v>
      </c>
      <c r="L589" s="25">
        <f t="shared" si="871"/>
        <v>366.69755047115268</v>
      </c>
      <c r="M589" s="25">
        <f t="shared" si="871"/>
        <v>366.99536465498147</v>
      </c>
      <c r="N589" s="25">
        <f t="shared" si="871"/>
        <v>366.72675133893949</v>
      </c>
      <c r="O589" s="25">
        <f t="shared" si="871"/>
        <v>367.79704013220862</v>
      </c>
      <c r="P589" s="33">
        <f t="shared" si="836"/>
        <v>114.50637925203735</v>
      </c>
      <c r="Q589" s="33">
        <f t="shared" si="837"/>
        <v>252.19117121911532</v>
      </c>
      <c r="R589" s="34">
        <f t="shared" si="804"/>
        <v>366.69755047115268</v>
      </c>
      <c r="S589" s="35">
        <f t="shared" si="873"/>
        <v>0</v>
      </c>
      <c r="U589" s="61">
        <f t="shared" si="874"/>
        <v>0</v>
      </c>
      <c r="V589" s="61">
        <f t="shared" si="875"/>
        <v>0</v>
      </c>
      <c r="W589" s="61">
        <f t="shared" si="876"/>
        <v>0</v>
      </c>
      <c r="X589" s="61">
        <f t="shared" si="877"/>
        <v>0</v>
      </c>
      <c r="Y589" s="61">
        <f t="shared" si="878"/>
        <v>0</v>
      </c>
      <c r="Z589" s="62">
        <f t="shared" si="879"/>
        <v>0</v>
      </c>
      <c r="AA589" s="61">
        <f t="shared" ref="AA589:AA652" si="893">Y589-U589</f>
        <v>0</v>
      </c>
      <c r="AB589" s="63">
        <f t="shared" ref="AB589:AB652" si="894">AA589/($Y$9-$U$9)</f>
        <v>0</v>
      </c>
      <c r="AC589" s="73"/>
      <c r="AD589" s="81">
        <f t="shared" ref="AD589:AD652" si="895">U589</f>
        <v>0</v>
      </c>
      <c r="AE589" s="81">
        <f t="shared" si="880"/>
        <v>0</v>
      </c>
      <c r="AF589" s="81">
        <f t="shared" si="881"/>
        <v>0</v>
      </c>
      <c r="AG589" s="81">
        <f t="shared" si="882"/>
        <v>0</v>
      </c>
      <c r="AH589" s="81">
        <f t="shared" si="883"/>
        <v>0</v>
      </c>
      <c r="AI589" s="82">
        <f t="shared" si="884"/>
        <v>0</v>
      </c>
      <c r="AK589" s="86">
        <f t="shared" si="885"/>
        <v>0</v>
      </c>
      <c r="AL589" s="86">
        <f t="shared" si="886"/>
        <v>0</v>
      </c>
      <c r="AM589" s="86">
        <f t="shared" si="887"/>
        <v>0</v>
      </c>
      <c r="AN589" s="86">
        <f t="shared" si="888"/>
        <v>0</v>
      </c>
      <c r="AO589" s="56"/>
      <c r="AP589" s="53" t="str">
        <f t="shared" ref="AP589:AP652" si="896">A589</f>
        <v>HPS0110-ST-0930-005-B</v>
      </c>
      <c r="AQ589" s="53">
        <f t="shared" ref="AQ589:AQ652" si="897">K589</f>
        <v>333.67394123488617</v>
      </c>
      <c r="AR589" s="54">
        <f t="shared" ref="AR589:AU589" si="898">IF($B589=0,L589,AQ589*(1+AK589))</f>
        <v>366.69755047115268</v>
      </c>
      <c r="AS589" s="54">
        <f t="shared" si="898"/>
        <v>366.99536465498147</v>
      </c>
      <c r="AT589" s="54">
        <f t="shared" si="898"/>
        <v>366.72675133893949</v>
      </c>
      <c r="AU589" s="54">
        <f t="shared" si="898"/>
        <v>367.79704013220862</v>
      </c>
      <c r="AW589" s="102">
        <f t="shared" ref="AW589:AW652" si="899">IF(K589=0,0,(O589-K589)/K589)</f>
        <v>0.10226480009507803</v>
      </c>
      <c r="AX589" s="102">
        <f t="shared" ref="AX589:AX652" si="900">IF(AQ589=0,0,(AU589-AQ589)/AQ589)</f>
        <v>0.10226480009507803</v>
      </c>
      <c r="AY589" s="103">
        <f t="shared" ref="AY589:AY652" si="901">IF(AX589=0,0,AW589/AX589)</f>
        <v>1</v>
      </c>
    </row>
    <row r="590" spans="1:51" x14ac:dyDescent="0.2">
      <c r="A590" s="27" t="s">
        <v>604</v>
      </c>
      <c r="B590" s="18">
        <f>IF(ISERROR(VLOOKUP('Prices revenue smoothing'!A590,Quantities!$A$1:$B$576,2,FALSE)),0,VLOOKUP('Prices revenue smoothing'!A590,Quantities!$A$1:$B$576,2,FALSE))</f>
        <v>0</v>
      </c>
      <c r="C590" s="19">
        <f t="shared" si="890"/>
        <v>0.37343382712084</v>
      </c>
      <c r="D590" s="20">
        <v>5</v>
      </c>
      <c r="E590" s="21">
        <v>960</v>
      </c>
      <c r="F590" s="22">
        <v>0</v>
      </c>
      <c r="G590" s="23">
        <v>0</v>
      </c>
      <c r="H590" s="23">
        <f>Prices!H587</f>
        <v>130.67010807746982</v>
      </c>
      <c r="I590" s="23">
        <f>VLOOKUP(A590,'[1]Public Lighting Charges'!$A$8:$L$689,12,FALSE)</f>
        <v>77.879465349104166</v>
      </c>
      <c r="J590" s="24">
        <f t="shared" si="891"/>
        <v>208.549573426574</v>
      </c>
      <c r="K590" s="25">
        <f t="shared" si="892"/>
        <v>208.549573426574</v>
      </c>
      <c r="L590" s="25">
        <f t="shared" si="871"/>
        <v>240.11282331020453</v>
      </c>
      <c r="M590" s="25">
        <f t="shared" si="871"/>
        <v>240.39746765164602</v>
      </c>
      <c r="N590" s="25">
        <f t="shared" si="871"/>
        <v>240.14073286667306</v>
      </c>
      <c r="O590" s="25">
        <f t="shared" si="871"/>
        <v>241.16369169554949</v>
      </c>
      <c r="P590" s="33">
        <f t="shared" si="836"/>
        <v>109.44271523273473</v>
      </c>
      <c r="Q590" s="33">
        <f t="shared" si="837"/>
        <v>130.67010807746982</v>
      </c>
      <c r="R590" s="34">
        <f t="shared" ref="R590:R653" si="902">SUM(P590:Q590)</f>
        <v>240.11282331020453</v>
      </c>
      <c r="S590" s="35">
        <f t="shared" si="873"/>
        <v>0</v>
      </c>
      <c r="U590" s="61">
        <f t="shared" si="874"/>
        <v>0</v>
      </c>
      <c r="V590" s="61">
        <f t="shared" si="875"/>
        <v>0</v>
      </c>
      <c r="W590" s="61">
        <f t="shared" si="876"/>
        <v>0</v>
      </c>
      <c r="X590" s="61">
        <f t="shared" si="877"/>
        <v>0</v>
      </c>
      <c r="Y590" s="61">
        <f t="shared" si="878"/>
        <v>0</v>
      </c>
      <c r="Z590" s="62">
        <f t="shared" si="879"/>
        <v>0</v>
      </c>
      <c r="AA590" s="61">
        <f t="shared" si="893"/>
        <v>0</v>
      </c>
      <c r="AB590" s="63">
        <f t="shared" si="894"/>
        <v>0</v>
      </c>
      <c r="AC590" s="73"/>
      <c r="AD590" s="81">
        <f t="shared" si="895"/>
        <v>0</v>
      </c>
      <c r="AE590" s="81">
        <f t="shared" si="880"/>
        <v>0</v>
      </c>
      <c r="AF590" s="81">
        <f t="shared" si="881"/>
        <v>0</v>
      </c>
      <c r="AG590" s="81">
        <f t="shared" si="882"/>
        <v>0</v>
      </c>
      <c r="AH590" s="81">
        <f t="shared" si="883"/>
        <v>0</v>
      </c>
      <c r="AI590" s="82">
        <f t="shared" si="884"/>
        <v>0</v>
      </c>
      <c r="AK590" s="86">
        <f t="shared" si="885"/>
        <v>0</v>
      </c>
      <c r="AL590" s="86">
        <f t="shared" si="886"/>
        <v>0</v>
      </c>
      <c r="AM590" s="86">
        <f t="shared" si="887"/>
        <v>0</v>
      </c>
      <c r="AN590" s="86">
        <f t="shared" si="888"/>
        <v>0</v>
      </c>
      <c r="AO590" s="56"/>
      <c r="AP590" s="53" t="str">
        <f t="shared" si="896"/>
        <v>HPS0110-ST-0960-005-B</v>
      </c>
      <c r="AQ590" s="53">
        <f t="shared" si="897"/>
        <v>208.549573426574</v>
      </c>
      <c r="AR590" s="54">
        <f t="shared" ref="AR590:AU590" si="903">IF($B590=0,L590,AQ590*(1+AK590))</f>
        <v>240.11282331020453</v>
      </c>
      <c r="AS590" s="54">
        <f t="shared" si="903"/>
        <v>240.39746765164602</v>
      </c>
      <c r="AT590" s="54">
        <f t="shared" si="903"/>
        <v>240.14073286667306</v>
      </c>
      <c r="AU590" s="54">
        <f t="shared" si="903"/>
        <v>241.16369169554949</v>
      </c>
      <c r="AW590" s="102">
        <f t="shared" si="899"/>
        <v>0.15638544703357182</v>
      </c>
      <c r="AX590" s="102">
        <f t="shared" si="900"/>
        <v>0.15638544703357182</v>
      </c>
      <c r="AY590" s="103">
        <f t="shared" si="901"/>
        <v>1</v>
      </c>
    </row>
    <row r="591" spans="1:51" x14ac:dyDescent="0.2">
      <c r="A591" s="27" t="s">
        <v>605</v>
      </c>
      <c r="B591" s="18">
        <f>IF(ISERROR(VLOOKUP('Prices revenue smoothing'!A591,Quantities!$A$1:$B$576,2,FALSE)),0,VLOOKUP('Prices revenue smoothing'!A591,Quantities!$A$1:$B$576,2,FALSE))</f>
        <v>0</v>
      </c>
      <c r="C591" s="19">
        <f t="shared" si="890"/>
        <v>0.42477970754321837</v>
      </c>
      <c r="D591" s="20">
        <v>5</v>
      </c>
      <c r="E591" s="21">
        <v>60</v>
      </c>
      <c r="F591" s="22">
        <v>0</v>
      </c>
      <c r="G591" s="23">
        <v>0</v>
      </c>
      <c r="H591" s="23">
        <f>Prices!H588</f>
        <v>95.565690344848861</v>
      </c>
      <c r="I591" s="23">
        <f>VLOOKUP(A591,'[1]Public Lighting Charges'!$A$8:$L$689,12,FALSE)</f>
        <v>70.571860082458173</v>
      </c>
      <c r="J591" s="24">
        <f t="shared" si="891"/>
        <v>166.13755042730702</v>
      </c>
      <c r="K591" s="25">
        <f t="shared" si="892"/>
        <v>166.13755042730702</v>
      </c>
      <c r="L591" s="25">
        <f t="shared" si="871"/>
        <v>194.73914963642207</v>
      </c>
      <c r="M591" s="25">
        <f t="shared" si="871"/>
        <v>194.99708515957218</v>
      </c>
      <c r="N591" s="25">
        <f t="shared" si="871"/>
        <v>194.76444037648082</v>
      </c>
      <c r="O591" s="25">
        <f t="shared" si="871"/>
        <v>195.69141267935905</v>
      </c>
      <c r="P591" s="33">
        <f t="shared" si="836"/>
        <v>99.173459291573209</v>
      </c>
      <c r="Q591" s="33">
        <f t="shared" si="837"/>
        <v>95.565690344848861</v>
      </c>
      <c r="R591" s="34">
        <f t="shared" si="902"/>
        <v>194.73914963642207</v>
      </c>
      <c r="S591" s="35">
        <f t="shared" si="873"/>
        <v>0</v>
      </c>
      <c r="U591" s="61">
        <f t="shared" si="874"/>
        <v>0</v>
      </c>
      <c r="V591" s="61">
        <f t="shared" si="875"/>
        <v>0</v>
      </c>
      <c r="W591" s="61">
        <f t="shared" si="876"/>
        <v>0</v>
      </c>
      <c r="X591" s="61">
        <f t="shared" si="877"/>
        <v>0</v>
      </c>
      <c r="Y591" s="61">
        <f t="shared" si="878"/>
        <v>0</v>
      </c>
      <c r="Z591" s="62">
        <f t="shared" si="879"/>
        <v>0</v>
      </c>
      <c r="AA591" s="61">
        <f t="shared" si="893"/>
        <v>0</v>
      </c>
      <c r="AB591" s="63">
        <f t="shared" si="894"/>
        <v>0</v>
      </c>
      <c r="AC591" s="73"/>
      <c r="AD591" s="81">
        <f t="shared" si="895"/>
        <v>0</v>
      </c>
      <c r="AE591" s="81">
        <f t="shared" si="880"/>
        <v>0</v>
      </c>
      <c r="AF591" s="81">
        <f t="shared" si="881"/>
        <v>0</v>
      </c>
      <c r="AG591" s="81">
        <f t="shared" si="882"/>
        <v>0</v>
      </c>
      <c r="AH591" s="81">
        <f t="shared" si="883"/>
        <v>0</v>
      </c>
      <c r="AI591" s="82">
        <f t="shared" si="884"/>
        <v>0</v>
      </c>
      <c r="AK591" s="86">
        <f t="shared" si="885"/>
        <v>0</v>
      </c>
      <c r="AL591" s="86">
        <f t="shared" si="886"/>
        <v>0</v>
      </c>
      <c r="AM591" s="86">
        <f t="shared" si="887"/>
        <v>0</v>
      </c>
      <c r="AN591" s="86">
        <f t="shared" si="888"/>
        <v>0</v>
      </c>
      <c r="AO591" s="56"/>
      <c r="AP591" s="53" t="str">
        <f t="shared" si="896"/>
        <v>HPS0110-TA-0060-005-B</v>
      </c>
      <c r="AQ591" s="53">
        <f t="shared" si="897"/>
        <v>166.13755042730702</v>
      </c>
      <c r="AR591" s="54">
        <f t="shared" ref="AR591:AU591" si="904">IF($B591=0,L591,AQ591*(1+AK591))</f>
        <v>194.73914963642207</v>
      </c>
      <c r="AS591" s="54">
        <f t="shared" si="904"/>
        <v>194.99708515957218</v>
      </c>
      <c r="AT591" s="54">
        <f t="shared" si="904"/>
        <v>194.76444037648082</v>
      </c>
      <c r="AU591" s="54">
        <f t="shared" si="904"/>
        <v>195.69141267935905</v>
      </c>
      <c r="AW591" s="102">
        <f t="shared" si="899"/>
        <v>0.17788791381622801</v>
      </c>
      <c r="AX591" s="102">
        <f t="shared" si="900"/>
        <v>0.17788791381622801</v>
      </c>
      <c r="AY591" s="103">
        <f t="shared" si="901"/>
        <v>1</v>
      </c>
    </row>
    <row r="592" spans="1:51" x14ac:dyDescent="0.2">
      <c r="A592" s="27" t="s">
        <v>606</v>
      </c>
      <c r="B592" s="18">
        <f>IF(ISERROR(VLOOKUP('Prices revenue smoothing'!A592,Quantities!$A$1:$B$576,2,FALSE)),0,VLOOKUP('Prices revenue smoothing'!A592,Quantities!$A$1:$B$576,2,FALSE))</f>
        <v>0</v>
      </c>
      <c r="C592" s="19">
        <f t="shared" si="890"/>
        <v>0.30900859700675665</v>
      </c>
      <c r="D592" s="20">
        <v>5</v>
      </c>
      <c r="E592" s="21">
        <v>230</v>
      </c>
      <c r="F592" s="22">
        <v>0</v>
      </c>
      <c r="G592" s="23">
        <v>0</v>
      </c>
      <c r="H592" s="23">
        <f>Prices!H589</f>
        <v>181.9823357538734</v>
      </c>
      <c r="I592" s="23">
        <f>VLOOKUP(A592,'[1]Public Lighting Charges'!$A$8:$L$689,12,FALSE)</f>
        <v>81.381774082458179</v>
      </c>
      <c r="J592" s="24">
        <f t="shared" si="891"/>
        <v>263.36410983633158</v>
      </c>
      <c r="K592" s="25">
        <f t="shared" si="892"/>
        <v>263.36410983633158</v>
      </c>
      <c r="L592" s="25">
        <f t="shared" si="871"/>
        <v>296.34678710335447</v>
      </c>
      <c r="M592" s="25">
        <f t="shared" si="871"/>
        <v>296.64423215366656</v>
      </c>
      <c r="N592" s="25">
        <f t="shared" si="871"/>
        <v>296.37595177736813</v>
      </c>
      <c r="O592" s="25">
        <f t="shared" si="871"/>
        <v>297.44491397342455</v>
      </c>
      <c r="P592" s="33">
        <f t="shared" si="836"/>
        <v>114.36445134948109</v>
      </c>
      <c r="Q592" s="33">
        <f t="shared" si="837"/>
        <v>181.9823357538734</v>
      </c>
      <c r="R592" s="34">
        <f t="shared" si="902"/>
        <v>296.34678710335447</v>
      </c>
      <c r="S592" s="35">
        <f t="shared" si="873"/>
        <v>0</v>
      </c>
      <c r="U592" s="61">
        <f t="shared" si="874"/>
        <v>0</v>
      </c>
      <c r="V592" s="61">
        <f t="shared" si="875"/>
        <v>0</v>
      </c>
      <c r="W592" s="61">
        <f t="shared" si="876"/>
        <v>0</v>
      </c>
      <c r="X592" s="61">
        <f t="shared" si="877"/>
        <v>0</v>
      </c>
      <c r="Y592" s="61">
        <f t="shared" si="878"/>
        <v>0</v>
      </c>
      <c r="Z592" s="62">
        <f t="shared" si="879"/>
        <v>0</v>
      </c>
      <c r="AA592" s="61">
        <f t="shared" si="893"/>
        <v>0</v>
      </c>
      <c r="AB592" s="63">
        <f t="shared" si="894"/>
        <v>0</v>
      </c>
      <c r="AC592" s="73"/>
      <c r="AD592" s="81">
        <f t="shared" si="895"/>
        <v>0</v>
      </c>
      <c r="AE592" s="81">
        <f t="shared" si="880"/>
        <v>0</v>
      </c>
      <c r="AF592" s="81">
        <f t="shared" si="881"/>
        <v>0</v>
      </c>
      <c r="AG592" s="81">
        <f t="shared" si="882"/>
        <v>0</v>
      </c>
      <c r="AH592" s="81">
        <f t="shared" si="883"/>
        <v>0</v>
      </c>
      <c r="AI592" s="82">
        <f t="shared" si="884"/>
        <v>0</v>
      </c>
      <c r="AK592" s="86">
        <f t="shared" si="885"/>
        <v>0</v>
      </c>
      <c r="AL592" s="86">
        <f t="shared" si="886"/>
        <v>0</v>
      </c>
      <c r="AM592" s="86">
        <f t="shared" si="887"/>
        <v>0</v>
      </c>
      <c r="AN592" s="86">
        <f t="shared" si="888"/>
        <v>0</v>
      </c>
      <c r="AO592" s="56"/>
      <c r="AP592" s="53" t="str">
        <f t="shared" si="896"/>
        <v>HPS0110-TA-0230-005-B</v>
      </c>
      <c r="AQ592" s="53">
        <f t="shared" si="897"/>
        <v>263.36410983633158</v>
      </c>
      <c r="AR592" s="54">
        <f t="shared" ref="AR592:AU592" si="905">IF($B592=0,L592,AQ592*(1+AK592))</f>
        <v>296.34678710335447</v>
      </c>
      <c r="AS592" s="54">
        <f t="shared" si="905"/>
        <v>296.64423215366656</v>
      </c>
      <c r="AT592" s="54">
        <f t="shared" si="905"/>
        <v>296.37595177736813</v>
      </c>
      <c r="AU592" s="54">
        <f t="shared" si="905"/>
        <v>297.44491397342455</v>
      </c>
      <c r="AW592" s="102">
        <f t="shared" si="899"/>
        <v>0.12940565120385078</v>
      </c>
      <c r="AX592" s="102">
        <f t="shared" si="900"/>
        <v>0.12940565120385078</v>
      </c>
      <c r="AY592" s="103">
        <f t="shared" si="901"/>
        <v>1</v>
      </c>
    </row>
    <row r="593" spans="1:51" x14ac:dyDescent="0.2">
      <c r="A593" s="27" t="s">
        <v>607</v>
      </c>
      <c r="B593" s="18">
        <f>IF(ISERROR(VLOOKUP('Prices revenue smoothing'!A593,Quantities!$A$1:$B$576,2,FALSE)),0,VLOOKUP('Prices revenue smoothing'!A593,Quantities!$A$1:$B$576,2,FALSE))</f>
        <v>0</v>
      </c>
      <c r="C593" s="19">
        <f t="shared" si="890"/>
        <v>0.2863989369748009</v>
      </c>
      <c r="D593" s="20">
        <v>5</v>
      </c>
      <c r="E593" s="21">
        <v>320</v>
      </c>
      <c r="F593" s="22">
        <v>0</v>
      </c>
      <c r="G593" s="23">
        <v>0</v>
      </c>
      <c r="H593" s="23">
        <f>Prices!H590</f>
        <v>200.44376743203148</v>
      </c>
      <c r="I593" s="23">
        <f>VLOOKUP(A593,'[1]Public Lighting Charges'!$A$8:$L$689,12,FALSE)</f>
        <v>80.446743832458168</v>
      </c>
      <c r="J593" s="24">
        <f t="shared" si="891"/>
        <v>280.89051126448965</v>
      </c>
      <c r="K593" s="25">
        <f t="shared" si="892"/>
        <v>280.89051126448965</v>
      </c>
      <c r="L593" s="25">
        <f t="shared" si="871"/>
        <v>313.49423634819686</v>
      </c>
      <c r="M593" s="25">
        <f t="shared" si="871"/>
        <v>313.78826392422928</v>
      </c>
      <c r="N593" s="25">
        <f t="shared" si="871"/>
        <v>313.52306593671079</v>
      </c>
      <c r="O593" s="25">
        <f t="shared" si="871"/>
        <v>314.57974636574147</v>
      </c>
      <c r="P593" s="33">
        <f t="shared" si="836"/>
        <v>113.05046891616536</v>
      </c>
      <c r="Q593" s="33">
        <f t="shared" si="837"/>
        <v>200.44376743203148</v>
      </c>
      <c r="R593" s="34">
        <f t="shared" si="902"/>
        <v>313.49423634819686</v>
      </c>
      <c r="S593" s="35">
        <f t="shared" si="873"/>
        <v>0</v>
      </c>
      <c r="U593" s="61">
        <f t="shared" si="874"/>
        <v>0</v>
      </c>
      <c r="V593" s="61">
        <f t="shared" si="875"/>
        <v>0</v>
      </c>
      <c r="W593" s="61">
        <f t="shared" si="876"/>
        <v>0</v>
      </c>
      <c r="X593" s="61">
        <f t="shared" si="877"/>
        <v>0</v>
      </c>
      <c r="Y593" s="61">
        <f t="shared" si="878"/>
        <v>0</v>
      </c>
      <c r="Z593" s="62">
        <f t="shared" si="879"/>
        <v>0</v>
      </c>
      <c r="AA593" s="61">
        <f t="shared" si="893"/>
        <v>0</v>
      </c>
      <c r="AB593" s="63">
        <f t="shared" si="894"/>
        <v>0</v>
      </c>
      <c r="AC593" s="73"/>
      <c r="AD593" s="81">
        <f t="shared" si="895"/>
        <v>0</v>
      </c>
      <c r="AE593" s="81">
        <f t="shared" si="880"/>
        <v>0</v>
      </c>
      <c r="AF593" s="81">
        <f t="shared" si="881"/>
        <v>0</v>
      </c>
      <c r="AG593" s="81">
        <f t="shared" si="882"/>
        <v>0</v>
      </c>
      <c r="AH593" s="81">
        <f t="shared" si="883"/>
        <v>0</v>
      </c>
      <c r="AI593" s="82">
        <f t="shared" si="884"/>
        <v>0</v>
      </c>
      <c r="AK593" s="86">
        <f t="shared" si="885"/>
        <v>0</v>
      </c>
      <c r="AL593" s="86">
        <f t="shared" si="886"/>
        <v>0</v>
      </c>
      <c r="AM593" s="86">
        <f t="shared" si="887"/>
        <v>0</v>
      </c>
      <c r="AN593" s="86">
        <f t="shared" si="888"/>
        <v>0</v>
      </c>
      <c r="AO593" s="56"/>
      <c r="AP593" s="53" t="str">
        <f t="shared" si="896"/>
        <v>HPS0110-TA-0320-005-B</v>
      </c>
      <c r="AQ593" s="53">
        <f t="shared" si="897"/>
        <v>280.89051126448965</v>
      </c>
      <c r="AR593" s="54">
        <f t="shared" ref="AR593:AU593" si="906">IF($B593=0,L593,AQ593*(1+AK593))</f>
        <v>313.49423634819686</v>
      </c>
      <c r="AS593" s="54">
        <f t="shared" si="906"/>
        <v>313.78826392422928</v>
      </c>
      <c r="AT593" s="54">
        <f t="shared" si="906"/>
        <v>313.52306593671079</v>
      </c>
      <c r="AU593" s="54">
        <f t="shared" si="906"/>
        <v>314.57974636574147</v>
      </c>
      <c r="AW593" s="102">
        <f t="shared" si="899"/>
        <v>0.11993724867953857</v>
      </c>
      <c r="AX593" s="102">
        <f t="shared" si="900"/>
        <v>0.11993724867953857</v>
      </c>
      <c r="AY593" s="103">
        <f t="shared" si="901"/>
        <v>1</v>
      </c>
    </row>
    <row r="594" spans="1:51" x14ac:dyDescent="0.2">
      <c r="A594" s="27" t="s">
        <v>608</v>
      </c>
      <c r="B594" s="18">
        <f>IF(ISERROR(VLOOKUP('Prices revenue smoothing'!A594,Quantities!$A$1:$B$576,2,FALSE)),0,VLOOKUP('Prices revenue smoothing'!A594,Quantities!$A$1:$B$576,2,FALSE))</f>
        <v>0</v>
      </c>
      <c r="C594" s="19">
        <f t="shared" si="890"/>
        <v>0.24275031170625957</v>
      </c>
      <c r="D594" s="20">
        <v>5</v>
      </c>
      <c r="E594" s="21">
        <v>390</v>
      </c>
      <c r="F594" s="22">
        <v>0</v>
      </c>
      <c r="G594" s="23">
        <v>0</v>
      </c>
      <c r="H594" s="23">
        <f>Prices!H591</f>
        <v>235.54818516465244</v>
      </c>
      <c r="I594" s="23">
        <f>VLOOKUP(A594,'[1]Public Lighting Charges'!$A$8:$L$689,12,FALSE)</f>
        <v>75.509301957458177</v>
      </c>
      <c r="J594" s="24">
        <f t="shared" si="891"/>
        <v>311.05748712211062</v>
      </c>
      <c r="K594" s="25">
        <f t="shared" si="892"/>
        <v>311.05748712211062</v>
      </c>
      <c r="L594" s="25">
        <f t="shared" si="871"/>
        <v>341.66014926852171</v>
      </c>
      <c r="M594" s="25">
        <f t="shared" si="871"/>
        <v>341.93613081811304</v>
      </c>
      <c r="N594" s="25">
        <f t="shared" si="871"/>
        <v>341.68720943280806</v>
      </c>
      <c r="O594" s="25">
        <f t="shared" si="871"/>
        <v>342.67903579876253</v>
      </c>
      <c r="P594" s="33">
        <f t="shared" si="836"/>
        <v>106.11196410386928</v>
      </c>
      <c r="Q594" s="33">
        <f t="shared" si="837"/>
        <v>235.54818516465244</v>
      </c>
      <c r="R594" s="34">
        <f t="shared" si="902"/>
        <v>341.66014926852171</v>
      </c>
      <c r="S594" s="35">
        <f t="shared" si="873"/>
        <v>0</v>
      </c>
      <c r="U594" s="61">
        <f t="shared" si="874"/>
        <v>0</v>
      </c>
      <c r="V594" s="61">
        <f t="shared" si="875"/>
        <v>0</v>
      </c>
      <c r="W594" s="61">
        <f t="shared" si="876"/>
        <v>0</v>
      </c>
      <c r="X594" s="61">
        <f t="shared" si="877"/>
        <v>0</v>
      </c>
      <c r="Y594" s="61">
        <f t="shared" si="878"/>
        <v>0</v>
      </c>
      <c r="Z594" s="62">
        <f t="shared" si="879"/>
        <v>0</v>
      </c>
      <c r="AA594" s="61">
        <f t="shared" si="893"/>
        <v>0</v>
      </c>
      <c r="AB594" s="63">
        <f t="shared" si="894"/>
        <v>0</v>
      </c>
      <c r="AC594" s="73"/>
      <c r="AD594" s="81">
        <f t="shared" si="895"/>
        <v>0</v>
      </c>
      <c r="AE594" s="81">
        <f t="shared" si="880"/>
        <v>0</v>
      </c>
      <c r="AF594" s="81">
        <f t="shared" si="881"/>
        <v>0</v>
      </c>
      <c r="AG594" s="81">
        <f t="shared" si="882"/>
        <v>0</v>
      </c>
      <c r="AH594" s="81">
        <f t="shared" si="883"/>
        <v>0</v>
      </c>
      <c r="AI594" s="82">
        <f t="shared" si="884"/>
        <v>0</v>
      </c>
      <c r="AK594" s="86">
        <f t="shared" si="885"/>
        <v>0</v>
      </c>
      <c r="AL594" s="86">
        <f t="shared" si="886"/>
        <v>0</v>
      </c>
      <c r="AM594" s="86">
        <f t="shared" si="887"/>
        <v>0</v>
      </c>
      <c r="AN594" s="86">
        <f t="shared" si="888"/>
        <v>0</v>
      </c>
      <c r="AO594" s="56"/>
      <c r="AP594" s="53" t="str">
        <f t="shared" si="896"/>
        <v>HPS0110-TA-0390-005-B</v>
      </c>
      <c r="AQ594" s="53">
        <f t="shared" si="897"/>
        <v>311.05748712211062</v>
      </c>
      <c r="AR594" s="54">
        <f t="shared" ref="AR594:AU594" si="907">IF($B594=0,L594,AQ594*(1+AK594))</f>
        <v>341.66014926852171</v>
      </c>
      <c r="AS594" s="54">
        <f t="shared" si="907"/>
        <v>341.93613081811304</v>
      </c>
      <c r="AT594" s="54">
        <f t="shared" si="907"/>
        <v>341.68720943280806</v>
      </c>
      <c r="AU594" s="54">
        <f t="shared" si="907"/>
        <v>342.67903579876253</v>
      </c>
      <c r="AW594" s="102">
        <f t="shared" si="899"/>
        <v>0.10165821427162229</v>
      </c>
      <c r="AX594" s="102">
        <f t="shared" si="900"/>
        <v>0.10165821427162229</v>
      </c>
      <c r="AY594" s="103">
        <f t="shared" si="901"/>
        <v>1</v>
      </c>
    </row>
    <row r="595" spans="1:51" x14ac:dyDescent="0.2">
      <c r="A595" s="27" t="s">
        <v>609</v>
      </c>
      <c r="B595" s="18">
        <f>IF(ISERROR(VLOOKUP('Prices revenue smoothing'!A595,Quantities!$A$1:$B$576,2,FALSE)),0,VLOOKUP('Prices revenue smoothing'!A595,Quantities!$A$1:$B$576,2,FALSE))</f>
        <v>0</v>
      </c>
      <c r="C595" s="19">
        <f t="shared" si="890"/>
        <v>0.1546479552040512</v>
      </c>
      <c r="D595" s="20">
        <v>5</v>
      </c>
      <c r="E595" s="21">
        <v>590</v>
      </c>
      <c r="F595" s="22">
        <v>0</v>
      </c>
      <c r="G595" s="23">
        <v>0</v>
      </c>
      <c r="H595" s="23">
        <f>Prices!H592</f>
        <v>399.26169367603978</v>
      </c>
      <c r="I595" s="23">
        <f>VLOOKUP(A595,'[1]Public Lighting Charges'!$A$8:$L$689,12,FALSE)</f>
        <v>73.040581019958168</v>
      </c>
      <c r="J595" s="24">
        <f t="shared" si="891"/>
        <v>472.30227469599794</v>
      </c>
      <c r="K595" s="25">
        <f t="shared" si="892"/>
        <v>472.30227469599794</v>
      </c>
      <c r="L595" s="25">
        <f t="shared" si="871"/>
        <v>501.90440537376105</v>
      </c>
      <c r="M595" s="25">
        <f t="shared" si="871"/>
        <v>502.17136391013173</v>
      </c>
      <c r="N595" s="25">
        <f t="shared" si="871"/>
        <v>501.93058082593359</v>
      </c>
      <c r="O595" s="25">
        <f t="shared" si="871"/>
        <v>502.88998016034992</v>
      </c>
      <c r="P595" s="33">
        <f t="shared" si="836"/>
        <v>102.64271169772124</v>
      </c>
      <c r="Q595" s="33">
        <f t="shared" si="837"/>
        <v>399.26169367603978</v>
      </c>
      <c r="R595" s="34">
        <f t="shared" si="902"/>
        <v>501.90440537376105</v>
      </c>
      <c r="S595" s="35">
        <f t="shared" si="873"/>
        <v>0</v>
      </c>
      <c r="U595" s="61">
        <f t="shared" si="874"/>
        <v>0</v>
      </c>
      <c r="V595" s="61">
        <f t="shared" si="875"/>
        <v>0</v>
      </c>
      <c r="W595" s="61">
        <f t="shared" si="876"/>
        <v>0</v>
      </c>
      <c r="X595" s="61">
        <f t="shared" si="877"/>
        <v>0</v>
      </c>
      <c r="Y595" s="61">
        <f t="shared" si="878"/>
        <v>0</v>
      </c>
      <c r="Z595" s="62">
        <f t="shared" si="879"/>
        <v>0</v>
      </c>
      <c r="AA595" s="61">
        <f t="shared" si="893"/>
        <v>0</v>
      </c>
      <c r="AB595" s="63">
        <f t="shared" si="894"/>
        <v>0</v>
      </c>
      <c r="AC595" s="73"/>
      <c r="AD595" s="81">
        <f t="shared" si="895"/>
        <v>0</v>
      </c>
      <c r="AE595" s="81">
        <f t="shared" si="880"/>
        <v>0</v>
      </c>
      <c r="AF595" s="81">
        <f t="shared" si="881"/>
        <v>0</v>
      </c>
      <c r="AG595" s="81">
        <f t="shared" si="882"/>
        <v>0</v>
      </c>
      <c r="AH595" s="81">
        <f t="shared" si="883"/>
        <v>0</v>
      </c>
      <c r="AI595" s="82">
        <f t="shared" si="884"/>
        <v>0</v>
      </c>
      <c r="AK595" s="86">
        <f t="shared" si="885"/>
        <v>0</v>
      </c>
      <c r="AL595" s="86">
        <f t="shared" si="886"/>
        <v>0</v>
      </c>
      <c r="AM595" s="86">
        <f t="shared" si="887"/>
        <v>0</v>
      </c>
      <c r="AN595" s="86">
        <f t="shared" si="888"/>
        <v>0</v>
      </c>
      <c r="AO595" s="56"/>
      <c r="AP595" s="53" t="str">
        <f t="shared" si="896"/>
        <v>HPS0110-TA-0590-005-B</v>
      </c>
      <c r="AQ595" s="53">
        <f t="shared" si="897"/>
        <v>472.30227469599794</v>
      </c>
      <c r="AR595" s="54">
        <f t="shared" ref="AR595:AU595" si="908">IF($B595=0,L595,AQ595*(1+AK595))</f>
        <v>501.90440537376105</v>
      </c>
      <c r="AS595" s="54">
        <f t="shared" si="908"/>
        <v>502.17136391013173</v>
      </c>
      <c r="AT595" s="54">
        <f t="shared" si="908"/>
        <v>501.93058082593359</v>
      </c>
      <c r="AU595" s="54">
        <f t="shared" si="908"/>
        <v>502.88998016034992</v>
      </c>
      <c r="AW595" s="102">
        <f t="shared" si="899"/>
        <v>6.4762985704525905E-2</v>
      </c>
      <c r="AX595" s="102">
        <f t="shared" si="900"/>
        <v>6.4762985704525905E-2</v>
      </c>
      <c r="AY595" s="103">
        <f t="shared" si="901"/>
        <v>1</v>
      </c>
    </row>
    <row r="596" spans="1:51" x14ac:dyDescent="0.2">
      <c r="A596" s="27" t="s">
        <v>610</v>
      </c>
      <c r="B596" s="18">
        <f>IF(ISERROR(VLOOKUP('Prices revenue smoothing'!A596,Quantities!$A$1:$B$576,2,FALSE)),0,VLOOKUP('Prices revenue smoothing'!A596,Quantities!$A$1:$B$576,2,FALSE))</f>
        <v>0</v>
      </c>
      <c r="C596" s="19">
        <f t="shared" si="890"/>
        <v>0.3506816233598668</v>
      </c>
      <c r="D596" s="20">
        <v>5</v>
      </c>
      <c r="E596" s="21">
        <v>960</v>
      </c>
      <c r="F596" s="22">
        <v>0</v>
      </c>
      <c r="G596" s="23">
        <v>0</v>
      </c>
      <c r="H596" s="23">
        <f>Prices!H593</f>
        <v>130.67010807746982</v>
      </c>
      <c r="I596" s="23">
        <f>VLOOKUP(A596,'[1]Public Lighting Charges'!$A$8:$L$689,12,FALSE)</f>
        <v>70.571860082458173</v>
      </c>
      <c r="J596" s="24">
        <f t="shared" si="891"/>
        <v>201.24196815992798</v>
      </c>
      <c r="K596" s="25">
        <f t="shared" si="892"/>
        <v>201.24196815992798</v>
      </c>
      <c r="L596" s="25">
        <f t="shared" si="871"/>
        <v>229.84356736904303</v>
      </c>
      <c r="M596" s="25">
        <f t="shared" si="871"/>
        <v>230.10150289219314</v>
      </c>
      <c r="N596" s="25">
        <f t="shared" si="871"/>
        <v>229.86885810910178</v>
      </c>
      <c r="O596" s="25">
        <f t="shared" si="871"/>
        <v>230.79583041198001</v>
      </c>
      <c r="P596" s="33">
        <f t="shared" si="836"/>
        <v>99.173459291573209</v>
      </c>
      <c r="Q596" s="33">
        <f t="shared" si="837"/>
        <v>130.67010807746982</v>
      </c>
      <c r="R596" s="34">
        <f t="shared" si="902"/>
        <v>229.84356736904303</v>
      </c>
      <c r="S596" s="35">
        <f t="shared" si="873"/>
        <v>0</v>
      </c>
      <c r="U596" s="61">
        <f t="shared" si="874"/>
        <v>0</v>
      </c>
      <c r="V596" s="61">
        <f t="shared" si="875"/>
        <v>0</v>
      </c>
      <c r="W596" s="61">
        <f t="shared" si="876"/>
        <v>0</v>
      </c>
      <c r="X596" s="61">
        <f t="shared" si="877"/>
        <v>0</v>
      </c>
      <c r="Y596" s="61">
        <f t="shared" si="878"/>
        <v>0</v>
      </c>
      <c r="Z596" s="62">
        <f t="shared" si="879"/>
        <v>0</v>
      </c>
      <c r="AA596" s="61">
        <f t="shared" si="893"/>
        <v>0</v>
      </c>
      <c r="AB596" s="63">
        <f t="shared" si="894"/>
        <v>0</v>
      </c>
      <c r="AC596" s="73"/>
      <c r="AD596" s="81">
        <f t="shared" si="895"/>
        <v>0</v>
      </c>
      <c r="AE596" s="81">
        <f t="shared" si="880"/>
        <v>0</v>
      </c>
      <c r="AF596" s="81">
        <f t="shared" si="881"/>
        <v>0</v>
      </c>
      <c r="AG596" s="81">
        <f t="shared" si="882"/>
        <v>0</v>
      </c>
      <c r="AH596" s="81">
        <f t="shared" si="883"/>
        <v>0</v>
      </c>
      <c r="AI596" s="82">
        <f t="shared" si="884"/>
        <v>0</v>
      </c>
      <c r="AK596" s="86">
        <f t="shared" si="885"/>
        <v>0</v>
      </c>
      <c r="AL596" s="86">
        <f t="shared" si="886"/>
        <v>0</v>
      </c>
      <c r="AM596" s="86">
        <f t="shared" si="887"/>
        <v>0</v>
      </c>
      <c r="AN596" s="86">
        <f t="shared" si="888"/>
        <v>0</v>
      </c>
      <c r="AO596" s="56"/>
      <c r="AP596" s="53" t="str">
        <f t="shared" si="896"/>
        <v>HPS0110-TA-0960-005-B</v>
      </c>
      <c r="AQ596" s="53">
        <f t="shared" si="897"/>
        <v>201.24196815992798</v>
      </c>
      <c r="AR596" s="54">
        <f t="shared" ref="AR596:AU596" si="909">IF($B596=0,L596,AQ596*(1+AK596))</f>
        <v>229.84356736904303</v>
      </c>
      <c r="AS596" s="54">
        <f t="shared" si="909"/>
        <v>230.10150289219314</v>
      </c>
      <c r="AT596" s="54">
        <f t="shared" si="909"/>
        <v>229.86885810910178</v>
      </c>
      <c r="AU596" s="54">
        <f t="shared" si="909"/>
        <v>230.79583041198001</v>
      </c>
      <c r="AW596" s="102">
        <f t="shared" si="899"/>
        <v>0.14685735049343895</v>
      </c>
      <c r="AX596" s="102">
        <f t="shared" si="900"/>
        <v>0.14685735049343895</v>
      </c>
      <c r="AY596" s="103">
        <f t="shared" si="901"/>
        <v>1</v>
      </c>
    </row>
    <row r="597" spans="1:51" x14ac:dyDescent="0.2">
      <c r="A597" s="27" t="s">
        <v>611</v>
      </c>
      <c r="B597" s="18">
        <f>IF(ISERROR(VLOOKUP('Prices revenue smoothing'!A597,Quantities!$A$1:$B$576,2,FALSE)),0,VLOOKUP('Prices revenue smoothing'!A597,Quantities!$A$1:$B$576,2,FALSE))</f>
        <v>0</v>
      </c>
      <c r="C597" s="19">
        <f t="shared" si="890"/>
        <v>0.41743241477144488</v>
      </c>
      <c r="D597" s="20">
        <v>5</v>
      </c>
      <c r="E597" s="21">
        <v>70</v>
      </c>
      <c r="F597" s="22">
        <v>0</v>
      </c>
      <c r="G597" s="23">
        <v>0</v>
      </c>
      <c r="H597" s="23">
        <f>Prices!H594</f>
        <v>104.02373594377168</v>
      </c>
      <c r="I597" s="23">
        <f>VLOOKUP(A597,'[1]Public Lighting Charges'!$A$8:$L$689,12,FALSE)</f>
        <v>74.537067268375267</v>
      </c>
      <c r="J597" s="24">
        <f t="shared" si="891"/>
        <v>178.56080321214694</v>
      </c>
      <c r="K597" s="25">
        <f t="shared" si="892"/>
        <v>178.56080321214694</v>
      </c>
      <c r="L597" s="25">
        <f t="shared" si="871"/>
        <v>208.76943483588434</v>
      </c>
      <c r="M597" s="25">
        <f t="shared" si="871"/>
        <v>209.04186293140964</v>
      </c>
      <c r="N597" s="25">
        <f t="shared" si="871"/>
        <v>208.79614658176752</v>
      </c>
      <c r="O597" s="25">
        <f t="shared" si="871"/>
        <v>209.77520249463171</v>
      </c>
      <c r="P597" s="33">
        <f t="shared" si="836"/>
        <v>104.74569889211266</v>
      </c>
      <c r="Q597" s="33">
        <f t="shared" si="837"/>
        <v>104.02373594377168</v>
      </c>
      <c r="R597" s="34">
        <f t="shared" si="902"/>
        <v>208.76943483588434</v>
      </c>
      <c r="S597" s="35">
        <f t="shared" si="873"/>
        <v>0</v>
      </c>
      <c r="U597" s="61">
        <f t="shared" si="874"/>
        <v>0</v>
      </c>
      <c r="V597" s="61">
        <f t="shared" si="875"/>
        <v>0</v>
      </c>
      <c r="W597" s="61">
        <f t="shared" si="876"/>
        <v>0</v>
      </c>
      <c r="X597" s="61">
        <f t="shared" si="877"/>
        <v>0</v>
      </c>
      <c r="Y597" s="61">
        <f t="shared" si="878"/>
        <v>0</v>
      </c>
      <c r="Z597" s="62">
        <f t="shared" si="879"/>
        <v>0</v>
      </c>
      <c r="AA597" s="61">
        <f t="shared" si="893"/>
        <v>0</v>
      </c>
      <c r="AB597" s="63">
        <f t="shared" si="894"/>
        <v>0</v>
      </c>
      <c r="AC597" s="73"/>
      <c r="AD597" s="81">
        <f t="shared" si="895"/>
        <v>0</v>
      </c>
      <c r="AE597" s="81">
        <f t="shared" si="880"/>
        <v>0</v>
      </c>
      <c r="AF597" s="81">
        <f t="shared" si="881"/>
        <v>0</v>
      </c>
      <c r="AG597" s="81">
        <f t="shared" si="882"/>
        <v>0</v>
      </c>
      <c r="AH597" s="81">
        <f t="shared" si="883"/>
        <v>0</v>
      </c>
      <c r="AI597" s="82">
        <f t="shared" si="884"/>
        <v>0</v>
      </c>
      <c r="AK597" s="86">
        <f t="shared" si="885"/>
        <v>0</v>
      </c>
      <c r="AL597" s="86">
        <f t="shared" si="886"/>
        <v>0</v>
      </c>
      <c r="AM597" s="86">
        <f t="shared" si="887"/>
        <v>0</v>
      </c>
      <c r="AN597" s="86">
        <f t="shared" si="888"/>
        <v>0</v>
      </c>
      <c r="AO597" s="56"/>
      <c r="AP597" s="53" t="str">
        <f t="shared" si="896"/>
        <v>HPS0140-ST-0070-005-B</v>
      </c>
      <c r="AQ597" s="53">
        <f t="shared" si="897"/>
        <v>178.56080321214694</v>
      </c>
      <c r="AR597" s="54">
        <f t="shared" ref="AR597:AU597" si="910">IF($B597=0,L597,AQ597*(1+AK597))</f>
        <v>208.76943483588434</v>
      </c>
      <c r="AS597" s="54">
        <f t="shared" si="910"/>
        <v>209.04186293140964</v>
      </c>
      <c r="AT597" s="54">
        <f t="shared" si="910"/>
        <v>208.79614658176752</v>
      </c>
      <c r="AU597" s="54">
        <f t="shared" si="910"/>
        <v>209.77520249463171</v>
      </c>
      <c r="AW597" s="102">
        <f t="shared" si="899"/>
        <v>0.1748110375903672</v>
      </c>
      <c r="AX597" s="102">
        <f t="shared" si="900"/>
        <v>0.1748110375903672</v>
      </c>
      <c r="AY597" s="103">
        <f t="shared" si="901"/>
        <v>1</v>
      </c>
    </row>
    <row r="598" spans="1:51" x14ac:dyDescent="0.2">
      <c r="A598" s="27" t="s">
        <v>612</v>
      </c>
      <c r="B598" s="18">
        <f>IF(ISERROR(VLOOKUP('Prices revenue smoothing'!A598,Quantities!$A$1:$B$576,2,FALSE)),0,VLOOKUP('Prices revenue smoothing'!A598,Quantities!$A$1:$B$576,2,FALSE))</f>
        <v>0</v>
      </c>
      <c r="C598" s="19">
        <f t="shared" si="890"/>
        <v>0.28778721411852615</v>
      </c>
      <c r="D598" s="20">
        <v>5</v>
      </c>
      <c r="E598" s="21">
        <v>330</v>
      </c>
      <c r="F598" s="22">
        <v>0</v>
      </c>
      <c r="G598" s="23">
        <v>0</v>
      </c>
      <c r="H598" s="23">
        <f>Prices!H595</f>
        <v>208.90181303095429</v>
      </c>
      <c r="I598" s="23">
        <f>VLOOKUP(A598,'[1]Public Lighting Charges'!$A$8:$L$689,12,FALSE)</f>
        <v>84.411951018375262</v>
      </c>
      <c r="J598" s="24">
        <f t="shared" si="891"/>
        <v>293.31376404932956</v>
      </c>
      <c r="K598" s="25">
        <f t="shared" si="892"/>
        <v>293.31376404932956</v>
      </c>
      <c r="L598" s="25">
        <f t="shared" si="871"/>
        <v>327.52452154765911</v>
      </c>
      <c r="M598" s="25">
        <f t="shared" si="871"/>
        <v>327.83304169606674</v>
      </c>
      <c r="N598" s="25">
        <f t="shared" si="871"/>
        <v>327.55477214199749</v>
      </c>
      <c r="O598" s="25">
        <f t="shared" si="871"/>
        <v>328.66353618101414</v>
      </c>
      <c r="P598" s="33">
        <f t="shared" si="836"/>
        <v>118.6227085167048</v>
      </c>
      <c r="Q598" s="33">
        <f t="shared" si="837"/>
        <v>208.90181303095429</v>
      </c>
      <c r="R598" s="34">
        <f t="shared" si="902"/>
        <v>327.52452154765911</v>
      </c>
      <c r="S598" s="35">
        <f t="shared" si="873"/>
        <v>0</v>
      </c>
      <c r="U598" s="61">
        <f t="shared" si="874"/>
        <v>0</v>
      </c>
      <c r="V598" s="61">
        <f t="shared" si="875"/>
        <v>0</v>
      </c>
      <c r="W598" s="61">
        <f t="shared" si="876"/>
        <v>0</v>
      </c>
      <c r="X598" s="61">
        <f t="shared" si="877"/>
        <v>0</v>
      </c>
      <c r="Y598" s="61">
        <f t="shared" si="878"/>
        <v>0</v>
      </c>
      <c r="Z598" s="62">
        <f t="shared" si="879"/>
        <v>0</v>
      </c>
      <c r="AA598" s="61">
        <f t="shared" si="893"/>
        <v>0</v>
      </c>
      <c r="AB598" s="63">
        <f t="shared" si="894"/>
        <v>0</v>
      </c>
      <c r="AC598" s="73"/>
      <c r="AD598" s="81">
        <f t="shared" si="895"/>
        <v>0</v>
      </c>
      <c r="AE598" s="81">
        <f t="shared" si="880"/>
        <v>0</v>
      </c>
      <c r="AF598" s="81">
        <f t="shared" si="881"/>
        <v>0</v>
      </c>
      <c r="AG598" s="81">
        <f t="shared" si="882"/>
        <v>0</v>
      </c>
      <c r="AH598" s="81">
        <f t="shared" si="883"/>
        <v>0</v>
      </c>
      <c r="AI598" s="82">
        <f t="shared" si="884"/>
        <v>0</v>
      </c>
      <c r="AK598" s="86">
        <f t="shared" si="885"/>
        <v>0</v>
      </c>
      <c r="AL598" s="86">
        <f t="shared" si="886"/>
        <v>0</v>
      </c>
      <c r="AM598" s="86">
        <f t="shared" si="887"/>
        <v>0</v>
      </c>
      <c r="AN598" s="86">
        <f t="shared" si="888"/>
        <v>0</v>
      </c>
      <c r="AO598" s="56"/>
      <c r="AP598" s="53" t="str">
        <f t="shared" si="896"/>
        <v>HPS0140-ST-0330-005-B</v>
      </c>
      <c r="AQ598" s="53">
        <f t="shared" si="897"/>
        <v>293.31376404932956</v>
      </c>
      <c r="AR598" s="54">
        <f t="shared" ref="AR598:AU598" si="911">IF($B598=0,L598,AQ598*(1+AK598))</f>
        <v>327.52452154765911</v>
      </c>
      <c r="AS598" s="54">
        <f t="shared" si="911"/>
        <v>327.83304169606674</v>
      </c>
      <c r="AT598" s="54">
        <f t="shared" si="911"/>
        <v>327.55477214199749</v>
      </c>
      <c r="AU598" s="54">
        <f t="shared" si="911"/>
        <v>328.66353618101414</v>
      </c>
      <c r="AW598" s="102">
        <f t="shared" si="899"/>
        <v>0.12051862702815215</v>
      </c>
      <c r="AX598" s="102">
        <f t="shared" si="900"/>
        <v>0.12051862702815215</v>
      </c>
      <c r="AY598" s="103">
        <f t="shared" si="901"/>
        <v>1</v>
      </c>
    </row>
    <row r="599" spans="1:51" x14ac:dyDescent="0.2">
      <c r="A599" s="27" t="s">
        <v>613</v>
      </c>
      <c r="B599" s="18">
        <f>IF(ISERROR(VLOOKUP('Prices revenue smoothing'!A599,Quantities!$A$1:$B$576,2,FALSE)),0,VLOOKUP('Prices revenue smoothing'!A599,Quantities!$A$1:$B$576,2,FALSE))</f>
        <v>0</v>
      </c>
      <c r="C599" s="19">
        <f t="shared" si="890"/>
        <v>0.23942519709547183</v>
      </c>
      <c r="D599" s="20">
        <v>5</v>
      </c>
      <c r="E599" s="21">
        <v>400</v>
      </c>
      <c r="F599" s="22">
        <v>0</v>
      </c>
      <c r="G599" s="23">
        <v>0</v>
      </c>
      <c r="H599" s="23">
        <f>Prices!H596</f>
        <v>252.46427636249808</v>
      </c>
      <c r="I599" s="23">
        <f>VLOOKUP(A599,'[1]Public Lighting Charges'!$A$8:$L$689,12,FALSE)</f>
        <v>79.474509143375272</v>
      </c>
      <c r="J599" s="24">
        <f t="shared" si="891"/>
        <v>331.93878550587334</v>
      </c>
      <c r="K599" s="25">
        <f t="shared" si="892"/>
        <v>331.93878550587334</v>
      </c>
      <c r="L599" s="25">
        <f t="shared" si="871"/>
        <v>364.14848006690681</v>
      </c>
      <c r="M599" s="25">
        <f t="shared" si="871"/>
        <v>364.43895418887331</v>
      </c>
      <c r="N599" s="25">
        <f t="shared" si="871"/>
        <v>364.17696123701762</v>
      </c>
      <c r="O599" s="25">
        <f t="shared" si="871"/>
        <v>365.22087121295806</v>
      </c>
      <c r="P599" s="33">
        <f t="shared" si="836"/>
        <v>111.68420370440874</v>
      </c>
      <c r="Q599" s="33">
        <f t="shared" si="837"/>
        <v>252.46427636249808</v>
      </c>
      <c r="R599" s="34">
        <f t="shared" si="902"/>
        <v>364.14848006690681</v>
      </c>
      <c r="S599" s="35">
        <f t="shared" si="873"/>
        <v>0</v>
      </c>
      <c r="U599" s="61">
        <f t="shared" si="874"/>
        <v>0</v>
      </c>
      <c r="V599" s="61">
        <f t="shared" si="875"/>
        <v>0</v>
      </c>
      <c r="W599" s="61">
        <f t="shared" si="876"/>
        <v>0</v>
      </c>
      <c r="X599" s="61">
        <f t="shared" si="877"/>
        <v>0</v>
      </c>
      <c r="Y599" s="61">
        <f t="shared" si="878"/>
        <v>0</v>
      </c>
      <c r="Z599" s="62">
        <f t="shared" si="879"/>
        <v>0</v>
      </c>
      <c r="AA599" s="61">
        <f t="shared" si="893"/>
        <v>0</v>
      </c>
      <c r="AB599" s="63">
        <f t="shared" si="894"/>
        <v>0</v>
      </c>
      <c r="AC599" s="73"/>
      <c r="AD599" s="81">
        <f t="shared" si="895"/>
        <v>0</v>
      </c>
      <c r="AE599" s="81">
        <f t="shared" si="880"/>
        <v>0</v>
      </c>
      <c r="AF599" s="81">
        <f t="shared" si="881"/>
        <v>0</v>
      </c>
      <c r="AG599" s="81">
        <f t="shared" si="882"/>
        <v>0</v>
      </c>
      <c r="AH599" s="81">
        <f t="shared" si="883"/>
        <v>0</v>
      </c>
      <c r="AI599" s="82">
        <f t="shared" si="884"/>
        <v>0</v>
      </c>
      <c r="AK599" s="86">
        <f t="shared" si="885"/>
        <v>0</v>
      </c>
      <c r="AL599" s="86">
        <f t="shared" si="886"/>
        <v>0</v>
      </c>
      <c r="AM599" s="86">
        <f t="shared" si="887"/>
        <v>0</v>
      </c>
      <c r="AN599" s="86">
        <f t="shared" si="888"/>
        <v>0</v>
      </c>
      <c r="AO599" s="56"/>
      <c r="AP599" s="53" t="str">
        <f t="shared" si="896"/>
        <v>HPS0140-ST-0400-005-B</v>
      </c>
      <c r="AQ599" s="53">
        <f t="shared" si="897"/>
        <v>331.93878550587334</v>
      </c>
      <c r="AR599" s="54">
        <f t="shared" ref="AR599:AU599" si="912">IF($B599=0,L599,AQ599*(1+AK599))</f>
        <v>364.14848006690681</v>
      </c>
      <c r="AS599" s="54">
        <f t="shared" si="912"/>
        <v>364.43895418887331</v>
      </c>
      <c r="AT599" s="54">
        <f t="shared" si="912"/>
        <v>364.17696123701762</v>
      </c>
      <c r="AU599" s="54">
        <f t="shared" si="912"/>
        <v>365.22087121295806</v>
      </c>
      <c r="AW599" s="102">
        <f t="shared" si="899"/>
        <v>0.10026573320247273</v>
      </c>
      <c r="AX599" s="102">
        <f t="shared" si="900"/>
        <v>0.10026573320247273</v>
      </c>
      <c r="AY599" s="103">
        <f t="shared" si="901"/>
        <v>1</v>
      </c>
    </row>
    <row r="600" spans="1:51" x14ac:dyDescent="0.2">
      <c r="A600" s="27" t="s">
        <v>614</v>
      </c>
      <c r="B600" s="18">
        <f>IF(ISERROR(VLOOKUP('Prices revenue smoothing'!A600,Quantities!$A$1:$B$576,2,FALSE)),0,VLOOKUP('Prices revenue smoothing'!A600,Quantities!$A$1:$B$576,2,FALSE))</f>
        <v>0</v>
      </c>
      <c r="C600" s="19">
        <f t="shared" si="890"/>
        <v>0.33556623053584583</v>
      </c>
      <c r="D600" s="20">
        <v>5</v>
      </c>
      <c r="E600" s="21">
        <v>1030</v>
      </c>
      <c r="F600" s="22">
        <v>0</v>
      </c>
      <c r="G600" s="23">
        <v>0</v>
      </c>
      <c r="H600" s="23">
        <f>Prices!H597</f>
        <v>147.58619927531549</v>
      </c>
      <c r="I600" s="23">
        <f>VLOOKUP(A600,'[1]Public Lighting Charges'!$A$8:$L$689,12,FALSE)</f>
        <v>74.537067268375267</v>
      </c>
      <c r="J600" s="24">
        <f t="shared" si="891"/>
        <v>222.12326654369076</v>
      </c>
      <c r="K600" s="25">
        <f t="shared" si="892"/>
        <v>222.12326654369076</v>
      </c>
      <c r="L600" s="25">
        <f t="shared" si="871"/>
        <v>252.33189816742816</v>
      </c>
      <c r="M600" s="25">
        <f t="shared" si="871"/>
        <v>252.60432626295346</v>
      </c>
      <c r="N600" s="25">
        <f t="shared" si="871"/>
        <v>252.35860991331134</v>
      </c>
      <c r="O600" s="25">
        <f t="shared" si="871"/>
        <v>253.33766582617551</v>
      </c>
      <c r="P600" s="33">
        <f t="shared" si="836"/>
        <v>104.74569889211266</v>
      </c>
      <c r="Q600" s="33">
        <f t="shared" si="837"/>
        <v>147.58619927531549</v>
      </c>
      <c r="R600" s="34">
        <f t="shared" si="902"/>
        <v>252.33189816742816</v>
      </c>
      <c r="S600" s="35">
        <f t="shared" si="873"/>
        <v>0</v>
      </c>
      <c r="U600" s="61">
        <f t="shared" si="874"/>
        <v>0</v>
      </c>
      <c r="V600" s="61">
        <f t="shared" si="875"/>
        <v>0</v>
      </c>
      <c r="W600" s="61">
        <f t="shared" si="876"/>
        <v>0</v>
      </c>
      <c r="X600" s="61">
        <f t="shared" si="877"/>
        <v>0</v>
      </c>
      <c r="Y600" s="61">
        <f t="shared" si="878"/>
        <v>0</v>
      </c>
      <c r="Z600" s="62">
        <f t="shared" si="879"/>
        <v>0</v>
      </c>
      <c r="AA600" s="61">
        <f t="shared" si="893"/>
        <v>0</v>
      </c>
      <c r="AB600" s="63">
        <f t="shared" si="894"/>
        <v>0</v>
      </c>
      <c r="AC600" s="73"/>
      <c r="AD600" s="81">
        <f t="shared" si="895"/>
        <v>0</v>
      </c>
      <c r="AE600" s="81">
        <f t="shared" si="880"/>
        <v>0</v>
      </c>
      <c r="AF600" s="81">
        <f t="shared" si="881"/>
        <v>0</v>
      </c>
      <c r="AG600" s="81">
        <f t="shared" si="882"/>
        <v>0</v>
      </c>
      <c r="AH600" s="81">
        <f t="shared" si="883"/>
        <v>0</v>
      </c>
      <c r="AI600" s="82">
        <f t="shared" si="884"/>
        <v>0</v>
      </c>
      <c r="AK600" s="86">
        <f t="shared" si="885"/>
        <v>0</v>
      </c>
      <c r="AL600" s="86">
        <f t="shared" si="886"/>
        <v>0</v>
      </c>
      <c r="AM600" s="86">
        <f t="shared" si="887"/>
        <v>0</v>
      </c>
      <c r="AN600" s="86">
        <f t="shared" si="888"/>
        <v>0</v>
      </c>
      <c r="AO600" s="56"/>
      <c r="AP600" s="53" t="str">
        <f t="shared" si="896"/>
        <v>HPS0140-ST-1030-005-B</v>
      </c>
      <c r="AQ600" s="53">
        <f t="shared" si="897"/>
        <v>222.12326654369076</v>
      </c>
      <c r="AR600" s="54">
        <f t="shared" ref="AR600:AU600" si="913">IF($B600=0,L600,AQ600*(1+AK600))</f>
        <v>252.33189816742816</v>
      </c>
      <c r="AS600" s="54">
        <f t="shared" si="913"/>
        <v>252.60432626295346</v>
      </c>
      <c r="AT600" s="54">
        <f t="shared" si="913"/>
        <v>252.35860991331134</v>
      </c>
      <c r="AU600" s="54">
        <f t="shared" si="913"/>
        <v>253.33766582617551</v>
      </c>
      <c r="AW600" s="102">
        <f t="shared" si="899"/>
        <v>0.1405273736884515</v>
      </c>
      <c r="AX600" s="102">
        <f t="shared" si="900"/>
        <v>0.1405273736884515</v>
      </c>
      <c r="AY600" s="103">
        <f t="shared" si="901"/>
        <v>1</v>
      </c>
    </row>
    <row r="601" spans="1:51" x14ac:dyDescent="0.2">
      <c r="A601" s="27" t="s">
        <v>615</v>
      </c>
      <c r="B601" s="18">
        <f>IF(ISERROR(VLOOKUP('Prices revenue smoothing'!A601,Quantities!$A$1:$B$576,2,FALSE)),0,VLOOKUP('Prices revenue smoothing'!A601,Quantities!$A$1:$B$576,2,FALSE))</f>
        <v>0</v>
      </c>
      <c r="C601" s="19">
        <f t="shared" si="890"/>
        <v>0.43720736420210887</v>
      </c>
      <c r="D601" s="20">
        <v>5</v>
      </c>
      <c r="E601" s="21">
        <v>70</v>
      </c>
      <c r="F601" s="22">
        <v>0</v>
      </c>
      <c r="G601" s="23">
        <v>0</v>
      </c>
      <c r="H601" s="23">
        <f>Prices!H598</f>
        <v>104.02373594377168</v>
      </c>
      <c r="I601" s="23">
        <f>VLOOKUP(A601,'[1]Public Lighting Charges'!$A$8:$L$689,12,FALSE)</f>
        <v>80.811191393707645</v>
      </c>
      <c r="J601" s="24">
        <f t="shared" si="891"/>
        <v>184.83492733747931</v>
      </c>
      <c r="K601" s="25">
        <f t="shared" si="892"/>
        <v>184.83492733747931</v>
      </c>
      <c r="L601" s="25">
        <f t="shared" si="871"/>
        <v>217.58635694629635</v>
      </c>
      <c r="M601" s="25">
        <f t="shared" si="871"/>
        <v>217.8817165542784</v>
      </c>
      <c r="N601" s="25">
        <f t="shared" si="871"/>
        <v>217.61531714137962</v>
      </c>
      <c r="O601" s="25">
        <f t="shared" si="871"/>
        <v>218.67678464552404</v>
      </c>
      <c r="P601" s="33">
        <f t="shared" si="836"/>
        <v>113.56262100252466</v>
      </c>
      <c r="Q601" s="33">
        <f t="shared" si="837"/>
        <v>104.02373594377168</v>
      </c>
      <c r="R601" s="34">
        <f t="shared" si="902"/>
        <v>217.58635694629635</v>
      </c>
      <c r="S601" s="35">
        <f t="shared" si="873"/>
        <v>0</v>
      </c>
      <c r="U601" s="61">
        <f t="shared" si="874"/>
        <v>0</v>
      </c>
      <c r="V601" s="61">
        <f t="shared" si="875"/>
        <v>0</v>
      </c>
      <c r="W601" s="61">
        <f t="shared" si="876"/>
        <v>0</v>
      </c>
      <c r="X601" s="61">
        <f t="shared" si="877"/>
        <v>0</v>
      </c>
      <c r="Y601" s="61">
        <f t="shared" si="878"/>
        <v>0</v>
      </c>
      <c r="Z601" s="62">
        <f t="shared" si="879"/>
        <v>0</v>
      </c>
      <c r="AA601" s="61">
        <f t="shared" si="893"/>
        <v>0</v>
      </c>
      <c r="AB601" s="63">
        <f t="shared" si="894"/>
        <v>0</v>
      </c>
      <c r="AC601" s="73"/>
      <c r="AD601" s="81">
        <f t="shared" si="895"/>
        <v>0</v>
      </c>
      <c r="AE601" s="81">
        <f t="shared" si="880"/>
        <v>0</v>
      </c>
      <c r="AF601" s="81">
        <f t="shared" si="881"/>
        <v>0</v>
      </c>
      <c r="AG601" s="81">
        <f t="shared" si="882"/>
        <v>0</v>
      </c>
      <c r="AH601" s="81">
        <f t="shared" si="883"/>
        <v>0</v>
      </c>
      <c r="AI601" s="82">
        <f t="shared" si="884"/>
        <v>0</v>
      </c>
      <c r="AK601" s="86">
        <f t="shared" si="885"/>
        <v>0</v>
      </c>
      <c r="AL601" s="86">
        <f t="shared" si="886"/>
        <v>0</v>
      </c>
      <c r="AM601" s="86">
        <f t="shared" si="887"/>
        <v>0</v>
      </c>
      <c r="AN601" s="86">
        <f t="shared" si="888"/>
        <v>0</v>
      </c>
      <c r="AO601" s="56"/>
      <c r="AP601" s="53" t="str">
        <f t="shared" si="896"/>
        <v>HPS0160-ST-0070-005-B</v>
      </c>
      <c r="AQ601" s="53">
        <f t="shared" si="897"/>
        <v>184.83492733747931</v>
      </c>
      <c r="AR601" s="54">
        <f t="shared" ref="AR601:AU601" si="914">IF($B601=0,L601,AQ601*(1+AK601))</f>
        <v>217.58635694629635</v>
      </c>
      <c r="AS601" s="54">
        <f t="shared" si="914"/>
        <v>217.8817165542784</v>
      </c>
      <c r="AT601" s="54">
        <f t="shared" si="914"/>
        <v>217.61531714137962</v>
      </c>
      <c r="AU601" s="54">
        <f t="shared" si="914"/>
        <v>218.67678464552404</v>
      </c>
      <c r="AW601" s="102">
        <f t="shared" si="899"/>
        <v>0.18309232889871971</v>
      </c>
      <c r="AX601" s="102">
        <f t="shared" si="900"/>
        <v>0.18309232889871971</v>
      </c>
      <c r="AY601" s="103">
        <f t="shared" si="901"/>
        <v>1</v>
      </c>
    </row>
    <row r="602" spans="1:51" x14ac:dyDescent="0.2">
      <c r="A602" s="27" t="s">
        <v>616</v>
      </c>
      <c r="B602" s="18">
        <f>IF(ISERROR(VLOOKUP('Prices revenue smoothing'!A602,Quantities!$A$1:$B$576,2,FALSE)),0,VLOOKUP('Prices revenue smoothing'!A602,Quantities!$A$1:$B$576,2,FALSE))</f>
        <v>0</v>
      </c>
      <c r="C602" s="19">
        <f t="shared" si="890"/>
        <v>0.32482671225529619</v>
      </c>
      <c r="D602" s="20">
        <v>5</v>
      </c>
      <c r="E602" s="21">
        <v>240</v>
      </c>
      <c r="F602" s="22">
        <v>0</v>
      </c>
      <c r="G602" s="23">
        <v>0</v>
      </c>
      <c r="H602" s="23">
        <f>Prices!H599</f>
        <v>190.44038135279621</v>
      </c>
      <c r="I602" s="23">
        <f>VLOOKUP(A602,'[1]Public Lighting Charges'!$A$8:$L$689,12,FALSE)</f>
        <v>91.621105393707651</v>
      </c>
      <c r="J602" s="24">
        <f t="shared" si="891"/>
        <v>282.06148674650387</v>
      </c>
      <c r="K602" s="25">
        <f t="shared" si="892"/>
        <v>282.06148674650387</v>
      </c>
      <c r="L602" s="25">
        <f t="shared" si="871"/>
        <v>319.19399441322878</v>
      </c>
      <c r="M602" s="25">
        <f t="shared" si="871"/>
        <v>319.52886354837278</v>
      </c>
      <c r="N602" s="25">
        <f t="shared" si="871"/>
        <v>319.2268285422669</v>
      </c>
      <c r="O602" s="25">
        <f t="shared" si="871"/>
        <v>320.43028593958951</v>
      </c>
      <c r="P602" s="33">
        <f t="shared" si="836"/>
        <v>128.75361306043254</v>
      </c>
      <c r="Q602" s="33">
        <f t="shared" si="837"/>
        <v>190.44038135279621</v>
      </c>
      <c r="R602" s="34">
        <f t="shared" si="902"/>
        <v>319.19399441322878</v>
      </c>
      <c r="S602" s="35">
        <f t="shared" si="873"/>
        <v>0</v>
      </c>
      <c r="U602" s="61">
        <f t="shared" si="874"/>
        <v>0</v>
      </c>
      <c r="V602" s="61">
        <f t="shared" si="875"/>
        <v>0</v>
      </c>
      <c r="W602" s="61">
        <f t="shared" si="876"/>
        <v>0</v>
      </c>
      <c r="X602" s="61">
        <f t="shared" si="877"/>
        <v>0</v>
      </c>
      <c r="Y602" s="61">
        <f t="shared" si="878"/>
        <v>0</v>
      </c>
      <c r="Z602" s="62">
        <f t="shared" si="879"/>
        <v>0</v>
      </c>
      <c r="AA602" s="61">
        <f t="shared" si="893"/>
        <v>0</v>
      </c>
      <c r="AB602" s="63">
        <f t="shared" si="894"/>
        <v>0</v>
      </c>
      <c r="AC602" s="73"/>
      <c r="AD602" s="81">
        <f t="shared" si="895"/>
        <v>0</v>
      </c>
      <c r="AE602" s="81">
        <f t="shared" si="880"/>
        <v>0</v>
      </c>
      <c r="AF602" s="81">
        <f t="shared" si="881"/>
        <v>0</v>
      </c>
      <c r="AG602" s="81">
        <f t="shared" si="882"/>
        <v>0</v>
      </c>
      <c r="AH602" s="81">
        <f t="shared" si="883"/>
        <v>0</v>
      </c>
      <c r="AI602" s="82">
        <f t="shared" si="884"/>
        <v>0</v>
      </c>
      <c r="AK602" s="86">
        <f t="shared" si="885"/>
        <v>0</v>
      </c>
      <c r="AL602" s="86">
        <f t="shared" si="886"/>
        <v>0</v>
      </c>
      <c r="AM602" s="86">
        <f t="shared" si="887"/>
        <v>0</v>
      </c>
      <c r="AN602" s="86">
        <f t="shared" si="888"/>
        <v>0</v>
      </c>
      <c r="AO602" s="56"/>
      <c r="AP602" s="53" t="str">
        <f t="shared" si="896"/>
        <v>HPS0160-ST-0240-005-B</v>
      </c>
      <c r="AQ602" s="53">
        <f t="shared" si="897"/>
        <v>282.06148674650387</v>
      </c>
      <c r="AR602" s="54">
        <f t="shared" ref="AR602:AU602" si="915">IF($B602=0,L602,AQ602*(1+AK602))</f>
        <v>319.19399441322878</v>
      </c>
      <c r="AS602" s="54">
        <f t="shared" si="915"/>
        <v>319.52886354837278</v>
      </c>
      <c r="AT602" s="54">
        <f t="shared" si="915"/>
        <v>319.2268285422669</v>
      </c>
      <c r="AU602" s="54">
        <f t="shared" si="915"/>
        <v>320.43028593958951</v>
      </c>
      <c r="AW602" s="102">
        <f t="shared" si="899"/>
        <v>0.13602991190204103</v>
      </c>
      <c r="AX602" s="102">
        <f t="shared" si="900"/>
        <v>0.13602991190204103</v>
      </c>
      <c r="AY602" s="103">
        <f t="shared" si="901"/>
        <v>1</v>
      </c>
    </row>
    <row r="603" spans="1:51" x14ac:dyDescent="0.2">
      <c r="A603" s="27" t="s">
        <v>617</v>
      </c>
      <c r="B603" s="18">
        <f>IF(ISERROR(VLOOKUP('Prices revenue smoothing'!A603,Quantities!$A$1:$B$576,2,FALSE)),0,VLOOKUP('Prices revenue smoothing'!A603,Quantities!$A$1:$B$576,2,FALSE))</f>
        <v>0</v>
      </c>
      <c r="C603" s="19">
        <f t="shared" si="890"/>
        <v>0.3027027417438084</v>
      </c>
      <c r="D603" s="20">
        <v>5</v>
      </c>
      <c r="E603" s="21">
        <v>330</v>
      </c>
      <c r="F603" s="22">
        <v>0</v>
      </c>
      <c r="G603" s="23">
        <v>0</v>
      </c>
      <c r="H603" s="23">
        <f>Prices!H600</f>
        <v>208.90181303095429</v>
      </c>
      <c r="I603" s="23">
        <f>VLOOKUP(A603,'[1]Public Lighting Charges'!$A$8:$L$689,12,FALSE)</f>
        <v>90.68607514370764</v>
      </c>
      <c r="J603" s="24">
        <f t="shared" si="891"/>
        <v>299.58788817466194</v>
      </c>
      <c r="K603" s="25">
        <f t="shared" si="892"/>
        <v>299.58788817466194</v>
      </c>
      <c r="L603" s="25">
        <f t="shared" si="871"/>
        <v>336.34144365807106</v>
      </c>
      <c r="M603" s="25">
        <f t="shared" si="871"/>
        <v>336.6728953189355</v>
      </c>
      <c r="N603" s="25">
        <f t="shared" si="871"/>
        <v>336.37394270160956</v>
      </c>
      <c r="O603" s="25">
        <f t="shared" si="871"/>
        <v>337.56511833190649</v>
      </c>
      <c r="P603" s="33">
        <f t="shared" si="836"/>
        <v>127.4396306271168</v>
      </c>
      <c r="Q603" s="33">
        <f t="shared" si="837"/>
        <v>208.90181303095429</v>
      </c>
      <c r="R603" s="34">
        <f t="shared" si="902"/>
        <v>336.34144365807106</v>
      </c>
      <c r="S603" s="35">
        <f t="shared" si="873"/>
        <v>0</v>
      </c>
      <c r="U603" s="61">
        <f t="shared" si="874"/>
        <v>0</v>
      </c>
      <c r="V603" s="61">
        <f t="shared" si="875"/>
        <v>0</v>
      </c>
      <c r="W603" s="61">
        <f t="shared" si="876"/>
        <v>0</v>
      </c>
      <c r="X603" s="61">
        <f t="shared" si="877"/>
        <v>0</v>
      </c>
      <c r="Y603" s="61">
        <f t="shared" si="878"/>
        <v>0</v>
      </c>
      <c r="Z603" s="62">
        <f t="shared" si="879"/>
        <v>0</v>
      </c>
      <c r="AA603" s="61">
        <f t="shared" si="893"/>
        <v>0</v>
      </c>
      <c r="AB603" s="63">
        <f t="shared" si="894"/>
        <v>0</v>
      </c>
      <c r="AC603" s="73"/>
      <c r="AD603" s="81">
        <f t="shared" si="895"/>
        <v>0</v>
      </c>
      <c r="AE603" s="81">
        <f t="shared" si="880"/>
        <v>0</v>
      </c>
      <c r="AF603" s="81">
        <f t="shared" si="881"/>
        <v>0</v>
      </c>
      <c r="AG603" s="81">
        <f t="shared" si="882"/>
        <v>0</v>
      </c>
      <c r="AH603" s="81">
        <f t="shared" si="883"/>
        <v>0</v>
      </c>
      <c r="AI603" s="82">
        <f t="shared" si="884"/>
        <v>0</v>
      </c>
      <c r="AK603" s="86">
        <f t="shared" si="885"/>
        <v>0</v>
      </c>
      <c r="AL603" s="86">
        <f t="shared" si="886"/>
        <v>0</v>
      </c>
      <c r="AM603" s="86">
        <f t="shared" si="887"/>
        <v>0</v>
      </c>
      <c r="AN603" s="86">
        <f t="shared" si="888"/>
        <v>0</v>
      </c>
      <c r="AO603" s="56"/>
      <c r="AP603" s="53" t="str">
        <f t="shared" si="896"/>
        <v>HPS0160-ST-0330-005-B</v>
      </c>
      <c r="AQ603" s="53">
        <f t="shared" si="897"/>
        <v>299.58788817466194</v>
      </c>
      <c r="AR603" s="54">
        <f t="shared" ref="AR603:AU603" si="916">IF($B603=0,L603,AQ603*(1+AK603))</f>
        <v>336.34144365807106</v>
      </c>
      <c r="AS603" s="54">
        <f t="shared" si="916"/>
        <v>336.6728953189355</v>
      </c>
      <c r="AT603" s="54">
        <f t="shared" si="916"/>
        <v>336.37394270160956</v>
      </c>
      <c r="AU603" s="54">
        <f t="shared" si="916"/>
        <v>337.56511833190649</v>
      </c>
      <c r="AW603" s="102">
        <f t="shared" si="899"/>
        <v>0.12676490491198877</v>
      </c>
      <c r="AX603" s="102">
        <f t="shared" si="900"/>
        <v>0.12676490491198877</v>
      </c>
      <c r="AY603" s="103">
        <f t="shared" si="901"/>
        <v>1</v>
      </c>
    </row>
    <row r="604" spans="1:51" x14ac:dyDescent="0.2">
      <c r="A604" s="27" t="s">
        <v>618</v>
      </c>
      <c r="B604" s="18">
        <f>IF(ISERROR(VLOOKUP('Prices revenue smoothing'!A604,Quantities!$A$1:$B$576,2,FALSE)),0,VLOOKUP('Prices revenue smoothing'!A604,Quantities!$A$1:$B$576,2,FALSE))</f>
        <v>0</v>
      </c>
      <c r="C604" s="19">
        <f t="shared" si="890"/>
        <v>0.26924120760286691</v>
      </c>
      <c r="D604" s="20">
        <v>5</v>
      </c>
      <c r="E604" s="21">
        <v>770</v>
      </c>
      <c r="F604" s="22">
        <v>0</v>
      </c>
      <c r="G604" s="23">
        <v>0</v>
      </c>
      <c r="H604" s="23">
        <f>Prices!H601</f>
        <v>234.00284468434003</v>
      </c>
      <c r="I604" s="23">
        <f>VLOOKUP(A604,'[1]Public Lighting Charges'!$A$8:$L$689,12,FALSE)</f>
        <v>86.216148393707641</v>
      </c>
      <c r="J604" s="24">
        <f t="shared" si="891"/>
        <v>320.21899307804767</v>
      </c>
      <c r="K604" s="25">
        <f t="shared" si="892"/>
        <v>320.21899307804767</v>
      </c>
      <c r="L604" s="25">
        <f t="shared" si="871"/>
        <v>355.16096171581864</v>
      </c>
      <c r="M604" s="25">
        <f t="shared" si="871"/>
        <v>355.47607608738167</v>
      </c>
      <c r="N604" s="25">
        <f t="shared" si="871"/>
        <v>355.19185887787933</v>
      </c>
      <c r="O604" s="25">
        <f t="shared" si="871"/>
        <v>356.32432132861288</v>
      </c>
      <c r="P604" s="33">
        <f t="shared" si="836"/>
        <v>121.15811703147858</v>
      </c>
      <c r="Q604" s="33">
        <f t="shared" si="837"/>
        <v>234.00284468434003</v>
      </c>
      <c r="R604" s="34">
        <f t="shared" si="902"/>
        <v>355.16096171581864</v>
      </c>
      <c r="S604" s="35">
        <f t="shared" si="873"/>
        <v>0</v>
      </c>
      <c r="U604" s="61">
        <f t="shared" si="874"/>
        <v>0</v>
      </c>
      <c r="V604" s="61">
        <f t="shared" si="875"/>
        <v>0</v>
      </c>
      <c r="W604" s="61">
        <f t="shared" si="876"/>
        <v>0</v>
      </c>
      <c r="X604" s="61">
        <f t="shared" si="877"/>
        <v>0</v>
      </c>
      <c r="Y604" s="61">
        <f t="shared" si="878"/>
        <v>0</v>
      </c>
      <c r="Z604" s="62">
        <f t="shared" si="879"/>
        <v>0</v>
      </c>
      <c r="AA604" s="61">
        <f t="shared" si="893"/>
        <v>0</v>
      </c>
      <c r="AB604" s="63">
        <f t="shared" si="894"/>
        <v>0</v>
      </c>
      <c r="AC604" s="73"/>
      <c r="AD604" s="81">
        <f t="shared" si="895"/>
        <v>0</v>
      </c>
      <c r="AE604" s="81">
        <f t="shared" si="880"/>
        <v>0</v>
      </c>
      <c r="AF604" s="81">
        <f t="shared" si="881"/>
        <v>0</v>
      </c>
      <c r="AG604" s="81">
        <f t="shared" si="882"/>
        <v>0</v>
      </c>
      <c r="AH604" s="81">
        <f t="shared" si="883"/>
        <v>0</v>
      </c>
      <c r="AI604" s="82">
        <f t="shared" si="884"/>
        <v>0</v>
      </c>
      <c r="AK604" s="86">
        <f t="shared" si="885"/>
        <v>0</v>
      </c>
      <c r="AL604" s="86">
        <f t="shared" si="886"/>
        <v>0</v>
      </c>
      <c r="AM604" s="86">
        <f t="shared" si="887"/>
        <v>0</v>
      </c>
      <c r="AN604" s="86">
        <f t="shared" si="888"/>
        <v>0</v>
      </c>
      <c r="AO604" s="56"/>
      <c r="AP604" s="53" t="str">
        <f t="shared" si="896"/>
        <v>HPS0160-ST-0770-005-B</v>
      </c>
      <c r="AQ604" s="53">
        <f t="shared" si="897"/>
        <v>320.21899307804767</v>
      </c>
      <c r="AR604" s="54">
        <f t="shared" ref="AR604:AU604" si="917">IF($B604=0,L604,AQ604*(1+AK604))</f>
        <v>355.16096171581864</v>
      </c>
      <c r="AS604" s="54">
        <f t="shared" si="917"/>
        <v>355.47607608738167</v>
      </c>
      <c r="AT604" s="54">
        <f t="shared" si="917"/>
        <v>355.19185887787933</v>
      </c>
      <c r="AU604" s="54">
        <f t="shared" si="917"/>
        <v>356.32432132861288</v>
      </c>
      <c r="AW604" s="102">
        <f t="shared" si="899"/>
        <v>0.11275198857978164</v>
      </c>
      <c r="AX604" s="102">
        <f t="shared" si="900"/>
        <v>0.11275198857978164</v>
      </c>
      <c r="AY604" s="103">
        <f t="shared" si="901"/>
        <v>1</v>
      </c>
    </row>
    <row r="605" spans="1:51" x14ac:dyDescent="0.2">
      <c r="A605" s="27" t="s">
        <v>619</v>
      </c>
      <c r="B605" s="18">
        <f>IF(ISERROR(VLOOKUP('Prices revenue smoothing'!A605,Quantities!$A$1:$B$576,2,FALSE)),0,VLOOKUP('Prices revenue smoothing'!A605,Quantities!$A$1:$B$576,2,FALSE))</f>
        <v>0</v>
      </c>
      <c r="C605" s="19">
        <f t="shared" si="890"/>
        <v>0.43785323478135202</v>
      </c>
      <c r="D605" s="20">
        <v>5</v>
      </c>
      <c r="E605" s="21">
        <v>70</v>
      </c>
      <c r="F605" s="22">
        <v>0</v>
      </c>
      <c r="G605" s="23">
        <v>0</v>
      </c>
      <c r="H605" s="23">
        <f>Prices!H602</f>
        <v>104.02373594377168</v>
      </c>
      <c r="I605" s="23">
        <f>VLOOKUP(A605,'[1]Public Lighting Charges'!$A$8:$L$689,12,FALSE)</f>
        <v>81.023554870596826</v>
      </c>
      <c r="J605" s="24">
        <f t="shared" si="891"/>
        <v>185.04729081436852</v>
      </c>
      <c r="K605" s="25">
        <f t="shared" si="892"/>
        <v>185.04729081436852</v>
      </c>
      <c r="L605" s="25">
        <f t="shared" si="871"/>
        <v>217.88478780252825</v>
      </c>
      <c r="M605" s="25">
        <f t="shared" si="871"/>
        <v>218.18092358509952</v>
      </c>
      <c r="N605" s="25">
        <f t="shared" si="871"/>
        <v>217.91382410201754</v>
      </c>
      <c r="O605" s="25">
        <f t="shared" si="871"/>
        <v>218.97808103329322</v>
      </c>
      <c r="P605" s="33">
        <f t="shared" si="836"/>
        <v>113.86105185875655</v>
      </c>
      <c r="Q605" s="33">
        <f t="shared" si="837"/>
        <v>104.02373594377168</v>
      </c>
      <c r="R605" s="34">
        <f t="shared" si="902"/>
        <v>217.88478780252825</v>
      </c>
      <c r="S605" s="35">
        <f t="shared" si="873"/>
        <v>0</v>
      </c>
      <c r="U605" s="61">
        <f t="shared" si="874"/>
        <v>0</v>
      </c>
      <c r="V605" s="61">
        <f t="shared" si="875"/>
        <v>0</v>
      </c>
      <c r="W605" s="61">
        <f t="shared" si="876"/>
        <v>0</v>
      </c>
      <c r="X605" s="61">
        <f t="shared" si="877"/>
        <v>0</v>
      </c>
      <c r="Y605" s="61">
        <f t="shared" si="878"/>
        <v>0</v>
      </c>
      <c r="Z605" s="62">
        <f t="shared" si="879"/>
        <v>0</v>
      </c>
      <c r="AA605" s="61">
        <f t="shared" si="893"/>
        <v>0</v>
      </c>
      <c r="AB605" s="63">
        <f t="shared" si="894"/>
        <v>0</v>
      </c>
      <c r="AC605" s="73"/>
      <c r="AD605" s="81">
        <f t="shared" si="895"/>
        <v>0</v>
      </c>
      <c r="AE605" s="81">
        <f t="shared" si="880"/>
        <v>0</v>
      </c>
      <c r="AF605" s="81">
        <f t="shared" si="881"/>
        <v>0</v>
      </c>
      <c r="AG605" s="81">
        <f t="shared" si="882"/>
        <v>0</v>
      </c>
      <c r="AH605" s="81">
        <f t="shared" si="883"/>
        <v>0</v>
      </c>
      <c r="AI605" s="82">
        <f t="shared" si="884"/>
        <v>0</v>
      </c>
      <c r="AK605" s="86">
        <f t="shared" si="885"/>
        <v>0</v>
      </c>
      <c r="AL605" s="86">
        <f t="shared" si="886"/>
        <v>0</v>
      </c>
      <c r="AM605" s="86">
        <f t="shared" si="887"/>
        <v>0</v>
      </c>
      <c r="AN605" s="86">
        <f t="shared" si="888"/>
        <v>0</v>
      </c>
      <c r="AO605" s="56"/>
      <c r="AP605" s="53" t="str">
        <f t="shared" si="896"/>
        <v>HPS0170-ST-0070-005-B</v>
      </c>
      <c r="AQ605" s="53">
        <f t="shared" si="897"/>
        <v>185.04729081436852</v>
      </c>
      <c r="AR605" s="54">
        <f t="shared" ref="AR605:AU605" si="918">IF($B605=0,L605,AQ605*(1+AK605))</f>
        <v>217.88478780252825</v>
      </c>
      <c r="AS605" s="54">
        <f t="shared" si="918"/>
        <v>218.18092358509952</v>
      </c>
      <c r="AT605" s="54">
        <f t="shared" si="918"/>
        <v>217.91382410201754</v>
      </c>
      <c r="AU605" s="54">
        <f t="shared" si="918"/>
        <v>218.97808103329322</v>
      </c>
      <c r="AW605" s="102">
        <f t="shared" si="899"/>
        <v>0.18336280455444554</v>
      </c>
      <c r="AX605" s="102">
        <f t="shared" si="900"/>
        <v>0.18336280455444554</v>
      </c>
      <c r="AY605" s="103">
        <f t="shared" si="901"/>
        <v>1</v>
      </c>
    </row>
    <row r="606" spans="1:51" x14ac:dyDescent="0.2">
      <c r="A606" s="27" t="s">
        <v>620</v>
      </c>
      <c r="B606" s="18">
        <f>IF(ISERROR(VLOOKUP('Prices revenue smoothing'!A606,Quantities!$A$1:$B$576,2,FALSE)),0,VLOOKUP('Prices revenue smoothing'!A606,Quantities!$A$1:$B$576,2,FALSE))</f>
        <v>0</v>
      </c>
      <c r="C606" s="19">
        <f t="shared" si="890"/>
        <v>0.32533466631046176</v>
      </c>
      <c r="D606" s="20">
        <v>5</v>
      </c>
      <c r="E606" s="21">
        <v>240</v>
      </c>
      <c r="F606" s="22">
        <v>0</v>
      </c>
      <c r="G606" s="23">
        <v>0</v>
      </c>
      <c r="H606" s="23">
        <f>Prices!H603</f>
        <v>190.44038135279621</v>
      </c>
      <c r="I606" s="23">
        <f>VLOOKUP(A606,'[1]Public Lighting Charges'!$A$8:$L$689,12,FALSE)</f>
        <v>91.833468870596832</v>
      </c>
      <c r="J606" s="24">
        <f t="shared" si="891"/>
        <v>282.27385022339303</v>
      </c>
      <c r="K606" s="25">
        <f t="shared" si="892"/>
        <v>282.27385022339303</v>
      </c>
      <c r="L606" s="25">
        <f t="shared" si="871"/>
        <v>319.49242526946068</v>
      </c>
      <c r="M606" s="25">
        <f t="shared" si="871"/>
        <v>319.82807057919388</v>
      </c>
      <c r="N606" s="25">
        <f t="shared" si="871"/>
        <v>319.5253355029048</v>
      </c>
      <c r="O606" s="25">
        <f t="shared" si="871"/>
        <v>320.73158232735869</v>
      </c>
      <c r="P606" s="33">
        <f t="shared" si="836"/>
        <v>129.05204391666445</v>
      </c>
      <c r="Q606" s="33">
        <f t="shared" si="837"/>
        <v>190.44038135279621</v>
      </c>
      <c r="R606" s="34">
        <f t="shared" si="902"/>
        <v>319.49242526946068</v>
      </c>
      <c r="S606" s="35">
        <f t="shared" si="873"/>
        <v>0</v>
      </c>
      <c r="U606" s="61">
        <f t="shared" si="874"/>
        <v>0</v>
      </c>
      <c r="V606" s="61">
        <f t="shared" si="875"/>
        <v>0</v>
      </c>
      <c r="W606" s="61">
        <f t="shared" si="876"/>
        <v>0</v>
      </c>
      <c r="X606" s="61">
        <f t="shared" si="877"/>
        <v>0</v>
      </c>
      <c r="Y606" s="61">
        <f t="shared" si="878"/>
        <v>0</v>
      </c>
      <c r="Z606" s="62">
        <f t="shared" si="879"/>
        <v>0</v>
      </c>
      <c r="AA606" s="61">
        <f t="shared" si="893"/>
        <v>0</v>
      </c>
      <c r="AB606" s="63">
        <f t="shared" si="894"/>
        <v>0</v>
      </c>
      <c r="AC606" s="73"/>
      <c r="AD606" s="81">
        <f t="shared" si="895"/>
        <v>0</v>
      </c>
      <c r="AE606" s="81">
        <f t="shared" si="880"/>
        <v>0</v>
      </c>
      <c r="AF606" s="81">
        <f t="shared" si="881"/>
        <v>0</v>
      </c>
      <c r="AG606" s="81">
        <f t="shared" si="882"/>
        <v>0</v>
      </c>
      <c r="AH606" s="81">
        <f t="shared" si="883"/>
        <v>0</v>
      </c>
      <c r="AI606" s="82">
        <f t="shared" si="884"/>
        <v>0</v>
      </c>
      <c r="AK606" s="86">
        <f t="shared" si="885"/>
        <v>0</v>
      </c>
      <c r="AL606" s="86">
        <f t="shared" si="886"/>
        <v>0</v>
      </c>
      <c r="AM606" s="86">
        <f t="shared" si="887"/>
        <v>0</v>
      </c>
      <c r="AN606" s="86">
        <f t="shared" si="888"/>
        <v>0</v>
      </c>
      <c r="AO606" s="56"/>
      <c r="AP606" s="53" t="str">
        <f t="shared" si="896"/>
        <v>HPS0170-ST-0240-005-B</v>
      </c>
      <c r="AQ606" s="53">
        <f t="shared" si="897"/>
        <v>282.27385022339303</v>
      </c>
      <c r="AR606" s="54">
        <f t="shared" ref="AR606:AU606" si="919">IF($B606=0,L606,AQ606*(1+AK606))</f>
        <v>319.49242526946068</v>
      </c>
      <c r="AS606" s="54">
        <f t="shared" si="919"/>
        <v>319.82807057919388</v>
      </c>
      <c r="AT606" s="54">
        <f t="shared" si="919"/>
        <v>319.5253355029048</v>
      </c>
      <c r="AU606" s="54">
        <f t="shared" si="919"/>
        <v>320.73158232735869</v>
      </c>
      <c r="AW606" s="102">
        <f t="shared" si="899"/>
        <v>0.13624263130831996</v>
      </c>
      <c r="AX606" s="102">
        <f t="shared" si="900"/>
        <v>0.13624263130831996</v>
      </c>
      <c r="AY606" s="103">
        <f t="shared" si="901"/>
        <v>1</v>
      </c>
    </row>
    <row r="607" spans="1:51" x14ac:dyDescent="0.2">
      <c r="A607" s="27" t="s">
        <v>621</v>
      </c>
      <c r="B607" s="18">
        <f>IF(ISERROR(VLOOKUP('Prices revenue smoothing'!A607,Quantities!$A$1:$B$576,2,FALSE)),0,VLOOKUP('Prices revenue smoothing'!A607,Quantities!$A$1:$B$576,2,FALSE))</f>
        <v>0</v>
      </c>
      <c r="C607" s="19">
        <f t="shared" si="890"/>
        <v>0.30319667218373575</v>
      </c>
      <c r="D607" s="20">
        <v>5</v>
      </c>
      <c r="E607" s="21">
        <v>330</v>
      </c>
      <c r="F607" s="22">
        <v>0</v>
      </c>
      <c r="G607" s="23">
        <v>0</v>
      </c>
      <c r="H607" s="23">
        <f>Prices!H604</f>
        <v>208.90181303095429</v>
      </c>
      <c r="I607" s="23">
        <f>VLOOKUP(A607,'[1]Public Lighting Charges'!$A$8:$L$689,12,FALSE)</f>
        <v>90.898438620596821</v>
      </c>
      <c r="J607" s="24">
        <f t="shared" si="891"/>
        <v>299.80025165155109</v>
      </c>
      <c r="K607" s="25">
        <f t="shared" si="892"/>
        <v>299.80025165155109</v>
      </c>
      <c r="L607" s="25">
        <f t="shared" si="871"/>
        <v>336.63987451430302</v>
      </c>
      <c r="M607" s="25">
        <f t="shared" si="871"/>
        <v>336.9721023497566</v>
      </c>
      <c r="N607" s="25">
        <f t="shared" si="871"/>
        <v>336.67244966224746</v>
      </c>
      <c r="O607" s="25">
        <f t="shared" si="871"/>
        <v>337.86641471967567</v>
      </c>
      <c r="P607" s="33">
        <f t="shared" si="836"/>
        <v>127.73806148334872</v>
      </c>
      <c r="Q607" s="33">
        <f t="shared" si="837"/>
        <v>208.90181303095429</v>
      </c>
      <c r="R607" s="34">
        <f t="shared" si="902"/>
        <v>336.63987451430302</v>
      </c>
      <c r="S607" s="35">
        <f t="shared" si="873"/>
        <v>0</v>
      </c>
      <c r="U607" s="61">
        <f t="shared" si="874"/>
        <v>0</v>
      </c>
      <c r="V607" s="61">
        <f t="shared" si="875"/>
        <v>0</v>
      </c>
      <c r="W607" s="61">
        <f t="shared" si="876"/>
        <v>0</v>
      </c>
      <c r="X607" s="61">
        <f t="shared" si="877"/>
        <v>0</v>
      </c>
      <c r="Y607" s="61">
        <f t="shared" si="878"/>
        <v>0</v>
      </c>
      <c r="Z607" s="62">
        <f t="shared" si="879"/>
        <v>0</v>
      </c>
      <c r="AA607" s="61">
        <f t="shared" si="893"/>
        <v>0</v>
      </c>
      <c r="AB607" s="63">
        <f t="shared" si="894"/>
        <v>0</v>
      </c>
      <c r="AC607" s="73"/>
      <c r="AD607" s="81">
        <f t="shared" si="895"/>
        <v>0</v>
      </c>
      <c r="AE607" s="81">
        <f t="shared" si="880"/>
        <v>0</v>
      </c>
      <c r="AF607" s="81">
        <f t="shared" si="881"/>
        <v>0</v>
      </c>
      <c r="AG607" s="81">
        <f t="shared" si="882"/>
        <v>0</v>
      </c>
      <c r="AH607" s="81">
        <f t="shared" si="883"/>
        <v>0</v>
      </c>
      <c r="AI607" s="82">
        <f t="shared" si="884"/>
        <v>0</v>
      </c>
      <c r="AK607" s="86">
        <f t="shared" si="885"/>
        <v>0</v>
      </c>
      <c r="AL607" s="86">
        <f t="shared" si="886"/>
        <v>0</v>
      </c>
      <c r="AM607" s="86">
        <f t="shared" si="887"/>
        <v>0</v>
      </c>
      <c r="AN607" s="86">
        <f t="shared" si="888"/>
        <v>0</v>
      </c>
      <c r="AO607" s="56"/>
      <c r="AP607" s="53" t="str">
        <f t="shared" si="896"/>
        <v>HPS0170-ST-0330-005-B</v>
      </c>
      <c r="AQ607" s="53">
        <f t="shared" si="897"/>
        <v>299.80025165155109</v>
      </c>
      <c r="AR607" s="54">
        <f t="shared" ref="AR607:AU607" si="920">IF($B607=0,L607,AQ607*(1+AK607))</f>
        <v>336.63987451430302</v>
      </c>
      <c r="AS607" s="54">
        <f t="shared" si="920"/>
        <v>336.9721023497566</v>
      </c>
      <c r="AT607" s="54">
        <f t="shared" si="920"/>
        <v>336.67244966224746</v>
      </c>
      <c r="AU607" s="54">
        <f t="shared" si="920"/>
        <v>337.86641471967567</v>
      </c>
      <c r="AW607" s="102">
        <f t="shared" si="899"/>
        <v>0.1269717515526563</v>
      </c>
      <c r="AX607" s="102">
        <f t="shared" si="900"/>
        <v>0.1269717515526563</v>
      </c>
      <c r="AY607" s="103">
        <f t="shared" si="901"/>
        <v>1</v>
      </c>
    </row>
    <row r="608" spans="1:51" x14ac:dyDescent="0.2">
      <c r="A608" s="27" t="s">
        <v>622</v>
      </c>
      <c r="B608" s="18">
        <f>IF(ISERROR(VLOOKUP('Prices revenue smoothing'!A608,Quantities!$A$1:$B$576,2,FALSE)),0,VLOOKUP('Prices revenue smoothing'!A608,Quantities!$A$1:$B$576,2,FALSE))</f>
        <v>0</v>
      </c>
      <c r="C608" s="19">
        <f t="shared" si="890"/>
        <v>0.25400288801167759</v>
      </c>
      <c r="D608" s="20">
        <v>5</v>
      </c>
      <c r="E608" s="21">
        <v>400</v>
      </c>
      <c r="F608" s="22">
        <v>0</v>
      </c>
      <c r="G608" s="23">
        <v>0</v>
      </c>
      <c r="H608" s="23">
        <f>Prices!H605</f>
        <v>252.46427636249808</v>
      </c>
      <c r="I608" s="23">
        <f>VLOOKUP(A608,'[1]Public Lighting Charges'!$A$8:$L$689,12,FALSE)</f>
        <v>85.96099674559683</v>
      </c>
      <c r="J608" s="24">
        <f t="shared" si="891"/>
        <v>338.42527310809493</v>
      </c>
      <c r="K608" s="25">
        <f t="shared" si="892"/>
        <v>338.42527310809493</v>
      </c>
      <c r="L608" s="25">
        <f t="shared" si="871"/>
        <v>373.26383303355072</v>
      </c>
      <c r="M608" s="25">
        <f t="shared" si="871"/>
        <v>373.57801484256316</v>
      </c>
      <c r="N608" s="25">
        <f t="shared" si="871"/>
        <v>373.29463875726759</v>
      </c>
      <c r="O608" s="25">
        <f t="shared" si="871"/>
        <v>374.42374975161954</v>
      </c>
      <c r="P608" s="33">
        <f t="shared" si="836"/>
        <v>120.79955667105266</v>
      </c>
      <c r="Q608" s="33">
        <f t="shared" si="837"/>
        <v>252.46427636249808</v>
      </c>
      <c r="R608" s="34">
        <f t="shared" si="902"/>
        <v>373.26383303355072</v>
      </c>
      <c r="S608" s="35">
        <f t="shared" si="873"/>
        <v>0</v>
      </c>
      <c r="U608" s="61">
        <f t="shared" si="874"/>
        <v>0</v>
      </c>
      <c r="V608" s="61">
        <f t="shared" si="875"/>
        <v>0</v>
      </c>
      <c r="W608" s="61">
        <f t="shared" si="876"/>
        <v>0</v>
      </c>
      <c r="X608" s="61">
        <f t="shared" si="877"/>
        <v>0</v>
      </c>
      <c r="Y608" s="61">
        <f t="shared" si="878"/>
        <v>0</v>
      </c>
      <c r="Z608" s="62">
        <f t="shared" si="879"/>
        <v>0</v>
      </c>
      <c r="AA608" s="61">
        <f t="shared" si="893"/>
        <v>0</v>
      </c>
      <c r="AB608" s="63">
        <f t="shared" si="894"/>
        <v>0</v>
      </c>
      <c r="AC608" s="73"/>
      <c r="AD608" s="81">
        <f t="shared" si="895"/>
        <v>0</v>
      </c>
      <c r="AE608" s="81">
        <f t="shared" si="880"/>
        <v>0</v>
      </c>
      <c r="AF608" s="81">
        <f t="shared" si="881"/>
        <v>0</v>
      </c>
      <c r="AG608" s="81">
        <f t="shared" si="882"/>
        <v>0</v>
      </c>
      <c r="AH608" s="81">
        <f t="shared" si="883"/>
        <v>0</v>
      </c>
      <c r="AI608" s="82">
        <f t="shared" si="884"/>
        <v>0</v>
      </c>
      <c r="AK608" s="86">
        <f t="shared" si="885"/>
        <v>0</v>
      </c>
      <c r="AL608" s="86">
        <f t="shared" si="886"/>
        <v>0</v>
      </c>
      <c r="AM608" s="86">
        <f t="shared" si="887"/>
        <v>0</v>
      </c>
      <c r="AN608" s="86">
        <f t="shared" si="888"/>
        <v>0</v>
      </c>
      <c r="AO608" s="56"/>
      <c r="AP608" s="53" t="str">
        <f t="shared" si="896"/>
        <v>HPS0170-ST-0400-005-B</v>
      </c>
      <c r="AQ608" s="53">
        <f t="shared" si="897"/>
        <v>338.42527310809493</v>
      </c>
      <c r="AR608" s="54">
        <f t="shared" ref="AR608:AU608" si="921">IF($B608=0,L608,AQ608*(1+AK608))</f>
        <v>373.26383303355072</v>
      </c>
      <c r="AS608" s="54">
        <f t="shared" si="921"/>
        <v>373.57801484256316</v>
      </c>
      <c r="AT608" s="54">
        <f t="shared" si="921"/>
        <v>373.29463875726759</v>
      </c>
      <c r="AU608" s="54">
        <f t="shared" si="921"/>
        <v>374.42374975161954</v>
      </c>
      <c r="AW608" s="102">
        <f t="shared" si="899"/>
        <v>0.10637053288873759</v>
      </c>
      <c r="AX608" s="102">
        <f t="shared" si="900"/>
        <v>0.10637053288873759</v>
      </c>
      <c r="AY608" s="103">
        <f t="shared" si="901"/>
        <v>1</v>
      </c>
    </row>
    <row r="609" spans="1:51" x14ac:dyDescent="0.2">
      <c r="A609" s="27" t="s">
        <v>623</v>
      </c>
      <c r="B609" s="18">
        <f>IF(ISERROR(VLOOKUP('Prices revenue smoothing'!A609,Quantities!$A$1:$B$576,2,FALSE)),0,VLOOKUP('Prices revenue smoothing'!A609,Quantities!$A$1:$B$576,2,FALSE))</f>
        <v>0</v>
      </c>
      <c r="C609" s="19">
        <f t="shared" si="890"/>
        <v>0.16162313973046535</v>
      </c>
      <c r="D609" s="20">
        <v>5</v>
      </c>
      <c r="E609" s="21">
        <v>600</v>
      </c>
      <c r="F609" s="22">
        <v>0</v>
      </c>
      <c r="G609" s="23">
        <v>0</v>
      </c>
      <c r="H609" s="23">
        <f>Prices!H606</f>
        <v>433.09387607173107</v>
      </c>
      <c r="I609" s="23">
        <f>VLOOKUP(A609,'[1]Public Lighting Charges'!$A$8:$L$689,12,FALSE)</f>
        <v>83.492275808096821</v>
      </c>
      <c r="J609" s="24">
        <f t="shared" si="891"/>
        <v>516.58615187982787</v>
      </c>
      <c r="K609" s="25">
        <f t="shared" si="892"/>
        <v>516.58615187982787</v>
      </c>
      <c r="L609" s="25">
        <f t="shared" si="871"/>
        <v>550.42418033663569</v>
      </c>
      <c r="M609" s="25">
        <f t="shared" si="871"/>
        <v>550.72933913242753</v>
      </c>
      <c r="N609" s="25">
        <f t="shared" si="871"/>
        <v>550.45410134823874</v>
      </c>
      <c r="O609" s="25">
        <f t="shared" si="871"/>
        <v>551.55078531105255</v>
      </c>
      <c r="P609" s="33">
        <f t="shared" si="836"/>
        <v>117.3303042649046</v>
      </c>
      <c r="Q609" s="33">
        <f t="shared" si="837"/>
        <v>433.09387607173107</v>
      </c>
      <c r="R609" s="34">
        <f t="shared" si="902"/>
        <v>550.42418033663569</v>
      </c>
      <c r="S609" s="35">
        <f t="shared" si="873"/>
        <v>0</v>
      </c>
      <c r="U609" s="61">
        <f t="shared" si="874"/>
        <v>0</v>
      </c>
      <c r="V609" s="61">
        <f t="shared" si="875"/>
        <v>0</v>
      </c>
      <c r="W609" s="61">
        <f t="shared" si="876"/>
        <v>0</v>
      </c>
      <c r="X609" s="61">
        <f t="shared" si="877"/>
        <v>0</v>
      </c>
      <c r="Y609" s="61">
        <f t="shared" si="878"/>
        <v>0</v>
      </c>
      <c r="Z609" s="62">
        <f t="shared" si="879"/>
        <v>0</v>
      </c>
      <c r="AA609" s="61">
        <f t="shared" si="893"/>
        <v>0</v>
      </c>
      <c r="AB609" s="63">
        <f t="shared" si="894"/>
        <v>0</v>
      </c>
      <c r="AC609" s="73"/>
      <c r="AD609" s="81">
        <f t="shared" si="895"/>
        <v>0</v>
      </c>
      <c r="AE609" s="81">
        <f t="shared" si="880"/>
        <v>0</v>
      </c>
      <c r="AF609" s="81">
        <f t="shared" si="881"/>
        <v>0</v>
      </c>
      <c r="AG609" s="81">
        <f t="shared" si="882"/>
        <v>0</v>
      </c>
      <c r="AH609" s="81">
        <f t="shared" si="883"/>
        <v>0</v>
      </c>
      <c r="AI609" s="82">
        <f t="shared" si="884"/>
        <v>0</v>
      </c>
      <c r="AK609" s="86">
        <f t="shared" si="885"/>
        <v>0</v>
      </c>
      <c r="AL609" s="86">
        <f t="shared" si="886"/>
        <v>0</v>
      </c>
      <c r="AM609" s="86">
        <f t="shared" si="887"/>
        <v>0</v>
      </c>
      <c r="AN609" s="86">
        <f t="shared" si="888"/>
        <v>0</v>
      </c>
      <c r="AO609" s="56"/>
      <c r="AP609" s="53" t="str">
        <f t="shared" si="896"/>
        <v>HPS0170-ST-0600-005-B</v>
      </c>
      <c r="AQ609" s="53">
        <f t="shared" si="897"/>
        <v>516.58615187982787</v>
      </c>
      <c r="AR609" s="54">
        <f t="shared" ref="AR609:AU609" si="922">IF($B609=0,L609,AQ609*(1+AK609))</f>
        <v>550.42418033663569</v>
      </c>
      <c r="AS609" s="54">
        <f t="shared" si="922"/>
        <v>550.72933913242753</v>
      </c>
      <c r="AT609" s="54">
        <f t="shared" si="922"/>
        <v>550.45410134823874</v>
      </c>
      <c r="AU609" s="54">
        <f t="shared" si="922"/>
        <v>551.55078531105255</v>
      </c>
      <c r="AW609" s="102">
        <f t="shared" si="899"/>
        <v>6.7684031606326175E-2</v>
      </c>
      <c r="AX609" s="102">
        <f t="shared" si="900"/>
        <v>6.7684031606326175E-2</v>
      </c>
      <c r="AY609" s="103">
        <f t="shared" si="901"/>
        <v>1</v>
      </c>
    </row>
    <row r="610" spans="1:51" x14ac:dyDescent="0.2">
      <c r="A610" s="27" t="s">
        <v>624</v>
      </c>
      <c r="B610" s="18">
        <f>IF(ISERROR(VLOOKUP('Prices revenue smoothing'!A610,Quantities!$A$1:$B$576,2,FALSE)),0,VLOOKUP('Prices revenue smoothing'!A610,Quantities!$A$1:$B$576,2,FALSE))</f>
        <v>0</v>
      </c>
      <c r="C610" s="19">
        <f t="shared" si="890"/>
        <v>0.26972551250857041</v>
      </c>
      <c r="D610" s="20">
        <v>5</v>
      </c>
      <c r="E610" s="21">
        <v>770</v>
      </c>
      <c r="F610" s="22">
        <v>0</v>
      </c>
      <c r="G610" s="23">
        <v>0</v>
      </c>
      <c r="H610" s="23">
        <f>Prices!H607</f>
        <v>234.00284468434003</v>
      </c>
      <c r="I610" s="23">
        <f>VLOOKUP(A610,'[1]Public Lighting Charges'!$A$8:$L$689,12,FALSE)</f>
        <v>86.428511870596822</v>
      </c>
      <c r="J610" s="24">
        <f t="shared" si="891"/>
        <v>320.43135655493688</v>
      </c>
      <c r="K610" s="25">
        <f t="shared" si="892"/>
        <v>320.43135655493688</v>
      </c>
      <c r="L610" s="25">
        <f t="shared" si="871"/>
        <v>355.45939257205055</v>
      </c>
      <c r="M610" s="25">
        <f t="shared" si="871"/>
        <v>355.77528311820276</v>
      </c>
      <c r="N610" s="25">
        <f t="shared" si="871"/>
        <v>355.49036583851722</v>
      </c>
      <c r="O610" s="25">
        <f t="shared" si="871"/>
        <v>356.62561771638207</v>
      </c>
      <c r="P610" s="33">
        <f t="shared" si="836"/>
        <v>121.45654788771049</v>
      </c>
      <c r="Q610" s="33">
        <f t="shared" si="837"/>
        <v>234.00284468434003</v>
      </c>
      <c r="R610" s="34">
        <f t="shared" si="902"/>
        <v>355.45939257205055</v>
      </c>
      <c r="S610" s="35">
        <f t="shared" si="873"/>
        <v>0</v>
      </c>
      <c r="U610" s="61">
        <f t="shared" si="874"/>
        <v>0</v>
      </c>
      <c r="V610" s="61">
        <f t="shared" si="875"/>
        <v>0</v>
      </c>
      <c r="W610" s="61">
        <f t="shared" si="876"/>
        <v>0</v>
      </c>
      <c r="X610" s="61">
        <f t="shared" si="877"/>
        <v>0</v>
      </c>
      <c r="Y610" s="61">
        <f t="shared" si="878"/>
        <v>0</v>
      </c>
      <c r="Z610" s="62">
        <f t="shared" si="879"/>
        <v>0</v>
      </c>
      <c r="AA610" s="61">
        <f t="shared" si="893"/>
        <v>0</v>
      </c>
      <c r="AB610" s="63">
        <f t="shared" si="894"/>
        <v>0</v>
      </c>
      <c r="AC610" s="73"/>
      <c r="AD610" s="81">
        <f t="shared" si="895"/>
        <v>0</v>
      </c>
      <c r="AE610" s="81">
        <f t="shared" si="880"/>
        <v>0</v>
      </c>
      <c r="AF610" s="81">
        <f t="shared" si="881"/>
        <v>0</v>
      </c>
      <c r="AG610" s="81">
        <f t="shared" si="882"/>
        <v>0</v>
      </c>
      <c r="AH610" s="81">
        <f t="shared" si="883"/>
        <v>0</v>
      </c>
      <c r="AI610" s="82">
        <f t="shared" si="884"/>
        <v>0</v>
      </c>
      <c r="AK610" s="86">
        <f t="shared" si="885"/>
        <v>0</v>
      </c>
      <c r="AL610" s="86">
        <f t="shared" si="886"/>
        <v>0</v>
      </c>
      <c r="AM610" s="86">
        <f t="shared" si="887"/>
        <v>0</v>
      </c>
      <c r="AN610" s="86">
        <f t="shared" si="888"/>
        <v>0</v>
      </c>
      <c r="AO610" s="56"/>
      <c r="AP610" s="53" t="str">
        <f t="shared" si="896"/>
        <v>HPS0170-ST-0770-005-B</v>
      </c>
      <c r="AQ610" s="53">
        <f t="shared" si="897"/>
        <v>320.43135655493688</v>
      </c>
      <c r="AR610" s="54">
        <f t="shared" ref="AR610:AU610" si="923">IF($B610=0,L610,AQ610*(1+AK610))</f>
        <v>355.45939257205055</v>
      </c>
      <c r="AS610" s="54">
        <f t="shared" si="923"/>
        <v>355.77528311820276</v>
      </c>
      <c r="AT610" s="54">
        <f t="shared" si="923"/>
        <v>355.49036583851722</v>
      </c>
      <c r="AU610" s="54">
        <f t="shared" si="923"/>
        <v>356.62561771638207</v>
      </c>
      <c r="AW610" s="102">
        <f t="shared" si="899"/>
        <v>0.11295480426941237</v>
      </c>
      <c r="AX610" s="102">
        <f t="shared" si="900"/>
        <v>0.11295480426941237</v>
      </c>
      <c r="AY610" s="103">
        <f t="shared" si="901"/>
        <v>1</v>
      </c>
    </row>
    <row r="611" spans="1:51" x14ac:dyDescent="0.2">
      <c r="A611" s="27" t="s">
        <v>625</v>
      </c>
      <c r="B611" s="18">
        <f>IF(ISERROR(VLOOKUP('Prices revenue smoothing'!A611,Quantities!$A$1:$B$576,2,FALSE)),0,VLOOKUP('Prices revenue smoothing'!A611,Quantities!$A$1:$B$576,2,FALSE))</f>
        <v>0</v>
      </c>
      <c r="C611" s="19">
        <f t="shared" si="890"/>
        <v>0.35441862563258253</v>
      </c>
      <c r="D611" s="20">
        <v>5</v>
      </c>
      <c r="E611" s="21">
        <v>1030</v>
      </c>
      <c r="F611" s="22">
        <v>0</v>
      </c>
      <c r="G611" s="23">
        <v>0</v>
      </c>
      <c r="H611" s="23">
        <f>Prices!H608</f>
        <v>147.58619927531549</v>
      </c>
      <c r="I611" s="23">
        <f>VLOOKUP(A611,'[1]Public Lighting Charges'!$A$8:$L$689,12,FALSE)</f>
        <v>81.023554870596826</v>
      </c>
      <c r="J611" s="24">
        <f t="shared" si="891"/>
        <v>228.60975414591232</v>
      </c>
      <c r="K611" s="25">
        <f t="shared" si="892"/>
        <v>228.60975414591232</v>
      </c>
      <c r="L611" s="25">
        <f t="shared" si="871"/>
        <v>261.44725113407208</v>
      </c>
      <c r="M611" s="25">
        <f t="shared" si="871"/>
        <v>261.74338691664332</v>
      </c>
      <c r="N611" s="25">
        <f t="shared" si="871"/>
        <v>261.47628743356131</v>
      </c>
      <c r="O611" s="25">
        <f t="shared" si="871"/>
        <v>262.54054436483705</v>
      </c>
      <c r="P611" s="33">
        <f t="shared" si="836"/>
        <v>113.86105185875655</v>
      </c>
      <c r="Q611" s="33">
        <f t="shared" si="837"/>
        <v>147.58619927531549</v>
      </c>
      <c r="R611" s="34">
        <f t="shared" si="902"/>
        <v>261.44725113407208</v>
      </c>
      <c r="S611" s="35">
        <f t="shared" si="873"/>
        <v>0</v>
      </c>
      <c r="U611" s="61">
        <f t="shared" si="874"/>
        <v>0</v>
      </c>
      <c r="V611" s="61">
        <f t="shared" si="875"/>
        <v>0</v>
      </c>
      <c r="W611" s="61">
        <f t="shared" si="876"/>
        <v>0</v>
      </c>
      <c r="X611" s="61">
        <f t="shared" si="877"/>
        <v>0</v>
      </c>
      <c r="Y611" s="61">
        <f t="shared" si="878"/>
        <v>0</v>
      </c>
      <c r="Z611" s="62">
        <f t="shared" si="879"/>
        <v>0</v>
      </c>
      <c r="AA611" s="61">
        <f t="shared" si="893"/>
        <v>0</v>
      </c>
      <c r="AB611" s="63">
        <f t="shared" si="894"/>
        <v>0</v>
      </c>
      <c r="AC611" s="73"/>
      <c r="AD611" s="81">
        <f t="shared" si="895"/>
        <v>0</v>
      </c>
      <c r="AE611" s="81">
        <f t="shared" si="880"/>
        <v>0</v>
      </c>
      <c r="AF611" s="81">
        <f t="shared" si="881"/>
        <v>0</v>
      </c>
      <c r="AG611" s="81">
        <f t="shared" si="882"/>
        <v>0</v>
      </c>
      <c r="AH611" s="81">
        <f t="shared" si="883"/>
        <v>0</v>
      </c>
      <c r="AI611" s="82">
        <f t="shared" si="884"/>
        <v>0</v>
      </c>
      <c r="AK611" s="86">
        <f t="shared" si="885"/>
        <v>0</v>
      </c>
      <c r="AL611" s="86">
        <f t="shared" si="886"/>
        <v>0</v>
      </c>
      <c r="AM611" s="86">
        <f t="shared" si="887"/>
        <v>0</v>
      </c>
      <c r="AN611" s="86">
        <f t="shared" si="888"/>
        <v>0</v>
      </c>
      <c r="AO611" s="56"/>
      <c r="AP611" s="53" t="str">
        <f t="shared" si="896"/>
        <v>HPS0170-ST-1030-005-B</v>
      </c>
      <c r="AQ611" s="53">
        <f t="shared" si="897"/>
        <v>228.60975414591232</v>
      </c>
      <c r="AR611" s="54">
        <f t="shared" ref="AR611:AU611" si="924">IF($B611=0,L611,AQ611*(1+AK611))</f>
        <v>261.44725113407208</v>
      </c>
      <c r="AS611" s="54">
        <f t="shared" si="924"/>
        <v>261.74338691664332</v>
      </c>
      <c r="AT611" s="54">
        <f t="shared" si="924"/>
        <v>261.47628743356131</v>
      </c>
      <c r="AU611" s="54">
        <f t="shared" si="924"/>
        <v>262.54054436483705</v>
      </c>
      <c r="AW611" s="102">
        <f t="shared" si="899"/>
        <v>0.14842232058597152</v>
      </c>
      <c r="AX611" s="102">
        <f t="shared" si="900"/>
        <v>0.14842232058597152</v>
      </c>
      <c r="AY611" s="103">
        <f t="shared" si="901"/>
        <v>1</v>
      </c>
    </row>
    <row r="612" spans="1:51" x14ac:dyDescent="0.2">
      <c r="A612" s="27" t="s">
        <v>626</v>
      </c>
      <c r="B612" s="18">
        <f>IF(ISERROR(VLOOKUP('Prices revenue smoothing'!A612,Quantities!$A$1:$B$576,2,FALSE)),0,VLOOKUP('Prices revenue smoothing'!A612,Quantities!$A$1:$B$576,2,FALSE))</f>
        <v>0</v>
      </c>
      <c r="C612" s="19">
        <f t="shared" si="890"/>
        <v>0.42502873377123312</v>
      </c>
      <c r="D612" s="20">
        <v>5</v>
      </c>
      <c r="E612" s="21">
        <v>70</v>
      </c>
      <c r="F612" s="22">
        <v>0</v>
      </c>
      <c r="G612" s="23">
        <v>0</v>
      </c>
      <c r="H612" s="23">
        <f>Prices!H609</f>
        <v>104.02373594377168</v>
      </c>
      <c r="I612" s="23">
        <f>VLOOKUP(A612,'[1]Public Lighting Charges'!$A$8:$L$689,12,FALSE)</f>
        <v>76.896150063859182</v>
      </c>
      <c r="J612" s="24">
        <f t="shared" si="891"/>
        <v>180.91988600763085</v>
      </c>
      <c r="K612" s="25">
        <f t="shared" si="892"/>
        <v>180.91988600763085</v>
      </c>
      <c r="L612" s="25">
        <f t="shared" si="871"/>
        <v>212.08461458755889</v>
      </c>
      <c r="M612" s="25">
        <f t="shared" si="871"/>
        <v>212.36566497608169</v>
      </c>
      <c r="N612" s="25">
        <f t="shared" si="871"/>
        <v>212.1121717546863</v>
      </c>
      <c r="O612" s="25">
        <f t="shared" si="871"/>
        <v>213.12221458512718</v>
      </c>
      <c r="P612" s="33">
        <f t="shared" si="836"/>
        <v>108.06087864378721</v>
      </c>
      <c r="Q612" s="33">
        <f t="shared" si="837"/>
        <v>104.02373594377168</v>
      </c>
      <c r="R612" s="34">
        <f t="shared" si="902"/>
        <v>212.08461458755889</v>
      </c>
      <c r="S612" s="35">
        <f t="shared" si="873"/>
        <v>0</v>
      </c>
      <c r="U612" s="61">
        <f t="shared" si="874"/>
        <v>0</v>
      </c>
      <c r="V612" s="61">
        <f t="shared" si="875"/>
        <v>0</v>
      </c>
      <c r="W612" s="61">
        <f t="shared" si="876"/>
        <v>0</v>
      </c>
      <c r="X612" s="61">
        <f t="shared" si="877"/>
        <v>0</v>
      </c>
      <c r="Y612" s="61">
        <f t="shared" si="878"/>
        <v>0</v>
      </c>
      <c r="Z612" s="62">
        <f t="shared" si="879"/>
        <v>0</v>
      </c>
      <c r="AA612" s="61">
        <f t="shared" si="893"/>
        <v>0</v>
      </c>
      <c r="AB612" s="63">
        <f t="shared" si="894"/>
        <v>0</v>
      </c>
      <c r="AC612" s="73"/>
      <c r="AD612" s="81">
        <f t="shared" si="895"/>
        <v>0</v>
      </c>
      <c r="AE612" s="81">
        <f t="shared" si="880"/>
        <v>0</v>
      </c>
      <c r="AF612" s="81">
        <f t="shared" si="881"/>
        <v>0</v>
      </c>
      <c r="AG612" s="81">
        <f t="shared" si="882"/>
        <v>0</v>
      </c>
      <c r="AH612" s="81">
        <f t="shared" si="883"/>
        <v>0</v>
      </c>
      <c r="AI612" s="82">
        <f t="shared" si="884"/>
        <v>0</v>
      </c>
      <c r="AK612" s="86">
        <f t="shared" si="885"/>
        <v>0</v>
      </c>
      <c r="AL612" s="86">
        <f t="shared" si="886"/>
        <v>0</v>
      </c>
      <c r="AM612" s="86">
        <f t="shared" si="887"/>
        <v>0</v>
      </c>
      <c r="AN612" s="86">
        <f t="shared" si="888"/>
        <v>0</v>
      </c>
      <c r="AO612" s="56"/>
      <c r="AP612" s="53" t="str">
        <f t="shared" si="896"/>
        <v>HPS0170-TA-0070-005-B</v>
      </c>
      <c r="AQ612" s="53">
        <f t="shared" si="897"/>
        <v>180.91988600763085</v>
      </c>
      <c r="AR612" s="54">
        <f t="shared" ref="AR612:AU612" si="925">IF($B612=0,L612,AQ612*(1+AK612))</f>
        <v>212.08461458755889</v>
      </c>
      <c r="AS612" s="54">
        <f t="shared" si="925"/>
        <v>212.36566497608169</v>
      </c>
      <c r="AT612" s="54">
        <f t="shared" si="925"/>
        <v>212.1121717546863</v>
      </c>
      <c r="AU612" s="54">
        <f t="shared" si="925"/>
        <v>213.12221458512718</v>
      </c>
      <c r="AW612" s="102">
        <f t="shared" si="899"/>
        <v>0.17799220023904999</v>
      </c>
      <c r="AX612" s="102">
        <f t="shared" si="900"/>
        <v>0.17799220023904999</v>
      </c>
      <c r="AY612" s="103">
        <f t="shared" si="901"/>
        <v>1</v>
      </c>
    </row>
    <row r="613" spans="1:51" x14ac:dyDescent="0.2">
      <c r="A613" s="27" t="s">
        <v>627</v>
      </c>
      <c r="B613" s="18">
        <f>IF(ISERROR(VLOOKUP('Prices revenue smoothing'!A613,Quantities!$A$1:$B$576,2,FALSE)),0,VLOOKUP('Prices revenue smoothing'!A613,Quantities!$A$1:$B$576,2,FALSE))</f>
        <v>0</v>
      </c>
      <c r="C613" s="19">
        <f t="shared" si="890"/>
        <v>0.31532333239951355</v>
      </c>
      <c r="D613" s="20">
        <v>5</v>
      </c>
      <c r="E613" s="21">
        <v>240</v>
      </c>
      <c r="F613" s="22">
        <v>0</v>
      </c>
      <c r="G613" s="23">
        <v>0</v>
      </c>
      <c r="H613" s="23">
        <f>Prices!H610</f>
        <v>190.44038135279621</v>
      </c>
      <c r="I613" s="23">
        <f>VLOOKUP(A613,'[1]Public Lighting Charges'!$A$8:$L$689,12,FALSE)</f>
        <v>87.706064063859188</v>
      </c>
      <c r="J613" s="24">
        <f t="shared" si="891"/>
        <v>278.14644541665541</v>
      </c>
      <c r="K613" s="25">
        <f t="shared" si="892"/>
        <v>278.14644541665541</v>
      </c>
      <c r="L613" s="25">
        <f t="shared" si="871"/>
        <v>313.69225205449129</v>
      </c>
      <c r="M613" s="25">
        <f t="shared" si="871"/>
        <v>314.01281197017602</v>
      </c>
      <c r="N613" s="25">
        <f t="shared" si="871"/>
        <v>313.72368315557355</v>
      </c>
      <c r="O613" s="25">
        <f t="shared" si="871"/>
        <v>314.87571587919263</v>
      </c>
      <c r="P613" s="33">
        <f t="shared" si="836"/>
        <v>123.25187070169508</v>
      </c>
      <c r="Q613" s="33">
        <f t="shared" si="837"/>
        <v>190.44038135279621</v>
      </c>
      <c r="R613" s="34">
        <f t="shared" si="902"/>
        <v>313.69225205449129</v>
      </c>
      <c r="S613" s="35">
        <f t="shared" si="873"/>
        <v>0</v>
      </c>
      <c r="U613" s="61">
        <f t="shared" si="874"/>
        <v>0</v>
      </c>
      <c r="V613" s="61">
        <f t="shared" si="875"/>
        <v>0</v>
      </c>
      <c r="W613" s="61">
        <f t="shared" si="876"/>
        <v>0</v>
      </c>
      <c r="X613" s="61">
        <f t="shared" si="877"/>
        <v>0</v>
      </c>
      <c r="Y613" s="61">
        <f t="shared" si="878"/>
        <v>0</v>
      </c>
      <c r="Z613" s="62">
        <f t="shared" si="879"/>
        <v>0</v>
      </c>
      <c r="AA613" s="61">
        <f t="shared" si="893"/>
        <v>0</v>
      </c>
      <c r="AB613" s="63">
        <f t="shared" si="894"/>
        <v>0</v>
      </c>
      <c r="AC613" s="73"/>
      <c r="AD613" s="81">
        <f t="shared" si="895"/>
        <v>0</v>
      </c>
      <c r="AE613" s="81">
        <f t="shared" si="880"/>
        <v>0</v>
      </c>
      <c r="AF613" s="81">
        <f t="shared" si="881"/>
        <v>0</v>
      </c>
      <c r="AG613" s="81">
        <f t="shared" si="882"/>
        <v>0</v>
      </c>
      <c r="AH613" s="81">
        <f t="shared" si="883"/>
        <v>0</v>
      </c>
      <c r="AI613" s="82">
        <f t="shared" si="884"/>
        <v>0</v>
      </c>
      <c r="AK613" s="86">
        <f t="shared" si="885"/>
        <v>0</v>
      </c>
      <c r="AL613" s="86">
        <f t="shared" si="886"/>
        <v>0</v>
      </c>
      <c r="AM613" s="86">
        <f t="shared" si="887"/>
        <v>0</v>
      </c>
      <c r="AN613" s="86">
        <f t="shared" si="888"/>
        <v>0</v>
      </c>
      <c r="AO613" s="56"/>
      <c r="AP613" s="53" t="str">
        <f t="shared" si="896"/>
        <v>HPS0170-TA-0240-005-B</v>
      </c>
      <c r="AQ613" s="53">
        <f t="shared" si="897"/>
        <v>278.14644541665541</v>
      </c>
      <c r="AR613" s="54">
        <f t="shared" ref="AR613:AU613" si="926">IF($B613=0,L613,AQ613*(1+AK613))</f>
        <v>313.69225205449129</v>
      </c>
      <c r="AS613" s="54">
        <f t="shared" si="926"/>
        <v>314.01281197017602</v>
      </c>
      <c r="AT613" s="54">
        <f t="shared" si="926"/>
        <v>313.72368315557355</v>
      </c>
      <c r="AU613" s="54">
        <f t="shared" si="926"/>
        <v>314.87571587919263</v>
      </c>
      <c r="AW613" s="102">
        <f t="shared" si="899"/>
        <v>0.13205011628862565</v>
      </c>
      <c r="AX613" s="102">
        <f t="shared" si="900"/>
        <v>0.13205011628862565</v>
      </c>
      <c r="AY613" s="103">
        <f t="shared" si="901"/>
        <v>1</v>
      </c>
    </row>
    <row r="614" spans="1:51" x14ac:dyDescent="0.2">
      <c r="A614" s="27" t="s">
        <v>628</v>
      </c>
      <c r="B614" s="18">
        <f>IF(ISERROR(VLOOKUP('Prices revenue smoothing'!A614,Quantities!$A$1:$B$576,2,FALSE)),0,VLOOKUP('Prices revenue smoothing'!A614,Quantities!$A$1:$B$576,2,FALSE))</f>
        <v>0</v>
      </c>
      <c r="C614" s="19">
        <f t="shared" si="890"/>
        <v>0.29346974110003993</v>
      </c>
      <c r="D614" s="20">
        <v>5</v>
      </c>
      <c r="E614" s="21">
        <v>330</v>
      </c>
      <c r="F614" s="22">
        <v>0</v>
      </c>
      <c r="G614" s="23">
        <v>0</v>
      </c>
      <c r="H614" s="23">
        <f>Prices!H611</f>
        <v>208.90181303095429</v>
      </c>
      <c r="I614" s="23">
        <f>VLOOKUP(A614,'[1]Public Lighting Charges'!$A$8:$L$689,12,FALSE)</f>
        <v>86.771033813859177</v>
      </c>
      <c r="J614" s="24">
        <f t="shared" si="891"/>
        <v>295.67284684481348</v>
      </c>
      <c r="K614" s="25">
        <f t="shared" si="892"/>
        <v>295.67284684481348</v>
      </c>
      <c r="L614" s="25">
        <f t="shared" si="871"/>
        <v>330.83970129933363</v>
      </c>
      <c r="M614" s="25">
        <f t="shared" si="871"/>
        <v>331.15684374073879</v>
      </c>
      <c r="N614" s="25">
        <f t="shared" si="871"/>
        <v>330.87079731491622</v>
      </c>
      <c r="O614" s="25">
        <f t="shared" si="871"/>
        <v>332.01054827150961</v>
      </c>
      <c r="P614" s="33">
        <f t="shared" si="836"/>
        <v>121.93788826837935</v>
      </c>
      <c r="Q614" s="33">
        <f t="shared" si="837"/>
        <v>208.90181303095429</v>
      </c>
      <c r="R614" s="34">
        <f t="shared" si="902"/>
        <v>330.83970129933363</v>
      </c>
      <c r="S614" s="35">
        <f t="shared" si="873"/>
        <v>0</v>
      </c>
      <c r="U614" s="61">
        <f t="shared" si="874"/>
        <v>0</v>
      </c>
      <c r="V614" s="61">
        <f t="shared" si="875"/>
        <v>0</v>
      </c>
      <c r="W614" s="61">
        <f t="shared" si="876"/>
        <v>0</v>
      </c>
      <c r="X614" s="61">
        <f t="shared" si="877"/>
        <v>0</v>
      </c>
      <c r="Y614" s="61">
        <f t="shared" si="878"/>
        <v>0</v>
      </c>
      <c r="Z614" s="62">
        <f t="shared" si="879"/>
        <v>0</v>
      </c>
      <c r="AA614" s="61">
        <f t="shared" si="893"/>
        <v>0</v>
      </c>
      <c r="AB614" s="63">
        <f t="shared" si="894"/>
        <v>0</v>
      </c>
      <c r="AC614" s="73"/>
      <c r="AD614" s="81">
        <f t="shared" si="895"/>
        <v>0</v>
      </c>
      <c r="AE614" s="81">
        <f t="shared" si="880"/>
        <v>0</v>
      </c>
      <c r="AF614" s="81">
        <f t="shared" si="881"/>
        <v>0</v>
      </c>
      <c r="AG614" s="81">
        <f t="shared" si="882"/>
        <v>0</v>
      </c>
      <c r="AH614" s="81">
        <f t="shared" si="883"/>
        <v>0</v>
      </c>
      <c r="AI614" s="82">
        <f t="shared" si="884"/>
        <v>0</v>
      </c>
      <c r="AK614" s="86">
        <f t="shared" si="885"/>
        <v>0</v>
      </c>
      <c r="AL614" s="86">
        <f t="shared" si="886"/>
        <v>0</v>
      </c>
      <c r="AM614" s="86">
        <f t="shared" si="887"/>
        <v>0</v>
      </c>
      <c r="AN614" s="86">
        <f t="shared" si="888"/>
        <v>0</v>
      </c>
      <c r="AO614" s="56"/>
      <c r="AP614" s="53" t="str">
        <f t="shared" si="896"/>
        <v>HPS0170-TA-0330-005-B</v>
      </c>
      <c r="AQ614" s="53">
        <f t="shared" si="897"/>
        <v>295.67284684481348</v>
      </c>
      <c r="AR614" s="54">
        <f t="shared" ref="AR614:AU614" si="927">IF($B614=0,L614,AQ614*(1+AK614))</f>
        <v>330.83970129933363</v>
      </c>
      <c r="AS614" s="54">
        <f t="shared" si="927"/>
        <v>331.15684374073879</v>
      </c>
      <c r="AT614" s="54">
        <f t="shared" si="927"/>
        <v>330.87079731491622</v>
      </c>
      <c r="AU614" s="54">
        <f t="shared" si="927"/>
        <v>332.01054827150961</v>
      </c>
      <c r="AW614" s="102">
        <f t="shared" si="899"/>
        <v>0.12289833785707178</v>
      </c>
      <c r="AX614" s="102">
        <f t="shared" si="900"/>
        <v>0.12289833785707178</v>
      </c>
      <c r="AY614" s="103">
        <f t="shared" si="901"/>
        <v>1</v>
      </c>
    </row>
    <row r="615" spans="1:51" x14ac:dyDescent="0.2">
      <c r="A615" s="27" t="s">
        <v>629</v>
      </c>
      <c r="B615" s="18">
        <f>IF(ISERROR(VLOOKUP('Prices revenue smoothing'!A615,Quantities!$A$1:$B$576,2,FALSE)),0,VLOOKUP('Prices revenue smoothing'!A615,Quantities!$A$1:$B$576,2,FALSE))</f>
        <v>0</v>
      </c>
      <c r="C615" s="19">
        <f t="shared" si="890"/>
        <v>0.24479244320244725</v>
      </c>
      <c r="D615" s="20">
        <v>5</v>
      </c>
      <c r="E615" s="21">
        <v>400</v>
      </c>
      <c r="F615" s="22">
        <v>0</v>
      </c>
      <c r="G615" s="23">
        <v>0</v>
      </c>
      <c r="H615" s="23">
        <f>Prices!H612</f>
        <v>252.46427636249808</v>
      </c>
      <c r="I615" s="23">
        <f>VLOOKUP(A615,'[1]Public Lighting Charges'!$A$8:$L$689,12,FALSE)</f>
        <v>81.833591938859186</v>
      </c>
      <c r="J615" s="24">
        <f t="shared" si="891"/>
        <v>334.29786830135725</v>
      </c>
      <c r="K615" s="25">
        <f t="shared" si="892"/>
        <v>334.29786830135725</v>
      </c>
      <c r="L615" s="25">
        <f t="shared" si="871"/>
        <v>367.46365981858139</v>
      </c>
      <c r="M615" s="25">
        <f t="shared" si="871"/>
        <v>367.76275623354536</v>
      </c>
      <c r="N615" s="25">
        <f t="shared" si="871"/>
        <v>367.49298640993641</v>
      </c>
      <c r="O615" s="25">
        <f t="shared" si="871"/>
        <v>368.56788330345353</v>
      </c>
      <c r="P615" s="33">
        <f t="shared" si="836"/>
        <v>114.99938345608328</v>
      </c>
      <c r="Q615" s="33">
        <f t="shared" si="837"/>
        <v>252.46427636249808</v>
      </c>
      <c r="R615" s="34">
        <f t="shared" si="902"/>
        <v>367.46365981858139</v>
      </c>
      <c r="S615" s="35">
        <f t="shared" si="873"/>
        <v>0</v>
      </c>
      <c r="U615" s="61">
        <f t="shared" si="874"/>
        <v>0</v>
      </c>
      <c r="V615" s="61">
        <f t="shared" si="875"/>
        <v>0</v>
      </c>
      <c r="W615" s="61">
        <f t="shared" si="876"/>
        <v>0</v>
      </c>
      <c r="X615" s="61">
        <f t="shared" si="877"/>
        <v>0</v>
      </c>
      <c r="Y615" s="61">
        <f t="shared" si="878"/>
        <v>0</v>
      </c>
      <c r="Z615" s="62">
        <f t="shared" si="879"/>
        <v>0</v>
      </c>
      <c r="AA615" s="61">
        <f t="shared" si="893"/>
        <v>0</v>
      </c>
      <c r="AB615" s="63">
        <f t="shared" si="894"/>
        <v>0</v>
      </c>
      <c r="AC615" s="73"/>
      <c r="AD615" s="81">
        <f t="shared" si="895"/>
        <v>0</v>
      </c>
      <c r="AE615" s="81">
        <f t="shared" si="880"/>
        <v>0</v>
      </c>
      <c r="AF615" s="81">
        <f t="shared" si="881"/>
        <v>0</v>
      </c>
      <c r="AG615" s="81">
        <f t="shared" si="882"/>
        <v>0</v>
      </c>
      <c r="AH615" s="81">
        <f t="shared" si="883"/>
        <v>0</v>
      </c>
      <c r="AI615" s="82">
        <f t="shared" si="884"/>
        <v>0</v>
      </c>
      <c r="AK615" s="86">
        <f t="shared" si="885"/>
        <v>0</v>
      </c>
      <c r="AL615" s="86">
        <f t="shared" si="886"/>
        <v>0</v>
      </c>
      <c r="AM615" s="86">
        <f t="shared" si="887"/>
        <v>0</v>
      </c>
      <c r="AN615" s="86">
        <f t="shared" si="888"/>
        <v>0</v>
      </c>
      <c r="AO615" s="56"/>
      <c r="AP615" s="53" t="str">
        <f t="shared" si="896"/>
        <v>HPS0170-TA-0400-005-B</v>
      </c>
      <c r="AQ615" s="53">
        <f t="shared" si="897"/>
        <v>334.29786830135725</v>
      </c>
      <c r="AR615" s="54">
        <f t="shared" ref="AR615:AU615" si="928">IF($B615=0,L615,AQ615*(1+AK615))</f>
        <v>367.46365981858139</v>
      </c>
      <c r="AS615" s="54">
        <f t="shared" si="928"/>
        <v>367.76275623354536</v>
      </c>
      <c r="AT615" s="54">
        <f t="shared" si="928"/>
        <v>367.49298640993641</v>
      </c>
      <c r="AU615" s="54">
        <f t="shared" si="928"/>
        <v>368.56788330345353</v>
      </c>
      <c r="AW615" s="102">
        <f t="shared" si="899"/>
        <v>0.10251341169547366</v>
      </c>
      <c r="AX615" s="102">
        <f t="shared" si="900"/>
        <v>0.10251341169547366</v>
      </c>
      <c r="AY615" s="103">
        <f t="shared" si="901"/>
        <v>1</v>
      </c>
    </row>
    <row r="616" spans="1:51" x14ac:dyDescent="0.2">
      <c r="A616" s="27" t="s">
        <v>630</v>
      </c>
      <c r="B616" s="18">
        <f>IF(ISERROR(VLOOKUP('Prices revenue smoothing'!A616,Quantities!$A$1:$B$576,2,FALSE)),0,VLOOKUP('Prices revenue smoothing'!A616,Quantities!$A$1:$B$576,2,FALSE))</f>
        <v>0</v>
      </c>
      <c r="C616" s="19">
        <f t="shared" si="890"/>
        <v>0.15487075097195996</v>
      </c>
      <c r="D616" s="20">
        <v>5</v>
      </c>
      <c r="E616" s="21">
        <v>600</v>
      </c>
      <c r="F616" s="22">
        <v>0</v>
      </c>
      <c r="G616" s="23">
        <v>0</v>
      </c>
      <c r="H616" s="23">
        <f>Prices!H613</f>
        <v>433.09387607173107</v>
      </c>
      <c r="I616" s="23">
        <f>VLOOKUP(A616,'[1]Public Lighting Charges'!$A$8:$L$689,12,FALSE)</f>
        <v>79.364871001359177</v>
      </c>
      <c r="J616" s="24">
        <f t="shared" si="891"/>
        <v>512.45874707309031</v>
      </c>
      <c r="K616" s="25">
        <f t="shared" si="892"/>
        <v>512.45874707309031</v>
      </c>
      <c r="L616" s="25">
        <f t="shared" si="871"/>
        <v>544.6240071216663</v>
      </c>
      <c r="M616" s="25">
        <f t="shared" si="871"/>
        <v>544.91408052340967</v>
      </c>
      <c r="N616" s="25">
        <f t="shared" si="871"/>
        <v>544.6524490009075</v>
      </c>
      <c r="O616" s="25">
        <f t="shared" si="871"/>
        <v>545.69491886288654</v>
      </c>
      <c r="P616" s="33">
        <f t="shared" si="836"/>
        <v>111.53013104993524</v>
      </c>
      <c r="Q616" s="33">
        <f t="shared" si="837"/>
        <v>433.09387607173107</v>
      </c>
      <c r="R616" s="34">
        <f t="shared" si="902"/>
        <v>544.6240071216663</v>
      </c>
      <c r="S616" s="35">
        <f t="shared" si="873"/>
        <v>0</v>
      </c>
      <c r="U616" s="61">
        <f t="shared" si="874"/>
        <v>0</v>
      </c>
      <c r="V616" s="61">
        <f t="shared" si="875"/>
        <v>0</v>
      </c>
      <c r="W616" s="61">
        <f t="shared" si="876"/>
        <v>0</v>
      </c>
      <c r="X616" s="61">
        <f t="shared" si="877"/>
        <v>0</v>
      </c>
      <c r="Y616" s="61">
        <f t="shared" si="878"/>
        <v>0</v>
      </c>
      <c r="Z616" s="62">
        <f t="shared" si="879"/>
        <v>0</v>
      </c>
      <c r="AA616" s="61">
        <f t="shared" si="893"/>
        <v>0</v>
      </c>
      <c r="AB616" s="63">
        <f t="shared" si="894"/>
        <v>0</v>
      </c>
      <c r="AC616" s="73"/>
      <c r="AD616" s="81">
        <f t="shared" si="895"/>
        <v>0</v>
      </c>
      <c r="AE616" s="81">
        <f t="shared" si="880"/>
        <v>0</v>
      </c>
      <c r="AF616" s="81">
        <f t="shared" si="881"/>
        <v>0</v>
      </c>
      <c r="AG616" s="81">
        <f t="shared" si="882"/>
        <v>0</v>
      </c>
      <c r="AH616" s="81">
        <f t="shared" si="883"/>
        <v>0</v>
      </c>
      <c r="AI616" s="82">
        <f t="shared" si="884"/>
        <v>0</v>
      </c>
      <c r="AK616" s="86">
        <f t="shared" si="885"/>
        <v>0</v>
      </c>
      <c r="AL616" s="86">
        <f t="shared" si="886"/>
        <v>0</v>
      </c>
      <c r="AM616" s="86">
        <f t="shared" si="887"/>
        <v>0</v>
      </c>
      <c r="AN616" s="86">
        <f t="shared" si="888"/>
        <v>0</v>
      </c>
      <c r="AO616" s="56"/>
      <c r="AP616" s="53" t="str">
        <f t="shared" si="896"/>
        <v>HPS0170-TA-0600-005-B</v>
      </c>
      <c r="AQ616" s="53">
        <f t="shared" si="897"/>
        <v>512.45874707309031</v>
      </c>
      <c r="AR616" s="54">
        <f t="shared" ref="AR616:AU616" si="929">IF($B616=0,L616,AQ616*(1+AK616))</f>
        <v>544.6240071216663</v>
      </c>
      <c r="AS616" s="54">
        <f t="shared" si="929"/>
        <v>544.91408052340967</v>
      </c>
      <c r="AT616" s="54">
        <f t="shared" si="929"/>
        <v>544.6524490009075</v>
      </c>
      <c r="AU616" s="54">
        <f t="shared" si="929"/>
        <v>545.69491886288654</v>
      </c>
      <c r="AW616" s="102">
        <f t="shared" si="899"/>
        <v>6.485628741752332E-2</v>
      </c>
      <c r="AX616" s="102">
        <f t="shared" si="900"/>
        <v>6.485628741752332E-2</v>
      </c>
      <c r="AY616" s="103">
        <f t="shared" si="901"/>
        <v>1</v>
      </c>
    </row>
    <row r="617" spans="1:51" x14ac:dyDescent="0.2">
      <c r="A617" s="27" t="s">
        <v>631</v>
      </c>
      <c r="B617" s="18">
        <f>IF(ISERROR(VLOOKUP('Prices revenue smoothing'!A617,Quantities!$A$1:$B$576,2,FALSE)),0,VLOOKUP('Prices revenue smoothing'!A617,Quantities!$A$1:$B$576,2,FALSE))</f>
        <v>0</v>
      </c>
      <c r="C617" s="19">
        <f t="shared" si="890"/>
        <v>0.44957464873228264</v>
      </c>
      <c r="D617" s="20">
        <v>5</v>
      </c>
      <c r="E617" s="21">
        <v>40</v>
      </c>
      <c r="F617" s="22">
        <v>0</v>
      </c>
      <c r="G617" s="23">
        <v>0</v>
      </c>
      <c r="H617" s="23">
        <f>Prices!H614</f>
        <v>72.401109107494534</v>
      </c>
      <c r="I617" s="23">
        <f>VLOOKUP(A617,'[1]Public Lighting Charges'!$A$8:$L$689,12,FALSE)</f>
        <v>59.135545119537753</v>
      </c>
      <c r="J617" s="24">
        <f t="shared" si="891"/>
        <v>131.53665422703227</v>
      </c>
      <c r="K617" s="25">
        <f t="shared" si="892"/>
        <v>131.53665422703227</v>
      </c>
      <c r="L617" s="25">
        <f t="shared" si="871"/>
        <v>155.50330550340945</v>
      </c>
      <c r="M617" s="25">
        <f t="shared" si="871"/>
        <v>155.719442044934</v>
      </c>
      <c r="N617" s="25">
        <f t="shared" si="871"/>
        <v>155.52449782706515</v>
      </c>
      <c r="O617" s="25">
        <f t="shared" si="871"/>
        <v>156.30125236318432</v>
      </c>
      <c r="P617" s="33">
        <f t="shared" si="836"/>
        <v>83.102196395914916</v>
      </c>
      <c r="Q617" s="33">
        <f t="shared" si="837"/>
        <v>72.401109107494534</v>
      </c>
      <c r="R617" s="34">
        <f t="shared" si="902"/>
        <v>155.50330550340945</v>
      </c>
      <c r="S617" s="35">
        <f t="shared" si="873"/>
        <v>0</v>
      </c>
      <c r="U617" s="61">
        <f t="shared" si="874"/>
        <v>0</v>
      </c>
      <c r="V617" s="61">
        <f t="shared" si="875"/>
        <v>0</v>
      </c>
      <c r="W617" s="61">
        <f t="shared" si="876"/>
        <v>0</v>
      </c>
      <c r="X617" s="61">
        <f t="shared" si="877"/>
        <v>0</v>
      </c>
      <c r="Y617" s="61">
        <f t="shared" si="878"/>
        <v>0</v>
      </c>
      <c r="Z617" s="62">
        <f t="shared" si="879"/>
        <v>0</v>
      </c>
      <c r="AA617" s="61">
        <f t="shared" si="893"/>
        <v>0</v>
      </c>
      <c r="AB617" s="63">
        <f t="shared" si="894"/>
        <v>0</v>
      </c>
      <c r="AC617" s="73"/>
      <c r="AD617" s="81">
        <f t="shared" si="895"/>
        <v>0</v>
      </c>
      <c r="AE617" s="81">
        <f t="shared" si="880"/>
        <v>0</v>
      </c>
      <c r="AF617" s="81">
        <f t="shared" si="881"/>
        <v>0</v>
      </c>
      <c r="AG617" s="81">
        <f t="shared" si="882"/>
        <v>0</v>
      </c>
      <c r="AH617" s="81">
        <f t="shared" si="883"/>
        <v>0</v>
      </c>
      <c r="AI617" s="82">
        <f t="shared" si="884"/>
        <v>0</v>
      </c>
      <c r="AK617" s="86">
        <f t="shared" si="885"/>
        <v>0</v>
      </c>
      <c r="AL617" s="86">
        <f t="shared" si="886"/>
        <v>0</v>
      </c>
      <c r="AM617" s="86">
        <f t="shared" si="887"/>
        <v>0</v>
      </c>
      <c r="AN617" s="86">
        <f t="shared" si="888"/>
        <v>0</v>
      </c>
      <c r="AO617" s="56"/>
      <c r="AP617" s="53" t="str">
        <f t="shared" si="896"/>
        <v>LPS0030-ST-0040-005-B</v>
      </c>
      <c r="AQ617" s="53">
        <f t="shared" si="897"/>
        <v>131.53665422703227</v>
      </c>
      <c r="AR617" s="54">
        <f t="shared" ref="AR617:AU617" si="930">IF($B617=0,L617,AQ617*(1+AK617))</f>
        <v>155.50330550340945</v>
      </c>
      <c r="AS617" s="54">
        <f t="shared" si="930"/>
        <v>155.719442044934</v>
      </c>
      <c r="AT617" s="54">
        <f t="shared" si="930"/>
        <v>155.52449782706515</v>
      </c>
      <c r="AU617" s="54">
        <f t="shared" si="930"/>
        <v>156.30125236318432</v>
      </c>
      <c r="AW617" s="102">
        <f t="shared" si="899"/>
        <v>0.18827146153047461</v>
      </c>
      <c r="AX617" s="102">
        <f t="shared" si="900"/>
        <v>0.18827146153047461</v>
      </c>
      <c r="AY617" s="103">
        <f t="shared" si="901"/>
        <v>1</v>
      </c>
    </row>
    <row r="618" spans="1:51" x14ac:dyDescent="0.2">
      <c r="A618" s="27" t="s">
        <v>632</v>
      </c>
      <c r="B618" s="18">
        <f>IF(ISERROR(VLOOKUP('Prices revenue smoothing'!A618,Quantities!$A$1:$B$576,2,FALSE)),0,VLOOKUP('Prices revenue smoothing'!A618,Quantities!$A$1:$B$576,2,FALSE))</f>
        <v>0</v>
      </c>
      <c r="C618" s="19">
        <f t="shared" si="890"/>
        <v>0.30575483709900647</v>
      </c>
      <c r="D618" s="20">
        <v>5</v>
      </c>
      <c r="E618" s="21">
        <v>350</v>
      </c>
      <c r="F618" s="22">
        <v>0</v>
      </c>
      <c r="G618" s="23">
        <v>0</v>
      </c>
      <c r="H618" s="23">
        <f>Prices!H615</f>
        <v>158.81775451651905</v>
      </c>
      <c r="I618" s="23">
        <f>VLOOKUP(A618,'[1]Public Lighting Charges'!$A$8:$L$689,12,FALSE)</f>
        <v>69.945459119537759</v>
      </c>
      <c r="J618" s="24">
        <f t="shared" si="891"/>
        <v>228.7632136360568</v>
      </c>
      <c r="K618" s="25">
        <f t="shared" si="892"/>
        <v>228.7632136360568</v>
      </c>
      <c r="L618" s="25">
        <f t="shared" si="871"/>
        <v>257.11094297034185</v>
      </c>
      <c r="M618" s="25">
        <f t="shared" si="871"/>
        <v>257.36658903902833</v>
      </c>
      <c r="N618" s="25">
        <f t="shared" si="871"/>
        <v>257.1360092279524</v>
      </c>
      <c r="O618" s="25">
        <f t="shared" si="871"/>
        <v>258.05475365724976</v>
      </c>
      <c r="P618" s="33">
        <f t="shared" si="836"/>
        <v>98.293188453822808</v>
      </c>
      <c r="Q618" s="33">
        <f t="shared" si="837"/>
        <v>158.81775451651905</v>
      </c>
      <c r="R618" s="34">
        <f t="shared" si="902"/>
        <v>257.11094297034185</v>
      </c>
      <c r="S618" s="35">
        <f t="shared" si="873"/>
        <v>0</v>
      </c>
      <c r="U618" s="61">
        <f t="shared" si="874"/>
        <v>0</v>
      </c>
      <c r="V618" s="61">
        <f t="shared" si="875"/>
        <v>0</v>
      </c>
      <c r="W618" s="61">
        <f t="shared" si="876"/>
        <v>0</v>
      </c>
      <c r="X618" s="61">
        <f t="shared" si="877"/>
        <v>0</v>
      </c>
      <c r="Y618" s="61">
        <f t="shared" si="878"/>
        <v>0</v>
      </c>
      <c r="Z618" s="62">
        <f t="shared" si="879"/>
        <v>0</v>
      </c>
      <c r="AA618" s="61">
        <f t="shared" si="893"/>
        <v>0</v>
      </c>
      <c r="AB618" s="63">
        <f t="shared" si="894"/>
        <v>0</v>
      </c>
      <c r="AC618" s="73"/>
      <c r="AD618" s="81">
        <f t="shared" si="895"/>
        <v>0</v>
      </c>
      <c r="AE618" s="81">
        <f t="shared" si="880"/>
        <v>0</v>
      </c>
      <c r="AF618" s="81">
        <f t="shared" si="881"/>
        <v>0</v>
      </c>
      <c r="AG618" s="81">
        <f t="shared" si="882"/>
        <v>0</v>
      </c>
      <c r="AH618" s="81">
        <f t="shared" si="883"/>
        <v>0</v>
      </c>
      <c r="AI618" s="82">
        <f t="shared" si="884"/>
        <v>0</v>
      </c>
      <c r="AK618" s="86">
        <f t="shared" si="885"/>
        <v>0</v>
      </c>
      <c r="AL618" s="86">
        <f t="shared" si="886"/>
        <v>0</v>
      </c>
      <c r="AM618" s="86">
        <f t="shared" si="887"/>
        <v>0</v>
      </c>
      <c r="AN618" s="86">
        <f t="shared" si="888"/>
        <v>0</v>
      </c>
      <c r="AO618" s="56"/>
      <c r="AP618" s="53" t="str">
        <f t="shared" si="896"/>
        <v>LPS0030-ST-0350-005-B</v>
      </c>
      <c r="AQ618" s="53">
        <f t="shared" si="897"/>
        <v>228.7632136360568</v>
      </c>
      <c r="AR618" s="54">
        <f t="shared" ref="AR618:AU618" si="931">IF($B618=0,L618,AQ618*(1+AK618))</f>
        <v>257.11094297034185</v>
      </c>
      <c r="AS618" s="54">
        <f t="shared" si="931"/>
        <v>257.36658903902833</v>
      </c>
      <c r="AT618" s="54">
        <f t="shared" si="931"/>
        <v>257.1360092279524</v>
      </c>
      <c r="AU618" s="54">
        <f t="shared" si="931"/>
        <v>258.05475365724976</v>
      </c>
      <c r="AW618" s="102">
        <f t="shared" si="899"/>
        <v>0.12804305183347073</v>
      </c>
      <c r="AX618" s="102">
        <f t="shared" si="900"/>
        <v>0.12804305183347073</v>
      </c>
      <c r="AY618" s="103">
        <f t="shared" si="901"/>
        <v>1</v>
      </c>
    </row>
    <row r="619" spans="1:51" x14ac:dyDescent="0.2">
      <c r="A619" s="27" t="s">
        <v>633</v>
      </c>
      <c r="B619" s="18">
        <f>IF(ISERROR(VLOOKUP('Prices revenue smoothing'!A619,Quantities!$A$1:$B$576,2,FALSE)),0,VLOOKUP('Prices revenue smoothing'!A619,Quantities!$A$1:$B$576,2,FALSE))</f>
        <v>0</v>
      </c>
      <c r="C619" s="19">
        <f t="shared" si="890"/>
        <v>0.26313743837019882</v>
      </c>
      <c r="D619" s="20">
        <v>5</v>
      </c>
      <c r="E619" s="21">
        <v>360</v>
      </c>
      <c r="F619" s="22">
        <v>0</v>
      </c>
      <c r="G619" s="23">
        <v>0</v>
      </c>
      <c r="H619" s="23">
        <f>Prices!H616</f>
        <v>193.24958740549116</v>
      </c>
      <c r="I619" s="23">
        <f>VLOOKUP(A619,'[1]Public Lighting Charges'!$A$8:$L$689,12,FALSE)</f>
        <v>69.010428869537748</v>
      </c>
      <c r="J619" s="24">
        <f t="shared" si="891"/>
        <v>262.26001627502887</v>
      </c>
      <c r="K619" s="25">
        <f t="shared" si="892"/>
        <v>262.26001627502887</v>
      </c>
      <c r="L619" s="25">
        <f t="shared" ref="L619:O659" si="932">IF($D619=5,($I619*(1+L$8)*L$7)+$H619,$J619*(1+L$8)*L$7)</f>
        <v>290.22879342599822</v>
      </c>
      <c r="M619" s="25">
        <f t="shared" si="932"/>
        <v>290.48102202040513</v>
      </c>
      <c r="N619" s="25">
        <f t="shared" si="932"/>
        <v>290.2535245981091</v>
      </c>
      <c r="O619" s="25">
        <f t="shared" si="932"/>
        <v>291.15998726038077</v>
      </c>
      <c r="P619" s="33">
        <f t="shared" ref="P619:P659" si="933">IF($D619=5,($I619*(1+L$8)*L$7))</f>
        <v>96.979206020507064</v>
      </c>
      <c r="Q619" s="33">
        <f t="shared" ref="Q619:Q659" si="934">IF($D619=5,$H619,$J619*(1+L$8)*L$7)</f>
        <v>193.24958740549116</v>
      </c>
      <c r="R619" s="34">
        <f t="shared" si="902"/>
        <v>290.22879342599822</v>
      </c>
      <c r="S619" s="35">
        <f t="shared" si="873"/>
        <v>0</v>
      </c>
      <c r="U619" s="61">
        <f t="shared" si="874"/>
        <v>0</v>
      </c>
      <c r="V619" s="61">
        <f t="shared" si="875"/>
        <v>0</v>
      </c>
      <c r="W619" s="61">
        <f t="shared" si="876"/>
        <v>0</v>
      </c>
      <c r="X619" s="61">
        <f t="shared" si="877"/>
        <v>0</v>
      </c>
      <c r="Y619" s="61">
        <f t="shared" si="878"/>
        <v>0</v>
      </c>
      <c r="Z619" s="62">
        <f t="shared" si="879"/>
        <v>0</v>
      </c>
      <c r="AA619" s="61">
        <f t="shared" si="893"/>
        <v>0</v>
      </c>
      <c r="AB619" s="63">
        <f t="shared" si="894"/>
        <v>0</v>
      </c>
      <c r="AC619" s="73"/>
      <c r="AD619" s="81">
        <f t="shared" si="895"/>
        <v>0</v>
      </c>
      <c r="AE619" s="81">
        <f t="shared" si="880"/>
        <v>0</v>
      </c>
      <c r="AF619" s="81">
        <f t="shared" si="881"/>
        <v>0</v>
      </c>
      <c r="AG619" s="81">
        <f t="shared" si="882"/>
        <v>0</v>
      </c>
      <c r="AH619" s="81">
        <f t="shared" si="883"/>
        <v>0</v>
      </c>
      <c r="AI619" s="82">
        <f t="shared" si="884"/>
        <v>0</v>
      </c>
      <c r="AK619" s="86">
        <f t="shared" si="885"/>
        <v>0</v>
      </c>
      <c r="AL619" s="86">
        <f t="shared" si="886"/>
        <v>0</v>
      </c>
      <c r="AM619" s="86">
        <f t="shared" si="887"/>
        <v>0</v>
      </c>
      <c r="AN619" s="86">
        <f t="shared" si="888"/>
        <v>0</v>
      </c>
      <c r="AO619" s="56"/>
      <c r="AP619" s="53" t="str">
        <f t="shared" si="896"/>
        <v>LPS0030-ST-0360-005-B</v>
      </c>
      <c r="AQ619" s="53">
        <f t="shared" si="897"/>
        <v>262.26001627502887</v>
      </c>
      <c r="AR619" s="54">
        <f t="shared" ref="AR619:AU619" si="935">IF($B619=0,L619,AQ619*(1+AK619))</f>
        <v>290.22879342599822</v>
      </c>
      <c r="AS619" s="54">
        <f t="shared" si="935"/>
        <v>290.48102202040513</v>
      </c>
      <c r="AT619" s="54">
        <f t="shared" si="935"/>
        <v>290.2535245981091</v>
      </c>
      <c r="AU619" s="54">
        <f t="shared" si="935"/>
        <v>291.15998726038077</v>
      </c>
      <c r="AW619" s="102">
        <f t="shared" si="899"/>
        <v>0.11019587124193897</v>
      </c>
      <c r="AX619" s="102">
        <f t="shared" si="900"/>
        <v>0.11019587124193897</v>
      </c>
      <c r="AY619" s="103">
        <f t="shared" si="901"/>
        <v>1</v>
      </c>
    </row>
    <row r="620" spans="1:51" x14ac:dyDescent="0.2">
      <c r="A620" s="27" t="s">
        <v>634</v>
      </c>
      <c r="B620" s="18">
        <f>IF(ISERROR(VLOOKUP('Prices revenue smoothing'!A620,Quantities!$A$1:$B$576,2,FALSE)),0,VLOOKUP('Prices revenue smoothing'!A620,Quantities!$A$1:$B$576,2,FALSE))</f>
        <v>0</v>
      </c>
      <c r="C620" s="19">
        <f t="shared" si="890"/>
        <v>0.37087925893434648</v>
      </c>
      <c r="D620" s="20">
        <v>5</v>
      </c>
      <c r="E620" s="21">
        <v>890</v>
      </c>
      <c r="F620" s="22">
        <v>0</v>
      </c>
      <c r="G620" s="23">
        <v>0</v>
      </c>
      <c r="H620" s="23">
        <f>Prices!H617</f>
        <v>100.31134681357518</v>
      </c>
      <c r="I620" s="23">
        <f>VLOOKUP(A620,'[1]Public Lighting Charges'!$A$8:$L$689,12,FALSE)</f>
        <v>59.135545119537753</v>
      </c>
      <c r="J620" s="24">
        <f t="shared" si="891"/>
        <v>159.44689193311294</v>
      </c>
      <c r="K620" s="25">
        <f t="shared" si="892"/>
        <v>159.44689193311294</v>
      </c>
      <c r="L620" s="25">
        <f t="shared" si="932"/>
        <v>183.41354320949011</v>
      </c>
      <c r="M620" s="25">
        <f t="shared" si="932"/>
        <v>183.62967975101463</v>
      </c>
      <c r="N620" s="25">
        <f t="shared" si="932"/>
        <v>183.43473553314578</v>
      </c>
      <c r="O620" s="25">
        <f t="shared" si="932"/>
        <v>184.21149006926498</v>
      </c>
      <c r="P620" s="33">
        <f t="shared" si="933"/>
        <v>83.102196395914916</v>
      </c>
      <c r="Q620" s="33">
        <f t="shared" si="934"/>
        <v>100.31134681357518</v>
      </c>
      <c r="R620" s="34">
        <f t="shared" si="902"/>
        <v>183.41354320949011</v>
      </c>
      <c r="S620" s="35">
        <f t="shared" si="873"/>
        <v>0</v>
      </c>
      <c r="U620" s="61">
        <f t="shared" si="874"/>
        <v>0</v>
      </c>
      <c r="V620" s="61">
        <f t="shared" si="875"/>
        <v>0</v>
      </c>
      <c r="W620" s="61">
        <f t="shared" si="876"/>
        <v>0</v>
      </c>
      <c r="X620" s="61">
        <f t="shared" si="877"/>
        <v>0</v>
      </c>
      <c r="Y620" s="61">
        <f t="shared" si="878"/>
        <v>0</v>
      </c>
      <c r="Z620" s="62">
        <f t="shared" si="879"/>
        <v>0</v>
      </c>
      <c r="AA620" s="61">
        <f t="shared" si="893"/>
        <v>0</v>
      </c>
      <c r="AB620" s="63">
        <f t="shared" si="894"/>
        <v>0</v>
      </c>
      <c r="AC620" s="73"/>
      <c r="AD620" s="81">
        <f t="shared" si="895"/>
        <v>0</v>
      </c>
      <c r="AE620" s="81">
        <f t="shared" si="880"/>
        <v>0</v>
      </c>
      <c r="AF620" s="81">
        <f t="shared" si="881"/>
        <v>0</v>
      </c>
      <c r="AG620" s="81">
        <f t="shared" si="882"/>
        <v>0</v>
      </c>
      <c r="AH620" s="81">
        <f t="shared" si="883"/>
        <v>0</v>
      </c>
      <c r="AI620" s="82">
        <f t="shared" si="884"/>
        <v>0</v>
      </c>
      <c r="AK620" s="86">
        <f t="shared" si="885"/>
        <v>0</v>
      </c>
      <c r="AL620" s="86">
        <f t="shared" si="886"/>
        <v>0</v>
      </c>
      <c r="AM620" s="86">
        <f t="shared" si="887"/>
        <v>0</v>
      </c>
      <c r="AN620" s="86">
        <f t="shared" si="888"/>
        <v>0</v>
      </c>
      <c r="AO620" s="56"/>
      <c r="AP620" s="53" t="str">
        <f t="shared" si="896"/>
        <v>LPS0030-ST-0890-005-B</v>
      </c>
      <c r="AQ620" s="53">
        <f t="shared" si="897"/>
        <v>159.44689193311294</v>
      </c>
      <c r="AR620" s="54">
        <f t="shared" ref="AR620:AU620" si="936">IF($B620=0,L620,AQ620*(1+AK620))</f>
        <v>183.41354320949011</v>
      </c>
      <c r="AS620" s="54">
        <f t="shared" si="936"/>
        <v>183.62967975101463</v>
      </c>
      <c r="AT620" s="54">
        <f t="shared" si="936"/>
        <v>183.43473553314578</v>
      </c>
      <c r="AU620" s="54">
        <f t="shared" si="936"/>
        <v>184.21149006926498</v>
      </c>
      <c r="AW620" s="102">
        <f t="shared" si="899"/>
        <v>0.15531565297955544</v>
      </c>
      <c r="AX620" s="102">
        <f t="shared" si="900"/>
        <v>0.15531565297955544</v>
      </c>
      <c r="AY620" s="103">
        <f t="shared" si="901"/>
        <v>1</v>
      </c>
    </row>
    <row r="621" spans="1:51" x14ac:dyDescent="0.2">
      <c r="A621" s="27" t="s">
        <v>635</v>
      </c>
      <c r="B621" s="18">
        <f>IF(ISERROR(VLOOKUP('Prices revenue smoothing'!A621,Quantities!$A$1:$B$576,2,FALSE)),0,VLOOKUP('Prices revenue smoothing'!A621,Quantities!$A$1:$B$576,2,FALSE))</f>
        <v>0</v>
      </c>
      <c r="C621" s="19">
        <f t="shared" si="890"/>
        <v>0.3897909081227478</v>
      </c>
      <c r="D621" s="20">
        <v>5</v>
      </c>
      <c r="E621" s="21">
        <v>50</v>
      </c>
      <c r="F621" s="22">
        <v>0</v>
      </c>
      <c r="G621" s="23">
        <v>0</v>
      </c>
      <c r="H621" s="23">
        <f>Prices!H618</f>
        <v>95.442169190402339</v>
      </c>
      <c r="I621" s="23">
        <f>VLOOKUP(A621,'[1]Public Lighting Charges'!$A$8:$L$689,12,FALSE)</f>
        <v>60.966790395537743</v>
      </c>
      <c r="J621" s="24">
        <f t="shared" si="891"/>
        <v>156.40895958594007</v>
      </c>
      <c r="K621" s="25">
        <f t="shared" si="892"/>
        <v>156.40895958594007</v>
      </c>
      <c r="L621" s="25">
        <f t="shared" si="932"/>
        <v>181.11778406529842</v>
      </c>
      <c r="M621" s="25">
        <f t="shared" si="932"/>
        <v>181.34061368828247</v>
      </c>
      <c r="N621" s="25">
        <f t="shared" si="932"/>
        <v>181.13963264979526</v>
      </c>
      <c r="O621" s="25">
        <f t="shared" si="932"/>
        <v>181.9404408759921</v>
      </c>
      <c r="P621" s="33">
        <f t="shared" si="933"/>
        <v>85.675614874896084</v>
      </c>
      <c r="Q621" s="33">
        <f t="shared" si="934"/>
        <v>95.442169190402339</v>
      </c>
      <c r="R621" s="34">
        <f t="shared" si="902"/>
        <v>181.11778406529842</v>
      </c>
      <c r="S621" s="35">
        <f t="shared" si="873"/>
        <v>0</v>
      </c>
      <c r="U621" s="61">
        <f t="shared" si="874"/>
        <v>0</v>
      </c>
      <c r="V621" s="61">
        <f t="shared" si="875"/>
        <v>0</v>
      </c>
      <c r="W621" s="61">
        <f t="shared" si="876"/>
        <v>0</v>
      </c>
      <c r="X621" s="61">
        <f t="shared" si="877"/>
        <v>0</v>
      </c>
      <c r="Y621" s="61">
        <f t="shared" si="878"/>
        <v>0</v>
      </c>
      <c r="Z621" s="62">
        <f t="shared" si="879"/>
        <v>0</v>
      </c>
      <c r="AA621" s="61">
        <f t="shared" si="893"/>
        <v>0</v>
      </c>
      <c r="AB621" s="63">
        <f t="shared" si="894"/>
        <v>0</v>
      </c>
      <c r="AC621" s="73"/>
      <c r="AD621" s="81">
        <f t="shared" si="895"/>
        <v>0</v>
      </c>
      <c r="AE621" s="81">
        <f t="shared" si="880"/>
        <v>0</v>
      </c>
      <c r="AF621" s="81">
        <f t="shared" si="881"/>
        <v>0</v>
      </c>
      <c r="AG621" s="81">
        <f t="shared" si="882"/>
        <v>0</v>
      </c>
      <c r="AH621" s="81">
        <f t="shared" si="883"/>
        <v>0</v>
      </c>
      <c r="AI621" s="82">
        <f t="shared" si="884"/>
        <v>0</v>
      </c>
      <c r="AK621" s="86">
        <f t="shared" si="885"/>
        <v>0</v>
      </c>
      <c r="AL621" s="86">
        <f t="shared" si="886"/>
        <v>0</v>
      </c>
      <c r="AM621" s="86">
        <f t="shared" si="887"/>
        <v>0</v>
      </c>
      <c r="AN621" s="86">
        <f t="shared" si="888"/>
        <v>0</v>
      </c>
      <c r="AO621" s="56"/>
      <c r="AP621" s="53" t="str">
        <f t="shared" si="896"/>
        <v>LPS0040-ST-0050-005-B</v>
      </c>
      <c r="AQ621" s="53">
        <f t="shared" si="897"/>
        <v>156.40895958594007</v>
      </c>
      <c r="AR621" s="54">
        <f t="shared" ref="AR621:AU621" si="937">IF($B621=0,L621,AQ621*(1+AK621))</f>
        <v>181.11778406529842</v>
      </c>
      <c r="AS621" s="54">
        <f t="shared" si="937"/>
        <v>181.34061368828247</v>
      </c>
      <c r="AT621" s="54">
        <f t="shared" si="937"/>
        <v>181.13963264979526</v>
      </c>
      <c r="AU621" s="54">
        <f t="shared" si="937"/>
        <v>181.9404408759921</v>
      </c>
      <c r="AW621" s="102">
        <f t="shared" si="899"/>
        <v>0.16323541411976189</v>
      </c>
      <c r="AX621" s="102">
        <f t="shared" si="900"/>
        <v>0.16323541411976189</v>
      </c>
      <c r="AY621" s="103">
        <f t="shared" si="901"/>
        <v>1</v>
      </c>
    </row>
    <row r="622" spans="1:51" x14ac:dyDescent="0.2">
      <c r="A622" s="27" t="s">
        <v>636</v>
      </c>
      <c r="B622" s="18">
        <f>IF(ISERROR(VLOOKUP('Prices revenue smoothing'!A622,Quantities!$A$1:$B$576,2,FALSE)),0,VLOOKUP('Prices revenue smoothing'!A622,Quantities!$A$1:$B$576,2,FALSE))</f>
        <v>0</v>
      </c>
      <c r="C622" s="19">
        <f t="shared" si="890"/>
        <v>0.28299153320463255</v>
      </c>
      <c r="D622" s="20">
        <v>5</v>
      </c>
      <c r="E622" s="21">
        <v>220</v>
      </c>
      <c r="F622" s="22">
        <v>0</v>
      </c>
      <c r="G622" s="23">
        <v>0</v>
      </c>
      <c r="H622" s="23">
        <f>Prices!H619</f>
        <v>181.85881459942686</v>
      </c>
      <c r="I622" s="23">
        <f>VLOOKUP(A622,'[1]Public Lighting Charges'!$A$8:$L$689,12,FALSE)</f>
        <v>71.776704395537749</v>
      </c>
      <c r="J622" s="24">
        <f t="shared" si="891"/>
        <v>253.63551899496463</v>
      </c>
      <c r="K622" s="25">
        <f t="shared" si="892"/>
        <v>253.63551899496463</v>
      </c>
      <c r="L622" s="25">
        <f t="shared" si="932"/>
        <v>282.72542153223083</v>
      </c>
      <c r="M622" s="25">
        <f t="shared" si="932"/>
        <v>282.9877606823768</v>
      </c>
      <c r="N622" s="25">
        <f t="shared" si="932"/>
        <v>282.75114405068251</v>
      </c>
      <c r="O622" s="25">
        <f t="shared" si="932"/>
        <v>283.6939421700576</v>
      </c>
      <c r="P622" s="33">
        <f t="shared" si="933"/>
        <v>100.86660693280396</v>
      </c>
      <c r="Q622" s="33">
        <f t="shared" si="934"/>
        <v>181.85881459942686</v>
      </c>
      <c r="R622" s="34">
        <f t="shared" si="902"/>
        <v>282.72542153223083</v>
      </c>
      <c r="S622" s="35">
        <f t="shared" si="873"/>
        <v>0</v>
      </c>
      <c r="U622" s="61">
        <f t="shared" si="874"/>
        <v>0</v>
      </c>
      <c r="V622" s="61">
        <f t="shared" si="875"/>
        <v>0</v>
      </c>
      <c r="W622" s="61">
        <f t="shared" si="876"/>
        <v>0</v>
      </c>
      <c r="X622" s="61">
        <f t="shared" si="877"/>
        <v>0</v>
      </c>
      <c r="Y622" s="61">
        <f t="shared" si="878"/>
        <v>0</v>
      </c>
      <c r="Z622" s="62">
        <f t="shared" si="879"/>
        <v>0</v>
      </c>
      <c r="AA622" s="61">
        <f t="shared" si="893"/>
        <v>0</v>
      </c>
      <c r="AB622" s="63">
        <f t="shared" si="894"/>
        <v>0</v>
      </c>
      <c r="AC622" s="73"/>
      <c r="AD622" s="81">
        <f t="shared" si="895"/>
        <v>0</v>
      </c>
      <c r="AE622" s="81">
        <f t="shared" si="880"/>
        <v>0</v>
      </c>
      <c r="AF622" s="81">
        <f t="shared" si="881"/>
        <v>0</v>
      </c>
      <c r="AG622" s="81">
        <f t="shared" si="882"/>
        <v>0</v>
      </c>
      <c r="AH622" s="81">
        <f t="shared" si="883"/>
        <v>0</v>
      </c>
      <c r="AI622" s="82">
        <f t="shared" si="884"/>
        <v>0</v>
      </c>
      <c r="AK622" s="86">
        <f t="shared" si="885"/>
        <v>0</v>
      </c>
      <c r="AL622" s="86">
        <f t="shared" si="886"/>
        <v>0</v>
      </c>
      <c r="AM622" s="86">
        <f t="shared" si="887"/>
        <v>0</v>
      </c>
      <c r="AN622" s="86">
        <f t="shared" si="888"/>
        <v>0</v>
      </c>
      <c r="AO622" s="56"/>
      <c r="AP622" s="53" t="str">
        <f t="shared" si="896"/>
        <v>LPS0040-ST-0220-005-B</v>
      </c>
      <c r="AQ622" s="53">
        <f t="shared" si="897"/>
        <v>253.63551899496463</v>
      </c>
      <c r="AR622" s="54">
        <f t="shared" ref="AR622:AU622" si="938">IF($B622=0,L622,AQ622*(1+AK622))</f>
        <v>282.72542153223083</v>
      </c>
      <c r="AS622" s="54">
        <f t="shared" si="938"/>
        <v>282.9877606823768</v>
      </c>
      <c r="AT622" s="54">
        <f t="shared" si="938"/>
        <v>282.75114405068251</v>
      </c>
      <c r="AU622" s="54">
        <f t="shared" si="938"/>
        <v>283.6939421700576</v>
      </c>
      <c r="AW622" s="102">
        <f t="shared" si="899"/>
        <v>0.11851030681428223</v>
      </c>
      <c r="AX622" s="102">
        <f t="shared" si="900"/>
        <v>0.11851030681428223</v>
      </c>
      <c r="AY622" s="103">
        <f t="shared" si="901"/>
        <v>1</v>
      </c>
    </row>
    <row r="623" spans="1:51" x14ac:dyDescent="0.2">
      <c r="A623" s="27" t="s">
        <v>637</v>
      </c>
      <c r="B623" s="18">
        <f>IF(ISERROR(VLOOKUP('Prices revenue smoothing'!A623,Quantities!$A$1:$B$576,2,FALSE)),0,VLOOKUP('Prices revenue smoothing'!A623,Quantities!$A$1:$B$576,2,FALSE))</f>
        <v>0</v>
      </c>
      <c r="C623" s="19">
        <f t="shared" si="890"/>
        <v>0.261252295436601</v>
      </c>
      <c r="D623" s="20">
        <v>5</v>
      </c>
      <c r="E623" s="21">
        <v>310</v>
      </c>
      <c r="F623" s="22">
        <v>0</v>
      </c>
      <c r="G623" s="23">
        <v>0</v>
      </c>
      <c r="H623" s="23">
        <f>Prices!H620</f>
        <v>200.32024627758494</v>
      </c>
      <c r="I623" s="23">
        <f>VLOOKUP(A623,'[1]Public Lighting Charges'!$A$8:$L$689,12,FALSE)</f>
        <v>70.841674145537738</v>
      </c>
      <c r="J623" s="24">
        <f t="shared" si="891"/>
        <v>271.16192042312269</v>
      </c>
      <c r="K623" s="25">
        <f t="shared" si="892"/>
        <v>271.16192042312269</v>
      </c>
      <c r="L623" s="25">
        <f t="shared" si="932"/>
        <v>299.87287077707316</v>
      </c>
      <c r="M623" s="25">
        <f t="shared" si="932"/>
        <v>300.13179245293958</v>
      </c>
      <c r="N623" s="25">
        <f t="shared" si="932"/>
        <v>299.89825821002523</v>
      </c>
      <c r="O623" s="25">
        <f t="shared" si="932"/>
        <v>300.82877456237452</v>
      </c>
      <c r="P623" s="33">
        <f t="shared" si="933"/>
        <v>99.552624499488232</v>
      </c>
      <c r="Q623" s="33">
        <f t="shared" si="934"/>
        <v>200.32024627758494</v>
      </c>
      <c r="R623" s="34">
        <f t="shared" si="902"/>
        <v>299.87287077707316</v>
      </c>
      <c r="S623" s="35">
        <f t="shared" si="873"/>
        <v>0</v>
      </c>
      <c r="U623" s="61">
        <f t="shared" si="874"/>
        <v>0</v>
      </c>
      <c r="V623" s="61">
        <f t="shared" si="875"/>
        <v>0</v>
      </c>
      <c r="W623" s="61">
        <f t="shared" si="876"/>
        <v>0</v>
      </c>
      <c r="X623" s="61">
        <f t="shared" si="877"/>
        <v>0</v>
      </c>
      <c r="Y623" s="61">
        <f t="shared" si="878"/>
        <v>0</v>
      </c>
      <c r="Z623" s="62">
        <f t="shared" si="879"/>
        <v>0</v>
      </c>
      <c r="AA623" s="61">
        <f t="shared" si="893"/>
        <v>0</v>
      </c>
      <c r="AB623" s="63">
        <f t="shared" si="894"/>
        <v>0</v>
      </c>
      <c r="AC623" s="73"/>
      <c r="AD623" s="81">
        <f t="shared" si="895"/>
        <v>0</v>
      </c>
      <c r="AE623" s="81">
        <f t="shared" si="880"/>
        <v>0</v>
      </c>
      <c r="AF623" s="81">
        <f t="shared" si="881"/>
        <v>0</v>
      </c>
      <c r="AG623" s="81">
        <f t="shared" si="882"/>
        <v>0</v>
      </c>
      <c r="AH623" s="81">
        <f t="shared" si="883"/>
        <v>0</v>
      </c>
      <c r="AI623" s="82">
        <f t="shared" si="884"/>
        <v>0</v>
      </c>
      <c r="AK623" s="86">
        <f t="shared" si="885"/>
        <v>0</v>
      </c>
      <c r="AL623" s="86">
        <f t="shared" si="886"/>
        <v>0</v>
      </c>
      <c r="AM623" s="86">
        <f t="shared" si="887"/>
        <v>0</v>
      </c>
      <c r="AN623" s="86">
        <f t="shared" si="888"/>
        <v>0</v>
      </c>
      <c r="AO623" s="56"/>
      <c r="AP623" s="53" t="str">
        <f t="shared" si="896"/>
        <v>LPS0040-ST-0310-005-B</v>
      </c>
      <c r="AQ623" s="53">
        <f t="shared" si="897"/>
        <v>271.16192042312269</v>
      </c>
      <c r="AR623" s="54">
        <f t="shared" ref="AR623:AU623" si="939">IF($B623=0,L623,AQ623*(1+AK623))</f>
        <v>299.87287077707316</v>
      </c>
      <c r="AS623" s="54">
        <f t="shared" si="939"/>
        <v>300.13179245293958</v>
      </c>
      <c r="AT623" s="54">
        <f t="shared" si="939"/>
        <v>299.89825821002523</v>
      </c>
      <c r="AU623" s="54">
        <f t="shared" si="939"/>
        <v>300.82877456237452</v>
      </c>
      <c r="AW623" s="102">
        <f t="shared" si="899"/>
        <v>0.10940641699601289</v>
      </c>
      <c r="AX623" s="102">
        <f t="shared" si="900"/>
        <v>0.10940641699601289</v>
      </c>
      <c r="AY623" s="103">
        <f t="shared" si="901"/>
        <v>1</v>
      </c>
    </row>
    <row r="624" spans="1:51" x14ac:dyDescent="0.2">
      <c r="A624" s="27" t="s">
        <v>638</v>
      </c>
      <c r="B624" s="18">
        <f>IF(ISERROR(VLOOKUP('Prices revenue smoothing'!A624,Quantities!$A$1:$B$576,2,FALSE)),0,VLOOKUP('Prices revenue smoothing'!A624,Quantities!$A$1:$B$576,2,FALSE))</f>
        <v>0</v>
      </c>
      <c r="C624" s="19">
        <f t="shared" si="890"/>
        <v>0.39714416864447694</v>
      </c>
      <c r="D624" s="20">
        <v>5</v>
      </c>
      <c r="E624" s="21">
        <v>60</v>
      </c>
      <c r="F624" s="22">
        <v>0</v>
      </c>
      <c r="G624" s="23">
        <v>0</v>
      </c>
      <c r="H624" s="23">
        <f>Prices!H621</f>
        <v>95.565690344848861</v>
      </c>
      <c r="I624" s="23">
        <f>VLOOKUP(A624,'[1]Public Lighting Charges'!$A$8:$L$689,12,FALSE)</f>
        <v>62.955941817137749</v>
      </c>
      <c r="J624" s="24">
        <f t="shared" si="891"/>
        <v>158.52163216198662</v>
      </c>
      <c r="K624" s="25">
        <f t="shared" si="892"/>
        <v>158.52163216198662</v>
      </c>
      <c r="L624" s="25">
        <f t="shared" si="932"/>
        <v>184.03662657452185</v>
      </c>
      <c r="M624" s="25">
        <f t="shared" si="932"/>
        <v>184.26672641557803</v>
      </c>
      <c r="N624" s="25">
        <f t="shared" si="932"/>
        <v>184.05918800846723</v>
      </c>
      <c r="O624" s="25">
        <f t="shared" si="932"/>
        <v>184.88612404639949</v>
      </c>
      <c r="P624" s="33">
        <f t="shared" si="933"/>
        <v>88.470936229673001</v>
      </c>
      <c r="Q624" s="33">
        <f t="shared" si="934"/>
        <v>95.565690344848861</v>
      </c>
      <c r="R624" s="34">
        <f t="shared" si="902"/>
        <v>184.03662657452185</v>
      </c>
      <c r="S624" s="35">
        <f t="shared" si="873"/>
        <v>0</v>
      </c>
      <c r="U624" s="61">
        <f t="shared" si="874"/>
        <v>0</v>
      </c>
      <c r="V624" s="61">
        <f t="shared" si="875"/>
        <v>0</v>
      </c>
      <c r="W624" s="61">
        <f t="shared" si="876"/>
        <v>0</v>
      </c>
      <c r="X624" s="61">
        <f t="shared" si="877"/>
        <v>0</v>
      </c>
      <c r="Y624" s="61">
        <f t="shared" si="878"/>
        <v>0</v>
      </c>
      <c r="Z624" s="62">
        <f t="shared" si="879"/>
        <v>0</v>
      </c>
      <c r="AA624" s="61">
        <f t="shared" si="893"/>
        <v>0</v>
      </c>
      <c r="AB624" s="63">
        <f t="shared" si="894"/>
        <v>0</v>
      </c>
      <c r="AC624" s="73"/>
      <c r="AD624" s="81">
        <f t="shared" si="895"/>
        <v>0</v>
      </c>
      <c r="AE624" s="81">
        <f t="shared" si="880"/>
        <v>0</v>
      </c>
      <c r="AF624" s="81">
        <f t="shared" si="881"/>
        <v>0</v>
      </c>
      <c r="AG624" s="81">
        <f t="shared" si="882"/>
        <v>0</v>
      </c>
      <c r="AH624" s="81">
        <f t="shared" si="883"/>
        <v>0</v>
      </c>
      <c r="AI624" s="82">
        <f t="shared" si="884"/>
        <v>0</v>
      </c>
      <c r="AK624" s="86">
        <f t="shared" si="885"/>
        <v>0</v>
      </c>
      <c r="AL624" s="86">
        <f t="shared" si="886"/>
        <v>0</v>
      </c>
      <c r="AM624" s="86">
        <f t="shared" si="887"/>
        <v>0</v>
      </c>
      <c r="AN624" s="86">
        <f t="shared" si="888"/>
        <v>0</v>
      </c>
      <c r="AO624" s="56"/>
      <c r="AP624" s="53" t="str">
        <f t="shared" si="896"/>
        <v>LPS0050-ST-0060-005-B</v>
      </c>
      <c r="AQ624" s="53">
        <f t="shared" si="897"/>
        <v>158.52163216198662</v>
      </c>
      <c r="AR624" s="54">
        <f t="shared" ref="AR624:AU624" si="940">IF($B624=0,L624,AQ624*(1+AK624))</f>
        <v>184.03662657452185</v>
      </c>
      <c r="AS624" s="54">
        <f t="shared" si="940"/>
        <v>184.26672641557803</v>
      </c>
      <c r="AT624" s="54">
        <f t="shared" si="940"/>
        <v>184.05918800846723</v>
      </c>
      <c r="AU624" s="54">
        <f t="shared" si="940"/>
        <v>184.88612404639949</v>
      </c>
      <c r="AW624" s="102">
        <f t="shared" si="899"/>
        <v>0.16631478950123413</v>
      </c>
      <c r="AX624" s="102">
        <f t="shared" si="900"/>
        <v>0.16631478950123413</v>
      </c>
      <c r="AY624" s="103">
        <f t="shared" si="901"/>
        <v>1</v>
      </c>
    </row>
    <row r="625" spans="1:51" x14ac:dyDescent="0.2">
      <c r="A625" s="27" t="s">
        <v>639</v>
      </c>
      <c r="B625" s="18">
        <f>IF(ISERROR(VLOOKUP('Prices revenue smoothing'!A625,Quantities!$A$1:$B$576,2,FALSE)),0,VLOOKUP('Prices revenue smoothing'!A625,Quantities!$A$1:$B$576,2,FALSE))</f>
        <v>0</v>
      </c>
      <c r="C625" s="19">
        <f t="shared" si="890"/>
        <v>0.28843158328513885</v>
      </c>
      <c r="D625" s="20">
        <v>5</v>
      </c>
      <c r="E625" s="21">
        <v>230</v>
      </c>
      <c r="F625" s="22">
        <v>0</v>
      </c>
      <c r="G625" s="23">
        <v>0</v>
      </c>
      <c r="H625" s="23">
        <f>Prices!H622</f>
        <v>181.9823357538734</v>
      </c>
      <c r="I625" s="23">
        <f>VLOOKUP(A625,'[1]Public Lighting Charges'!$A$8:$L$689,12,FALSE)</f>
        <v>73.765855817137748</v>
      </c>
      <c r="J625" s="24">
        <f t="shared" si="891"/>
        <v>255.74819157101115</v>
      </c>
      <c r="K625" s="25">
        <f t="shared" si="892"/>
        <v>255.74819157101115</v>
      </c>
      <c r="L625" s="25">
        <f t="shared" si="932"/>
        <v>285.64426404145422</v>
      </c>
      <c r="M625" s="25">
        <f t="shared" si="932"/>
        <v>285.91387340967236</v>
      </c>
      <c r="N625" s="25">
        <f t="shared" si="932"/>
        <v>285.67069940935448</v>
      </c>
      <c r="O625" s="25">
        <f t="shared" si="932"/>
        <v>286.63962534046493</v>
      </c>
      <c r="P625" s="33">
        <f t="shared" si="933"/>
        <v>103.66192828758085</v>
      </c>
      <c r="Q625" s="33">
        <f t="shared" si="934"/>
        <v>181.9823357538734</v>
      </c>
      <c r="R625" s="34">
        <f t="shared" si="902"/>
        <v>285.64426404145422</v>
      </c>
      <c r="S625" s="35">
        <f t="shared" si="873"/>
        <v>0</v>
      </c>
      <c r="U625" s="61">
        <f t="shared" si="874"/>
        <v>0</v>
      </c>
      <c r="V625" s="61">
        <f t="shared" si="875"/>
        <v>0</v>
      </c>
      <c r="W625" s="61">
        <f t="shared" si="876"/>
        <v>0</v>
      </c>
      <c r="X625" s="61">
        <f t="shared" si="877"/>
        <v>0</v>
      </c>
      <c r="Y625" s="61">
        <f t="shared" si="878"/>
        <v>0</v>
      </c>
      <c r="Z625" s="62">
        <f t="shared" si="879"/>
        <v>0</v>
      </c>
      <c r="AA625" s="61">
        <f t="shared" si="893"/>
        <v>0</v>
      </c>
      <c r="AB625" s="63">
        <f t="shared" si="894"/>
        <v>0</v>
      </c>
      <c r="AC625" s="73"/>
      <c r="AD625" s="81">
        <f t="shared" si="895"/>
        <v>0</v>
      </c>
      <c r="AE625" s="81">
        <f t="shared" si="880"/>
        <v>0</v>
      </c>
      <c r="AF625" s="81">
        <f t="shared" si="881"/>
        <v>0</v>
      </c>
      <c r="AG625" s="81">
        <f t="shared" si="882"/>
        <v>0</v>
      </c>
      <c r="AH625" s="81">
        <f t="shared" si="883"/>
        <v>0</v>
      </c>
      <c r="AI625" s="82">
        <f t="shared" si="884"/>
        <v>0</v>
      </c>
      <c r="AK625" s="86">
        <f t="shared" si="885"/>
        <v>0</v>
      </c>
      <c r="AL625" s="86">
        <f t="shared" si="886"/>
        <v>0</v>
      </c>
      <c r="AM625" s="86">
        <f t="shared" si="887"/>
        <v>0</v>
      </c>
      <c r="AN625" s="86">
        <f t="shared" si="888"/>
        <v>0</v>
      </c>
      <c r="AO625" s="56"/>
      <c r="AP625" s="53" t="str">
        <f t="shared" si="896"/>
        <v>LPS0050-ST-0230-005-B</v>
      </c>
      <c r="AQ625" s="53">
        <f t="shared" si="897"/>
        <v>255.74819157101115</v>
      </c>
      <c r="AR625" s="54">
        <f t="shared" ref="AR625:AU625" si="941">IF($B625=0,L625,AQ625*(1+AK625))</f>
        <v>285.64426404145422</v>
      </c>
      <c r="AS625" s="54">
        <f t="shared" si="941"/>
        <v>285.91387340967236</v>
      </c>
      <c r="AT625" s="54">
        <f t="shared" si="941"/>
        <v>285.67069940935448</v>
      </c>
      <c r="AU625" s="54">
        <f t="shared" si="941"/>
        <v>286.63962534046493</v>
      </c>
      <c r="AW625" s="102">
        <f t="shared" si="899"/>
        <v>0.12078847392700509</v>
      </c>
      <c r="AX625" s="102">
        <f t="shared" si="900"/>
        <v>0.12078847392700509</v>
      </c>
      <c r="AY625" s="103">
        <f t="shared" si="901"/>
        <v>1</v>
      </c>
    </row>
    <row r="626" spans="1:51" x14ac:dyDescent="0.2">
      <c r="A626" s="27" t="s">
        <v>640</v>
      </c>
      <c r="B626" s="18">
        <f>IF(ISERROR(VLOOKUP('Prices revenue smoothing'!A626,Quantities!$A$1:$B$576,2,FALSE)),0,VLOOKUP('Prices revenue smoothing'!A626,Quantities!$A$1:$B$576,2,FALSE))</f>
        <v>0</v>
      </c>
      <c r="C626" s="19">
        <f t="shared" si="890"/>
        <v>0.26651151418002172</v>
      </c>
      <c r="D626" s="20">
        <v>5</v>
      </c>
      <c r="E626" s="21">
        <v>320</v>
      </c>
      <c r="F626" s="22">
        <v>0</v>
      </c>
      <c r="G626" s="23">
        <v>0</v>
      </c>
      <c r="H626" s="23">
        <f>Prices!H623</f>
        <v>200.44376743203148</v>
      </c>
      <c r="I626" s="23">
        <f>VLOOKUP(A626,'[1]Public Lighting Charges'!$A$8:$L$689,12,FALSE)</f>
        <v>72.830825567137751</v>
      </c>
      <c r="J626" s="24">
        <f t="shared" si="891"/>
        <v>273.27459299916922</v>
      </c>
      <c r="K626" s="25">
        <f t="shared" si="892"/>
        <v>273.27459299916922</v>
      </c>
      <c r="L626" s="25">
        <f t="shared" si="932"/>
        <v>302.79171328629661</v>
      </c>
      <c r="M626" s="25">
        <f t="shared" si="932"/>
        <v>303.05790518023514</v>
      </c>
      <c r="N626" s="25">
        <f t="shared" si="932"/>
        <v>302.81781356869715</v>
      </c>
      <c r="O626" s="25">
        <f t="shared" si="932"/>
        <v>303.77445773278191</v>
      </c>
      <c r="P626" s="33">
        <f t="shared" si="933"/>
        <v>102.34794585426515</v>
      </c>
      <c r="Q626" s="33">
        <f t="shared" si="934"/>
        <v>200.44376743203148</v>
      </c>
      <c r="R626" s="34">
        <f t="shared" si="902"/>
        <v>302.79171328629661</v>
      </c>
      <c r="S626" s="35">
        <f t="shared" si="873"/>
        <v>0</v>
      </c>
      <c r="U626" s="61">
        <f t="shared" si="874"/>
        <v>0</v>
      </c>
      <c r="V626" s="61">
        <f t="shared" si="875"/>
        <v>0</v>
      </c>
      <c r="W626" s="61">
        <f t="shared" si="876"/>
        <v>0</v>
      </c>
      <c r="X626" s="61">
        <f t="shared" si="877"/>
        <v>0</v>
      </c>
      <c r="Y626" s="61">
        <f t="shared" si="878"/>
        <v>0</v>
      </c>
      <c r="Z626" s="62">
        <f t="shared" si="879"/>
        <v>0</v>
      </c>
      <c r="AA626" s="61">
        <f t="shared" si="893"/>
        <v>0</v>
      </c>
      <c r="AB626" s="63">
        <f t="shared" si="894"/>
        <v>0</v>
      </c>
      <c r="AC626" s="73"/>
      <c r="AD626" s="81">
        <f t="shared" si="895"/>
        <v>0</v>
      </c>
      <c r="AE626" s="81">
        <f t="shared" si="880"/>
        <v>0</v>
      </c>
      <c r="AF626" s="81">
        <f t="shared" si="881"/>
        <v>0</v>
      </c>
      <c r="AG626" s="81">
        <f t="shared" si="882"/>
        <v>0</v>
      </c>
      <c r="AH626" s="81">
        <f t="shared" si="883"/>
        <v>0</v>
      </c>
      <c r="AI626" s="82">
        <f t="shared" si="884"/>
        <v>0</v>
      </c>
      <c r="AK626" s="86">
        <f t="shared" si="885"/>
        <v>0</v>
      </c>
      <c r="AL626" s="86">
        <f t="shared" si="886"/>
        <v>0</v>
      </c>
      <c r="AM626" s="86">
        <f t="shared" si="887"/>
        <v>0</v>
      </c>
      <c r="AN626" s="86">
        <f t="shared" si="888"/>
        <v>0</v>
      </c>
      <c r="AO626" s="56"/>
      <c r="AP626" s="53" t="str">
        <f t="shared" si="896"/>
        <v>LPS0050-ST-0320-005-B</v>
      </c>
      <c r="AQ626" s="53">
        <f t="shared" si="897"/>
        <v>273.27459299916922</v>
      </c>
      <c r="AR626" s="54">
        <f t="shared" ref="AR626:AU626" si="942">IF($B626=0,L626,AQ626*(1+AK626))</f>
        <v>302.79171328629661</v>
      </c>
      <c r="AS626" s="54">
        <f t="shared" si="942"/>
        <v>303.05790518023514</v>
      </c>
      <c r="AT626" s="54">
        <f t="shared" si="942"/>
        <v>302.81781356869715</v>
      </c>
      <c r="AU626" s="54">
        <f t="shared" si="942"/>
        <v>303.77445773278191</v>
      </c>
      <c r="AW626" s="102">
        <f t="shared" si="899"/>
        <v>0.11160885612847814</v>
      </c>
      <c r="AX626" s="102">
        <f t="shared" si="900"/>
        <v>0.11160885612847814</v>
      </c>
      <c r="AY626" s="103">
        <f t="shared" si="901"/>
        <v>1</v>
      </c>
    </row>
    <row r="627" spans="1:51" x14ac:dyDescent="0.2">
      <c r="A627" s="27" t="s">
        <v>641</v>
      </c>
      <c r="B627" s="18">
        <f>IF(ISERROR(VLOOKUP('Prices revenue smoothing'!A627,Quantities!$A$1:$B$576,2,FALSE)),0,VLOOKUP('Prices revenue smoothing'!A627,Quantities!$A$1:$B$576,2,FALSE))</f>
        <v>0</v>
      </c>
      <c r="C627" s="19">
        <f t="shared" si="890"/>
        <v>0.47676450175636037</v>
      </c>
      <c r="D627" s="20">
        <v>5</v>
      </c>
      <c r="E627" s="21">
        <v>60</v>
      </c>
      <c r="F627" s="22">
        <v>0</v>
      </c>
      <c r="G627" s="23">
        <v>0</v>
      </c>
      <c r="H627" s="23">
        <f>Prices!H624</f>
        <v>95.565690344848861</v>
      </c>
      <c r="I627" s="23">
        <f>VLOOKUP(A627,'[1]Public Lighting Charges'!$A$8:$L$689,12,FALSE)</f>
        <v>87.078053563271084</v>
      </c>
      <c r="J627" s="24">
        <f t="shared" si="891"/>
        <v>182.64374390811994</v>
      </c>
      <c r="K627" s="25">
        <f t="shared" si="892"/>
        <v>182.64374390811994</v>
      </c>
      <c r="L627" s="25">
        <f t="shared" si="932"/>
        <v>217.935028352323</v>
      </c>
      <c r="M627" s="25">
        <f t="shared" si="932"/>
        <v>218.25329293078943</v>
      </c>
      <c r="N627" s="25">
        <f t="shared" si="932"/>
        <v>217.9662343941493</v>
      </c>
      <c r="O627" s="25">
        <f t="shared" si="932"/>
        <v>219.11001810266117</v>
      </c>
      <c r="P627" s="33">
        <f t="shared" si="933"/>
        <v>122.36933800747414</v>
      </c>
      <c r="Q627" s="33">
        <f t="shared" si="934"/>
        <v>95.565690344848861</v>
      </c>
      <c r="R627" s="34">
        <f t="shared" si="902"/>
        <v>217.935028352323</v>
      </c>
      <c r="S627" s="35">
        <f t="shared" si="873"/>
        <v>0</v>
      </c>
      <c r="U627" s="61">
        <f t="shared" si="874"/>
        <v>0</v>
      </c>
      <c r="V627" s="61">
        <f t="shared" si="875"/>
        <v>0</v>
      </c>
      <c r="W627" s="61">
        <f t="shared" si="876"/>
        <v>0</v>
      </c>
      <c r="X627" s="61">
        <f t="shared" si="877"/>
        <v>0</v>
      </c>
      <c r="Y627" s="61">
        <f t="shared" si="878"/>
        <v>0</v>
      </c>
      <c r="Z627" s="62">
        <f t="shared" si="879"/>
        <v>0</v>
      </c>
      <c r="AA627" s="61">
        <f t="shared" si="893"/>
        <v>0</v>
      </c>
      <c r="AB627" s="63">
        <f t="shared" si="894"/>
        <v>0</v>
      </c>
      <c r="AC627" s="73"/>
      <c r="AD627" s="81">
        <f t="shared" si="895"/>
        <v>0</v>
      </c>
      <c r="AE627" s="81">
        <f t="shared" si="880"/>
        <v>0</v>
      </c>
      <c r="AF627" s="81">
        <f t="shared" si="881"/>
        <v>0</v>
      </c>
      <c r="AG627" s="81">
        <f t="shared" si="882"/>
        <v>0</v>
      </c>
      <c r="AH627" s="81">
        <f t="shared" si="883"/>
        <v>0</v>
      </c>
      <c r="AI627" s="82">
        <f t="shared" si="884"/>
        <v>0</v>
      </c>
      <c r="AK627" s="86">
        <f t="shared" si="885"/>
        <v>0</v>
      </c>
      <c r="AL627" s="86">
        <f t="shared" si="886"/>
        <v>0</v>
      </c>
      <c r="AM627" s="86">
        <f t="shared" si="887"/>
        <v>0</v>
      </c>
      <c r="AN627" s="86">
        <f t="shared" si="888"/>
        <v>0</v>
      </c>
      <c r="AO627" s="56"/>
      <c r="AP627" s="53" t="str">
        <f t="shared" si="896"/>
        <v>LPS0060-ST-0060-005-B</v>
      </c>
      <c r="AQ627" s="53">
        <f t="shared" si="897"/>
        <v>182.64374390811994</v>
      </c>
      <c r="AR627" s="54">
        <f t="shared" ref="AR627:AU627" si="943">IF($B627=0,L627,AQ627*(1+AK627))</f>
        <v>217.935028352323</v>
      </c>
      <c r="AS627" s="54">
        <f t="shared" si="943"/>
        <v>218.25329293078943</v>
      </c>
      <c r="AT627" s="54">
        <f t="shared" si="943"/>
        <v>217.9662343941493</v>
      </c>
      <c r="AU627" s="54">
        <f t="shared" si="943"/>
        <v>219.11001810266117</v>
      </c>
      <c r="AW627" s="102">
        <f t="shared" si="899"/>
        <v>0.19965794291254679</v>
      </c>
      <c r="AX627" s="102">
        <f t="shared" si="900"/>
        <v>0.19965794291254679</v>
      </c>
      <c r="AY627" s="103">
        <f t="shared" si="901"/>
        <v>1</v>
      </c>
    </row>
    <row r="628" spans="1:51" x14ac:dyDescent="0.2">
      <c r="A628" s="27" t="s">
        <v>642</v>
      </c>
      <c r="B628" s="18">
        <f>IF(ISERROR(VLOOKUP('Prices revenue smoothing'!A628,Quantities!$A$1:$B$576,2,FALSE)),0,VLOOKUP('Prices revenue smoothing'!A628,Quantities!$A$1:$B$576,2,FALSE))</f>
        <v>0</v>
      </c>
      <c r="C628" s="19">
        <f t="shared" si="890"/>
        <v>0.40298923623370064</v>
      </c>
      <c r="D628" s="20">
        <v>5</v>
      </c>
      <c r="E628" s="21">
        <v>60</v>
      </c>
      <c r="F628" s="22">
        <v>0</v>
      </c>
      <c r="G628" s="23">
        <v>0</v>
      </c>
      <c r="H628" s="23">
        <f>Prices!H625</f>
        <v>95.565690344848861</v>
      </c>
      <c r="I628" s="23">
        <f>VLOOKUP(A628,'[1]Public Lighting Charges'!$A$8:$L$689,12,FALSE)</f>
        <v>64.507956806776306</v>
      </c>
      <c r="J628" s="24">
        <f t="shared" si="891"/>
        <v>160.07364715162515</v>
      </c>
      <c r="K628" s="25">
        <f t="shared" si="892"/>
        <v>160.07364715162515</v>
      </c>
      <c r="L628" s="25">
        <f t="shared" si="932"/>
        <v>186.21764738387827</v>
      </c>
      <c r="M628" s="25">
        <f t="shared" si="932"/>
        <v>186.45341973799873</v>
      </c>
      <c r="N628" s="25">
        <f t="shared" si="932"/>
        <v>186.24076501129258</v>
      </c>
      <c r="O628" s="25">
        <f t="shared" si="932"/>
        <v>187.08808700628148</v>
      </c>
      <c r="P628" s="33">
        <f t="shared" si="933"/>
        <v>90.651957039029412</v>
      </c>
      <c r="Q628" s="33">
        <f t="shared" si="934"/>
        <v>95.565690344848861</v>
      </c>
      <c r="R628" s="34">
        <f t="shared" si="902"/>
        <v>186.21764738387827</v>
      </c>
      <c r="S628" s="35">
        <f t="shared" si="873"/>
        <v>0</v>
      </c>
      <c r="U628" s="61">
        <f t="shared" si="874"/>
        <v>0</v>
      </c>
      <c r="V628" s="61">
        <f t="shared" si="875"/>
        <v>0</v>
      </c>
      <c r="W628" s="61">
        <f t="shared" si="876"/>
        <v>0</v>
      </c>
      <c r="X628" s="61">
        <f t="shared" si="877"/>
        <v>0</v>
      </c>
      <c r="Y628" s="61">
        <f t="shared" si="878"/>
        <v>0</v>
      </c>
      <c r="Z628" s="62">
        <f t="shared" si="879"/>
        <v>0</v>
      </c>
      <c r="AA628" s="61">
        <f t="shared" si="893"/>
        <v>0</v>
      </c>
      <c r="AB628" s="63">
        <f t="shared" si="894"/>
        <v>0</v>
      </c>
      <c r="AC628" s="73"/>
      <c r="AD628" s="81">
        <f t="shared" si="895"/>
        <v>0</v>
      </c>
      <c r="AE628" s="81">
        <f t="shared" si="880"/>
        <v>0</v>
      </c>
      <c r="AF628" s="81">
        <f t="shared" si="881"/>
        <v>0</v>
      </c>
      <c r="AG628" s="81">
        <f t="shared" si="882"/>
        <v>0</v>
      </c>
      <c r="AH628" s="81">
        <f t="shared" si="883"/>
        <v>0</v>
      </c>
      <c r="AI628" s="82">
        <f t="shared" si="884"/>
        <v>0</v>
      </c>
      <c r="AK628" s="86">
        <f t="shared" si="885"/>
        <v>0</v>
      </c>
      <c r="AL628" s="86">
        <f t="shared" si="886"/>
        <v>0</v>
      </c>
      <c r="AM628" s="86">
        <f t="shared" si="887"/>
        <v>0</v>
      </c>
      <c r="AN628" s="86">
        <f t="shared" si="888"/>
        <v>0</v>
      </c>
      <c r="AO628" s="56"/>
      <c r="AP628" s="53" t="str">
        <f t="shared" si="896"/>
        <v>MHR0060-ST-0060-005-B</v>
      </c>
      <c r="AQ628" s="53">
        <f t="shared" si="897"/>
        <v>160.07364715162515</v>
      </c>
      <c r="AR628" s="54">
        <f t="shared" ref="AR628:AU628" si="944">IF($B628=0,L628,AQ628*(1+AK628))</f>
        <v>186.21764738387827</v>
      </c>
      <c r="AS628" s="54">
        <f t="shared" si="944"/>
        <v>186.45341973799873</v>
      </c>
      <c r="AT628" s="54">
        <f t="shared" si="944"/>
        <v>186.24076501129258</v>
      </c>
      <c r="AU628" s="54">
        <f t="shared" si="944"/>
        <v>187.08808700628148</v>
      </c>
      <c r="AW628" s="102">
        <f t="shared" si="899"/>
        <v>0.16876256857612346</v>
      </c>
      <c r="AX628" s="102">
        <f t="shared" si="900"/>
        <v>0.16876256857612346</v>
      </c>
      <c r="AY628" s="103">
        <f t="shared" si="901"/>
        <v>1</v>
      </c>
    </row>
    <row r="629" spans="1:51" x14ac:dyDescent="0.2">
      <c r="A629" s="27" t="s">
        <v>643</v>
      </c>
      <c r="B629" s="18">
        <f>IF(ISERROR(VLOOKUP('Prices revenue smoothing'!A629,Quantities!$A$1:$B$576,2,FALSE)),0,VLOOKUP('Prices revenue smoothing'!A629,Quantities!$A$1:$B$576,2,FALSE))</f>
        <v>0</v>
      </c>
      <c r="C629" s="19">
        <f t="shared" si="890"/>
        <v>0.27065370817299289</v>
      </c>
      <c r="D629" s="20">
        <v>5</v>
      </c>
      <c r="E629" s="21">
        <v>320</v>
      </c>
      <c r="F629" s="22">
        <v>0</v>
      </c>
      <c r="G629" s="23">
        <v>0</v>
      </c>
      <c r="H629" s="23">
        <f>Prices!H626</f>
        <v>200.44376743203148</v>
      </c>
      <c r="I629" s="23">
        <f>VLOOKUP(A629,'[1]Public Lighting Charges'!$A$8:$L$689,12,FALSE)</f>
        <v>74.382840556776301</v>
      </c>
      <c r="J629" s="24">
        <f t="shared" si="891"/>
        <v>274.82660798880778</v>
      </c>
      <c r="K629" s="25">
        <f t="shared" si="892"/>
        <v>274.82660798880778</v>
      </c>
      <c r="L629" s="25">
        <f t="shared" si="932"/>
        <v>304.97273409565304</v>
      </c>
      <c r="M629" s="25">
        <f t="shared" si="932"/>
        <v>305.24459850265583</v>
      </c>
      <c r="N629" s="25">
        <f t="shared" si="932"/>
        <v>304.99939057152255</v>
      </c>
      <c r="O629" s="25">
        <f t="shared" si="932"/>
        <v>305.97642069266396</v>
      </c>
      <c r="P629" s="33">
        <f t="shared" si="933"/>
        <v>104.52896666362156</v>
      </c>
      <c r="Q629" s="33">
        <f t="shared" si="934"/>
        <v>200.44376743203148</v>
      </c>
      <c r="R629" s="34">
        <f t="shared" si="902"/>
        <v>304.97273409565304</v>
      </c>
      <c r="S629" s="35">
        <f t="shared" si="873"/>
        <v>0</v>
      </c>
      <c r="U629" s="61">
        <f t="shared" si="874"/>
        <v>0</v>
      </c>
      <c r="V629" s="61">
        <f t="shared" si="875"/>
        <v>0</v>
      </c>
      <c r="W629" s="61">
        <f t="shared" si="876"/>
        <v>0</v>
      </c>
      <c r="X629" s="61">
        <f t="shared" si="877"/>
        <v>0</v>
      </c>
      <c r="Y629" s="61">
        <f t="shared" si="878"/>
        <v>0</v>
      </c>
      <c r="Z629" s="62">
        <f t="shared" si="879"/>
        <v>0</v>
      </c>
      <c r="AA629" s="61">
        <f t="shared" si="893"/>
        <v>0</v>
      </c>
      <c r="AB629" s="63">
        <f t="shared" si="894"/>
        <v>0</v>
      </c>
      <c r="AC629" s="73"/>
      <c r="AD629" s="81">
        <f t="shared" si="895"/>
        <v>0</v>
      </c>
      <c r="AE629" s="81">
        <f t="shared" si="880"/>
        <v>0</v>
      </c>
      <c r="AF629" s="81">
        <f t="shared" si="881"/>
        <v>0</v>
      </c>
      <c r="AG629" s="81">
        <f t="shared" si="882"/>
        <v>0</v>
      </c>
      <c r="AH629" s="81">
        <f t="shared" si="883"/>
        <v>0</v>
      </c>
      <c r="AI629" s="82">
        <f t="shared" si="884"/>
        <v>0</v>
      </c>
      <c r="AK629" s="86">
        <f t="shared" si="885"/>
        <v>0</v>
      </c>
      <c r="AL629" s="86">
        <f t="shared" si="886"/>
        <v>0</v>
      </c>
      <c r="AM629" s="86">
        <f t="shared" si="887"/>
        <v>0</v>
      </c>
      <c r="AN629" s="86">
        <f t="shared" si="888"/>
        <v>0</v>
      </c>
      <c r="AO629" s="56"/>
      <c r="AP629" s="53" t="str">
        <f t="shared" si="896"/>
        <v>MHR0060-ST-0320-005-B</v>
      </c>
      <c r="AQ629" s="53">
        <f t="shared" si="897"/>
        <v>274.82660798880778</v>
      </c>
      <c r="AR629" s="54">
        <f t="shared" ref="AR629:AU629" si="945">IF($B629=0,L629,AQ629*(1+AK629))</f>
        <v>304.97273409565304</v>
      </c>
      <c r="AS629" s="54">
        <f t="shared" si="945"/>
        <v>305.24459850265583</v>
      </c>
      <c r="AT629" s="54">
        <f t="shared" si="945"/>
        <v>304.99939057152255</v>
      </c>
      <c r="AU629" s="54">
        <f t="shared" si="945"/>
        <v>305.97642069266396</v>
      </c>
      <c r="AW629" s="102">
        <f t="shared" si="899"/>
        <v>0.11334351113893874</v>
      </c>
      <c r="AX629" s="102">
        <f t="shared" si="900"/>
        <v>0.11334351113893874</v>
      </c>
      <c r="AY629" s="103">
        <f t="shared" si="901"/>
        <v>1</v>
      </c>
    </row>
    <row r="630" spans="1:51" x14ac:dyDescent="0.2">
      <c r="A630" s="27" t="s">
        <v>644</v>
      </c>
      <c r="B630" s="18">
        <f>IF(ISERROR(VLOOKUP('Prices revenue smoothing'!A630,Quantities!$A$1:$B$576,2,FALSE)),0,VLOOKUP('Prices revenue smoothing'!A630,Quantities!$A$1:$B$576,2,FALSE))</f>
        <v>0</v>
      </c>
      <c r="C630" s="19">
        <f t="shared" si="890"/>
        <v>0.40389424615018088</v>
      </c>
      <c r="D630" s="20">
        <v>5</v>
      </c>
      <c r="E630" s="21">
        <v>60</v>
      </c>
      <c r="F630" s="22">
        <v>0</v>
      </c>
      <c r="G630" s="23">
        <v>0</v>
      </c>
      <c r="H630" s="23">
        <f>Prices!H627</f>
        <v>95.565690344848861</v>
      </c>
      <c r="I630" s="23">
        <f>VLOOKUP(A630,'[1]Public Lighting Charges'!$A$8:$L$689,12,FALSE)</f>
        <v>64.750981198176305</v>
      </c>
      <c r="J630" s="24">
        <f t="shared" si="891"/>
        <v>160.31667154302517</v>
      </c>
      <c r="K630" s="25">
        <f t="shared" si="892"/>
        <v>160.31667154302517</v>
      </c>
      <c r="L630" s="25">
        <f t="shared" si="932"/>
        <v>186.55916551248089</v>
      </c>
      <c r="M630" s="25">
        <f t="shared" si="932"/>
        <v>186.7958261048235</v>
      </c>
      <c r="N630" s="25">
        <f t="shared" si="932"/>
        <v>186.58237023221082</v>
      </c>
      <c r="O630" s="25">
        <f t="shared" si="932"/>
        <v>187.43288439018772</v>
      </c>
      <c r="P630" s="33">
        <f t="shared" si="933"/>
        <v>90.993475167632042</v>
      </c>
      <c r="Q630" s="33">
        <f t="shared" si="934"/>
        <v>95.565690344848861</v>
      </c>
      <c r="R630" s="34">
        <f t="shared" si="902"/>
        <v>186.55916551248089</v>
      </c>
      <c r="S630" s="35">
        <f t="shared" si="873"/>
        <v>0</v>
      </c>
      <c r="U630" s="61">
        <f t="shared" si="874"/>
        <v>0</v>
      </c>
      <c r="V630" s="61">
        <f t="shared" si="875"/>
        <v>0</v>
      </c>
      <c r="W630" s="61">
        <f t="shared" si="876"/>
        <v>0</v>
      </c>
      <c r="X630" s="61">
        <f t="shared" si="877"/>
        <v>0</v>
      </c>
      <c r="Y630" s="61">
        <f t="shared" si="878"/>
        <v>0</v>
      </c>
      <c r="Z630" s="62">
        <f t="shared" si="879"/>
        <v>0</v>
      </c>
      <c r="AA630" s="61">
        <f t="shared" si="893"/>
        <v>0</v>
      </c>
      <c r="AB630" s="63">
        <f t="shared" si="894"/>
        <v>0</v>
      </c>
      <c r="AC630" s="73"/>
      <c r="AD630" s="81">
        <f t="shared" si="895"/>
        <v>0</v>
      </c>
      <c r="AE630" s="81">
        <f t="shared" si="880"/>
        <v>0</v>
      </c>
      <c r="AF630" s="81">
        <f t="shared" si="881"/>
        <v>0</v>
      </c>
      <c r="AG630" s="81">
        <f t="shared" si="882"/>
        <v>0</v>
      </c>
      <c r="AH630" s="81">
        <f t="shared" si="883"/>
        <v>0</v>
      </c>
      <c r="AI630" s="82">
        <f t="shared" si="884"/>
        <v>0</v>
      </c>
      <c r="AK630" s="86">
        <f t="shared" si="885"/>
        <v>0</v>
      </c>
      <c r="AL630" s="86">
        <f t="shared" si="886"/>
        <v>0</v>
      </c>
      <c r="AM630" s="86">
        <f t="shared" si="887"/>
        <v>0</v>
      </c>
      <c r="AN630" s="86">
        <f t="shared" si="888"/>
        <v>0</v>
      </c>
      <c r="AO630" s="56"/>
      <c r="AP630" s="53" t="str">
        <f t="shared" si="896"/>
        <v>MHR0070-ST-0060-005-B</v>
      </c>
      <c r="AQ630" s="53">
        <f t="shared" si="897"/>
        <v>160.31667154302517</v>
      </c>
      <c r="AR630" s="54">
        <f t="shared" ref="AR630:AU630" si="946">IF($B630=0,L630,AQ630*(1+AK630))</f>
        <v>186.55916551248089</v>
      </c>
      <c r="AS630" s="54">
        <f t="shared" si="946"/>
        <v>186.7958261048235</v>
      </c>
      <c r="AT630" s="54">
        <f t="shared" si="946"/>
        <v>186.58237023221082</v>
      </c>
      <c r="AU630" s="54">
        <f t="shared" si="946"/>
        <v>187.43288439018772</v>
      </c>
      <c r="AW630" s="102">
        <f t="shared" si="899"/>
        <v>0.16914156579083675</v>
      </c>
      <c r="AX630" s="102">
        <f t="shared" si="900"/>
        <v>0.16914156579083675</v>
      </c>
      <c r="AY630" s="103">
        <f t="shared" si="901"/>
        <v>1</v>
      </c>
    </row>
    <row r="631" spans="1:51" x14ac:dyDescent="0.2">
      <c r="A631" s="27" t="s">
        <v>645</v>
      </c>
      <c r="B631" s="18">
        <f>IF(ISERROR(VLOOKUP('Prices revenue smoothing'!A631,Quantities!$A$1:$B$576,2,FALSE)),0,VLOOKUP('Prices revenue smoothing'!A631,Quantities!$A$1:$B$576,2,FALSE))</f>
        <v>0</v>
      </c>
      <c r="C631" s="19">
        <f t="shared" si="890"/>
        <v>0.27129808660603671</v>
      </c>
      <c r="D631" s="20">
        <v>5</v>
      </c>
      <c r="E631" s="21">
        <v>320</v>
      </c>
      <c r="F631" s="22">
        <v>0</v>
      </c>
      <c r="G631" s="23">
        <v>0</v>
      </c>
      <c r="H631" s="23">
        <f>Prices!H628</f>
        <v>200.44376743203148</v>
      </c>
      <c r="I631" s="23">
        <f>VLOOKUP(A631,'[1]Public Lighting Charges'!$A$8:$L$689,12,FALSE)</f>
        <v>74.6258649481763</v>
      </c>
      <c r="J631" s="24">
        <f t="shared" si="891"/>
        <v>275.06963238020779</v>
      </c>
      <c r="K631" s="25">
        <f t="shared" si="892"/>
        <v>275.06963238020779</v>
      </c>
      <c r="L631" s="25">
        <f t="shared" si="932"/>
        <v>305.31425222425565</v>
      </c>
      <c r="M631" s="25">
        <f t="shared" si="932"/>
        <v>305.58700486948067</v>
      </c>
      <c r="N631" s="25">
        <f t="shared" si="932"/>
        <v>305.34099579244076</v>
      </c>
      <c r="O631" s="25">
        <f t="shared" si="932"/>
        <v>306.32121807657018</v>
      </c>
      <c r="P631" s="33">
        <f t="shared" si="933"/>
        <v>104.87048479222418</v>
      </c>
      <c r="Q631" s="33">
        <f t="shared" si="934"/>
        <v>200.44376743203148</v>
      </c>
      <c r="R631" s="34">
        <f t="shared" si="902"/>
        <v>305.31425222425565</v>
      </c>
      <c r="S631" s="35">
        <f t="shared" si="873"/>
        <v>0</v>
      </c>
      <c r="U631" s="61">
        <f t="shared" si="874"/>
        <v>0</v>
      </c>
      <c r="V631" s="61">
        <f t="shared" si="875"/>
        <v>0</v>
      </c>
      <c r="W631" s="61">
        <f t="shared" si="876"/>
        <v>0</v>
      </c>
      <c r="X631" s="61">
        <f t="shared" si="877"/>
        <v>0</v>
      </c>
      <c r="Y631" s="61">
        <f t="shared" si="878"/>
        <v>0</v>
      </c>
      <c r="Z631" s="62">
        <f t="shared" si="879"/>
        <v>0</v>
      </c>
      <c r="AA631" s="61">
        <f t="shared" si="893"/>
        <v>0</v>
      </c>
      <c r="AB631" s="63">
        <f t="shared" si="894"/>
        <v>0</v>
      </c>
      <c r="AC631" s="73"/>
      <c r="AD631" s="81">
        <f t="shared" si="895"/>
        <v>0</v>
      </c>
      <c r="AE631" s="81">
        <f t="shared" si="880"/>
        <v>0</v>
      </c>
      <c r="AF631" s="81">
        <f t="shared" si="881"/>
        <v>0</v>
      </c>
      <c r="AG631" s="81">
        <f t="shared" si="882"/>
        <v>0</v>
      </c>
      <c r="AH631" s="81">
        <f t="shared" si="883"/>
        <v>0</v>
      </c>
      <c r="AI631" s="82">
        <f t="shared" si="884"/>
        <v>0</v>
      </c>
      <c r="AK631" s="86">
        <f t="shared" si="885"/>
        <v>0</v>
      </c>
      <c r="AL631" s="86">
        <f t="shared" si="886"/>
        <v>0</v>
      </c>
      <c r="AM631" s="86">
        <f t="shared" si="887"/>
        <v>0</v>
      </c>
      <c r="AN631" s="86">
        <f t="shared" si="888"/>
        <v>0</v>
      </c>
      <c r="AO631" s="56"/>
      <c r="AP631" s="53" t="str">
        <f t="shared" si="896"/>
        <v>MHR0070-ST-0320-005-B</v>
      </c>
      <c r="AQ631" s="53">
        <f t="shared" si="897"/>
        <v>275.06963238020779</v>
      </c>
      <c r="AR631" s="54">
        <f t="shared" ref="AR631:AU631" si="947">IF($B631=0,L631,AQ631*(1+AK631))</f>
        <v>305.31425222425565</v>
      </c>
      <c r="AS631" s="54">
        <f t="shared" si="947"/>
        <v>305.58700486948067</v>
      </c>
      <c r="AT631" s="54">
        <f t="shared" si="947"/>
        <v>305.34099579244076</v>
      </c>
      <c r="AU631" s="54">
        <f t="shared" si="947"/>
        <v>306.32121807657018</v>
      </c>
      <c r="AW631" s="102">
        <f t="shared" si="899"/>
        <v>0.11361336191835854</v>
      </c>
      <c r="AX631" s="102">
        <f t="shared" si="900"/>
        <v>0.11361336191835854</v>
      </c>
      <c r="AY631" s="103">
        <f t="shared" si="901"/>
        <v>1</v>
      </c>
    </row>
    <row r="632" spans="1:51" x14ac:dyDescent="0.2">
      <c r="A632" s="18" t="s">
        <v>568</v>
      </c>
      <c r="B632" s="18">
        <f>IF(ISERROR(VLOOKUP('Prices revenue smoothing'!A632,Quantities!$A$1:$B$576,2,FALSE)),0,VLOOKUP('Prices revenue smoothing'!A632,Quantities!$A$1:$B$576,2,FALSE))</f>
        <v>0</v>
      </c>
      <c r="C632" s="19">
        <f t="shared" si="890"/>
        <v>0.37189189832404002</v>
      </c>
      <c r="D632" s="20">
        <v>5</v>
      </c>
      <c r="E632" s="21">
        <v>1620</v>
      </c>
      <c r="F632" s="22">
        <v>0</v>
      </c>
      <c r="G632" s="23">
        <v>0</v>
      </c>
      <c r="H632" s="23">
        <f>Prices!H629</f>
        <v>73.704808793558669</v>
      </c>
      <c r="I632" s="23">
        <f>VLOOKUP(A632,'[1]Public Lighting Charges'!$A$8:$L$689,12,FALSE)</f>
        <v>43.639337217127348</v>
      </c>
      <c r="J632" s="24">
        <f t="shared" si="891"/>
        <v>117.34414601068602</v>
      </c>
      <c r="K632" s="25">
        <f t="shared" si="892"/>
        <v>117.34414601068602</v>
      </c>
      <c r="L632" s="25">
        <f t="shared" si="932"/>
        <v>135.03044238118432</v>
      </c>
      <c r="M632" s="25">
        <f t="shared" si="932"/>
        <v>135.18994129848465</v>
      </c>
      <c r="N632" s="25">
        <f t="shared" si="932"/>
        <v>135.04608135020973</v>
      </c>
      <c r="O632" s="25">
        <f t="shared" si="932"/>
        <v>135.61929079755848</v>
      </c>
      <c r="P632" s="33">
        <f t="shared" si="933"/>
        <v>61.325633587625646</v>
      </c>
      <c r="Q632" s="33">
        <f t="shared" si="934"/>
        <v>73.704808793558669</v>
      </c>
      <c r="R632" s="34">
        <f t="shared" si="902"/>
        <v>135.03044238118432</v>
      </c>
      <c r="S632" s="35">
        <f t="shared" si="873"/>
        <v>0</v>
      </c>
      <c r="U632" s="61">
        <f t="shared" si="874"/>
        <v>0</v>
      </c>
      <c r="V632" s="61">
        <f t="shared" si="875"/>
        <v>0</v>
      </c>
      <c r="W632" s="61">
        <f t="shared" si="876"/>
        <v>0</v>
      </c>
      <c r="X632" s="61">
        <f t="shared" si="877"/>
        <v>0</v>
      </c>
      <c r="Y632" s="61">
        <f t="shared" si="878"/>
        <v>0</v>
      </c>
      <c r="Z632" s="62">
        <f t="shared" si="879"/>
        <v>0</v>
      </c>
      <c r="AA632" s="61">
        <f t="shared" si="893"/>
        <v>0</v>
      </c>
      <c r="AB632" s="63">
        <f t="shared" si="894"/>
        <v>0</v>
      </c>
      <c r="AC632" s="73"/>
      <c r="AD632" s="81">
        <f t="shared" si="895"/>
        <v>0</v>
      </c>
      <c r="AE632" s="81">
        <f t="shared" si="880"/>
        <v>0</v>
      </c>
      <c r="AF632" s="81">
        <f t="shared" si="881"/>
        <v>0</v>
      </c>
      <c r="AG632" s="81">
        <f t="shared" si="882"/>
        <v>0</v>
      </c>
      <c r="AH632" s="81">
        <f t="shared" si="883"/>
        <v>0</v>
      </c>
      <c r="AI632" s="82">
        <f t="shared" si="884"/>
        <v>0</v>
      </c>
      <c r="AK632" s="86">
        <f t="shared" si="885"/>
        <v>0</v>
      </c>
      <c r="AL632" s="86">
        <f t="shared" si="886"/>
        <v>0</v>
      </c>
      <c r="AM632" s="86">
        <f t="shared" si="887"/>
        <v>0</v>
      </c>
      <c r="AN632" s="86">
        <f t="shared" si="888"/>
        <v>0</v>
      </c>
      <c r="AO632" s="56"/>
      <c r="AP632" s="53" t="str">
        <f t="shared" si="896"/>
        <v>FLU0350-ST-1620-005-B</v>
      </c>
      <c r="AQ632" s="53">
        <f t="shared" si="897"/>
        <v>117.34414601068602</v>
      </c>
      <c r="AR632" s="54">
        <f t="shared" ref="AR632:AU632" si="948">IF($B632=0,L632,AQ632*(1+AK632))</f>
        <v>135.03044238118432</v>
      </c>
      <c r="AS632" s="54">
        <f t="shared" si="948"/>
        <v>135.18994129848465</v>
      </c>
      <c r="AT632" s="54">
        <f t="shared" si="948"/>
        <v>135.04608135020973</v>
      </c>
      <c r="AU632" s="54">
        <f t="shared" si="948"/>
        <v>135.61929079755848</v>
      </c>
      <c r="AW632" s="102">
        <f t="shared" si="899"/>
        <v>0.15573972292753507</v>
      </c>
      <c r="AX632" s="102">
        <f t="shared" si="900"/>
        <v>0.15573972292753507</v>
      </c>
      <c r="AY632" s="103">
        <f t="shared" si="901"/>
        <v>1</v>
      </c>
    </row>
    <row r="633" spans="1:51" x14ac:dyDescent="0.2">
      <c r="A633" s="27" t="s">
        <v>571</v>
      </c>
      <c r="B633" s="18">
        <f>IF(ISERROR(VLOOKUP('Prices revenue smoothing'!A633,Quantities!$A$1:$B$576,2,FALSE)),0,VLOOKUP('Prices revenue smoothing'!A633,Quantities!$A$1:$B$576,2,FALSE))</f>
        <v>0</v>
      </c>
      <c r="C633" s="19">
        <f t="shared" si="890"/>
        <v>0.41921201909615552</v>
      </c>
      <c r="D633" s="20">
        <v>5</v>
      </c>
      <c r="E633" s="21">
        <v>40</v>
      </c>
      <c r="F633" s="22">
        <v>0</v>
      </c>
      <c r="G633" s="23">
        <v>0</v>
      </c>
      <c r="H633" s="23">
        <f>Prices!H630</f>
        <v>72.401109107494534</v>
      </c>
      <c r="I633" s="23">
        <f>VLOOKUP(A633,'[1]Public Lighting Charges'!$A$8:$L$689,12,FALSE)</f>
        <v>52.259027617134578</v>
      </c>
      <c r="J633" s="24">
        <f t="shared" si="891"/>
        <v>124.66013672462911</v>
      </c>
      <c r="K633" s="25">
        <f t="shared" si="892"/>
        <v>124.66013672462911</v>
      </c>
      <c r="L633" s="25">
        <f t="shared" si="932"/>
        <v>145.83985001569039</v>
      </c>
      <c r="M633" s="25">
        <f t="shared" si="932"/>
        <v>146.03085333644731</v>
      </c>
      <c r="N633" s="25">
        <f t="shared" si="932"/>
        <v>145.85857801126321</v>
      </c>
      <c r="O633" s="25">
        <f t="shared" si="932"/>
        <v>146.54500842587646</v>
      </c>
      <c r="P633" s="33">
        <f t="shared" si="933"/>
        <v>73.438740908195868</v>
      </c>
      <c r="Q633" s="33">
        <f t="shared" si="934"/>
        <v>72.401109107494534</v>
      </c>
      <c r="R633" s="34">
        <f t="shared" si="902"/>
        <v>145.83985001569039</v>
      </c>
      <c r="S633" s="35">
        <f t="shared" si="873"/>
        <v>0</v>
      </c>
      <c r="U633" s="61">
        <f t="shared" si="874"/>
        <v>0</v>
      </c>
      <c r="V633" s="61">
        <f t="shared" si="875"/>
        <v>0</v>
      </c>
      <c r="W633" s="61">
        <f t="shared" si="876"/>
        <v>0</v>
      </c>
      <c r="X633" s="61">
        <f t="shared" si="877"/>
        <v>0</v>
      </c>
      <c r="Y633" s="61">
        <f t="shared" si="878"/>
        <v>0</v>
      </c>
      <c r="Z633" s="62">
        <f t="shared" si="879"/>
        <v>0</v>
      </c>
      <c r="AA633" s="61">
        <f t="shared" si="893"/>
        <v>0</v>
      </c>
      <c r="AB633" s="63">
        <f t="shared" si="894"/>
        <v>0</v>
      </c>
      <c r="AC633" s="73"/>
      <c r="AD633" s="81">
        <f t="shared" si="895"/>
        <v>0</v>
      </c>
      <c r="AE633" s="81">
        <f t="shared" si="880"/>
        <v>0</v>
      </c>
      <c r="AF633" s="81">
        <f t="shared" si="881"/>
        <v>0</v>
      </c>
      <c r="AG633" s="81">
        <f t="shared" si="882"/>
        <v>0</v>
      </c>
      <c r="AH633" s="81">
        <f t="shared" si="883"/>
        <v>0</v>
      </c>
      <c r="AI633" s="82">
        <f t="shared" si="884"/>
        <v>0</v>
      </c>
      <c r="AK633" s="86">
        <f t="shared" si="885"/>
        <v>0</v>
      </c>
      <c r="AL633" s="86">
        <f t="shared" si="886"/>
        <v>0</v>
      </c>
      <c r="AM633" s="86">
        <f t="shared" si="887"/>
        <v>0</v>
      </c>
      <c r="AN633" s="86">
        <f t="shared" si="888"/>
        <v>0</v>
      </c>
      <c r="AO633" s="56"/>
      <c r="AP633" s="53" t="str">
        <f t="shared" si="896"/>
        <v>HPS0020-ST-0040-005-B</v>
      </c>
      <c r="AQ633" s="53">
        <f t="shared" si="897"/>
        <v>124.66013672462911</v>
      </c>
      <c r="AR633" s="54">
        <f t="shared" ref="AR633:AU633" si="949">IF($B633=0,L633,AQ633*(1+AK633))</f>
        <v>145.83985001569039</v>
      </c>
      <c r="AS633" s="54">
        <f t="shared" si="949"/>
        <v>146.03085333644731</v>
      </c>
      <c r="AT633" s="54">
        <f t="shared" si="949"/>
        <v>145.85857801126321</v>
      </c>
      <c r="AU633" s="54">
        <f t="shared" si="949"/>
        <v>146.54500842587646</v>
      </c>
      <c r="AW633" s="102">
        <f t="shared" si="899"/>
        <v>0.17555629470863202</v>
      </c>
      <c r="AX633" s="102">
        <f t="shared" si="900"/>
        <v>0.17555629470863202</v>
      </c>
      <c r="AY633" s="103">
        <f t="shared" si="901"/>
        <v>1</v>
      </c>
    </row>
    <row r="634" spans="1:51" x14ac:dyDescent="0.2">
      <c r="A634" s="27" t="s">
        <v>572</v>
      </c>
      <c r="B634" s="18">
        <f>IF(ISERROR(VLOOKUP('Prices revenue smoothing'!A634,Quantities!$A$1:$B$576,2,FALSE)),0,VLOOKUP('Prices revenue smoothing'!A634,Quantities!$A$1:$B$576,2,FALSE))</f>
        <v>0</v>
      </c>
      <c r="C634" s="19">
        <f t="shared" si="890"/>
        <v>0.28423940108218543</v>
      </c>
      <c r="D634" s="20">
        <v>5</v>
      </c>
      <c r="E634" s="21">
        <v>350</v>
      </c>
      <c r="F634" s="22">
        <v>0</v>
      </c>
      <c r="G634" s="23">
        <v>0</v>
      </c>
      <c r="H634" s="23">
        <f>Prices!H631</f>
        <v>158.81775451651905</v>
      </c>
      <c r="I634" s="23">
        <f>VLOOKUP(A634,'[1]Public Lighting Charges'!$A$8:$L$689,12,FALSE)</f>
        <v>63.068941617134577</v>
      </c>
      <c r="J634" s="24">
        <f t="shared" si="891"/>
        <v>221.88669613365363</v>
      </c>
      <c r="K634" s="25">
        <f t="shared" si="892"/>
        <v>221.88669613365363</v>
      </c>
      <c r="L634" s="25">
        <f t="shared" si="932"/>
        <v>247.44748748262276</v>
      </c>
      <c r="M634" s="25">
        <f t="shared" si="932"/>
        <v>247.67800033054164</v>
      </c>
      <c r="N634" s="25">
        <f t="shared" si="932"/>
        <v>247.47008941215046</v>
      </c>
      <c r="O634" s="25">
        <f t="shared" si="932"/>
        <v>248.29850971994193</v>
      </c>
      <c r="P634" s="33">
        <f t="shared" si="933"/>
        <v>88.629732966103731</v>
      </c>
      <c r="Q634" s="33">
        <f t="shared" si="934"/>
        <v>158.81775451651905</v>
      </c>
      <c r="R634" s="34">
        <f t="shared" si="902"/>
        <v>247.44748748262276</v>
      </c>
      <c r="S634" s="35">
        <f t="shared" si="873"/>
        <v>0</v>
      </c>
      <c r="U634" s="61">
        <f t="shared" si="874"/>
        <v>0</v>
      </c>
      <c r="V634" s="61">
        <f t="shared" si="875"/>
        <v>0</v>
      </c>
      <c r="W634" s="61">
        <f t="shared" si="876"/>
        <v>0</v>
      </c>
      <c r="X634" s="61">
        <f t="shared" si="877"/>
        <v>0</v>
      </c>
      <c r="Y634" s="61">
        <f t="shared" si="878"/>
        <v>0</v>
      </c>
      <c r="Z634" s="62">
        <f t="shared" si="879"/>
        <v>0</v>
      </c>
      <c r="AA634" s="61">
        <f t="shared" si="893"/>
        <v>0</v>
      </c>
      <c r="AB634" s="63">
        <f t="shared" si="894"/>
        <v>0</v>
      </c>
      <c r="AC634" s="73"/>
      <c r="AD634" s="81">
        <f t="shared" si="895"/>
        <v>0</v>
      </c>
      <c r="AE634" s="81">
        <f t="shared" si="880"/>
        <v>0</v>
      </c>
      <c r="AF634" s="81">
        <f t="shared" si="881"/>
        <v>0</v>
      </c>
      <c r="AG634" s="81">
        <f t="shared" si="882"/>
        <v>0</v>
      </c>
      <c r="AH634" s="81">
        <f t="shared" si="883"/>
        <v>0</v>
      </c>
      <c r="AI634" s="82">
        <f t="shared" si="884"/>
        <v>0</v>
      </c>
      <c r="AK634" s="86">
        <f t="shared" si="885"/>
        <v>0</v>
      </c>
      <c r="AL634" s="86">
        <f t="shared" si="886"/>
        <v>0</v>
      </c>
      <c r="AM634" s="86">
        <f t="shared" si="887"/>
        <v>0</v>
      </c>
      <c r="AN634" s="86">
        <f t="shared" si="888"/>
        <v>0</v>
      </c>
      <c r="AO634" s="56"/>
      <c r="AP634" s="53" t="str">
        <f t="shared" si="896"/>
        <v>HPS0020-ST-0350-005-B</v>
      </c>
      <c r="AQ634" s="53">
        <f t="shared" si="897"/>
        <v>221.88669613365363</v>
      </c>
      <c r="AR634" s="54">
        <f t="shared" ref="AR634:AU634" si="950">IF($B634=0,L634,AQ634*(1+AK634))</f>
        <v>247.44748748262276</v>
      </c>
      <c r="AS634" s="54">
        <f t="shared" si="950"/>
        <v>247.67800033054164</v>
      </c>
      <c r="AT634" s="54">
        <f t="shared" si="950"/>
        <v>247.47008941215046</v>
      </c>
      <c r="AU634" s="54">
        <f t="shared" si="950"/>
        <v>248.29850971994193</v>
      </c>
      <c r="AW634" s="102">
        <f t="shared" si="899"/>
        <v>0.11903288501073145</v>
      </c>
      <c r="AX634" s="102">
        <f t="shared" si="900"/>
        <v>0.11903288501073145</v>
      </c>
      <c r="AY634" s="103">
        <f t="shared" si="901"/>
        <v>1</v>
      </c>
    </row>
    <row r="635" spans="1:51" x14ac:dyDescent="0.2">
      <c r="A635" s="27" t="s">
        <v>573</v>
      </c>
      <c r="B635" s="18">
        <f>IF(ISERROR(VLOOKUP('Prices revenue smoothing'!A635,Quantities!$A$1:$B$576,2,FALSE)),0,VLOOKUP('Prices revenue smoothing'!A635,Quantities!$A$1:$B$576,2,FALSE))</f>
        <v>0</v>
      </c>
      <c r="C635" s="19">
        <f t="shared" si="890"/>
        <v>0.24329649983554319</v>
      </c>
      <c r="D635" s="20">
        <v>5</v>
      </c>
      <c r="E635" s="21">
        <v>360</v>
      </c>
      <c r="F635" s="22">
        <v>0</v>
      </c>
      <c r="G635" s="23">
        <v>0</v>
      </c>
      <c r="H635" s="23">
        <f>Prices!H632</f>
        <v>193.24958740549116</v>
      </c>
      <c r="I635" s="23">
        <f>VLOOKUP(A635,'[1]Public Lighting Charges'!$A$8:$L$689,12,FALSE)</f>
        <v>62.13391136713458</v>
      </c>
      <c r="J635" s="24">
        <f t="shared" si="891"/>
        <v>255.38349877262573</v>
      </c>
      <c r="K635" s="25">
        <f t="shared" si="892"/>
        <v>255.38349877262573</v>
      </c>
      <c r="L635" s="25">
        <f t="shared" si="932"/>
        <v>280.56533793827919</v>
      </c>
      <c r="M635" s="25">
        <f t="shared" si="932"/>
        <v>280.79243331191844</v>
      </c>
      <c r="N635" s="25">
        <f t="shared" si="932"/>
        <v>280.58760478230715</v>
      </c>
      <c r="O635" s="25">
        <f t="shared" si="932"/>
        <v>281.40374332307294</v>
      </c>
      <c r="P635" s="33">
        <f t="shared" si="933"/>
        <v>87.31575053278803</v>
      </c>
      <c r="Q635" s="33">
        <f t="shared" si="934"/>
        <v>193.24958740549116</v>
      </c>
      <c r="R635" s="34">
        <f t="shared" si="902"/>
        <v>280.56533793827919</v>
      </c>
      <c r="S635" s="35">
        <f t="shared" si="873"/>
        <v>0</v>
      </c>
      <c r="U635" s="61">
        <f t="shared" si="874"/>
        <v>0</v>
      </c>
      <c r="V635" s="61">
        <f t="shared" si="875"/>
        <v>0</v>
      </c>
      <c r="W635" s="61">
        <f t="shared" si="876"/>
        <v>0</v>
      </c>
      <c r="X635" s="61">
        <f t="shared" si="877"/>
        <v>0</v>
      </c>
      <c r="Y635" s="61">
        <f t="shared" si="878"/>
        <v>0</v>
      </c>
      <c r="Z635" s="62">
        <f t="shared" si="879"/>
        <v>0</v>
      </c>
      <c r="AA635" s="61">
        <f t="shared" si="893"/>
        <v>0</v>
      </c>
      <c r="AB635" s="63">
        <f t="shared" si="894"/>
        <v>0</v>
      </c>
      <c r="AC635" s="73"/>
      <c r="AD635" s="81">
        <f t="shared" si="895"/>
        <v>0</v>
      </c>
      <c r="AE635" s="81">
        <f t="shared" si="880"/>
        <v>0</v>
      </c>
      <c r="AF635" s="81">
        <f t="shared" si="881"/>
        <v>0</v>
      </c>
      <c r="AG635" s="81">
        <f t="shared" si="882"/>
        <v>0</v>
      </c>
      <c r="AH635" s="81">
        <f t="shared" si="883"/>
        <v>0</v>
      </c>
      <c r="AI635" s="82">
        <f t="shared" si="884"/>
        <v>0</v>
      </c>
      <c r="AK635" s="86">
        <f t="shared" si="885"/>
        <v>0</v>
      </c>
      <c r="AL635" s="86">
        <f t="shared" si="886"/>
        <v>0</v>
      </c>
      <c r="AM635" s="86">
        <f t="shared" si="887"/>
        <v>0</v>
      </c>
      <c r="AN635" s="86">
        <f t="shared" si="888"/>
        <v>0</v>
      </c>
      <c r="AO635" s="56"/>
      <c r="AP635" s="53" t="str">
        <f t="shared" si="896"/>
        <v>HPS0020-ST-0360-005-B</v>
      </c>
      <c r="AQ635" s="53">
        <f t="shared" si="897"/>
        <v>255.38349877262573</v>
      </c>
      <c r="AR635" s="54">
        <f t="shared" ref="AR635:AU635" si="951">IF($B635=0,L635,AQ635*(1+AK635))</f>
        <v>280.56533793827919</v>
      </c>
      <c r="AS635" s="54">
        <f t="shared" si="951"/>
        <v>280.79243331191844</v>
      </c>
      <c r="AT635" s="54">
        <f t="shared" si="951"/>
        <v>280.58760478230715</v>
      </c>
      <c r="AU635" s="54">
        <f t="shared" si="951"/>
        <v>281.40374332307294</v>
      </c>
      <c r="AW635" s="102">
        <f t="shared" si="899"/>
        <v>0.10188694522355841</v>
      </c>
      <c r="AX635" s="102">
        <f t="shared" si="900"/>
        <v>0.10188694522355841</v>
      </c>
      <c r="AY635" s="103">
        <f t="shared" si="901"/>
        <v>1</v>
      </c>
    </row>
    <row r="636" spans="1:51" x14ac:dyDescent="0.2">
      <c r="A636" s="27" t="s">
        <v>574</v>
      </c>
      <c r="B636" s="18">
        <f>IF(ISERROR(VLOOKUP('Prices revenue smoothing'!A636,Quantities!$A$1:$B$576,2,FALSE)),0,VLOOKUP('Prices revenue smoothing'!A636,Quantities!$A$1:$B$576,2,FALSE))</f>
        <v>0</v>
      </c>
      <c r="C636" s="19">
        <f t="shared" si="890"/>
        <v>0.20547934643822127</v>
      </c>
      <c r="D636" s="20">
        <v>5</v>
      </c>
      <c r="E636" s="21">
        <v>730</v>
      </c>
      <c r="F636" s="22">
        <v>0</v>
      </c>
      <c r="G636" s="23">
        <v>0</v>
      </c>
      <c r="H636" s="23">
        <f>Prices!H633</f>
        <v>221.15982511157185</v>
      </c>
      <c r="I636" s="23">
        <f>VLOOKUP(A636,'[1]Public Lighting Charges'!$A$8:$L$689,12,FALSE)</f>
        <v>57.196469492134575</v>
      </c>
      <c r="J636" s="24">
        <f t="shared" si="891"/>
        <v>278.35629460370643</v>
      </c>
      <c r="K636" s="25">
        <f t="shared" si="892"/>
        <v>278.35629460370643</v>
      </c>
      <c r="L636" s="25">
        <f t="shared" si="932"/>
        <v>301.53707083206382</v>
      </c>
      <c r="M636" s="25">
        <f t="shared" si="932"/>
        <v>301.74612017926188</v>
      </c>
      <c r="N636" s="25">
        <f t="shared" si="932"/>
        <v>301.55756825186415</v>
      </c>
      <c r="O636" s="25">
        <f t="shared" si="932"/>
        <v>302.30885272955368</v>
      </c>
      <c r="P636" s="33">
        <f t="shared" si="933"/>
        <v>80.377245720491942</v>
      </c>
      <c r="Q636" s="33">
        <f t="shared" si="934"/>
        <v>221.15982511157185</v>
      </c>
      <c r="R636" s="34">
        <f t="shared" si="902"/>
        <v>301.53707083206382</v>
      </c>
      <c r="S636" s="35">
        <f t="shared" si="873"/>
        <v>0</v>
      </c>
      <c r="U636" s="61">
        <f t="shared" si="874"/>
        <v>0</v>
      </c>
      <c r="V636" s="61">
        <f t="shared" si="875"/>
        <v>0</v>
      </c>
      <c r="W636" s="61">
        <f t="shared" si="876"/>
        <v>0</v>
      </c>
      <c r="X636" s="61">
        <f t="shared" si="877"/>
        <v>0</v>
      </c>
      <c r="Y636" s="61">
        <f t="shared" si="878"/>
        <v>0</v>
      </c>
      <c r="Z636" s="62">
        <f t="shared" si="879"/>
        <v>0</v>
      </c>
      <c r="AA636" s="61">
        <f t="shared" si="893"/>
        <v>0</v>
      </c>
      <c r="AB636" s="63">
        <f t="shared" si="894"/>
        <v>0</v>
      </c>
      <c r="AC636" s="73"/>
      <c r="AD636" s="81">
        <f t="shared" si="895"/>
        <v>0</v>
      </c>
      <c r="AE636" s="81">
        <f t="shared" si="880"/>
        <v>0</v>
      </c>
      <c r="AF636" s="81">
        <f t="shared" si="881"/>
        <v>0</v>
      </c>
      <c r="AG636" s="81">
        <f t="shared" si="882"/>
        <v>0</v>
      </c>
      <c r="AH636" s="81">
        <f t="shared" si="883"/>
        <v>0</v>
      </c>
      <c r="AI636" s="82">
        <f t="shared" si="884"/>
        <v>0</v>
      </c>
      <c r="AK636" s="86">
        <f t="shared" si="885"/>
        <v>0</v>
      </c>
      <c r="AL636" s="86">
        <f t="shared" si="886"/>
        <v>0</v>
      </c>
      <c r="AM636" s="86">
        <f t="shared" si="887"/>
        <v>0</v>
      </c>
      <c r="AN636" s="86">
        <f t="shared" si="888"/>
        <v>0</v>
      </c>
      <c r="AO636" s="56"/>
      <c r="AP636" s="53" t="str">
        <f t="shared" si="896"/>
        <v>HPS0020-ST-0730-005-B</v>
      </c>
      <c r="AQ636" s="53">
        <f t="shared" si="897"/>
        <v>278.35629460370643</v>
      </c>
      <c r="AR636" s="54">
        <f t="shared" ref="AR636:AU636" si="952">IF($B636=0,L636,AQ636*(1+AK636))</f>
        <v>301.53707083206382</v>
      </c>
      <c r="AS636" s="54">
        <f t="shared" si="952"/>
        <v>301.74612017926188</v>
      </c>
      <c r="AT636" s="54">
        <f t="shared" si="952"/>
        <v>301.55756825186415</v>
      </c>
      <c r="AU636" s="54">
        <f t="shared" si="952"/>
        <v>302.30885272955368</v>
      </c>
      <c r="AW636" s="102">
        <f t="shared" si="899"/>
        <v>8.6049996318381478E-2</v>
      </c>
      <c r="AX636" s="102">
        <f t="shared" si="900"/>
        <v>8.6049996318381478E-2</v>
      </c>
      <c r="AY636" s="103">
        <f t="shared" si="901"/>
        <v>1</v>
      </c>
    </row>
    <row r="637" spans="1:51" x14ac:dyDescent="0.2">
      <c r="A637" s="27" t="s">
        <v>576</v>
      </c>
      <c r="B637" s="18">
        <f>IF(ISERROR(VLOOKUP('Prices revenue smoothing'!A637,Quantities!$A$1:$B$576,2,FALSE)),0,VLOOKUP('Prices revenue smoothing'!A637,Quantities!$A$1:$B$576,2,FALSE))</f>
        <v>0</v>
      </c>
      <c r="C637" s="19">
        <f t="shared" si="890"/>
        <v>0.3425240831460904</v>
      </c>
      <c r="D637" s="20">
        <v>5</v>
      </c>
      <c r="E637" s="21">
        <v>890</v>
      </c>
      <c r="F637" s="22">
        <v>0</v>
      </c>
      <c r="G637" s="23">
        <v>0</v>
      </c>
      <c r="H637" s="23">
        <f>Prices!H634</f>
        <v>100.31134681357518</v>
      </c>
      <c r="I637" s="23">
        <f>VLOOKUP(A637,'[1]Public Lighting Charges'!$A$8:$L$689,12,FALSE)</f>
        <v>52.259027617134578</v>
      </c>
      <c r="J637" s="24">
        <f t="shared" si="891"/>
        <v>152.57037443070976</v>
      </c>
      <c r="K637" s="25">
        <f t="shared" si="892"/>
        <v>152.57037443070976</v>
      </c>
      <c r="L637" s="25">
        <f t="shared" si="932"/>
        <v>173.75008772177105</v>
      </c>
      <c r="M637" s="25">
        <f t="shared" si="932"/>
        <v>173.94109104252794</v>
      </c>
      <c r="N637" s="25">
        <f t="shared" si="932"/>
        <v>173.76881571734384</v>
      </c>
      <c r="O637" s="25">
        <f t="shared" si="932"/>
        <v>174.45524613195713</v>
      </c>
      <c r="P637" s="33">
        <f t="shared" si="933"/>
        <v>73.438740908195868</v>
      </c>
      <c r="Q637" s="33">
        <f t="shared" si="934"/>
        <v>100.31134681357518</v>
      </c>
      <c r="R637" s="34">
        <f t="shared" si="902"/>
        <v>173.75008772177105</v>
      </c>
      <c r="S637" s="35">
        <f t="shared" si="873"/>
        <v>0</v>
      </c>
      <c r="U637" s="61">
        <f t="shared" si="874"/>
        <v>0</v>
      </c>
      <c r="V637" s="61">
        <f t="shared" si="875"/>
        <v>0</v>
      </c>
      <c r="W637" s="61">
        <f t="shared" si="876"/>
        <v>0</v>
      </c>
      <c r="X637" s="61">
        <f t="shared" si="877"/>
        <v>0</v>
      </c>
      <c r="Y637" s="61">
        <f t="shared" si="878"/>
        <v>0</v>
      </c>
      <c r="Z637" s="62">
        <f t="shared" si="879"/>
        <v>0</v>
      </c>
      <c r="AA637" s="61">
        <f t="shared" si="893"/>
        <v>0</v>
      </c>
      <c r="AB637" s="63">
        <f t="shared" si="894"/>
        <v>0</v>
      </c>
      <c r="AC637" s="73"/>
      <c r="AD637" s="81">
        <f t="shared" si="895"/>
        <v>0</v>
      </c>
      <c r="AE637" s="81">
        <f t="shared" si="880"/>
        <v>0</v>
      </c>
      <c r="AF637" s="81">
        <f t="shared" si="881"/>
        <v>0</v>
      </c>
      <c r="AG637" s="81">
        <f t="shared" si="882"/>
        <v>0</v>
      </c>
      <c r="AH637" s="81">
        <f t="shared" si="883"/>
        <v>0</v>
      </c>
      <c r="AI637" s="82">
        <f t="shared" si="884"/>
        <v>0</v>
      </c>
      <c r="AK637" s="86">
        <f t="shared" si="885"/>
        <v>0</v>
      </c>
      <c r="AL637" s="86">
        <f t="shared" si="886"/>
        <v>0</v>
      </c>
      <c r="AM637" s="86">
        <f t="shared" si="887"/>
        <v>0</v>
      </c>
      <c r="AN637" s="86">
        <f t="shared" si="888"/>
        <v>0</v>
      </c>
      <c r="AO637" s="56"/>
      <c r="AP637" s="53" t="str">
        <f t="shared" si="896"/>
        <v>HPS0020-ST-0890-005-B</v>
      </c>
      <c r="AQ637" s="53">
        <f t="shared" si="897"/>
        <v>152.57037443070976</v>
      </c>
      <c r="AR637" s="54">
        <f t="shared" ref="AR637:AU637" si="953">IF($B637=0,L637,AQ637*(1+AK637))</f>
        <v>173.75008772177105</v>
      </c>
      <c r="AS637" s="54">
        <f t="shared" si="953"/>
        <v>173.94109104252794</v>
      </c>
      <c r="AT637" s="54">
        <f t="shared" si="953"/>
        <v>173.76881571734384</v>
      </c>
      <c r="AU637" s="54">
        <f t="shared" si="953"/>
        <v>174.45524613195713</v>
      </c>
      <c r="AW637" s="102">
        <f t="shared" si="899"/>
        <v>0.14344116138475124</v>
      </c>
      <c r="AX637" s="102">
        <f t="shared" si="900"/>
        <v>0.14344116138475124</v>
      </c>
      <c r="AY637" s="103">
        <f t="shared" si="901"/>
        <v>1</v>
      </c>
    </row>
    <row r="638" spans="1:51" x14ac:dyDescent="0.2">
      <c r="A638" s="27" t="s">
        <v>579</v>
      </c>
      <c r="B638" s="18">
        <f>IF(ISERROR(VLOOKUP('Prices revenue smoothing'!A638,Quantities!$A$1:$B$576,2,FALSE)),0,VLOOKUP('Prices revenue smoothing'!A638,Quantities!$A$1:$B$576,2,FALSE))</f>
        <v>0</v>
      </c>
      <c r="C638" s="19">
        <f t="shared" si="890"/>
        <v>0.44577383913273189</v>
      </c>
      <c r="D638" s="20">
        <v>5</v>
      </c>
      <c r="E638" s="21">
        <v>50</v>
      </c>
      <c r="F638" s="22">
        <v>0</v>
      </c>
      <c r="G638" s="23">
        <v>0</v>
      </c>
      <c r="H638" s="23">
        <f>Prices!H635</f>
        <v>95.442169190402339</v>
      </c>
      <c r="I638" s="23">
        <f>VLOOKUP(A638,'[1]Public Lighting Charges'!$A$8:$L$689,12,FALSE)</f>
        <v>76.765813632082711</v>
      </c>
      <c r="J638" s="24">
        <f t="shared" si="891"/>
        <v>172.20798282248506</v>
      </c>
      <c r="K638" s="25">
        <f t="shared" si="892"/>
        <v>172.20798282248506</v>
      </c>
      <c r="L638" s="25">
        <f t="shared" si="932"/>
        <v>203.31988821793612</v>
      </c>
      <c r="M638" s="25">
        <f t="shared" si="932"/>
        <v>203.60046223534334</v>
      </c>
      <c r="N638" s="25">
        <f t="shared" si="932"/>
        <v>203.34739867657646</v>
      </c>
      <c r="O638" s="25">
        <f t="shared" si="932"/>
        <v>204.35572951781694</v>
      </c>
      <c r="P638" s="33">
        <f t="shared" si="933"/>
        <v>107.87771902753379</v>
      </c>
      <c r="Q638" s="33">
        <f t="shared" si="934"/>
        <v>95.442169190402339</v>
      </c>
      <c r="R638" s="34">
        <f t="shared" si="902"/>
        <v>203.31988821793612</v>
      </c>
      <c r="S638" s="35">
        <f t="shared" si="873"/>
        <v>0</v>
      </c>
      <c r="U638" s="61">
        <f t="shared" si="874"/>
        <v>0</v>
      </c>
      <c r="V638" s="61">
        <f t="shared" si="875"/>
        <v>0</v>
      </c>
      <c r="W638" s="61">
        <f t="shared" si="876"/>
        <v>0</v>
      </c>
      <c r="X638" s="61">
        <f t="shared" si="877"/>
        <v>0</v>
      </c>
      <c r="Y638" s="61">
        <f t="shared" si="878"/>
        <v>0</v>
      </c>
      <c r="Z638" s="62">
        <f t="shared" si="879"/>
        <v>0</v>
      </c>
      <c r="AA638" s="61">
        <f t="shared" si="893"/>
        <v>0</v>
      </c>
      <c r="AB638" s="63">
        <f t="shared" si="894"/>
        <v>0</v>
      </c>
      <c r="AC638" s="73"/>
      <c r="AD638" s="81">
        <f t="shared" si="895"/>
        <v>0</v>
      </c>
      <c r="AE638" s="81">
        <f t="shared" si="880"/>
        <v>0</v>
      </c>
      <c r="AF638" s="81">
        <f t="shared" si="881"/>
        <v>0</v>
      </c>
      <c r="AG638" s="81">
        <f t="shared" si="882"/>
        <v>0</v>
      </c>
      <c r="AH638" s="81">
        <f t="shared" si="883"/>
        <v>0</v>
      </c>
      <c r="AI638" s="82">
        <f t="shared" si="884"/>
        <v>0</v>
      </c>
      <c r="AK638" s="86">
        <f t="shared" si="885"/>
        <v>0</v>
      </c>
      <c r="AL638" s="86">
        <f t="shared" si="886"/>
        <v>0</v>
      </c>
      <c r="AM638" s="86">
        <f t="shared" si="887"/>
        <v>0</v>
      </c>
      <c r="AN638" s="86">
        <f t="shared" si="888"/>
        <v>0</v>
      </c>
      <c r="AO638" s="56"/>
      <c r="AP638" s="53" t="str">
        <f t="shared" si="896"/>
        <v>HPS0090-ST-0050-005-B</v>
      </c>
      <c r="AQ638" s="53">
        <f t="shared" si="897"/>
        <v>172.20798282248506</v>
      </c>
      <c r="AR638" s="54">
        <f t="shared" ref="AR638:AU638" si="954">IF($B638=0,L638,AQ638*(1+AK638))</f>
        <v>203.31988821793612</v>
      </c>
      <c r="AS638" s="54">
        <f t="shared" si="954"/>
        <v>203.60046223534334</v>
      </c>
      <c r="AT638" s="54">
        <f t="shared" si="954"/>
        <v>203.34739867657646</v>
      </c>
      <c r="AU638" s="54">
        <f t="shared" si="954"/>
        <v>204.35572951781694</v>
      </c>
      <c r="AW638" s="102">
        <f t="shared" si="899"/>
        <v>0.18667977040570949</v>
      </c>
      <c r="AX638" s="102">
        <f t="shared" si="900"/>
        <v>0.18667977040570949</v>
      </c>
      <c r="AY638" s="103">
        <f t="shared" si="901"/>
        <v>1</v>
      </c>
    </row>
    <row r="639" spans="1:51" x14ac:dyDescent="0.2">
      <c r="A639" s="27" t="s">
        <v>580</v>
      </c>
      <c r="B639" s="18">
        <f>IF(ISERROR(VLOOKUP('Prices revenue smoothing'!A639,Quantities!$A$1:$B$576,2,FALSE)),0,VLOOKUP('Prices revenue smoothing'!A639,Quantities!$A$1:$B$576,2,FALSE))</f>
        <v>0</v>
      </c>
      <c r="C639" s="19">
        <f t="shared" si="890"/>
        <v>0.32503526424920653</v>
      </c>
      <c r="D639" s="20">
        <v>5</v>
      </c>
      <c r="E639" s="21">
        <v>220</v>
      </c>
      <c r="F639" s="22">
        <v>0</v>
      </c>
      <c r="G639" s="23">
        <v>0</v>
      </c>
      <c r="H639" s="23">
        <f>Prices!H636</f>
        <v>181.85881459942686</v>
      </c>
      <c r="I639" s="23">
        <f>VLOOKUP(A639,'[1]Public Lighting Charges'!$A$8:$L$689,12,FALSE)</f>
        <v>87.575727632082717</v>
      </c>
      <c r="J639" s="24">
        <f t="shared" si="891"/>
        <v>269.43454223150957</v>
      </c>
      <c r="K639" s="25">
        <f t="shared" si="892"/>
        <v>269.43454223150957</v>
      </c>
      <c r="L639" s="25">
        <f t="shared" si="932"/>
        <v>304.92752568486856</v>
      </c>
      <c r="M639" s="25">
        <f t="shared" si="932"/>
        <v>305.24760922943767</v>
      </c>
      <c r="N639" s="25">
        <f t="shared" si="932"/>
        <v>304.95891007746371</v>
      </c>
      <c r="O639" s="25">
        <f t="shared" si="932"/>
        <v>306.10923081188241</v>
      </c>
      <c r="P639" s="33">
        <f t="shared" si="933"/>
        <v>123.06871108544168</v>
      </c>
      <c r="Q639" s="33">
        <f t="shared" si="934"/>
        <v>181.85881459942686</v>
      </c>
      <c r="R639" s="34">
        <f t="shared" si="902"/>
        <v>304.92752568486856</v>
      </c>
      <c r="S639" s="35">
        <f t="shared" si="873"/>
        <v>0</v>
      </c>
      <c r="U639" s="61">
        <f t="shared" si="874"/>
        <v>0</v>
      </c>
      <c r="V639" s="61">
        <f t="shared" si="875"/>
        <v>0</v>
      </c>
      <c r="W639" s="61">
        <f t="shared" si="876"/>
        <v>0</v>
      </c>
      <c r="X639" s="61">
        <f t="shared" si="877"/>
        <v>0</v>
      </c>
      <c r="Y639" s="61">
        <f t="shared" si="878"/>
        <v>0</v>
      </c>
      <c r="Z639" s="62">
        <f t="shared" si="879"/>
        <v>0</v>
      </c>
      <c r="AA639" s="61">
        <f t="shared" si="893"/>
        <v>0</v>
      </c>
      <c r="AB639" s="63">
        <f t="shared" si="894"/>
        <v>0</v>
      </c>
      <c r="AC639" s="73"/>
      <c r="AD639" s="81">
        <f t="shared" si="895"/>
        <v>0</v>
      </c>
      <c r="AE639" s="81">
        <f t="shared" si="880"/>
        <v>0</v>
      </c>
      <c r="AF639" s="81">
        <f t="shared" si="881"/>
        <v>0</v>
      </c>
      <c r="AG639" s="81">
        <f t="shared" si="882"/>
        <v>0</v>
      </c>
      <c r="AH639" s="81">
        <f t="shared" si="883"/>
        <v>0</v>
      </c>
      <c r="AI639" s="82">
        <f t="shared" si="884"/>
        <v>0</v>
      </c>
      <c r="AK639" s="86">
        <f t="shared" si="885"/>
        <v>0</v>
      </c>
      <c r="AL639" s="86">
        <f t="shared" si="886"/>
        <v>0</v>
      </c>
      <c r="AM639" s="86">
        <f t="shared" si="887"/>
        <v>0</v>
      </c>
      <c r="AN639" s="86">
        <f t="shared" si="888"/>
        <v>0</v>
      </c>
      <c r="AO639" s="56"/>
      <c r="AP639" s="53" t="str">
        <f t="shared" si="896"/>
        <v>HPS0090-ST-0220-005-B</v>
      </c>
      <c r="AQ639" s="53">
        <f t="shared" si="897"/>
        <v>269.43454223150957</v>
      </c>
      <c r="AR639" s="54">
        <f t="shared" ref="AR639:AU639" si="955">IF($B639=0,L639,AQ639*(1+AK639))</f>
        <v>304.92752568486856</v>
      </c>
      <c r="AS639" s="54">
        <f t="shared" si="955"/>
        <v>305.24760922943767</v>
      </c>
      <c r="AT639" s="54">
        <f t="shared" si="955"/>
        <v>304.95891007746371</v>
      </c>
      <c r="AU639" s="54">
        <f t="shared" si="955"/>
        <v>306.10923081188241</v>
      </c>
      <c r="AW639" s="102">
        <f t="shared" si="899"/>
        <v>0.13611724865203215</v>
      </c>
      <c r="AX639" s="102">
        <f t="shared" si="900"/>
        <v>0.13611724865203215</v>
      </c>
      <c r="AY639" s="103">
        <f t="shared" si="901"/>
        <v>1</v>
      </c>
    </row>
    <row r="640" spans="1:51" x14ac:dyDescent="0.2">
      <c r="A640" s="27" t="s">
        <v>581</v>
      </c>
      <c r="B640" s="18">
        <f>IF(ISERROR(VLOOKUP('Prices revenue smoothing'!A640,Quantities!$A$1:$B$576,2,FALSE)),0,VLOOKUP('Prices revenue smoothing'!A640,Quantities!$A$1:$B$576,2,FALSE))</f>
        <v>0</v>
      </c>
      <c r="C640" s="19">
        <f t="shared" si="890"/>
        <v>0.30192505041674789</v>
      </c>
      <c r="D640" s="20">
        <v>5</v>
      </c>
      <c r="E640" s="21">
        <v>310</v>
      </c>
      <c r="F640" s="22">
        <v>0</v>
      </c>
      <c r="G640" s="23">
        <v>0</v>
      </c>
      <c r="H640" s="23">
        <f>Prices!H637</f>
        <v>200.32024627758494</v>
      </c>
      <c r="I640" s="23">
        <f>VLOOKUP(A640,'[1]Public Lighting Charges'!$A$8:$L$689,12,FALSE)</f>
        <v>86.640697382082706</v>
      </c>
      <c r="J640" s="24">
        <f t="shared" si="891"/>
        <v>286.96094365966763</v>
      </c>
      <c r="K640" s="25">
        <f t="shared" si="892"/>
        <v>286.96094365966763</v>
      </c>
      <c r="L640" s="25">
        <f t="shared" si="932"/>
        <v>322.07497492971089</v>
      </c>
      <c r="M640" s="25">
        <f t="shared" si="932"/>
        <v>322.39164100000045</v>
      </c>
      <c r="N640" s="25">
        <f t="shared" si="932"/>
        <v>322.10602423680638</v>
      </c>
      <c r="O640" s="25">
        <f t="shared" si="932"/>
        <v>323.24406320419934</v>
      </c>
      <c r="P640" s="33">
        <f t="shared" si="933"/>
        <v>121.75472865212593</v>
      </c>
      <c r="Q640" s="33">
        <f t="shared" si="934"/>
        <v>200.32024627758494</v>
      </c>
      <c r="R640" s="34">
        <f t="shared" si="902"/>
        <v>322.07497492971089</v>
      </c>
      <c r="S640" s="35">
        <f t="shared" si="873"/>
        <v>0</v>
      </c>
      <c r="U640" s="61">
        <f t="shared" si="874"/>
        <v>0</v>
      </c>
      <c r="V640" s="61">
        <f t="shared" si="875"/>
        <v>0</v>
      </c>
      <c r="W640" s="61">
        <f t="shared" si="876"/>
        <v>0</v>
      </c>
      <c r="X640" s="61">
        <f t="shared" si="877"/>
        <v>0</v>
      </c>
      <c r="Y640" s="61">
        <f t="shared" si="878"/>
        <v>0</v>
      </c>
      <c r="Z640" s="62">
        <f t="shared" si="879"/>
        <v>0</v>
      </c>
      <c r="AA640" s="61">
        <f t="shared" si="893"/>
        <v>0</v>
      </c>
      <c r="AB640" s="63">
        <f t="shared" si="894"/>
        <v>0</v>
      </c>
      <c r="AC640" s="73"/>
      <c r="AD640" s="81">
        <f t="shared" si="895"/>
        <v>0</v>
      </c>
      <c r="AE640" s="81">
        <f t="shared" si="880"/>
        <v>0</v>
      </c>
      <c r="AF640" s="81">
        <f t="shared" si="881"/>
        <v>0</v>
      </c>
      <c r="AG640" s="81">
        <f t="shared" si="882"/>
        <v>0</v>
      </c>
      <c r="AH640" s="81">
        <f t="shared" si="883"/>
        <v>0</v>
      </c>
      <c r="AI640" s="82">
        <f t="shared" si="884"/>
        <v>0</v>
      </c>
      <c r="AK640" s="86">
        <f t="shared" si="885"/>
        <v>0</v>
      </c>
      <c r="AL640" s="86">
        <f t="shared" si="886"/>
        <v>0</v>
      </c>
      <c r="AM640" s="86">
        <f t="shared" si="887"/>
        <v>0</v>
      </c>
      <c r="AN640" s="86">
        <f t="shared" si="888"/>
        <v>0</v>
      </c>
      <c r="AO640" s="56"/>
      <c r="AP640" s="53" t="str">
        <f t="shared" si="896"/>
        <v>HPS0090-ST-0310-005-B</v>
      </c>
      <c r="AQ640" s="53">
        <f t="shared" si="897"/>
        <v>286.96094365966763</v>
      </c>
      <c r="AR640" s="54">
        <f t="shared" ref="AR640:AU640" si="956">IF($B640=0,L640,AQ640*(1+AK640))</f>
        <v>322.07497492971089</v>
      </c>
      <c r="AS640" s="54">
        <f t="shared" si="956"/>
        <v>322.39164100000045</v>
      </c>
      <c r="AT640" s="54">
        <f t="shared" si="956"/>
        <v>322.10602423680638</v>
      </c>
      <c r="AU640" s="54">
        <f t="shared" si="956"/>
        <v>323.24406320419934</v>
      </c>
      <c r="AW640" s="102">
        <f t="shared" si="899"/>
        <v>0.12643922577688155</v>
      </c>
      <c r="AX640" s="102">
        <f t="shared" si="900"/>
        <v>0.12643922577688155</v>
      </c>
      <c r="AY640" s="103">
        <f t="shared" si="901"/>
        <v>1</v>
      </c>
    </row>
    <row r="641" spans="1:51" x14ac:dyDescent="0.2">
      <c r="A641" s="27" t="s">
        <v>582</v>
      </c>
      <c r="B641" s="18">
        <f>IF(ISERROR(VLOOKUP('Prices revenue smoothing'!A641,Quantities!$A$1:$B$576,2,FALSE)),0,VLOOKUP('Prices revenue smoothing'!A641,Quantities!$A$1:$B$576,2,FALSE))</f>
        <v>0</v>
      </c>
      <c r="C641" s="19">
        <f t="shared" si="890"/>
        <v>0.2577354002942428</v>
      </c>
      <c r="D641" s="20">
        <v>5</v>
      </c>
      <c r="E641" s="21">
        <v>690</v>
      </c>
      <c r="F641" s="22">
        <v>0</v>
      </c>
      <c r="G641" s="23">
        <v>0</v>
      </c>
      <c r="H641" s="23">
        <f>Prices!H638</f>
        <v>235.30114285575939</v>
      </c>
      <c r="I641" s="23">
        <f>VLOOKUP(A641,'[1]Public Lighting Charges'!$A$8:$L$689,12,FALSE)</f>
        <v>81.703255507082716</v>
      </c>
      <c r="J641" s="24">
        <f t="shared" si="891"/>
        <v>317.0043983628421</v>
      </c>
      <c r="K641" s="25">
        <f t="shared" si="892"/>
        <v>317.0043983628421</v>
      </c>
      <c r="L641" s="25">
        <f t="shared" si="932"/>
        <v>350.11736669558928</v>
      </c>
      <c r="M641" s="25">
        <f t="shared" si="932"/>
        <v>350.41598673943764</v>
      </c>
      <c r="N641" s="25">
        <f t="shared" si="932"/>
        <v>350.14664657845719</v>
      </c>
      <c r="O641" s="25">
        <f t="shared" si="932"/>
        <v>351.21983148277388</v>
      </c>
      <c r="P641" s="33">
        <f t="shared" si="933"/>
        <v>114.81622383982987</v>
      </c>
      <c r="Q641" s="33">
        <f t="shared" si="934"/>
        <v>235.30114285575939</v>
      </c>
      <c r="R641" s="34">
        <f t="shared" si="902"/>
        <v>350.11736669558928</v>
      </c>
      <c r="S641" s="35">
        <f t="shared" si="873"/>
        <v>0</v>
      </c>
      <c r="U641" s="61">
        <f t="shared" si="874"/>
        <v>0</v>
      </c>
      <c r="V641" s="61">
        <f t="shared" si="875"/>
        <v>0</v>
      </c>
      <c r="W641" s="61">
        <f t="shared" si="876"/>
        <v>0</v>
      </c>
      <c r="X641" s="61">
        <f t="shared" si="877"/>
        <v>0</v>
      </c>
      <c r="Y641" s="61">
        <f t="shared" si="878"/>
        <v>0</v>
      </c>
      <c r="Z641" s="62">
        <f t="shared" si="879"/>
        <v>0</v>
      </c>
      <c r="AA641" s="61">
        <f t="shared" si="893"/>
        <v>0</v>
      </c>
      <c r="AB641" s="63">
        <f t="shared" si="894"/>
        <v>0</v>
      </c>
      <c r="AC641" s="73"/>
      <c r="AD641" s="81">
        <f t="shared" si="895"/>
        <v>0</v>
      </c>
      <c r="AE641" s="81">
        <f t="shared" si="880"/>
        <v>0</v>
      </c>
      <c r="AF641" s="81">
        <f t="shared" si="881"/>
        <v>0</v>
      </c>
      <c r="AG641" s="81">
        <f t="shared" si="882"/>
        <v>0</v>
      </c>
      <c r="AH641" s="81">
        <f t="shared" si="883"/>
        <v>0</v>
      </c>
      <c r="AI641" s="82">
        <f t="shared" si="884"/>
        <v>0</v>
      </c>
      <c r="AK641" s="86">
        <f t="shared" si="885"/>
        <v>0</v>
      </c>
      <c r="AL641" s="86">
        <f t="shared" si="886"/>
        <v>0</v>
      </c>
      <c r="AM641" s="86">
        <f t="shared" si="887"/>
        <v>0</v>
      </c>
      <c r="AN641" s="86">
        <f t="shared" si="888"/>
        <v>0</v>
      </c>
      <c r="AO641" s="56"/>
      <c r="AP641" s="53" t="str">
        <f t="shared" si="896"/>
        <v>HPS0090-ST-0690-005-B</v>
      </c>
      <c r="AQ641" s="53">
        <f t="shared" si="897"/>
        <v>317.0043983628421</v>
      </c>
      <c r="AR641" s="54">
        <f t="shared" ref="AR641:AU641" si="957">IF($B641=0,L641,AQ641*(1+AK641))</f>
        <v>350.11736669558928</v>
      </c>
      <c r="AS641" s="54">
        <f t="shared" si="957"/>
        <v>350.41598673943764</v>
      </c>
      <c r="AT641" s="54">
        <f t="shared" si="957"/>
        <v>350.14664657845719</v>
      </c>
      <c r="AU641" s="54">
        <f t="shared" si="957"/>
        <v>351.21983148277388</v>
      </c>
      <c r="AW641" s="102">
        <f t="shared" si="899"/>
        <v>0.10793362267727569</v>
      </c>
      <c r="AX641" s="102">
        <f t="shared" si="900"/>
        <v>0.10793362267727569</v>
      </c>
      <c r="AY641" s="103">
        <f t="shared" si="901"/>
        <v>1</v>
      </c>
    </row>
    <row r="642" spans="1:51" x14ac:dyDescent="0.2">
      <c r="A642" s="27" t="s">
        <v>588</v>
      </c>
      <c r="B642" s="18">
        <f>IF(ISERROR(VLOOKUP('Prices revenue smoothing'!A642,Quantities!$A$1:$B$576,2,FALSE)),0,VLOOKUP('Prices revenue smoothing'!A642,Quantities!$A$1:$B$576,2,FALSE))</f>
        <v>0</v>
      </c>
      <c r="C642" s="19">
        <f t="shared" si="890"/>
        <v>0.30843366898204294</v>
      </c>
      <c r="D642" s="20">
        <v>5</v>
      </c>
      <c r="E642" s="21">
        <v>220</v>
      </c>
      <c r="F642" s="22">
        <v>0</v>
      </c>
      <c r="G642" s="23">
        <v>0</v>
      </c>
      <c r="H642" s="23">
        <f>Prices!H639</f>
        <v>181.85881459942686</v>
      </c>
      <c r="I642" s="23">
        <f>VLOOKUP(A642,'[1]Public Lighting Charges'!$A$8:$L$689,12,FALSE)</f>
        <v>81.107738922255137</v>
      </c>
      <c r="J642" s="24">
        <f t="shared" si="891"/>
        <v>262.96655352168199</v>
      </c>
      <c r="K642" s="25">
        <f t="shared" si="892"/>
        <v>262.96655352168199</v>
      </c>
      <c r="L642" s="25">
        <f t="shared" si="932"/>
        <v>295.83816890352608</v>
      </c>
      <c r="M642" s="25">
        <f t="shared" si="932"/>
        <v>296.13461237328858</v>
      </c>
      <c r="N642" s="25">
        <f t="shared" si="932"/>
        <v>295.86723537193774</v>
      </c>
      <c r="O642" s="25">
        <f t="shared" si="932"/>
        <v>296.9325980737591</v>
      </c>
      <c r="P642" s="33">
        <f t="shared" si="933"/>
        <v>113.97935430409923</v>
      </c>
      <c r="Q642" s="33">
        <f t="shared" si="934"/>
        <v>181.85881459942686</v>
      </c>
      <c r="R642" s="34">
        <f t="shared" si="902"/>
        <v>295.83816890352608</v>
      </c>
      <c r="S642" s="35">
        <f t="shared" si="873"/>
        <v>0</v>
      </c>
      <c r="U642" s="61">
        <f t="shared" si="874"/>
        <v>0</v>
      </c>
      <c r="V642" s="61">
        <f t="shared" si="875"/>
        <v>0</v>
      </c>
      <c r="W642" s="61">
        <f t="shared" si="876"/>
        <v>0</v>
      </c>
      <c r="X642" s="61">
        <f t="shared" si="877"/>
        <v>0</v>
      </c>
      <c r="Y642" s="61">
        <f t="shared" si="878"/>
        <v>0</v>
      </c>
      <c r="Z642" s="62">
        <f t="shared" si="879"/>
        <v>0</v>
      </c>
      <c r="AA642" s="61">
        <f t="shared" si="893"/>
        <v>0</v>
      </c>
      <c r="AB642" s="63">
        <f t="shared" si="894"/>
        <v>0</v>
      </c>
      <c r="AC642" s="73"/>
      <c r="AD642" s="81">
        <f t="shared" si="895"/>
        <v>0</v>
      </c>
      <c r="AE642" s="81">
        <f t="shared" si="880"/>
        <v>0</v>
      </c>
      <c r="AF642" s="81">
        <f t="shared" si="881"/>
        <v>0</v>
      </c>
      <c r="AG642" s="81">
        <f t="shared" si="882"/>
        <v>0</v>
      </c>
      <c r="AH642" s="81">
        <f t="shared" si="883"/>
        <v>0</v>
      </c>
      <c r="AI642" s="82">
        <f t="shared" si="884"/>
        <v>0</v>
      </c>
      <c r="AK642" s="86">
        <f t="shared" si="885"/>
        <v>0</v>
      </c>
      <c r="AL642" s="86">
        <f t="shared" si="886"/>
        <v>0</v>
      </c>
      <c r="AM642" s="86">
        <f t="shared" si="887"/>
        <v>0</v>
      </c>
      <c r="AN642" s="86">
        <f t="shared" si="888"/>
        <v>0</v>
      </c>
      <c r="AO642" s="56"/>
      <c r="AP642" s="53" t="str">
        <f t="shared" si="896"/>
        <v>HPS0090-TA-0220-005-B</v>
      </c>
      <c r="AQ642" s="53">
        <f t="shared" si="897"/>
        <v>262.96655352168199</v>
      </c>
      <c r="AR642" s="54">
        <f t="shared" ref="AR642:AU642" si="958">IF($B642=0,L642,AQ642*(1+AK642))</f>
        <v>295.83816890352608</v>
      </c>
      <c r="AS642" s="54">
        <f t="shared" si="958"/>
        <v>296.13461237328858</v>
      </c>
      <c r="AT642" s="54">
        <f t="shared" si="958"/>
        <v>295.86723537193774</v>
      </c>
      <c r="AU642" s="54">
        <f t="shared" si="958"/>
        <v>296.9325980737591</v>
      </c>
      <c r="AW642" s="102">
        <f t="shared" si="899"/>
        <v>0.12916488464863482</v>
      </c>
      <c r="AX642" s="102">
        <f t="shared" si="900"/>
        <v>0.12916488464863482</v>
      </c>
      <c r="AY642" s="103">
        <f t="shared" si="901"/>
        <v>1</v>
      </c>
    </row>
    <row r="643" spans="1:51" x14ac:dyDescent="0.2">
      <c r="A643" s="27" t="s">
        <v>589</v>
      </c>
      <c r="B643" s="18">
        <f>IF(ISERROR(VLOOKUP('Prices revenue smoothing'!A643,Quantities!$A$1:$B$576,2,FALSE)),0,VLOOKUP('Prices revenue smoothing'!A643,Quantities!$A$1:$B$576,2,FALSE))</f>
        <v>0</v>
      </c>
      <c r="C643" s="19">
        <f t="shared" si="890"/>
        <v>0.28582788714458884</v>
      </c>
      <c r="D643" s="20">
        <v>5</v>
      </c>
      <c r="E643" s="21">
        <v>310</v>
      </c>
      <c r="F643" s="22">
        <v>0</v>
      </c>
      <c r="G643" s="23">
        <v>0</v>
      </c>
      <c r="H643" s="23">
        <f>Prices!H640</f>
        <v>200.32024627758494</v>
      </c>
      <c r="I643" s="23">
        <f>VLOOKUP(A643,'[1]Public Lighting Charges'!$A$8:$L$689,12,FALSE)</f>
        <v>80.172708672255126</v>
      </c>
      <c r="J643" s="24">
        <f t="shared" si="891"/>
        <v>280.49295494984005</v>
      </c>
      <c r="K643" s="25">
        <f t="shared" si="892"/>
        <v>280.49295494984005</v>
      </c>
      <c r="L643" s="25">
        <f t="shared" si="932"/>
        <v>312.98561814836842</v>
      </c>
      <c r="M643" s="25">
        <f t="shared" si="932"/>
        <v>313.2786441438513</v>
      </c>
      <c r="N643" s="25">
        <f t="shared" si="932"/>
        <v>313.0143495312804</v>
      </c>
      <c r="O643" s="25">
        <f t="shared" si="932"/>
        <v>314.06743046607608</v>
      </c>
      <c r="P643" s="33">
        <f t="shared" si="933"/>
        <v>112.66537187078349</v>
      </c>
      <c r="Q643" s="33">
        <f t="shared" si="934"/>
        <v>200.32024627758494</v>
      </c>
      <c r="R643" s="34">
        <f t="shared" si="902"/>
        <v>312.98561814836842</v>
      </c>
      <c r="S643" s="35">
        <f t="shared" si="873"/>
        <v>0</v>
      </c>
      <c r="U643" s="61">
        <f t="shared" si="874"/>
        <v>0</v>
      </c>
      <c r="V643" s="61">
        <f t="shared" si="875"/>
        <v>0</v>
      </c>
      <c r="W643" s="61">
        <f t="shared" si="876"/>
        <v>0</v>
      </c>
      <c r="X643" s="61">
        <f t="shared" si="877"/>
        <v>0</v>
      </c>
      <c r="Y643" s="61">
        <f t="shared" si="878"/>
        <v>0</v>
      </c>
      <c r="Z643" s="62">
        <f t="shared" si="879"/>
        <v>0</v>
      </c>
      <c r="AA643" s="61">
        <f t="shared" si="893"/>
        <v>0</v>
      </c>
      <c r="AB643" s="63">
        <f t="shared" si="894"/>
        <v>0</v>
      </c>
      <c r="AC643" s="73"/>
      <c r="AD643" s="81">
        <f t="shared" si="895"/>
        <v>0</v>
      </c>
      <c r="AE643" s="81">
        <f t="shared" si="880"/>
        <v>0</v>
      </c>
      <c r="AF643" s="81">
        <f t="shared" si="881"/>
        <v>0</v>
      </c>
      <c r="AG643" s="81">
        <f t="shared" si="882"/>
        <v>0</v>
      </c>
      <c r="AH643" s="81">
        <f t="shared" si="883"/>
        <v>0</v>
      </c>
      <c r="AI643" s="82">
        <f t="shared" si="884"/>
        <v>0</v>
      </c>
      <c r="AK643" s="86">
        <f t="shared" si="885"/>
        <v>0</v>
      </c>
      <c r="AL643" s="86">
        <f t="shared" si="886"/>
        <v>0</v>
      </c>
      <c r="AM643" s="86">
        <f t="shared" si="887"/>
        <v>0</v>
      </c>
      <c r="AN643" s="86">
        <f t="shared" si="888"/>
        <v>0</v>
      </c>
      <c r="AO643" s="56"/>
      <c r="AP643" s="53" t="str">
        <f t="shared" si="896"/>
        <v>HPS0090-TA-0310-005-B</v>
      </c>
      <c r="AQ643" s="53">
        <f t="shared" si="897"/>
        <v>280.49295494984005</v>
      </c>
      <c r="AR643" s="54">
        <f t="shared" ref="AR643:AU643" si="959">IF($B643=0,L643,AQ643*(1+AK643))</f>
        <v>312.98561814836842</v>
      </c>
      <c r="AS643" s="54">
        <f t="shared" si="959"/>
        <v>313.2786441438513</v>
      </c>
      <c r="AT643" s="54">
        <f t="shared" si="959"/>
        <v>313.0143495312804</v>
      </c>
      <c r="AU643" s="54">
        <f t="shared" si="959"/>
        <v>314.06743046607608</v>
      </c>
      <c r="AW643" s="102">
        <f t="shared" si="899"/>
        <v>0.11969810622245422</v>
      </c>
      <c r="AX643" s="102">
        <f t="shared" si="900"/>
        <v>0.11969810622245422</v>
      </c>
      <c r="AY643" s="103">
        <f t="shared" si="901"/>
        <v>1</v>
      </c>
    </row>
    <row r="644" spans="1:51" x14ac:dyDescent="0.2">
      <c r="A644" s="27" t="s">
        <v>595</v>
      </c>
      <c r="B644" s="18">
        <f>IF(ISERROR(VLOOKUP('Prices revenue smoothing'!A644,Quantities!$A$1:$B$576,2,FALSE)),0,VLOOKUP('Prices revenue smoothing'!A644,Quantities!$A$1:$B$576,2,FALSE))</f>
        <v>0</v>
      </c>
      <c r="C644" s="19">
        <f t="shared" si="890"/>
        <v>0.44901493522554081</v>
      </c>
      <c r="D644" s="20">
        <v>5</v>
      </c>
      <c r="E644" s="21">
        <v>60</v>
      </c>
      <c r="F644" s="22">
        <v>0</v>
      </c>
      <c r="G644" s="23">
        <v>0</v>
      </c>
      <c r="H644" s="23">
        <f>Prices!H641</f>
        <v>95.565690344848861</v>
      </c>
      <c r="I644" s="23">
        <f>VLOOKUP(A644,'[1]Public Lighting Charges'!$A$8:$L$689,12,FALSE)</f>
        <v>77.879465349104166</v>
      </c>
      <c r="J644" s="24">
        <f t="shared" si="891"/>
        <v>173.44515569395304</v>
      </c>
      <c r="K644" s="25">
        <f t="shared" si="892"/>
        <v>173.44515569395304</v>
      </c>
      <c r="L644" s="25">
        <f t="shared" si="932"/>
        <v>205.00840557758357</v>
      </c>
      <c r="M644" s="25">
        <f t="shared" si="932"/>
        <v>205.29304991902507</v>
      </c>
      <c r="N644" s="25">
        <f t="shared" si="932"/>
        <v>205.0363151340521</v>
      </c>
      <c r="O644" s="25">
        <f t="shared" si="932"/>
        <v>206.05927396292853</v>
      </c>
      <c r="P644" s="33">
        <f t="shared" si="933"/>
        <v>109.44271523273473</v>
      </c>
      <c r="Q644" s="33">
        <f t="shared" si="934"/>
        <v>95.565690344848861</v>
      </c>
      <c r="R644" s="34">
        <f t="shared" si="902"/>
        <v>205.00840557758357</v>
      </c>
      <c r="S644" s="35">
        <f t="shared" si="873"/>
        <v>0</v>
      </c>
      <c r="U644" s="61">
        <f t="shared" si="874"/>
        <v>0</v>
      </c>
      <c r="V644" s="61">
        <f t="shared" si="875"/>
        <v>0</v>
      </c>
      <c r="W644" s="61">
        <f t="shared" si="876"/>
        <v>0</v>
      </c>
      <c r="X644" s="61">
        <f t="shared" si="877"/>
        <v>0</v>
      </c>
      <c r="Y644" s="61">
        <f t="shared" si="878"/>
        <v>0</v>
      </c>
      <c r="Z644" s="62">
        <f t="shared" si="879"/>
        <v>0</v>
      </c>
      <c r="AA644" s="61">
        <f t="shared" si="893"/>
        <v>0</v>
      </c>
      <c r="AB644" s="63">
        <f t="shared" si="894"/>
        <v>0</v>
      </c>
      <c r="AC644" s="73"/>
      <c r="AD644" s="81">
        <f t="shared" si="895"/>
        <v>0</v>
      </c>
      <c r="AE644" s="81">
        <f t="shared" si="880"/>
        <v>0</v>
      </c>
      <c r="AF644" s="81">
        <f t="shared" si="881"/>
        <v>0</v>
      </c>
      <c r="AG644" s="81">
        <f t="shared" si="882"/>
        <v>0</v>
      </c>
      <c r="AH644" s="81">
        <f t="shared" si="883"/>
        <v>0</v>
      </c>
      <c r="AI644" s="82">
        <f t="shared" si="884"/>
        <v>0</v>
      </c>
      <c r="AK644" s="86">
        <f t="shared" si="885"/>
        <v>0</v>
      </c>
      <c r="AL644" s="86">
        <f t="shared" si="886"/>
        <v>0</v>
      </c>
      <c r="AM644" s="86">
        <f t="shared" si="887"/>
        <v>0</v>
      </c>
      <c r="AN644" s="86">
        <f t="shared" si="888"/>
        <v>0</v>
      </c>
      <c r="AO644" s="56"/>
      <c r="AP644" s="53" t="str">
        <f t="shared" si="896"/>
        <v>HPS0110-ST-0060-005-B</v>
      </c>
      <c r="AQ644" s="53">
        <f t="shared" si="897"/>
        <v>173.44515569395304</v>
      </c>
      <c r="AR644" s="54">
        <f t="shared" ref="AR644:AU644" si="960">IF($B644=0,L644,AQ644*(1+AK644))</f>
        <v>205.00840557758357</v>
      </c>
      <c r="AS644" s="54">
        <f t="shared" si="960"/>
        <v>205.29304991902507</v>
      </c>
      <c r="AT644" s="54">
        <f t="shared" si="960"/>
        <v>205.0363151340521</v>
      </c>
      <c r="AU644" s="54">
        <f t="shared" si="960"/>
        <v>206.05927396292853</v>
      </c>
      <c r="AW644" s="102">
        <f t="shared" si="899"/>
        <v>0.188037066463382</v>
      </c>
      <c r="AX644" s="102">
        <f t="shared" si="900"/>
        <v>0.188037066463382</v>
      </c>
      <c r="AY644" s="103">
        <f t="shared" si="901"/>
        <v>1</v>
      </c>
    </row>
    <row r="645" spans="1:51" x14ac:dyDescent="0.2">
      <c r="A645" s="27" t="s">
        <v>596</v>
      </c>
      <c r="B645" s="18">
        <f>IF(ISERROR(VLOOKUP('Prices revenue smoothing'!A645,Quantities!$A$1:$B$576,2,FALSE)),0,VLOOKUP('Prices revenue smoothing'!A645,Quantities!$A$1:$B$576,2,FALSE))</f>
        <v>0</v>
      </c>
      <c r="C645" s="19">
        <f t="shared" si="890"/>
        <v>0.32766400920525485</v>
      </c>
      <c r="D645" s="20">
        <v>5</v>
      </c>
      <c r="E645" s="21">
        <v>230</v>
      </c>
      <c r="F645" s="22">
        <v>0</v>
      </c>
      <c r="G645" s="23">
        <v>0</v>
      </c>
      <c r="H645" s="23">
        <f>Prices!H642</f>
        <v>181.9823357538734</v>
      </c>
      <c r="I645" s="23">
        <f>VLOOKUP(A645,'[1]Public Lighting Charges'!$A$8:$L$689,12,FALSE)</f>
        <v>88.689379349104172</v>
      </c>
      <c r="J645" s="24">
        <f t="shared" si="891"/>
        <v>270.6717151029776</v>
      </c>
      <c r="K645" s="25">
        <f t="shared" si="892"/>
        <v>270.6717151029776</v>
      </c>
      <c r="L645" s="25">
        <f t="shared" si="932"/>
        <v>306.616043044516</v>
      </c>
      <c r="M645" s="25">
        <f t="shared" si="932"/>
        <v>306.94019691311945</v>
      </c>
      <c r="N645" s="25">
        <f t="shared" si="932"/>
        <v>306.64782653493938</v>
      </c>
      <c r="O645" s="25">
        <f t="shared" si="932"/>
        <v>307.81277525699403</v>
      </c>
      <c r="P645" s="33">
        <f t="shared" si="933"/>
        <v>124.63370729064259</v>
      </c>
      <c r="Q645" s="33">
        <f t="shared" si="934"/>
        <v>181.9823357538734</v>
      </c>
      <c r="R645" s="34">
        <f t="shared" si="902"/>
        <v>306.616043044516</v>
      </c>
      <c r="S645" s="35">
        <f t="shared" si="873"/>
        <v>0</v>
      </c>
      <c r="U645" s="61">
        <f t="shared" si="874"/>
        <v>0</v>
      </c>
      <c r="V645" s="61">
        <f t="shared" si="875"/>
        <v>0</v>
      </c>
      <c r="W645" s="61">
        <f t="shared" si="876"/>
        <v>0</v>
      </c>
      <c r="X645" s="61">
        <f t="shared" si="877"/>
        <v>0</v>
      </c>
      <c r="Y645" s="61">
        <f t="shared" si="878"/>
        <v>0</v>
      </c>
      <c r="Z645" s="62">
        <f t="shared" si="879"/>
        <v>0</v>
      </c>
      <c r="AA645" s="61">
        <f t="shared" si="893"/>
        <v>0</v>
      </c>
      <c r="AB645" s="63">
        <f t="shared" si="894"/>
        <v>0</v>
      </c>
      <c r="AC645" s="73"/>
      <c r="AD645" s="81">
        <f t="shared" si="895"/>
        <v>0</v>
      </c>
      <c r="AE645" s="81">
        <f t="shared" si="880"/>
        <v>0</v>
      </c>
      <c r="AF645" s="81">
        <f t="shared" si="881"/>
        <v>0</v>
      </c>
      <c r="AG645" s="81">
        <f t="shared" si="882"/>
        <v>0</v>
      </c>
      <c r="AH645" s="81">
        <f t="shared" si="883"/>
        <v>0</v>
      </c>
      <c r="AI645" s="82">
        <f t="shared" si="884"/>
        <v>0</v>
      </c>
      <c r="AK645" s="86">
        <f t="shared" si="885"/>
        <v>0</v>
      </c>
      <c r="AL645" s="86">
        <f t="shared" si="886"/>
        <v>0</v>
      </c>
      <c r="AM645" s="86">
        <f t="shared" si="887"/>
        <v>0</v>
      </c>
      <c r="AN645" s="86">
        <f t="shared" si="888"/>
        <v>0</v>
      </c>
      <c r="AO645" s="56"/>
      <c r="AP645" s="53" t="str">
        <f t="shared" si="896"/>
        <v>HPS0110-ST-0230-005-B</v>
      </c>
      <c r="AQ645" s="53">
        <f t="shared" si="897"/>
        <v>270.6717151029776</v>
      </c>
      <c r="AR645" s="54">
        <f t="shared" ref="AR645:AU645" si="961">IF($B645=0,L645,AQ645*(1+AK645))</f>
        <v>306.616043044516</v>
      </c>
      <c r="AS645" s="54">
        <f t="shared" si="961"/>
        <v>306.94019691311945</v>
      </c>
      <c r="AT645" s="54">
        <f t="shared" si="961"/>
        <v>306.64782653493938</v>
      </c>
      <c r="AU645" s="54">
        <f t="shared" si="961"/>
        <v>307.81277525699403</v>
      </c>
      <c r="AW645" s="102">
        <f t="shared" si="899"/>
        <v>0.13721810622098449</v>
      </c>
      <c r="AX645" s="102">
        <f t="shared" si="900"/>
        <v>0.13721810622098449</v>
      </c>
      <c r="AY645" s="103">
        <f t="shared" si="901"/>
        <v>1</v>
      </c>
    </row>
    <row r="646" spans="1:51" x14ac:dyDescent="0.2">
      <c r="A646" s="27" t="s">
        <v>597</v>
      </c>
      <c r="B646" s="18">
        <f>IF(ISERROR(VLOOKUP('Prices revenue smoothing'!A646,Quantities!$A$1:$B$576,2,FALSE)),0,VLOOKUP('Prices revenue smoothing'!A646,Quantities!$A$1:$B$576,2,FALSE))</f>
        <v>0</v>
      </c>
      <c r="C646" s="19">
        <f t="shared" si="890"/>
        <v>0.30449313880100803</v>
      </c>
      <c r="D646" s="20">
        <v>5</v>
      </c>
      <c r="E646" s="21">
        <v>320</v>
      </c>
      <c r="F646" s="22">
        <v>0</v>
      </c>
      <c r="G646" s="23">
        <v>0</v>
      </c>
      <c r="H646" s="23">
        <f>Prices!H643</f>
        <v>200.44376743203148</v>
      </c>
      <c r="I646" s="23">
        <f>VLOOKUP(A646,'[1]Public Lighting Charges'!$A$8:$L$689,12,FALSE)</f>
        <v>87.754349099104161</v>
      </c>
      <c r="J646" s="24">
        <f t="shared" si="891"/>
        <v>288.19811653113561</v>
      </c>
      <c r="K646" s="25">
        <f t="shared" si="892"/>
        <v>288.19811653113561</v>
      </c>
      <c r="L646" s="25">
        <f t="shared" si="932"/>
        <v>323.76349228935834</v>
      </c>
      <c r="M646" s="25">
        <f t="shared" si="932"/>
        <v>324.08422868368217</v>
      </c>
      <c r="N646" s="25">
        <f t="shared" si="932"/>
        <v>323.79494069428205</v>
      </c>
      <c r="O646" s="25">
        <f t="shared" si="932"/>
        <v>324.94760764931095</v>
      </c>
      <c r="P646" s="33">
        <f t="shared" si="933"/>
        <v>123.31972485732686</v>
      </c>
      <c r="Q646" s="33">
        <f t="shared" si="934"/>
        <v>200.44376743203148</v>
      </c>
      <c r="R646" s="34">
        <f t="shared" si="902"/>
        <v>323.76349228935834</v>
      </c>
      <c r="S646" s="35">
        <f t="shared" si="873"/>
        <v>0</v>
      </c>
      <c r="U646" s="61">
        <f t="shared" si="874"/>
        <v>0</v>
      </c>
      <c r="V646" s="61">
        <f t="shared" si="875"/>
        <v>0</v>
      </c>
      <c r="W646" s="61">
        <f t="shared" si="876"/>
        <v>0</v>
      </c>
      <c r="X646" s="61">
        <f t="shared" si="877"/>
        <v>0</v>
      </c>
      <c r="Y646" s="61">
        <f t="shared" si="878"/>
        <v>0</v>
      </c>
      <c r="Z646" s="62">
        <f t="shared" si="879"/>
        <v>0</v>
      </c>
      <c r="AA646" s="61">
        <f t="shared" si="893"/>
        <v>0</v>
      </c>
      <c r="AB646" s="63">
        <f t="shared" si="894"/>
        <v>0</v>
      </c>
      <c r="AC646" s="73"/>
      <c r="AD646" s="81">
        <f t="shared" si="895"/>
        <v>0</v>
      </c>
      <c r="AE646" s="81">
        <f t="shared" si="880"/>
        <v>0</v>
      </c>
      <c r="AF646" s="81">
        <f t="shared" si="881"/>
        <v>0</v>
      </c>
      <c r="AG646" s="81">
        <f t="shared" si="882"/>
        <v>0</v>
      </c>
      <c r="AH646" s="81">
        <f t="shared" si="883"/>
        <v>0</v>
      </c>
      <c r="AI646" s="82">
        <f t="shared" si="884"/>
        <v>0</v>
      </c>
      <c r="AK646" s="86">
        <f t="shared" si="885"/>
        <v>0</v>
      </c>
      <c r="AL646" s="86">
        <f t="shared" si="886"/>
        <v>0</v>
      </c>
      <c r="AM646" s="86">
        <f t="shared" si="887"/>
        <v>0</v>
      </c>
      <c r="AN646" s="86">
        <f t="shared" si="888"/>
        <v>0</v>
      </c>
      <c r="AO646" s="56"/>
      <c r="AP646" s="53" t="str">
        <f t="shared" si="896"/>
        <v>HPS0110-ST-0320-005-B</v>
      </c>
      <c r="AQ646" s="53">
        <f t="shared" si="897"/>
        <v>288.19811653113561</v>
      </c>
      <c r="AR646" s="54">
        <f t="shared" ref="AR646:AU646" si="962">IF($B646=0,L646,AQ646*(1+AK646))</f>
        <v>323.76349228935834</v>
      </c>
      <c r="AS646" s="54">
        <f t="shared" si="962"/>
        <v>324.08422868368217</v>
      </c>
      <c r="AT646" s="54">
        <f t="shared" si="962"/>
        <v>323.79494069428205</v>
      </c>
      <c r="AU646" s="54">
        <f t="shared" si="962"/>
        <v>324.94760764931095</v>
      </c>
      <c r="AW646" s="102">
        <f t="shared" si="899"/>
        <v>0.12751468177691958</v>
      </c>
      <c r="AX646" s="102">
        <f t="shared" si="900"/>
        <v>0.12751468177691958</v>
      </c>
      <c r="AY646" s="103">
        <f t="shared" si="901"/>
        <v>1</v>
      </c>
    </row>
    <row r="647" spans="1:51" x14ac:dyDescent="0.2">
      <c r="A647" s="27" t="s">
        <v>598</v>
      </c>
      <c r="B647" s="18">
        <f>IF(ISERROR(VLOOKUP('Prices revenue smoothing'!A647,Quantities!$A$1:$B$576,2,FALSE)),0,VLOOKUP('Prices revenue smoothing'!A647,Quantities!$A$1:$B$576,2,FALSE))</f>
        <v>0</v>
      </c>
      <c r="C647" s="19">
        <f t="shared" si="890"/>
        <v>0.26013187125106102</v>
      </c>
      <c r="D647" s="20">
        <v>5</v>
      </c>
      <c r="E647" s="21">
        <v>390</v>
      </c>
      <c r="F647" s="22">
        <v>0</v>
      </c>
      <c r="G647" s="23">
        <v>0</v>
      </c>
      <c r="H647" s="23">
        <f>Prices!H644</f>
        <v>235.54818516465244</v>
      </c>
      <c r="I647" s="23">
        <f>VLOOKUP(A647,'[1]Public Lighting Charges'!$A$8:$L$689,12,FALSE)</f>
        <v>82.81690722410417</v>
      </c>
      <c r="J647" s="24">
        <f t="shared" si="891"/>
        <v>318.36509238875658</v>
      </c>
      <c r="K647" s="25">
        <f t="shared" si="892"/>
        <v>318.36509238875658</v>
      </c>
      <c r="L647" s="25">
        <f t="shared" si="932"/>
        <v>351.92940520968324</v>
      </c>
      <c r="M647" s="25">
        <f t="shared" si="932"/>
        <v>352.23209557756593</v>
      </c>
      <c r="N647" s="25">
        <f t="shared" si="932"/>
        <v>351.95908419037937</v>
      </c>
      <c r="O647" s="25">
        <f t="shared" si="932"/>
        <v>353.04689708233201</v>
      </c>
      <c r="P647" s="33">
        <f t="shared" si="933"/>
        <v>116.3812200450308</v>
      </c>
      <c r="Q647" s="33">
        <f t="shared" si="934"/>
        <v>235.54818516465244</v>
      </c>
      <c r="R647" s="34">
        <f t="shared" si="902"/>
        <v>351.92940520968324</v>
      </c>
      <c r="S647" s="35">
        <f t="shared" si="873"/>
        <v>0</v>
      </c>
      <c r="U647" s="61">
        <f t="shared" si="874"/>
        <v>0</v>
      </c>
      <c r="V647" s="61">
        <f t="shared" si="875"/>
        <v>0</v>
      </c>
      <c r="W647" s="61">
        <f t="shared" si="876"/>
        <v>0</v>
      </c>
      <c r="X647" s="61">
        <f t="shared" si="877"/>
        <v>0</v>
      </c>
      <c r="Y647" s="61">
        <f t="shared" si="878"/>
        <v>0</v>
      </c>
      <c r="Z647" s="62">
        <f t="shared" si="879"/>
        <v>0</v>
      </c>
      <c r="AA647" s="61">
        <f t="shared" si="893"/>
        <v>0</v>
      </c>
      <c r="AB647" s="63">
        <f t="shared" si="894"/>
        <v>0</v>
      </c>
      <c r="AC647" s="73"/>
      <c r="AD647" s="81">
        <f t="shared" si="895"/>
        <v>0</v>
      </c>
      <c r="AE647" s="81">
        <f t="shared" si="880"/>
        <v>0</v>
      </c>
      <c r="AF647" s="81">
        <f t="shared" si="881"/>
        <v>0</v>
      </c>
      <c r="AG647" s="81">
        <f t="shared" si="882"/>
        <v>0</v>
      </c>
      <c r="AH647" s="81">
        <f t="shared" si="883"/>
        <v>0</v>
      </c>
      <c r="AI647" s="82">
        <f t="shared" si="884"/>
        <v>0</v>
      </c>
      <c r="AK647" s="86">
        <f t="shared" si="885"/>
        <v>0</v>
      </c>
      <c r="AL647" s="86">
        <f t="shared" si="886"/>
        <v>0</v>
      </c>
      <c r="AM647" s="86">
        <f t="shared" si="887"/>
        <v>0</v>
      </c>
      <c r="AN647" s="86">
        <f t="shared" si="888"/>
        <v>0</v>
      </c>
      <c r="AO647" s="56"/>
      <c r="AP647" s="53" t="str">
        <f t="shared" si="896"/>
        <v>HPS0110-ST-0390-005-B</v>
      </c>
      <c r="AQ647" s="53">
        <f t="shared" si="897"/>
        <v>318.36509238875658</v>
      </c>
      <c r="AR647" s="54">
        <f t="shared" ref="AR647:AU647" si="963">IF($B647=0,L647,AQ647*(1+AK647))</f>
        <v>351.92940520968324</v>
      </c>
      <c r="AS647" s="54">
        <f t="shared" si="963"/>
        <v>352.23209557756593</v>
      </c>
      <c r="AT647" s="54">
        <f t="shared" si="963"/>
        <v>351.95908419037937</v>
      </c>
      <c r="AU647" s="54">
        <f t="shared" si="963"/>
        <v>353.04689708233201</v>
      </c>
      <c r="AW647" s="102">
        <f t="shared" si="899"/>
        <v>0.10893720926924165</v>
      </c>
      <c r="AX647" s="102">
        <f t="shared" si="900"/>
        <v>0.10893720926924165</v>
      </c>
      <c r="AY647" s="103">
        <f t="shared" si="901"/>
        <v>1</v>
      </c>
    </row>
    <row r="648" spans="1:51" x14ac:dyDescent="0.2">
      <c r="A648" s="27" t="s">
        <v>601</v>
      </c>
      <c r="B648" s="18">
        <f>IF(ISERROR(VLOOKUP('Prices revenue smoothing'!A648,Quantities!$A$1:$B$576,2,FALSE)),0,VLOOKUP('Prices revenue smoothing'!A648,Quantities!$A$1:$B$576,2,FALSE))</f>
        <v>0</v>
      </c>
      <c r="C648" s="19">
        <f t="shared" si="890"/>
        <v>0.16752821333218229</v>
      </c>
      <c r="D648" s="20">
        <v>5</v>
      </c>
      <c r="E648" s="21">
        <v>590</v>
      </c>
      <c r="F648" s="22">
        <v>0</v>
      </c>
      <c r="G648" s="23">
        <v>0</v>
      </c>
      <c r="H648" s="23">
        <f>Prices!H645</f>
        <v>399.26169367603978</v>
      </c>
      <c r="I648" s="23">
        <f>VLOOKUP(A648,'[1]Public Lighting Charges'!$A$8:$L$689,12,FALSE)</f>
        <v>80.348186286604161</v>
      </c>
      <c r="J648" s="24">
        <f t="shared" si="891"/>
        <v>479.60987996264396</v>
      </c>
      <c r="K648" s="25">
        <f t="shared" si="892"/>
        <v>479.60987996264396</v>
      </c>
      <c r="L648" s="25">
        <f t="shared" si="932"/>
        <v>512.17366131492258</v>
      </c>
      <c r="M648" s="25">
        <f t="shared" si="932"/>
        <v>512.46732866958462</v>
      </c>
      <c r="N648" s="25">
        <f t="shared" si="932"/>
        <v>512.20245558350484</v>
      </c>
      <c r="O648" s="25">
        <f t="shared" si="932"/>
        <v>513.25784144391946</v>
      </c>
      <c r="P648" s="33">
        <f t="shared" si="933"/>
        <v>112.91196763888274</v>
      </c>
      <c r="Q648" s="33">
        <f t="shared" si="934"/>
        <v>399.26169367603978</v>
      </c>
      <c r="R648" s="34">
        <f t="shared" si="902"/>
        <v>512.17366131492258</v>
      </c>
      <c r="S648" s="35">
        <f t="shared" si="873"/>
        <v>0</v>
      </c>
      <c r="U648" s="61">
        <f t="shared" si="874"/>
        <v>0</v>
      </c>
      <c r="V648" s="61">
        <f t="shared" si="875"/>
        <v>0</v>
      </c>
      <c r="W648" s="61">
        <f t="shared" si="876"/>
        <v>0</v>
      </c>
      <c r="X648" s="61">
        <f t="shared" si="877"/>
        <v>0</v>
      </c>
      <c r="Y648" s="61">
        <f t="shared" si="878"/>
        <v>0</v>
      </c>
      <c r="Z648" s="62">
        <f t="shared" si="879"/>
        <v>0</v>
      </c>
      <c r="AA648" s="61">
        <f t="shared" si="893"/>
        <v>0</v>
      </c>
      <c r="AB648" s="63">
        <f t="shared" si="894"/>
        <v>0</v>
      </c>
      <c r="AC648" s="73"/>
      <c r="AD648" s="81">
        <f t="shared" si="895"/>
        <v>0</v>
      </c>
      <c r="AE648" s="81">
        <f t="shared" si="880"/>
        <v>0</v>
      </c>
      <c r="AF648" s="81">
        <f t="shared" si="881"/>
        <v>0</v>
      </c>
      <c r="AG648" s="81">
        <f t="shared" si="882"/>
        <v>0</v>
      </c>
      <c r="AH648" s="81">
        <f t="shared" si="883"/>
        <v>0</v>
      </c>
      <c r="AI648" s="82">
        <f t="shared" si="884"/>
        <v>0</v>
      </c>
      <c r="AK648" s="86">
        <f t="shared" si="885"/>
        <v>0</v>
      </c>
      <c r="AL648" s="86">
        <f t="shared" si="886"/>
        <v>0</v>
      </c>
      <c r="AM648" s="86">
        <f t="shared" si="887"/>
        <v>0</v>
      </c>
      <c r="AN648" s="86">
        <f t="shared" si="888"/>
        <v>0</v>
      </c>
      <c r="AO648" s="56"/>
      <c r="AP648" s="53" t="str">
        <f t="shared" si="896"/>
        <v>HPS0110-ST-0590-005-B</v>
      </c>
      <c r="AQ648" s="53">
        <f t="shared" si="897"/>
        <v>479.60987996264396</v>
      </c>
      <c r="AR648" s="54">
        <f t="shared" ref="AR648:AU648" si="964">IF($B648=0,L648,AQ648*(1+AK648))</f>
        <v>512.17366131492258</v>
      </c>
      <c r="AS648" s="54">
        <f t="shared" si="964"/>
        <v>512.46732866958462</v>
      </c>
      <c r="AT648" s="54">
        <f t="shared" si="964"/>
        <v>512.20245558350484</v>
      </c>
      <c r="AU648" s="54">
        <f t="shared" si="964"/>
        <v>513.25784144391946</v>
      </c>
      <c r="AW648" s="102">
        <f t="shared" si="899"/>
        <v>7.0156939810948615E-2</v>
      </c>
      <c r="AX648" s="102">
        <f t="shared" si="900"/>
        <v>7.0156939810948615E-2</v>
      </c>
      <c r="AY648" s="103">
        <f t="shared" si="901"/>
        <v>1</v>
      </c>
    </row>
    <row r="649" spans="1:51" x14ac:dyDescent="0.2">
      <c r="A649" s="27" t="s">
        <v>602</v>
      </c>
      <c r="B649" s="18">
        <f>IF(ISERROR(VLOOKUP('Prices revenue smoothing'!A649,Quantities!$A$1:$B$576,2,FALSE)),0,VLOOKUP('Prices revenue smoothing'!A649,Quantities!$A$1:$B$576,2,FALSE))</f>
        <v>0</v>
      </c>
      <c r="C649" s="19">
        <f t="shared" si="890"/>
        <v>0.27727168599788693</v>
      </c>
      <c r="D649" s="20">
        <v>5</v>
      </c>
      <c r="E649" s="21">
        <v>760</v>
      </c>
      <c r="F649" s="22">
        <v>0</v>
      </c>
      <c r="G649" s="23">
        <v>0</v>
      </c>
      <c r="H649" s="23">
        <f>Prices!H646</f>
        <v>217.08675348649436</v>
      </c>
      <c r="I649" s="23">
        <f>VLOOKUP(A649,'[1]Public Lighting Charges'!$A$8:$L$689,12,FALSE)</f>
        <v>83.284422349104162</v>
      </c>
      <c r="J649" s="24">
        <f t="shared" si="891"/>
        <v>300.37117583559854</v>
      </c>
      <c r="K649" s="25">
        <f t="shared" si="892"/>
        <v>300.37117583559854</v>
      </c>
      <c r="L649" s="25">
        <f t="shared" si="932"/>
        <v>334.124964748183</v>
      </c>
      <c r="M649" s="25">
        <f t="shared" si="932"/>
        <v>334.42936385320547</v>
      </c>
      <c r="N649" s="25">
        <f t="shared" si="932"/>
        <v>334.154811271629</v>
      </c>
      <c r="O649" s="25">
        <f t="shared" si="932"/>
        <v>335.24876504709448</v>
      </c>
      <c r="P649" s="33">
        <f t="shared" si="933"/>
        <v>117.03821126168864</v>
      </c>
      <c r="Q649" s="33">
        <f t="shared" si="934"/>
        <v>217.08675348649436</v>
      </c>
      <c r="R649" s="34">
        <f t="shared" si="902"/>
        <v>334.124964748183</v>
      </c>
      <c r="S649" s="35">
        <f t="shared" si="873"/>
        <v>0</v>
      </c>
      <c r="U649" s="61">
        <f t="shared" si="874"/>
        <v>0</v>
      </c>
      <c r="V649" s="61">
        <f t="shared" si="875"/>
        <v>0</v>
      </c>
      <c r="W649" s="61">
        <f t="shared" si="876"/>
        <v>0</v>
      </c>
      <c r="X649" s="61">
        <f t="shared" si="877"/>
        <v>0</v>
      </c>
      <c r="Y649" s="61">
        <f t="shared" si="878"/>
        <v>0</v>
      </c>
      <c r="Z649" s="62">
        <f t="shared" si="879"/>
        <v>0</v>
      </c>
      <c r="AA649" s="61">
        <f t="shared" si="893"/>
        <v>0</v>
      </c>
      <c r="AB649" s="63">
        <f t="shared" si="894"/>
        <v>0</v>
      </c>
      <c r="AC649" s="73"/>
      <c r="AD649" s="81">
        <f t="shared" si="895"/>
        <v>0</v>
      </c>
      <c r="AE649" s="81">
        <f t="shared" si="880"/>
        <v>0</v>
      </c>
      <c r="AF649" s="81">
        <f t="shared" si="881"/>
        <v>0</v>
      </c>
      <c r="AG649" s="81">
        <f t="shared" si="882"/>
        <v>0</v>
      </c>
      <c r="AH649" s="81">
        <f t="shared" si="883"/>
        <v>0</v>
      </c>
      <c r="AI649" s="82">
        <f t="shared" si="884"/>
        <v>0</v>
      </c>
      <c r="AK649" s="86">
        <f t="shared" si="885"/>
        <v>0</v>
      </c>
      <c r="AL649" s="86">
        <f t="shared" si="886"/>
        <v>0</v>
      </c>
      <c r="AM649" s="86">
        <f t="shared" si="887"/>
        <v>0</v>
      </c>
      <c r="AN649" s="86">
        <f t="shared" si="888"/>
        <v>0</v>
      </c>
      <c r="AO649" s="56"/>
      <c r="AP649" s="53" t="str">
        <f t="shared" si="896"/>
        <v>HPS0110-ST-0760-005-B</v>
      </c>
      <c r="AQ649" s="53">
        <f t="shared" si="897"/>
        <v>300.37117583559854</v>
      </c>
      <c r="AR649" s="54">
        <f t="shared" ref="AR649:AU649" si="965">IF($B649=0,L649,AQ649*(1+AK649))</f>
        <v>334.124964748183</v>
      </c>
      <c r="AS649" s="54">
        <f t="shared" si="965"/>
        <v>334.42936385320547</v>
      </c>
      <c r="AT649" s="54">
        <f t="shared" si="965"/>
        <v>334.154811271629</v>
      </c>
      <c r="AU649" s="54">
        <f t="shared" si="965"/>
        <v>335.24876504709448</v>
      </c>
      <c r="AW649" s="102">
        <f t="shared" si="899"/>
        <v>0.11611496713847608</v>
      </c>
      <c r="AX649" s="102">
        <f t="shared" si="900"/>
        <v>0.11611496713847608</v>
      </c>
      <c r="AY649" s="103">
        <f t="shared" si="901"/>
        <v>1</v>
      </c>
    </row>
    <row r="650" spans="1:51" x14ac:dyDescent="0.2">
      <c r="A650" s="27" t="s">
        <v>604</v>
      </c>
      <c r="B650" s="18">
        <f>IF(ISERROR(VLOOKUP('Prices revenue smoothing'!A650,Quantities!$A$1:$B$576,2,FALSE)),0,VLOOKUP('Prices revenue smoothing'!A650,Quantities!$A$1:$B$576,2,FALSE))</f>
        <v>0</v>
      </c>
      <c r="C650" s="19">
        <f t="shared" si="890"/>
        <v>0.37343382712084</v>
      </c>
      <c r="D650" s="20">
        <v>5</v>
      </c>
      <c r="E650" s="21">
        <v>960</v>
      </c>
      <c r="F650" s="22">
        <v>0</v>
      </c>
      <c r="G650" s="23">
        <v>0</v>
      </c>
      <c r="H650" s="23">
        <f>Prices!H647</f>
        <v>130.67010807746982</v>
      </c>
      <c r="I650" s="23">
        <f>VLOOKUP(A650,'[1]Public Lighting Charges'!$A$8:$L$689,12,FALSE)</f>
        <v>77.879465349104166</v>
      </c>
      <c r="J650" s="24">
        <f t="shared" si="891"/>
        <v>208.549573426574</v>
      </c>
      <c r="K650" s="25">
        <f t="shared" si="892"/>
        <v>208.549573426574</v>
      </c>
      <c r="L650" s="25">
        <f t="shared" si="932"/>
        <v>240.11282331020453</v>
      </c>
      <c r="M650" s="25">
        <f t="shared" si="932"/>
        <v>240.39746765164602</v>
      </c>
      <c r="N650" s="25">
        <f t="shared" si="932"/>
        <v>240.14073286667306</v>
      </c>
      <c r="O650" s="25">
        <f t="shared" si="932"/>
        <v>241.16369169554949</v>
      </c>
      <c r="P650" s="33">
        <f t="shared" si="933"/>
        <v>109.44271523273473</v>
      </c>
      <c r="Q650" s="33">
        <f t="shared" si="934"/>
        <v>130.67010807746982</v>
      </c>
      <c r="R650" s="34">
        <f t="shared" si="902"/>
        <v>240.11282331020453</v>
      </c>
      <c r="S650" s="35">
        <f t="shared" si="873"/>
        <v>0</v>
      </c>
      <c r="U650" s="61">
        <f t="shared" si="874"/>
        <v>0</v>
      </c>
      <c r="V650" s="61">
        <f t="shared" si="875"/>
        <v>0</v>
      </c>
      <c r="W650" s="61">
        <f t="shared" si="876"/>
        <v>0</v>
      </c>
      <c r="X650" s="61">
        <f t="shared" si="877"/>
        <v>0</v>
      </c>
      <c r="Y650" s="61">
        <f t="shared" si="878"/>
        <v>0</v>
      </c>
      <c r="Z650" s="62">
        <f t="shared" si="879"/>
        <v>0</v>
      </c>
      <c r="AA650" s="61">
        <f t="shared" si="893"/>
        <v>0</v>
      </c>
      <c r="AB650" s="63">
        <f t="shared" si="894"/>
        <v>0</v>
      </c>
      <c r="AC650" s="73"/>
      <c r="AD650" s="81">
        <f t="shared" si="895"/>
        <v>0</v>
      </c>
      <c r="AE650" s="81">
        <f t="shared" si="880"/>
        <v>0</v>
      </c>
      <c r="AF650" s="81">
        <f t="shared" si="881"/>
        <v>0</v>
      </c>
      <c r="AG650" s="81">
        <f t="shared" si="882"/>
        <v>0</v>
      </c>
      <c r="AH650" s="81">
        <f t="shared" si="883"/>
        <v>0</v>
      </c>
      <c r="AI650" s="82">
        <f t="shared" si="884"/>
        <v>0</v>
      </c>
      <c r="AK650" s="86">
        <f t="shared" si="885"/>
        <v>0</v>
      </c>
      <c r="AL650" s="86">
        <f t="shared" si="886"/>
        <v>0</v>
      </c>
      <c r="AM650" s="86">
        <f t="shared" si="887"/>
        <v>0</v>
      </c>
      <c r="AN650" s="86">
        <f t="shared" si="888"/>
        <v>0</v>
      </c>
      <c r="AO650" s="56"/>
      <c r="AP650" s="53" t="str">
        <f t="shared" si="896"/>
        <v>HPS0110-ST-0960-005-B</v>
      </c>
      <c r="AQ650" s="53">
        <f t="shared" si="897"/>
        <v>208.549573426574</v>
      </c>
      <c r="AR650" s="54">
        <f t="shared" ref="AR650:AU650" si="966">IF($B650=0,L650,AQ650*(1+AK650))</f>
        <v>240.11282331020453</v>
      </c>
      <c r="AS650" s="54">
        <f t="shared" si="966"/>
        <v>240.39746765164602</v>
      </c>
      <c r="AT650" s="54">
        <f t="shared" si="966"/>
        <v>240.14073286667306</v>
      </c>
      <c r="AU650" s="54">
        <f t="shared" si="966"/>
        <v>241.16369169554949</v>
      </c>
      <c r="AW650" s="102">
        <f t="shared" si="899"/>
        <v>0.15638544703357182</v>
      </c>
      <c r="AX650" s="102">
        <f t="shared" si="900"/>
        <v>0.15638544703357182</v>
      </c>
      <c r="AY650" s="103">
        <f t="shared" si="901"/>
        <v>1</v>
      </c>
    </row>
    <row r="651" spans="1:51" x14ac:dyDescent="0.2">
      <c r="A651" s="27" t="s">
        <v>605</v>
      </c>
      <c r="B651" s="18">
        <f>IF(ISERROR(VLOOKUP('Prices revenue smoothing'!A651,Quantities!$A$1:$B$576,2,FALSE)),0,VLOOKUP('Prices revenue smoothing'!A651,Quantities!$A$1:$B$576,2,FALSE))</f>
        <v>0</v>
      </c>
      <c r="C651" s="19">
        <f t="shared" si="890"/>
        <v>0.42477970754321837</v>
      </c>
      <c r="D651" s="20">
        <v>5</v>
      </c>
      <c r="E651" s="21">
        <v>60</v>
      </c>
      <c r="F651" s="22">
        <v>0</v>
      </c>
      <c r="G651" s="23">
        <v>0</v>
      </c>
      <c r="H651" s="23">
        <f>Prices!H648</f>
        <v>95.565690344848861</v>
      </c>
      <c r="I651" s="23">
        <f>VLOOKUP(A651,'[1]Public Lighting Charges'!$A$8:$L$689,12,FALSE)</f>
        <v>70.571860082458173</v>
      </c>
      <c r="J651" s="24">
        <f t="shared" si="891"/>
        <v>166.13755042730702</v>
      </c>
      <c r="K651" s="25">
        <f t="shared" si="892"/>
        <v>166.13755042730702</v>
      </c>
      <c r="L651" s="25">
        <f t="shared" si="932"/>
        <v>194.73914963642207</v>
      </c>
      <c r="M651" s="25">
        <f t="shared" si="932"/>
        <v>194.99708515957218</v>
      </c>
      <c r="N651" s="25">
        <f t="shared" si="932"/>
        <v>194.76444037648082</v>
      </c>
      <c r="O651" s="25">
        <f t="shared" si="932"/>
        <v>195.69141267935905</v>
      </c>
      <c r="P651" s="33">
        <f t="shared" si="933"/>
        <v>99.173459291573209</v>
      </c>
      <c r="Q651" s="33">
        <f t="shared" si="934"/>
        <v>95.565690344848861</v>
      </c>
      <c r="R651" s="34">
        <f t="shared" si="902"/>
        <v>194.73914963642207</v>
      </c>
      <c r="S651" s="35">
        <f t="shared" si="873"/>
        <v>0</v>
      </c>
      <c r="U651" s="61">
        <f t="shared" si="874"/>
        <v>0</v>
      </c>
      <c r="V651" s="61">
        <f t="shared" si="875"/>
        <v>0</v>
      </c>
      <c r="W651" s="61">
        <f t="shared" si="876"/>
        <v>0</v>
      </c>
      <c r="X651" s="61">
        <f t="shared" si="877"/>
        <v>0</v>
      </c>
      <c r="Y651" s="61">
        <f t="shared" si="878"/>
        <v>0</v>
      </c>
      <c r="Z651" s="62">
        <f t="shared" si="879"/>
        <v>0</v>
      </c>
      <c r="AA651" s="61">
        <f t="shared" si="893"/>
        <v>0</v>
      </c>
      <c r="AB651" s="63">
        <f t="shared" si="894"/>
        <v>0</v>
      </c>
      <c r="AC651" s="73"/>
      <c r="AD651" s="81">
        <f t="shared" si="895"/>
        <v>0</v>
      </c>
      <c r="AE651" s="81">
        <f t="shared" si="880"/>
        <v>0</v>
      </c>
      <c r="AF651" s="81">
        <f t="shared" si="881"/>
        <v>0</v>
      </c>
      <c r="AG651" s="81">
        <f t="shared" si="882"/>
        <v>0</v>
      </c>
      <c r="AH651" s="81">
        <f t="shared" si="883"/>
        <v>0</v>
      </c>
      <c r="AI651" s="82">
        <f t="shared" si="884"/>
        <v>0</v>
      </c>
      <c r="AK651" s="86">
        <f t="shared" si="885"/>
        <v>0</v>
      </c>
      <c r="AL651" s="86">
        <f t="shared" si="886"/>
        <v>0</v>
      </c>
      <c r="AM651" s="86">
        <f t="shared" si="887"/>
        <v>0</v>
      </c>
      <c r="AN651" s="86">
        <f t="shared" si="888"/>
        <v>0</v>
      </c>
      <c r="AO651" s="56"/>
      <c r="AP651" s="53" t="str">
        <f t="shared" si="896"/>
        <v>HPS0110-TA-0060-005-B</v>
      </c>
      <c r="AQ651" s="53">
        <f t="shared" si="897"/>
        <v>166.13755042730702</v>
      </c>
      <c r="AR651" s="54">
        <f t="shared" ref="AR651:AU651" si="967">IF($B651=0,L651,AQ651*(1+AK651))</f>
        <v>194.73914963642207</v>
      </c>
      <c r="AS651" s="54">
        <f t="shared" si="967"/>
        <v>194.99708515957218</v>
      </c>
      <c r="AT651" s="54">
        <f t="shared" si="967"/>
        <v>194.76444037648082</v>
      </c>
      <c r="AU651" s="54">
        <f t="shared" si="967"/>
        <v>195.69141267935905</v>
      </c>
      <c r="AW651" s="102">
        <f t="shared" si="899"/>
        <v>0.17788791381622801</v>
      </c>
      <c r="AX651" s="102">
        <f t="shared" si="900"/>
        <v>0.17788791381622801</v>
      </c>
      <c r="AY651" s="103">
        <f t="shared" si="901"/>
        <v>1</v>
      </c>
    </row>
    <row r="652" spans="1:51" x14ac:dyDescent="0.2">
      <c r="A652" s="27" t="s">
        <v>606</v>
      </c>
      <c r="B652" s="18">
        <f>IF(ISERROR(VLOOKUP('Prices revenue smoothing'!A652,Quantities!$A$1:$B$576,2,FALSE)),0,VLOOKUP('Prices revenue smoothing'!A652,Quantities!$A$1:$B$576,2,FALSE))</f>
        <v>0</v>
      </c>
      <c r="C652" s="19">
        <f t="shared" si="890"/>
        <v>0.30900859700675665</v>
      </c>
      <c r="D652" s="20">
        <v>5</v>
      </c>
      <c r="E652" s="21">
        <v>230</v>
      </c>
      <c r="F652" s="22">
        <v>0</v>
      </c>
      <c r="G652" s="23">
        <v>0</v>
      </c>
      <c r="H652" s="23">
        <f>Prices!H649</f>
        <v>181.9823357538734</v>
      </c>
      <c r="I652" s="23">
        <f>VLOOKUP(A652,'[1]Public Lighting Charges'!$A$8:$L$689,12,FALSE)</f>
        <v>81.381774082458179</v>
      </c>
      <c r="J652" s="24">
        <f t="shared" si="891"/>
        <v>263.36410983633158</v>
      </c>
      <c r="K652" s="25">
        <f t="shared" si="892"/>
        <v>263.36410983633158</v>
      </c>
      <c r="L652" s="25">
        <f t="shared" si="932"/>
        <v>296.34678710335447</v>
      </c>
      <c r="M652" s="25">
        <f t="shared" si="932"/>
        <v>296.64423215366656</v>
      </c>
      <c r="N652" s="25">
        <f t="shared" si="932"/>
        <v>296.37595177736813</v>
      </c>
      <c r="O652" s="25">
        <f t="shared" si="932"/>
        <v>297.44491397342455</v>
      </c>
      <c r="P652" s="33">
        <f t="shared" si="933"/>
        <v>114.36445134948109</v>
      </c>
      <c r="Q652" s="33">
        <f t="shared" si="934"/>
        <v>181.9823357538734</v>
      </c>
      <c r="R652" s="34">
        <f t="shared" si="902"/>
        <v>296.34678710335447</v>
      </c>
      <c r="S652" s="35">
        <f t="shared" ref="S652:S659" si="968">R652-L652</f>
        <v>0</v>
      </c>
      <c r="U652" s="61">
        <f t="shared" ref="U652:U692" si="969">K652*$B652</f>
        <v>0</v>
      </c>
      <c r="V652" s="61">
        <f t="shared" ref="V652:V692" si="970">L652*$B652</f>
        <v>0</v>
      </c>
      <c r="W652" s="61">
        <f t="shared" ref="W652:W692" si="971">M652*$B652</f>
        <v>0</v>
      </c>
      <c r="X652" s="61">
        <f t="shared" ref="X652:X692" si="972">N652*$B652</f>
        <v>0</v>
      </c>
      <c r="Y652" s="61">
        <f t="shared" ref="Y652:Y692" si="973">O652*$B652</f>
        <v>0</v>
      </c>
      <c r="Z652" s="62">
        <f t="shared" ref="Z652:Z692" si="974">NPV($U$3,U652:Y652)</f>
        <v>0</v>
      </c>
      <c r="AA652" s="61">
        <f t="shared" si="893"/>
        <v>0</v>
      </c>
      <c r="AB652" s="63">
        <f t="shared" si="894"/>
        <v>0</v>
      </c>
      <c r="AC652" s="73"/>
      <c r="AD652" s="81">
        <f t="shared" si="895"/>
        <v>0</v>
      </c>
      <c r="AE652" s="81">
        <f t="shared" ref="AE652:AE692" si="975">AD652+($AB652*V$6)</f>
        <v>0</v>
      </c>
      <c r="AF652" s="81">
        <f t="shared" ref="AF652:AF692" si="976">AE652+($AB652*W$6)</f>
        <v>0</v>
      </c>
      <c r="AG652" s="81">
        <f t="shared" ref="AG652:AG692" si="977">AF652+($AB652*X$6)</f>
        <v>0</v>
      </c>
      <c r="AH652" s="81">
        <f t="shared" ref="AH652:AH692" si="978">AG652+($AB652*Y$6)</f>
        <v>0</v>
      </c>
      <c r="AI652" s="82">
        <f t="shared" ref="AI652:AI692" si="979">NPV($U$3,AD652:AH652)</f>
        <v>0</v>
      </c>
      <c r="AK652" s="86">
        <f t="shared" ref="AK652:AK692" si="980">IF(AD652=0,0,(AE652-AD652)/AD652)</f>
        <v>0</v>
      </c>
      <c r="AL652" s="86">
        <f t="shared" ref="AL652:AL692" si="981">IF(AE652=0,0,(AF652-AE652)/AE652)</f>
        <v>0</v>
      </c>
      <c r="AM652" s="86">
        <f t="shared" ref="AM652:AM692" si="982">IF(AF652=0,0,(AG652-AF652)/AF652)</f>
        <v>0</v>
      </c>
      <c r="AN652" s="86">
        <f t="shared" ref="AN652:AN692" si="983">IF(AG652=0,0,(AH652-AG652)/AG652)</f>
        <v>0</v>
      </c>
      <c r="AO652" s="56"/>
      <c r="AP652" s="53" t="str">
        <f t="shared" si="896"/>
        <v>HPS0110-TA-0230-005-B</v>
      </c>
      <c r="AQ652" s="53">
        <f t="shared" si="897"/>
        <v>263.36410983633158</v>
      </c>
      <c r="AR652" s="54">
        <f t="shared" ref="AR652:AU652" si="984">IF($B652=0,L652,AQ652*(1+AK652))</f>
        <v>296.34678710335447</v>
      </c>
      <c r="AS652" s="54">
        <f t="shared" si="984"/>
        <v>296.64423215366656</v>
      </c>
      <c r="AT652" s="54">
        <f t="shared" si="984"/>
        <v>296.37595177736813</v>
      </c>
      <c r="AU652" s="54">
        <f t="shared" si="984"/>
        <v>297.44491397342455</v>
      </c>
      <c r="AW652" s="102">
        <f t="shared" si="899"/>
        <v>0.12940565120385078</v>
      </c>
      <c r="AX652" s="102">
        <f t="shared" si="900"/>
        <v>0.12940565120385078</v>
      </c>
      <c r="AY652" s="103">
        <f t="shared" si="901"/>
        <v>1</v>
      </c>
    </row>
    <row r="653" spans="1:51" x14ac:dyDescent="0.2">
      <c r="A653" s="27" t="s">
        <v>607</v>
      </c>
      <c r="B653" s="18">
        <f>IF(ISERROR(VLOOKUP('Prices revenue smoothing'!A653,Quantities!$A$1:$B$576,2,FALSE)),0,VLOOKUP('Prices revenue smoothing'!A653,Quantities!$A$1:$B$576,2,FALSE))</f>
        <v>0</v>
      </c>
      <c r="C653" s="19">
        <f t="shared" ref="C653:C659" si="985">I653/J653</f>
        <v>0.2863989369748009</v>
      </c>
      <c r="D653" s="20">
        <v>5</v>
      </c>
      <c r="E653" s="21">
        <v>320</v>
      </c>
      <c r="F653" s="22">
        <v>0</v>
      </c>
      <c r="G653" s="23">
        <v>0</v>
      </c>
      <c r="H653" s="23">
        <f>Prices!H650</f>
        <v>200.44376743203148</v>
      </c>
      <c r="I653" s="23">
        <f>VLOOKUP(A653,'[1]Public Lighting Charges'!$A$8:$L$689,12,FALSE)</f>
        <v>80.446743832458168</v>
      </c>
      <c r="J653" s="24">
        <f t="shared" ref="J653:J692" si="986">SUM(F653:I653)</f>
        <v>280.89051126448965</v>
      </c>
      <c r="K653" s="25">
        <f t="shared" ref="K653:K692" si="987">J653</f>
        <v>280.89051126448965</v>
      </c>
      <c r="L653" s="25">
        <f t="shared" si="932"/>
        <v>313.49423634819686</v>
      </c>
      <c r="M653" s="25">
        <f t="shared" si="932"/>
        <v>313.78826392422928</v>
      </c>
      <c r="N653" s="25">
        <f t="shared" si="932"/>
        <v>313.52306593671079</v>
      </c>
      <c r="O653" s="25">
        <f t="shared" si="932"/>
        <v>314.57974636574147</v>
      </c>
      <c r="P653" s="33">
        <f t="shared" si="933"/>
        <v>113.05046891616536</v>
      </c>
      <c r="Q653" s="33">
        <f t="shared" si="934"/>
        <v>200.44376743203148</v>
      </c>
      <c r="R653" s="34">
        <f t="shared" si="902"/>
        <v>313.49423634819686</v>
      </c>
      <c r="S653" s="35">
        <f t="shared" si="968"/>
        <v>0</v>
      </c>
      <c r="U653" s="61">
        <f t="shared" si="969"/>
        <v>0</v>
      </c>
      <c r="V653" s="61">
        <f t="shared" si="970"/>
        <v>0</v>
      </c>
      <c r="W653" s="61">
        <f t="shared" si="971"/>
        <v>0</v>
      </c>
      <c r="X653" s="61">
        <f t="shared" si="972"/>
        <v>0</v>
      </c>
      <c r="Y653" s="61">
        <f t="shared" si="973"/>
        <v>0</v>
      </c>
      <c r="Z653" s="62">
        <f t="shared" si="974"/>
        <v>0</v>
      </c>
      <c r="AA653" s="61">
        <f t="shared" ref="AA653:AA692" si="988">Y653-U653</f>
        <v>0</v>
      </c>
      <c r="AB653" s="63">
        <f t="shared" ref="AB653:AB692" si="989">AA653/($Y$9-$U$9)</f>
        <v>0</v>
      </c>
      <c r="AC653" s="73"/>
      <c r="AD653" s="81">
        <f t="shared" ref="AD653:AD692" si="990">U653</f>
        <v>0</v>
      </c>
      <c r="AE653" s="81">
        <f t="shared" si="975"/>
        <v>0</v>
      </c>
      <c r="AF653" s="81">
        <f t="shared" si="976"/>
        <v>0</v>
      </c>
      <c r="AG653" s="81">
        <f t="shared" si="977"/>
        <v>0</v>
      </c>
      <c r="AH653" s="81">
        <f t="shared" si="978"/>
        <v>0</v>
      </c>
      <c r="AI653" s="82">
        <f t="shared" si="979"/>
        <v>0</v>
      </c>
      <c r="AK653" s="86">
        <f t="shared" si="980"/>
        <v>0</v>
      </c>
      <c r="AL653" s="86">
        <f t="shared" si="981"/>
        <v>0</v>
      </c>
      <c r="AM653" s="86">
        <f t="shared" si="982"/>
        <v>0</v>
      </c>
      <c r="AN653" s="86">
        <f t="shared" si="983"/>
        <v>0</v>
      </c>
      <c r="AO653" s="56"/>
      <c r="AP653" s="53" t="str">
        <f t="shared" ref="AP653:AP692" si="991">A653</f>
        <v>HPS0110-TA-0320-005-B</v>
      </c>
      <c r="AQ653" s="53">
        <f t="shared" ref="AQ653:AQ692" si="992">K653</f>
        <v>280.89051126448965</v>
      </c>
      <c r="AR653" s="54">
        <f t="shared" ref="AR653:AU653" si="993">IF($B653=0,L653,AQ653*(1+AK653))</f>
        <v>313.49423634819686</v>
      </c>
      <c r="AS653" s="54">
        <f t="shared" si="993"/>
        <v>313.78826392422928</v>
      </c>
      <c r="AT653" s="54">
        <f t="shared" si="993"/>
        <v>313.52306593671079</v>
      </c>
      <c r="AU653" s="54">
        <f t="shared" si="993"/>
        <v>314.57974636574147</v>
      </c>
      <c r="AW653" s="102">
        <f t="shared" ref="AW653:AW692" si="994">IF(K653=0,0,(O653-K653)/K653)</f>
        <v>0.11993724867953857</v>
      </c>
      <c r="AX653" s="102">
        <f t="shared" ref="AX653:AX692" si="995">IF(AQ653=0,0,(AU653-AQ653)/AQ653)</f>
        <v>0.11993724867953857</v>
      </c>
      <c r="AY653" s="103">
        <f t="shared" ref="AY653:AY692" si="996">IF(AX653=0,0,AW653/AX653)</f>
        <v>1</v>
      </c>
    </row>
    <row r="654" spans="1:51" x14ac:dyDescent="0.2">
      <c r="A654" s="27" t="s">
        <v>619</v>
      </c>
      <c r="B654" s="18">
        <f>IF(ISERROR(VLOOKUP('Prices revenue smoothing'!A654,Quantities!$A$1:$B$576,2,FALSE)),0,VLOOKUP('Prices revenue smoothing'!A654,Quantities!$A$1:$B$576,2,FALSE))</f>
        <v>0</v>
      </c>
      <c r="C654" s="19">
        <f t="shared" si="985"/>
        <v>0.43785323478135202</v>
      </c>
      <c r="D654" s="20">
        <v>5</v>
      </c>
      <c r="E654" s="21">
        <v>70</v>
      </c>
      <c r="F654" s="22">
        <v>0</v>
      </c>
      <c r="G654" s="23">
        <v>0</v>
      </c>
      <c r="H654" s="23">
        <f>Prices!H651</f>
        <v>104.02373594377168</v>
      </c>
      <c r="I654" s="23">
        <f>VLOOKUP(A654,'[1]Public Lighting Charges'!$A$8:$L$689,12,FALSE)</f>
        <v>81.023554870596826</v>
      </c>
      <c r="J654" s="24">
        <f t="shared" si="986"/>
        <v>185.04729081436852</v>
      </c>
      <c r="K654" s="25">
        <f t="shared" si="987"/>
        <v>185.04729081436852</v>
      </c>
      <c r="L654" s="25">
        <f t="shared" si="932"/>
        <v>217.88478780252825</v>
      </c>
      <c r="M654" s="25">
        <f t="shared" si="932"/>
        <v>218.18092358509952</v>
      </c>
      <c r="N654" s="25">
        <f t="shared" si="932"/>
        <v>217.91382410201754</v>
      </c>
      <c r="O654" s="25">
        <f t="shared" si="932"/>
        <v>218.97808103329322</v>
      </c>
      <c r="P654" s="33">
        <f t="shared" si="933"/>
        <v>113.86105185875655</v>
      </c>
      <c r="Q654" s="33">
        <f t="shared" si="934"/>
        <v>104.02373594377168</v>
      </c>
      <c r="R654" s="34">
        <f t="shared" ref="R654:R659" si="997">SUM(P654:Q654)</f>
        <v>217.88478780252825</v>
      </c>
      <c r="S654" s="35">
        <f t="shared" si="968"/>
        <v>0</v>
      </c>
      <c r="U654" s="61">
        <f t="shared" si="969"/>
        <v>0</v>
      </c>
      <c r="V654" s="61">
        <f t="shared" si="970"/>
        <v>0</v>
      </c>
      <c r="W654" s="61">
        <f t="shared" si="971"/>
        <v>0</v>
      </c>
      <c r="X654" s="61">
        <f t="shared" si="972"/>
        <v>0</v>
      </c>
      <c r="Y654" s="61">
        <f t="shared" si="973"/>
        <v>0</v>
      </c>
      <c r="Z654" s="62">
        <f t="shared" si="974"/>
        <v>0</v>
      </c>
      <c r="AA654" s="61">
        <f t="shared" si="988"/>
        <v>0</v>
      </c>
      <c r="AB654" s="63">
        <f t="shared" si="989"/>
        <v>0</v>
      </c>
      <c r="AC654" s="73"/>
      <c r="AD654" s="81">
        <f t="shared" si="990"/>
        <v>0</v>
      </c>
      <c r="AE654" s="81">
        <f t="shared" si="975"/>
        <v>0</v>
      </c>
      <c r="AF654" s="81">
        <f t="shared" si="976"/>
        <v>0</v>
      </c>
      <c r="AG654" s="81">
        <f t="shared" si="977"/>
        <v>0</v>
      </c>
      <c r="AH654" s="81">
        <f t="shared" si="978"/>
        <v>0</v>
      </c>
      <c r="AI654" s="82">
        <f t="shared" si="979"/>
        <v>0</v>
      </c>
      <c r="AK654" s="86">
        <f t="shared" si="980"/>
        <v>0</v>
      </c>
      <c r="AL654" s="86">
        <f t="shared" si="981"/>
        <v>0</v>
      </c>
      <c r="AM654" s="86">
        <f t="shared" si="982"/>
        <v>0</v>
      </c>
      <c r="AN654" s="86">
        <f t="shared" si="983"/>
        <v>0</v>
      </c>
      <c r="AO654" s="56"/>
      <c r="AP654" s="53" t="str">
        <f t="shared" si="991"/>
        <v>HPS0170-ST-0070-005-B</v>
      </c>
      <c r="AQ654" s="53">
        <f t="shared" si="992"/>
        <v>185.04729081436852</v>
      </c>
      <c r="AR654" s="54">
        <f t="shared" ref="AR654:AU654" si="998">IF($B654=0,L654,AQ654*(1+AK654))</f>
        <v>217.88478780252825</v>
      </c>
      <c r="AS654" s="54">
        <f t="shared" si="998"/>
        <v>218.18092358509952</v>
      </c>
      <c r="AT654" s="54">
        <f t="shared" si="998"/>
        <v>217.91382410201754</v>
      </c>
      <c r="AU654" s="54">
        <f t="shared" si="998"/>
        <v>218.97808103329322</v>
      </c>
      <c r="AW654" s="102">
        <f t="shared" si="994"/>
        <v>0.18336280455444554</v>
      </c>
      <c r="AX654" s="102">
        <f t="shared" si="995"/>
        <v>0.18336280455444554</v>
      </c>
      <c r="AY654" s="103">
        <f t="shared" si="996"/>
        <v>1</v>
      </c>
    </row>
    <row r="655" spans="1:51" x14ac:dyDescent="0.2">
      <c r="A655" s="27" t="s">
        <v>620</v>
      </c>
      <c r="B655" s="18">
        <f>IF(ISERROR(VLOOKUP('Prices revenue smoothing'!A655,Quantities!$A$1:$B$576,2,FALSE)),0,VLOOKUP('Prices revenue smoothing'!A655,Quantities!$A$1:$B$576,2,FALSE))</f>
        <v>0</v>
      </c>
      <c r="C655" s="19">
        <f t="shared" si="985"/>
        <v>0.32533466631046176</v>
      </c>
      <c r="D655" s="20">
        <v>5</v>
      </c>
      <c r="E655" s="21">
        <v>240</v>
      </c>
      <c r="F655" s="22">
        <v>0</v>
      </c>
      <c r="G655" s="23">
        <v>0</v>
      </c>
      <c r="H655" s="23">
        <f>Prices!H652</f>
        <v>190.44038135279621</v>
      </c>
      <c r="I655" s="23">
        <f>VLOOKUP(A655,'[1]Public Lighting Charges'!$A$8:$L$689,12,FALSE)</f>
        <v>91.833468870596832</v>
      </c>
      <c r="J655" s="24">
        <f t="shared" si="986"/>
        <v>282.27385022339303</v>
      </c>
      <c r="K655" s="25">
        <f t="shared" si="987"/>
        <v>282.27385022339303</v>
      </c>
      <c r="L655" s="25">
        <f t="shared" si="932"/>
        <v>319.49242526946068</v>
      </c>
      <c r="M655" s="25">
        <f t="shared" si="932"/>
        <v>319.82807057919388</v>
      </c>
      <c r="N655" s="25">
        <f t="shared" si="932"/>
        <v>319.5253355029048</v>
      </c>
      <c r="O655" s="25">
        <f t="shared" si="932"/>
        <v>320.73158232735869</v>
      </c>
      <c r="P655" s="33">
        <f t="shared" si="933"/>
        <v>129.05204391666445</v>
      </c>
      <c r="Q655" s="33">
        <f t="shared" si="934"/>
        <v>190.44038135279621</v>
      </c>
      <c r="R655" s="34">
        <f t="shared" si="997"/>
        <v>319.49242526946068</v>
      </c>
      <c r="S655" s="35">
        <f t="shared" si="968"/>
        <v>0</v>
      </c>
      <c r="U655" s="61">
        <f t="shared" si="969"/>
        <v>0</v>
      </c>
      <c r="V655" s="61">
        <f t="shared" si="970"/>
        <v>0</v>
      </c>
      <c r="W655" s="61">
        <f t="shared" si="971"/>
        <v>0</v>
      </c>
      <c r="X655" s="61">
        <f t="shared" si="972"/>
        <v>0</v>
      </c>
      <c r="Y655" s="61">
        <f t="shared" si="973"/>
        <v>0</v>
      </c>
      <c r="Z655" s="62">
        <f t="shared" si="974"/>
        <v>0</v>
      </c>
      <c r="AA655" s="61">
        <f t="shared" si="988"/>
        <v>0</v>
      </c>
      <c r="AB655" s="63">
        <f t="shared" si="989"/>
        <v>0</v>
      </c>
      <c r="AC655" s="73"/>
      <c r="AD655" s="81">
        <f t="shared" si="990"/>
        <v>0</v>
      </c>
      <c r="AE655" s="81">
        <f t="shared" si="975"/>
        <v>0</v>
      </c>
      <c r="AF655" s="81">
        <f t="shared" si="976"/>
        <v>0</v>
      </c>
      <c r="AG655" s="81">
        <f t="shared" si="977"/>
        <v>0</v>
      </c>
      <c r="AH655" s="81">
        <f t="shared" si="978"/>
        <v>0</v>
      </c>
      <c r="AI655" s="82">
        <f t="shared" si="979"/>
        <v>0</v>
      </c>
      <c r="AK655" s="86">
        <f t="shared" si="980"/>
        <v>0</v>
      </c>
      <c r="AL655" s="86">
        <f t="shared" si="981"/>
        <v>0</v>
      </c>
      <c r="AM655" s="86">
        <f t="shared" si="982"/>
        <v>0</v>
      </c>
      <c r="AN655" s="86">
        <f t="shared" si="983"/>
        <v>0</v>
      </c>
      <c r="AO655" s="56"/>
      <c r="AP655" s="53" t="str">
        <f t="shared" si="991"/>
        <v>HPS0170-ST-0240-005-B</v>
      </c>
      <c r="AQ655" s="53">
        <f t="shared" si="992"/>
        <v>282.27385022339303</v>
      </c>
      <c r="AR655" s="54">
        <f t="shared" ref="AR655:AU655" si="999">IF($B655=0,L655,AQ655*(1+AK655))</f>
        <v>319.49242526946068</v>
      </c>
      <c r="AS655" s="54">
        <f t="shared" si="999"/>
        <v>319.82807057919388</v>
      </c>
      <c r="AT655" s="54">
        <f t="shared" si="999"/>
        <v>319.5253355029048</v>
      </c>
      <c r="AU655" s="54">
        <f t="shared" si="999"/>
        <v>320.73158232735869</v>
      </c>
      <c r="AW655" s="102">
        <f t="shared" si="994"/>
        <v>0.13624263130831996</v>
      </c>
      <c r="AX655" s="102">
        <f t="shared" si="995"/>
        <v>0.13624263130831996</v>
      </c>
      <c r="AY655" s="103">
        <f t="shared" si="996"/>
        <v>1</v>
      </c>
    </row>
    <row r="656" spans="1:51" x14ac:dyDescent="0.2">
      <c r="A656" s="27" t="s">
        <v>621</v>
      </c>
      <c r="B656" s="18">
        <f>IF(ISERROR(VLOOKUP('Prices revenue smoothing'!A656,Quantities!$A$1:$B$576,2,FALSE)),0,VLOOKUP('Prices revenue smoothing'!A656,Quantities!$A$1:$B$576,2,FALSE))</f>
        <v>0</v>
      </c>
      <c r="C656" s="19">
        <f t="shared" si="985"/>
        <v>0.30319667218373575</v>
      </c>
      <c r="D656" s="20">
        <v>5</v>
      </c>
      <c r="E656" s="21">
        <v>330</v>
      </c>
      <c r="F656" s="22">
        <v>0</v>
      </c>
      <c r="G656" s="23">
        <v>0</v>
      </c>
      <c r="H656" s="23">
        <f>Prices!H653</f>
        <v>208.90181303095429</v>
      </c>
      <c r="I656" s="23">
        <f>VLOOKUP(A656,'[1]Public Lighting Charges'!$A$8:$L$689,12,FALSE)</f>
        <v>90.898438620596821</v>
      </c>
      <c r="J656" s="24">
        <f t="shared" si="986"/>
        <v>299.80025165155109</v>
      </c>
      <c r="K656" s="25">
        <f t="shared" si="987"/>
        <v>299.80025165155109</v>
      </c>
      <c r="L656" s="25">
        <f t="shared" si="932"/>
        <v>336.63987451430302</v>
      </c>
      <c r="M656" s="25">
        <f t="shared" si="932"/>
        <v>336.9721023497566</v>
      </c>
      <c r="N656" s="25">
        <f t="shared" si="932"/>
        <v>336.67244966224746</v>
      </c>
      <c r="O656" s="25">
        <f t="shared" si="932"/>
        <v>337.86641471967567</v>
      </c>
      <c r="P656" s="33">
        <f t="shared" si="933"/>
        <v>127.73806148334872</v>
      </c>
      <c r="Q656" s="33">
        <f t="shared" si="934"/>
        <v>208.90181303095429</v>
      </c>
      <c r="R656" s="34">
        <f t="shared" si="997"/>
        <v>336.63987451430302</v>
      </c>
      <c r="S656" s="35">
        <f t="shared" si="968"/>
        <v>0</v>
      </c>
      <c r="U656" s="61">
        <f t="shared" si="969"/>
        <v>0</v>
      </c>
      <c r="V656" s="61">
        <f t="shared" si="970"/>
        <v>0</v>
      </c>
      <c r="W656" s="61">
        <f t="shared" si="971"/>
        <v>0</v>
      </c>
      <c r="X656" s="61">
        <f t="shared" si="972"/>
        <v>0</v>
      </c>
      <c r="Y656" s="61">
        <f t="shared" si="973"/>
        <v>0</v>
      </c>
      <c r="Z656" s="62">
        <f t="shared" si="974"/>
        <v>0</v>
      </c>
      <c r="AA656" s="61">
        <f t="shared" si="988"/>
        <v>0</v>
      </c>
      <c r="AB656" s="63">
        <f t="shared" si="989"/>
        <v>0</v>
      </c>
      <c r="AC656" s="73"/>
      <c r="AD656" s="81">
        <f t="shared" si="990"/>
        <v>0</v>
      </c>
      <c r="AE656" s="81">
        <f t="shared" si="975"/>
        <v>0</v>
      </c>
      <c r="AF656" s="81">
        <f t="shared" si="976"/>
        <v>0</v>
      </c>
      <c r="AG656" s="81">
        <f t="shared" si="977"/>
        <v>0</v>
      </c>
      <c r="AH656" s="81">
        <f t="shared" si="978"/>
        <v>0</v>
      </c>
      <c r="AI656" s="82">
        <f t="shared" si="979"/>
        <v>0</v>
      </c>
      <c r="AK656" s="86">
        <f t="shared" si="980"/>
        <v>0</v>
      </c>
      <c r="AL656" s="86">
        <f t="shared" si="981"/>
        <v>0</v>
      </c>
      <c r="AM656" s="86">
        <f t="shared" si="982"/>
        <v>0</v>
      </c>
      <c r="AN656" s="86">
        <f t="shared" si="983"/>
        <v>0</v>
      </c>
      <c r="AO656" s="56"/>
      <c r="AP656" s="53" t="str">
        <f t="shared" si="991"/>
        <v>HPS0170-ST-0330-005-B</v>
      </c>
      <c r="AQ656" s="53">
        <f t="shared" si="992"/>
        <v>299.80025165155109</v>
      </c>
      <c r="AR656" s="54">
        <f t="shared" ref="AR656:AU656" si="1000">IF($B656=0,L656,AQ656*(1+AK656))</f>
        <v>336.63987451430302</v>
      </c>
      <c r="AS656" s="54">
        <f t="shared" si="1000"/>
        <v>336.9721023497566</v>
      </c>
      <c r="AT656" s="54">
        <f t="shared" si="1000"/>
        <v>336.67244966224746</v>
      </c>
      <c r="AU656" s="54">
        <f t="shared" si="1000"/>
        <v>337.86641471967567</v>
      </c>
      <c r="AW656" s="102">
        <f t="shared" si="994"/>
        <v>0.1269717515526563</v>
      </c>
      <c r="AX656" s="102">
        <f t="shared" si="995"/>
        <v>0.1269717515526563</v>
      </c>
      <c r="AY656" s="103">
        <f t="shared" si="996"/>
        <v>1</v>
      </c>
    </row>
    <row r="657" spans="1:51" x14ac:dyDescent="0.2">
      <c r="A657" s="27" t="s">
        <v>642</v>
      </c>
      <c r="B657" s="18">
        <f>IF(ISERROR(VLOOKUP('Prices revenue smoothing'!A657,Quantities!$A$1:$B$576,2,FALSE)),0,VLOOKUP('Prices revenue smoothing'!A657,Quantities!$A$1:$B$576,2,FALSE))</f>
        <v>0</v>
      </c>
      <c r="C657" s="19">
        <f t="shared" si="985"/>
        <v>0.40298923623370064</v>
      </c>
      <c r="D657" s="20">
        <v>5</v>
      </c>
      <c r="E657" s="21">
        <v>60</v>
      </c>
      <c r="F657" s="22">
        <v>0</v>
      </c>
      <c r="G657" s="23">
        <v>0</v>
      </c>
      <c r="H657" s="23">
        <f>Prices!H654</f>
        <v>95.565690344848861</v>
      </c>
      <c r="I657" s="23">
        <f>VLOOKUP(A657,'[1]Public Lighting Charges'!$A$8:$L$689,12,FALSE)</f>
        <v>64.507956806776306</v>
      </c>
      <c r="J657" s="24">
        <f t="shared" si="986"/>
        <v>160.07364715162515</v>
      </c>
      <c r="K657" s="25">
        <f t="shared" si="987"/>
        <v>160.07364715162515</v>
      </c>
      <c r="L657" s="25">
        <f t="shared" si="932"/>
        <v>186.21764738387827</v>
      </c>
      <c r="M657" s="25">
        <f t="shared" si="932"/>
        <v>186.45341973799873</v>
      </c>
      <c r="N657" s="25">
        <f t="shared" si="932"/>
        <v>186.24076501129258</v>
      </c>
      <c r="O657" s="25">
        <f t="shared" si="932"/>
        <v>187.08808700628148</v>
      </c>
      <c r="P657" s="33">
        <f t="shared" si="933"/>
        <v>90.651957039029412</v>
      </c>
      <c r="Q657" s="33">
        <f t="shared" si="934"/>
        <v>95.565690344848861</v>
      </c>
      <c r="R657" s="34">
        <f t="shared" si="997"/>
        <v>186.21764738387827</v>
      </c>
      <c r="S657" s="35">
        <f t="shared" si="968"/>
        <v>0</v>
      </c>
      <c r="U657" s="61">
        <f t="shared" si="969"/>
        <v>0</v>
      </c>
      <c r="V657" s="61">
        <f t="shared" si="970"/>
        <v>0</v>
      </c>
      <c r="W657" s="61">
        <f t="shared" si="971"/>
        <v>0</v>
      </c>
      <c r="X657" s="61">
        <f t="shared" si="972"/>
        <v>0</v>
      </c>
      <c r="Y657" s="61">
        <f t="shared" si="973"/>
        <v>0</v>
      </c>
      <c r="Z657" s="62">
        <f t="shared" si="974"/>
        <v>0</v>
      </c>
      <c r="AA657" s="61">
        <f t="shared" si="988"/>
        <v>0</v>
      </c>
      <c r="AB657" s="63">
        <f t="shared" si="989"/>
        <v>0</v>
      </c>
      <c r="AC657" s="73"/>
      <c r="AD657" s="81">
        <f t="shared" si="990"/>
        <v>0</v>
      </c>
      <c r="AE657" s="81">
        <f t="shared" si="975"/>
        <v>0</v>
      </c>
      <c r="AF657" s="81">
        <f t="shared" si="976"/>
        <v>0</v>
      </c>
      <c r="AG657" s="81">
        <f t="shared" si="977"/>
        <v>0</v>
      </c>
      <c r="AH657" s="81">
        <f t="shared" si="978"/>
        <v>0</v>
      </c>
      <c r="AI657" s="82">
        <f t="shared" si="979"/>
        <v>0</v>
      </c>
      <c r="AK657" s="86">
        <f t="shared" si="980"/>
        <v>0</v>
      </c>
      <c r="AL657" s="86">
        <f t="shared" si="981"/>
        <v>0</v>
      </c>
      <c r="AM657" s="86">
        <f t="shared" si="982"/>
        <v>0</v>
      </c>
      <c r="AN657" s="86">
        <f t="shared" si="983"/>
        <v>0</v>
      </c>
      <c r="AO657" s="56"/>
      <c r="AP657" s="53" t="str">
        <f t="shared" si="991"/>
        <v>MHR0060-ST-0060-005-B</v>
      </c>
      <c r="AQ657" s="53">
        <f t="shared" si="992"/>
        <v>160.07364715162515</v>
      </c>
      <c r="AR657" s="54">
        <f t="shared" ref="AR657:AU657" si="1001">IF($B657=0,L657,AQ657*(1+AK657))</f>
        <v>186.21764738387827</v>
      </c>
      <c r="AS657" s="54">
        <f t="shared" si="1001"/>
        <v>186.45341973799873</v>
      </c>
      <c r="AT657" s="54">
        <f t="shared" si="1001"/>
        <v>186.24076501129258</v>
      </c>
      <c r="AU657" s="54">
        <f t="shared" si="1001"/>
        <v>187.08808700628148</v>
      </c>
      <c r="AW657" s="102">
        <f t="shared" si="994"/>
        <v>0.16876256857612346</v>
      </c>
      <c r="AX657" s="102">
        <f t="shared" si="995"/>
        <v>0.16876256857612346</v>
      </c>
      <c r="AY657" s="103">
        <f t="shared" si="996"/>
        <v>1</v>
      </c>
    </row>
    <row r="658" spans="1:51" x14ac:dyDescent="0.2">
      <c r="A658" s="27" t="s">
        <v>643</v>
      </c>
      <c r="B658" s="18">
        <f>IF(ISERROR(VLOOKUP('Prices revenue smoothing'!A658,Quantities!$A$1:$B$576,2,FALSE)),0,VLOOKUP('Prices revenue smoothing'!A658,Quantities!$A$1:$B$576,2,FALSE))</f>
        <v>0</v>
      </c>
      <c r="C658" s="19">
        <f t="shared" si="985"/>
        <v>0.27065370817299289</v>
      </c>
      <c r="D658" s="20">
        <v>5</v>
      </c>
      <c r="E658" s="21">
        <v>320</v>
      </c>
      <c r="F658" s="22">
        <v>0</v>
      </c>
      <c r="G658" s="23">
        <v>0</v>
      </c>
      <c r="H658" s="23">
        <f>Prices!H655</f>
        <v>200.44376743203148</v>
      </c>
      <c r="I658" s="23">
        <f>VLOOKUP(A658,'[1]Public Lighting Charges'!$A$8:$L$689,12,FALSE)</f>
        <v>74.382840556776301</v>
      </c>
      <c r="J658" s="24">
        <f t="shared" si="986"/>
        <v>274.82660798880778</v>
      </c>
      <c r="K658" s="25">
        <f t="shared" si="987"/>
        <v>274.82660798880778</v>
      </c>
      <c r="L658" s="25">
        <f t="shared" si="932"/>
        <v>304.97273409565304</v>
      </c>
      <c r="M658" s="25">
        <f t="shared" si="932"/>
        <v>305.24459850265583</v>
      </c>
      <c r="N658" s="25">
        <f t="shared" si="932"/>
        <v>304.99939057152255</v>
      </c>
      <c r="O658" s="25">
        <f t="shared" si="932"/>
        <v>305.97642069266396</v>
      </c>
      <c r="P658" s="33">
        <f t="shared" si="933"/>
        <v>104.52896666362156</v>
      </c>
      <c r="Q658" s="33">
        <f t="shared" si="934"/>
        <v>200.44376743203148</v>
      </c>
      <c r="R658" s="34">
        <f t="shared" si="997"/>
        <v>304.97273409565304</v>
      </c>
      <c r="S658" s="35">
        <f t="shared" si="968"/>
        <v>0</v>
      </c>
      <c r="U658" s="61">
        <f t="shared" si="969"/>
        <v>0</v>
      </c>
      <c r="V658" s="61">
        <f t="shared" si="970"/>
        <v>0</v>
      </c>
      <c r="W658" s="61">
        <f t="shared" si="971"/>
        <v>0</v>
      </c>
      <c r="X658" s="61">
        <f t="shared" si="972"/>
        <v>0</v>
      </c>
      <c r="Y658" s="61">
        <f t="shared" si="973"/>
        <v>0</v>
      </c>
      <c r="Z658" s="62">
        <f t="shared" si="974"/>
        <v>0</v>
      </c>
      <c r="AA658" s="61">
        <f t="shared" si="988"/>
        <v>0</v>
      </c>
      <c r="AB658" s="63">
        <f t="shared" si="989"/>
        <v>0</v>
      </c>
      <c r="AC658" s="73"/>
      <c r="AD658" s="81">
        <f t="shared" si="990"/>
        <v>0</v>
      </c>
      <c r="AE658" s="81">
        <f t="shared" si="975"/>
        <v>0</v>
      </c>
      <c r="AF658" s="81">
        <f t="shared" si="976"/>
        <v>0</v>
      </c>
      <c r="AG658" s="81">
        <f t="shared" si="977"/>
        <v>0</v>
      </c>
      <c r="AH658" s="81">
        <f t="shared" si="978"/>
        <v>0</v>
      </c>
      <c r="AI658" s="82">
        <f t="shared" si="979"/>
        <v>0</v>
      </c>
      <c r="AK658" s="86">
        <f t="shared" si="980"/>
        <v>0</v>
      </c>
      <c r="AL658" s="86">
        <f t="shared" si="981"/>
        <v>0</v>
      </c>
      <c r="AM658" s="86">
        <f t="shared" si="982"/>
        <v>0</v>
      </c>
      <c r="AN658" s="86">
        <f t="shared" si="983"/>
        <v>0</v>
      </c>
      <c r="AO658" s="56"/>
      <c r="AP658" s="53" t="str">
        <f t="shared" si="991"/>
        <v>MHR0060-ST-0320-005-B</v>
      </c>
      <c r="AQ658" s="53">
        <f t="shared" si="992"/>
        <v>274.82660798880778</v>
      </c>
      <c r="AR658" s="54">
        <f t="shared" ref="AR658:AU658" si="1002">IF($B658=0,L658,AQ658*(1+AK658))</f>
        <v>304.97273409565304</v>
      </c>
      <c r="AS658" s="54">
        <f t="shared" si="1002"/>
        <v>305.24459850265583</v>
      </c>
      <c r="AT658" s="54">
        <f t="shared" si="1002"/>
        <v>304.99939057152255</v>
      </c>
      <c r="AU658" s="54">
        <f t="shared" si="1002"/>
        <v>305.97642069266396</v>
      </c>
      <c r="AW658" s="102">
        <f t="shared" si="994"/>
        <v>0.11334351113893874</v>
      </c>
      <c r="AX658" s="102">
        <f t="shared" si="995"/>
        <v>0.11334351113893874</v>
      </c>
      <c r="AY658" s="103">
        <f t="shared" si="996"/>
        <v>1</v>
      </c>
    </row>
    <row r="659" spans="1:51" x14ac:dyDescent="0.2">
      <c r="A659" s="27" t="s">
        <v>646</v>
      </c>
      <c r="B659" s="18">
        <f>IF(ISERROR(VLOOKUP('Prices revenue smoothing'!A659,Quantities!$A$1:$B$576,2,FALSE)),0,VLOOKUP('Prices revenue smoothing'!A659,Quantities!$A$1:$B$576,2,FALSE))</f>
        <v>0</v>
      </c>
      <c r="C659" s="19">
        <f t="shared" si="985"/>
        <v>0.2115522317065946</v>
      </c>
      <c r="D659" s="20">
        <v>5</v>
      </c>
      <c r="E659" s="21">
        <v>290</v>
      </c>
      <c r="F659" s="22">
        <v>0</v>
      </c>
      <c r="G659" s="23">
        <v>0</v>
      </c>
      <c r="H659" s="23">
        <f>Prices!H656</f>
        <v>205.28231270089694</v>
      </c>
      <c r="I659" s="23">
        <f>VLOOKUP(A659,'[1]Public Lighting Charges'!$A$8:$L$689,12,FALSE)</f>
        <v>55.080289561559006</v>
      </c>
      <c r="J659" s="24">
        <f t="shared" si="986"/>
        <v>260.36260226245594</v>
      </c>
      <c r="K659" s="25">
        <f t="shared" si="987"/>
        <v>260.36260226245594</v>
      </c>
      <c r="L659" s="25">
        <f t="shared" si="932"/>
        <v>282.68572601916276</v>
      </c>
      <c r="M659" s="25">
        <f t="shared" si="932"/>
        <v>282.88704086741421</v>
      </c>
      <c r="N659" s="25">
        <f t="shared" si="932"/>
        <v>282.70546506648327</v>
      </c>
      <c r="O659" s="25">
        <f t="shared" si="932"/>
        <v>283.42895319331484</v>
      </c>
      <c r="P659" s="33">
        <f t="shared" si="933"/>
        <v>77.403413318265848</v>
      </c>
      <c r="Q659" s="33">
        <f t="shared" si="934"/>
        <v>205.28231270089694</v>
      </c>
      <c r="R659" s="34">
        <f t="shared" si="997"/>
        <v>282.68572601916276</v>
      </c>
      <c r="S659" s="35">
        <f t="shared" si="968"/>
        <v>0</v>
      </c>
      <c r="U659" s="61">
        <f t="shared" si="969"/>
        <v>0</v>
      </c>
      <c r="V659" s="61">
        <f t="shared" si="970"/>
        <v>0</v>
      </c>
      <c r="W659" s="61">
        <f t="shared" si="971"/>
        <v>0</v>
      </c>
      <c r="X659" s="61">
        <f t="shared" si="972"/>
        <v>0</v>
      </c>
      <c r="Y659" s="61">
        <f t="shared" si="973"/>
        <v>0</v>
      </c>
      <c r="Z659" s="62">
        <f t="shared" si="974"/>
        <v>0</v>
      </c>
      <c r="AA659" s="61">
        <f t="shared" si="988"/>
        <v>0</v>
      </c>
      <c r="AB659" s="63">
        <f t="shared" si="989"/>
        <v>0</v>
      </c>
      <c r="AC659" s="73"/>
      <c r="AD659" s="81">
        <f t="shared" si="990"/>
        <v>0</v>
      </c>
      <c r="AE659" s="81">
        <f t="shared" si="975"/>
        <v>0</v>
      </c>
      <c r="AF659" s="81">
        <f t="shared" si="976"/>
        <v>0</v>
      </c>
      <c r="AG659" s="81">
        <f t="shared" si="977"/>
        <v>0</v>
      </c>
      <c r="AH659" s="81">
        <f t="shared" si="978"/>
        <v>0</v>
      </c>
      <c r="AI659" s="82">
        <f t="shared" si="979"/>
        <v>0</v>
      </c>
      <c r="AK659" s="86">
        <f t="shared" si="980"/>
        <v>0</v>
      </c>
      <c r="AL659" s="86">
        <f t="shared" si="981"/>
        <v>0</v>
      </c>
      <c r="AM659" s="86">
        <f t="shared" si="982"/>
        <v>0</v>
      </c>
      <c r="AN659" s="86">
        <f t="shared" si="983"/>
        <v>0</v>
      </c>
      <c r="AO659" s="56"/>
      <c r="AP659" s="53" t="str">
        <f t="shared" si="991"/>
        <v>MVA0190-ST-0290-005-B</v>
      </c>
      <c r="AQ659" s="53">
        <f t="shared" si="992"/>
        <v>260.36260226245594</v>
      </c>
      <c r="AR659" s="54">
        <f t="shared" ref="AR659:AU659" si="1003">IF($B659=0,L659,AQ659*(1+AK659))</f>
        <v>282.68572601916276</v>
      </c>
      <c r="AS659" s="54">
        <f t="shared" si="1003"/>
        <v>282.88704086741421</v>
      </c>
      <c r="AT659" s="54">
        <f t="shared" si="1003"/>
        <v>282.70546506648327</v>
      </c>
      <c r="AU659" s="54">
        <f t="shared" si="1003"/>
        <v>283.42895319331484</v>
      </c>
      <c r="AW659" s="102">
        <f t="shared" si="994"/>
        <v>8.8593180166509078E-2</v>
      </c>
      <c r="AX659" s="102">
        <f t="shared" si="995"/>
        <v>8.8593180166509078E-2</v>
      </c>
      <c r="AY659" s="103">
        <f t="shared" si="996"/>
        <v>1</v>
      </c>
    </row>
    <row r="660" spans="1:51" x14ac:dyDescent="0.2">
      <c r="A660" s="18" t="s">
        <v>647</v>
      </c>
      <c r="B660" s="18">
        <f>IF(ISERROR(VLOOKUP('Prices revenue smoothing'!A660,Quantities!$A$1:$B$576,2,FALSE)),0,VLOOKUP('Prices revenue smoothing'!A660,Quantities!$A$1:$B$576,2,FALSE))</f>
        <v>28</v>
      </c>
      <c r="C660" s="19"/>
      <c r="D660" s="20">
        <v>6</v>
      </c>
      <c r="E660" s="21">
        <v>1</v>
      </c>
      <c r="F660" s="22">
        <v>0</v>
      </c>
      <c r="G660" s="23">
        <v>0</v>
      </c>
      <c r="H660" s="23">
        <v>0</v>
      </c>
      <c r="I660" s="23">
        <f>VLOOKUP(A660,'[1]Public Lighting Charges'!$A$8:$L$689,12,FALSE)</f>
        <v>0</v>
      </c>
      <c r="J660" s="24">
        <f t="shared" si="986"/>
        <v>0</v>
      </c>
      <c r="K660" s="25">
        <f t="shared" si="987"/>
        <v>0</v>
      </c>
      <c r="L660" s="25">
        <f t="shared" ref="L660:O675" si="1004">IF($D660=1,($I660*(1+L$8)*L$7)+$F660,$J660*(1+L$8)*L$7)</f>
        <v>0</v>
      </c>
      <c r="M660" s="25">
        <f t="shared" si="1004"/>
        <v>0</v>
      </c>
      <c r="N660" s="25">
        <f t="shared" si="1004"/>
        <v>0</v>
      </c>
      <c r="O660" s="25">
        <f t="shared" si="1004"/>
        <v>0</v>
      </c>
      <c r="P660" s="36"/>
      <c r="Q660" s="36"/>
      <c r="R660" s="36"/>
      <c r="S660" s="36"/>
      <c r="U660" s="61">
        <f t="shared" si="969"/>
        <v>0</v>
      </c>
      <c r="V660" s="61">
        <f t="shared" si="970"/>
        <v>0</v>
      </c>
      <c r="W660" s="61">
        <f t="shared" si="971"/>
        <v>0</v>
      </c>
      <c r="X660" s="61">
        <f t="shared" si="972"/>
        <v>0</v>
      </c>
      <c r="Y660" s="61">
        <f t="shared" si="973"/>
        <v>0</v>
      </c>
      <c r="Z660" s="62">
        <f t="shared" si="974"/>
        <v>0</v>
      </c>
      <c r="AA660" s="61">
        <f t="shared" si="988"/>
        <v>0</v>
      </c>
      <c r="AB660" s="63">
        <f t="shared" si="989"/>
        <v>0</v>
      </c>
      <c r="AC660" s="73"/>
      <c r="AD660" s="81">
        <f t="shared" si="990"/>
        <v>0</v>
      </c>
      <c r="AE660" s="81">
        <f t="shared" si="975"/>
        <v>0</v>
      </c>
      <c r="AF660" s="81">
        <f t="shared" si="976"/>
        <v>0</v>
      </c>
      <c r="AG660" s="81">
        <f t="shared" si="977"/>
        <v>0</v>
      </c>
      <c r="AH660" s="81">
        <f t="shared" si="978"/>
        <v>0</v>
      </c>
      <c r="AI660" s="82">
        <f t="shared" si="979"/>
        <v>0</v>
      </c>
      <c r="AK660" s="86">
        <f t="shared" si="980"/>
        <v>0</v>
      </c>
      <c r="AL660" s="86">
        <f t="shared" si="981"/>
        <v>0</v>
      </c>
      <c r="AM660" s="86">
        <f t="shared" si="982"/>
        <v>0</v>
      </c>
      <c r="AN660" s="86">
        <f t="shared" si="983"/>
        <v>0</v>
      </c>
      <c r="AO660" s="56"/>
      <c r="AP660" s="53" t="str">
        <f t="shared" si="991"/>
        <v>FLU0010-ST-0001-006-B</v>
      </c>
      <c r="AQ660" s="53">
        <f t="shared" si="992"/>
        <v>0</v>
      </c>
      <c r="AR660" s="54">
        <f t="shared" ref="AR660:AU660" si="1005">IF($B660=0,L660,AQ660*(1+AK660))</f>
        <v>0</v>
      </c>
      <c r="AS660" s="54">
        <f t="shared" si="1005"/>
        <v>0</v>
      </c>
      <c r="AT660" s="54">
        <f t="shared" si="1005"/>
        <v>0</v>
      </c>
      <c r="AU660" s="54">
        <f t="shared" si="1005"/>
        <v>0</v>
      </c>
      <c r="AW660" s="102">
        <f t="shared" si="994"/>
        <v>0</v>
      </c>
      <c r="AX660" s="102">
        <f t="shared" si="995"/>
        <v>0</v>
      </c>
      <c r="AY660" s="103">
        <f t="shared" si="996"/>
        <v>0</v>
      </c>
    </row>
    <row r="661" spans="1:51" x14ac:dyDescent="0.2">
      <c r="A661" s="18" t="s">
        <v>648</v>
      </c>
      <c r="B661" s="18">
        <f>IF(ISERROR(VLOOKUP('Prices revenue smoothing'!A661,Quantities!$A$1:$B$576,2,FALSE)),0,VLOOKUP('Prices revenue smoothing'!A661,Quantities!$A$1:$B$576,2,FALSE))</f>
        <v>6</v>
      </c>
      <c r="C661" s="19"/>
      <c r="D661" s="20">
        <v>6</v>
      </c>
      <c r="E661" s="21">
        <v>1</v>
      </c>
      <c r="F661" s="22">
        <v>0</v>
      </c>
      <c r="G661" s="23">
        <v>0</v>
      </c>
      <c r="H661" s="23">
        <v>0</v>
      </c>
      <c r="I661" s="23">
        <f>VLOOKUP(A661,'[1]Public Lighting Charges'!$A$8:$L$689,12,FALSE)</f>
        <v>0</v>
      </c>
      <c r="J661" s="24">
        <f t="shared" si="986"/>
        <v>0</v>
      </c>
      <c r="K661" s="25">
        <f t="shared" si="987"/>
        <v>0</v>
      </c>
      <c r="L661" s="25">
        <f t="shared" si="1004"/>
        <v>0</v>
      </c>
      <c r="M661" s="25">
        <f t="shared" si="1004"/>
        <v>0</v>
      </c>
      <c r="N661" s="25">
        <f t="shared" si="1004"/>
        <v>0</v>
      </c>
      <c r="O661" s="25">
        <f t="shared" si="1004"/>
        <v>0</v>
      </c>
      <c r="P661" s="36"/>
      <c r="Q661" s="36"/>
      <c r="R661" s="36"/>
      <c r="S661" s="36"/>
      <c r="U661" s="61">
        <f t="shared" si="969"/>
        <v>0</v>
      </c>
      <c r="V661" s="61">
        <f t="shared" si="970"/>
        <v>0</v>
      </c>
      <c r="W661" s="61">
        <f t="shared" si="971"/>
        <v>0</v>
      </c>
      <c r="X661" s="61">
        <f t="shared" si="972"/>
        <v>0</v>
      </c>
      <c r="Y661" s="61">
        <f t="shared" si="973"/>
        <v>0</v>
      </c>
      <c r="Z661" s="62">
        <f t="shared" si="974"/>
        <v>0</v>
      </c>
      <c r="AA661" s="61">
        <f t="shared" si="988"/>
        <v>0</v>
      </c>
      <c r="AB661" s="63">
        <f t="shared" si="989"/>
        <v>0</v>
      </c>
      <c r="AC661" s="73"/>
      <c r="AD661" s="81">
        <f t="shared" si="990"/>
        <v>0</v>
      </c>
      <c r="AE661" s="81">
        <f t="shared" si="975"/>
        <v>0</v>
      </c>
      <c r="AF661" s="81">
        <f t="shared" si="976"/>
        <v>0</v>
      </c>
      <c r="AG661" s="81">
        <f t="shared" si="977"/>
        <v>0</v>
      </c>
      <c r="AH661" s="81">
        <f t="shared" si="978"/>
        <v>0</v>
      </c>
      <c r="AI661" s="82">
        <f t="shared" si="979"/>
        <v>0</v>
      </c>
      <c r="AK661" s="86">
        <f t="shared" si="980"/>
        <v>0</v>
      </c>
      <c r="AL661" s="86">
        <f t="shared" si="981"/>
        <v>0</v>
      </c>
      <c r="AM661" s="86">
        <f t="shared" si="982"/>
        <v>0</v>
      </c>
      <c r="AN661" s="86">
        <f t="shared" si="983"/>
        <v>0</v>
      </c>
      <c r="AO661" s="56"/>
      <c r="AP661" s="53" t="str">
        <f t="shared" si="991"/>
        <v>FLU0040-ST-0001-006-B</v>
      </c>
      <c r="AQ661" s="53">
        <f t="shared" si="992"/>
        <v>0</v>
      </c>
      <c r="AR661" s="54">
        <f t="shared" ref="AR661:AU661" si="1006">IF($B661=0,L661,AQ661*(1+AK661))</f>
        <v>0</v>
      </c>
      <c r="AS661" s="54">
        <f t="shared" si="1006"/>
        <v>0</v>
      </c>
      <c r="AT661" s="54">
        <f t="shared" si="1006"/>
        <v>0</v>
      </c>
      <c r="AU661" s="54">
        <f t="shared" si="1006"/>
        <v>0</v>
      </c>
      <c r="AW661" s="102">
        <f t="shared" si="994"/>
        <v>0</v>
      </c>
      <c r="AX661" s="102">
        <f t="shared" si="995"/>
        <v>0</v>
      </c>
      <c r="AY661" s="103">
        <f t="shared" si="996"/>
        <v>0</v>
      </c>
    </row>
    <row r="662" spans="1:51" x14ac:dyDescent="0.2">
      <c r="A662" s="18" t="s">
        <v>649</v>
      </c>
      <c r="B662" s="18">
        <f>IF(ISERROR(VLOOKUP('Prices revenue smoothing'!A662,Quantities!$A$1:$B$576,2,FALSE)),0,VLOOKUP('Prices revenue smoothing'!A662,Quantities!$A$1:$B$576,2,FALSE))</f>
        <v>160</v>
      </c>
      <c r="C662" s="19"/>
      <c r="D662" s="20">
        <v>6</v>
      </c>
      <c r="E662" s="21">
        <v>1</v>
      </c>
      <c r="F662" s="22">
        <v>0</v>
      </c>
      <c r="G662" s="23">
        <v>0</v>
      </c>
      <c r="H662" s="23">
        <v>0</v>
      </c>
      <c r="I662" s="23">
        <f>VLOOKUP(A662,'[1]Public Lighting Charges'!$A$8:$L$689,12,FALSE)</f>
        <v>0</v>
      </c>
      <c r="J662" s="24">
        <f t="shared" si="986"/>
        <v>0</v>
      </c>
      <c r="K662" s="25">
        <f t="shared" si="987"/>
        <v>0</v>
      </c>
      <c r="L662" s="25">
        <f t="shared" si="1004"/>
        <v>0</v>
      </c>
      <c r="M662" s="25">
        <f t="shared" si="1004"/>
        <v>0</v>
      </c>
      <c r="N662" s="25">
        <f t="shared" si="1004"/>
        <v>0</v>
      </c>
      <c r="O662" s="25">
        <f t="shared" si="1004"/>
        <v>0</v>
      </c>
      <c r="P662" s="36"/>
      <c r="Q662" s="36"/>
      <c r="R662" s="36"/>
      <c r="S662" s="36"/>
      <c r="U662" s="61">
        <f t="shared" si="969"/>
        <v>0</v>
      </c>
      <c r="V662" s="61">
        <f t="shared" si="970"/>
        <v>0</v>
      </c>
      <c r="W662" s="61">
        <f t="shared" si="971"/>
        <v>0</v>
      </c>
      <c r="X662" s="61">
        <f t="shared" si="972"/>
        <v>0</v>
      </c>
      <c r="Y662" s="61">
        <f t="shared" si="973"/>
        <v>0</v>
      </c>
      <c r="Z662" s="62">
        <f t="shared" si="974"/>
        <v>0</v>
      </c>
      <c r="AA662" s="61">
        <f t="shared" si="988"/>
        <v>0</v>
      </c>
      <c r="AB662" s="63">
        <f t="shared" si="989"/>
        <v>0</v>
      </c>
      <c r="AC662" s="73"/>
      <c r="AD662" s="81">
        <f t="shared" si="990"/>
        <v>0</v>
      </c>
      <c r="AE662" s="81">
        <f t="shared" si="975"/>
        <v>0</v>
      </c>
      <c r="AF662" s="81">
        <f t="shared" si="976"/>
        <v>0</v>
      </c>
      <c r="AG662" s="81">
        <f t="shared" si="977"/>
        <v>0</v>
      </c>
      <c r="AH662" s="81">
        <f t="shared" si="978"/>
        <v>0</v>
      </c>
      <c r="AI662" s="82">
        <f t="shared" si="979"/>
        <v>0</v>
      </c>
      <c r="AK662" s="86">
        <f t="shared" si="980"/>
        <v>0</v>
      </c>
      <c r="AL662" s="86">
        <f t="shared" si="981"/>
        <v>0</v>
      </c>
      <c r="AM662" s="86">
        <f t="shared" si="982"/>
        <v>0</v>
      </c>
      <c r="AN662" s="86">
        <f t="shared" si="983"/>
        <v>0</v>
      </c>
      <c r="AO662" s="56"/>
      <c r="AP662" s="53" t="str">
        <f t="shared" si="991"/>
        <v>FLU0050-ST-0001-006-B</v>
      </c>
      <c r="AQ662" s="53">
        <f t="shared" si="992"/>
        <v>0</v>
      </c>
      <c r="AR662" s="54">
        <f t="shared" ref="AR662:AU662" si="1007">IF($B662=0,L662,AQ662*(1+AK662))</f>
        <v>0</v>
      </c>
      <c r="AS662" s="54">
        <f t="shared" si="1007"/>
        <v>0</v>
      </c>
      <c r="AT662" s="54">
        <f t="shared" si="1007"/>
        <v>0</v>
      </c>
      <c r="AU662" s="54">
        <f t="shared" si="1007"/>
        <v>0</v>
      </c>
      <c r="AW662" s="102">
        <f t="shared" si="994"/>
        <v>0</v>
      </c>
      <c r="AX662" s="102">
        <f t="shared" si="995"/>
        <v>0</v>
      </c>
      <c r="AY662" s="103">
        <f t="shared" si="996"/>
        <v>0</v>
      </c>
    </row>
    <row r="663" spans="1:51" x14ac:dyDescent="0.2">
      <c r="A663" s="18" t="s">
        <v>650</v>
      </c>
      <c r="B663" s="18">
        <f>IF(ISERROR(VLOOKUP('Prices revenue smoothing'!A663,Quantities!$A$1:$B$576,2,FALSE)),0,VLOOKUP('Prices revenue smoothing'!A663,Quantities!$A$1:$B$576,2,FALSE))</f>
        <v>1</v>
      </c>
      <c r="C663" s="19"/>
      <c r="D663" s="20">
        <v>6</v>
      </c>
      <c r="E663" s="21">
        <v>1</v>
      </c>
      <c r="F663" s="22">
        <v>0</v>
      </c>
      <c r="G663" s="23">
        <v>0</v>
      </c>
      <c r="H663" s="23">
        <v>0</v>
      </c>
      <c r="I663" s="23">
        <f>VLOOKUP(A663,'[1]Public Lighting Charges'!$A$8:$L$689,12,FALSE)</f>
        <v>0</v>
      </c>
      <c r="J663" s="24">
        <f t="shared" si="986"/>
        <v>0</v>
      </c>
      <c r="K663" s="25">
        <f t="shared" si="987"/>
        <v>0</v>
      </c>
      <c r="L663" s="25">
        <f t="shared" si="1004"/>
        <v>0</v>
      </c>
      <c r="M663" s="25">
        <f t="shared" si="1004"/>
        <v>0</v>
      </c>
      <c r="N663" s="25">
        <f t="shared" si="1004"/>
        <v>0</v>
      </c>
      <c r="O663" s="25">
        <f t="shared" si="1004"/>
        <v>0</v>
      </c>
      <c r="P663" s="36"/>
      <c r="Q663" s="36"/>
      <c r="R663" s="36"/>
      <c r="S663" s="36"/>
      <c r="U663" s="61">
        <f t="shared" si="969"/>
        <v>0</v>
      </c>
      <c r="V663" s="61">
        <f t="shared" si="970"/>
        <v>0</v>
      </c>
      <c r="W663" s="61">
        <f t="shared" si="971"/>
        <v>0</v>
      </c>
      <c r="X663" s="61">
        <f t="shared" si="972"/>
        <v>0</v>
      </c>
      <c r="Y663" s="61">
        <f t="shared" si="973"/>
        <v>0</v>
      </c>
      <c r="Z663" s="62">
        <f t="shared" si="974"/>
        <v>0</v>
      </c>
      <c r="AA663" s="61">
        <f t="shared" si="988"/>
        <v>0</v>
      </c>
      <c r="AB663" s="63">
        <f t="shared" si="989"/>
        <v>0</v>
      </c>
      <c r="AC663" s="73"/>
      <c r="AD663" s="81">
        <f t="shared" si="990"/>
        <v>0</v>
      </c>
      <c r="AE663" s="81">
        <f t="shared" si="975"/>
        <v>0</v>
      </c>
      <c r="AF663" s="81">
        <f t="shared" si="976"/>
        <v>0</v>
      </c>
      <c r="AG663" s="81">
        <f t="shared" si="977"/>
        <v>0</v>
      </c>
      <c r="AH663" s="81">
        <f t="shared" si="978"/>
        <v>0</v>
      </c>
      <c r="AI663" s="82">
        <f t="shared" si="979"/>
        <v>0</v>
      </c>
      <c r="AK663" s="86">
        <f t="shared" si="980"/>
        <v>0</v>
      </c>
      <c r="AL663" s="86">
        <f t="shared" si="981"/>
        <v>0</v>
      </c>
      <c r="AM663" s="86">
        <f t="shared" si="982"/>
        <v>0</v>
      </c>
      <c r="AN663" s="86">
        <f t="shared" si="983"/>
        <v>0</v>
      </c>
      <c r="AO663" s="56"/>
      <c r="AP663" s="53" t="str">
        <f t="shared" si="991"/>
        <v>FLU0060-ST-0001-006-B</v>
      </c>
      <c r="AQ663" s="53">
        <f t="shared" si="992"/>
        <v>0</v>
      </c>
      <c r="AR663" s="54">
        <f t="shared" ref="AR663:AU663" si="1008">IF($B663=0,L663,AQ663*(1+AK663))</f>
        <v>0</v>
      </c>
      <c r="AS663" s="54">
        <f t="shared" si="1008"/>
        <v>0</v>
      </c>
      <c r="AT663" s="54">
        <f t="shared" si="1008"/>
        <v>0</v>
      </c>
      <c r="AU663" s="54">
        <f t="shared" si="1008"/>
        <v>0</v>
      </c>
      <c r="AW663" s="102">
        <f t="shared" si="994"/>
        <v>0</v>
      </c>
      <c r="AX663" s="102">
        <f t="shared" si="995"/>
        <v>0</v>
      </c>
      <c r="AY663" s="103">
        <f t="shared" si="996"/>
        <v>0</v>
      </c>
    </row>
    <row r="664" spans="1:51" x14ac:dyDescent="0.2">
      <c r="A664" s="18" t="s">
        <v>651</v>
      </c>
      <c r="B664" s="18">
        <f>IF(ISERROR(VLOOKUP('Prices revenue smoothing'!A664,Quantities!$A$1:$B$576,2,FALSE)),0,VLOOKUP('Prices revenue smoothing'!A664,Quantities!$A$1:$B$576,2,FALSE))</f>
        <v>1</v>
      </c>
      <c r="C664" s="19"/>
      <c r="D664" s="20">
        <v>6</v>
      </c>
      <c r="E664" s="21">
        <v>1</v>
      </c>
      <c r="F664" s="22">
        <v>0</v>
      </c>
      <c r="G664" s="23">
        <v>0</v>
      </c>
      <c r="H664" s="23">
        <v>0</v>
      </c>
      <c r="I664" s="23">
        <f>VLOOKUP(A664,'[1]Public Lighting Charges'!$A$8:$L$689,12,FALSE)</f>
        <v>0</v>
      </c>
      <c r="J664" s="24">
        <f t="shared" si="986"/>
        <v>0</v>
      </c>
      <c r="K664" s="25">
        <f t="shared" si="987"/>
        <v>0</v>
      </c>
      <c r="L664" s="25">
        <f t="shared" si="1004"/>
        <v>0</v>
      </c>
      <c r="M664" s="25">
        <f t="shared" si="1004"/>
        <v>0</v>
      </c>
      <c r="N664" s="25">
        <f t="shared" si="1004"/>
        <v>0</v>
      </c>
      <c r="O664" s="25">
        <f t="shared" si="1004"/>
        <v>0</v>
      </c>
      <c r="P664" s="36"/>
      <c r="Q664" s="36"/>
      <c r="R664" s="36"/>
      <c r="S664" s="36"/>
      <c r="U664" s="61">
        <f t="shared" si="969"/>
        <v>0</v>
      </c>
      <c r="V664" s="61">
        <f t="shared" si="970"/>
        <v>0</v>
      </c>
      <c r="W664" s="61">
        <f t="shared" si="971"/>
        <v>0</v>
      </c>
      <c r="X664" s="61">
        <f t="shared" si="972"/>
        <v>0</v>
      </c>
      <c r="Y664" s="61">
        <f t="shared" si="973"/>
        <v>0</v>
      </c>
      <c r="Z664" s="62">
        <f t="shared" si="974"/>
        <v>0</v>
      </c>
      <c r="AA664" s="61">
        <f t="shared" si="988"/>
        <v>0</v>
      </c>
      <c r="AB664" s="63">
        <f t="shared" si="989"/>
        <v>0</v>
      </c>
      <c r="AC664" s="73"/>
      <c r="AD664" s="81">
        <f t="shared" si="990"/>
        <v>0</v>
      </c>
      <c r="AE664" s="81">
        <f t="shared" si="975"/>
        <v>0</v>
      </c>
      <c r="AF664" s="81">
        <f t="shared" si="976"/>
        <v>0</v>
      </c>
      <c r="AG664" s="81">
        <f t="shared" si="977"/>
        <v>0</v>
      </c>
      <c r="AH664" s="81">
        <f t="shared" si="978"/>
        <v>0</v>
      </c>
      <c r="AI664" s="82">
        <f t="shared" si="979"/>
        <v>0</v>
      </c>
      <c r="AK664" s="86">
        <f t="shared" si="980"/>
        <v>0</v>
      </c>
      <c r="AL664" s="86">
        <f t="shared" si="981"/>
        <v>0</v>
      </c>
      <c r="AM664" s="86">
        <f t="shared" si="982"/>
        <v>0</v>
      </c>
      <c r="AN664" s="86">
        <f t="shared" si="983"/>
        <v>0</v>
      </c>
      <c r="AO664" s="56"/>
      <c r="AP664" s="53" t="str">
        <f t="shared" si="991"/>
        <v>FLU0080-ST-0001-006-B</v>
      </c>
      <c r="AQ664" s="53">
        <f t="shared" si="992"/>
        <v>0</v>
      </c>
      <c r="AR664" s="54">
        <f t="shared" ref="AR664:AU664" si="1009">IF($B664=0,L664,AQ664*(1+AK664))</f>
        <v>0</v>
      </c>
      <c r="AS664" s="54">
        <f t="shared" si="1009"/>
        <v>0</v>
      </c>
      <c r="AT664" s="54">
        <f t="shared" si="1009"/>
        <v>0</v>
      </c>
      <c r="AU664" s="54">
        <f t="shared" si="1009"/>
        <v>0</v>
      </c>
      <c r="AW664" s="102">
        <f t="shared" si="994"/>
        <v>0</v>
      </c>
      <c r="AX664" s="102">
        <f t="shared" si="995"/>
        <v>0</v>
      </c>
      <c r="AY664" s="103">
        <f t="shared" si="996"/>
        <v>0</v>
      </c>
    </row>
    <row r="665" spans="1:51" x14ac:dyDescent="0.2">
      <c r="A665" s="18" t="s">
        <v>652</v>
      </c>
      <c r="B665" s="18">
        <f>IF(ISERROR(VLOOKUP('Prices revenue smoothing'!A665,Quantities!$A$1:$B$576,2,FALSE)),0,VLOOKUP('Prices revenue smoothing'!A665,Quantities!$A$1:$B$576,2,FALSE))</f>
        <v>10</v>
      </c>
      <c r="C665" s="19"/>
      <c r="D665" s="20">
        <v>6</v>
      </c>
      <c r="E665" s="21">
        <v>1</v>
      </c>
      <c r="F665" s="22">
        <v>0</v>
      </c>
      <c r="G665" s="23">
        <v>0</v>
      </c>
      <c r="H665" s="23">
        <v>0</v>
      </c>
      <c r="I665" s="23">
        <f>VLOOKUP(A665,'[1]Public Lighting Charges'!$A$8:$L$689,12,FALSE)</f>
        <v>0</v>
      </c>
      <c r="J665" s="24">
        <f t="shared" si="986"/>
        <v>0</v>
      </c>
      <c r="K665" s="25">
        <f t="shared" si="987"/>
        <v>0</v>
      </c>
      <c r="L665" s="25">
        <f t="shared" si="1004"/>
        <v>0</v>
      </c>
      <c r="M665" s="25">
        <f t="shared" si="1004"/>
        <v>0</v>
      </c>
      <c r="N665" s="25">
        <f t="shared" si="1004"/>
        <v>0</v>
      </c>
      <c r="O665" s="25">
        <f t="shared" si="1004"/>
        <v>0</v>
      </c>
      <c r="P665" s="36"/>
      <c r="Q665" s="36"/>
      <c r="R665" s="36"/>
      <c r="S665" s="36"/>
      <c r="U665" s="61">
        <f t="shared" si="969"/>
        <v>0</v>
      </c>
      <c r="V665" s="61">
        <f t="shared" si="970"/>
        <v>0</v>
      </c>
      <c r="W665" s="61">
        <f t="shared" si="971"/>
        <v>0</v>
      </c>
      <c r="X665" s="61">
        <f t="shared" si="972"/>
        <v>0</v>
      </c>
      <c r="Y665" s="61">
        <f t="shared" si="973"/>
        <v>0</v>
      </c>
      <c r="Z665" s="62">
        <f t="shared" si="974"/>
        <v>0</v>
      </c>
      <c r="AA665" s="61">
        <f t="shared" si="988"/>
        <v>0</v>
      </c>
      <c r="AB665" s="63">
        <f t="shared" si="989"/>
        <v>0</v>
      </c>
      <c r="AC665" s="73"/>
      <c r="AD665" s="81">
        <f t="shared" si="990"/>
        <v>0</v>
      </c>
      <c r="AE665" s="81">
        <f t="shared" si="975"/>
        <v>0</v>
      </c>
      <c r="AF665" s="81">
        <f t="shared" si="976"/>
        <v>0</v>
      </c>
      <c r="AG665" s="81">
        <f t="shared" si="977"/>
        <v>0</v>
      </c>
      <c r="AH665" s="81">
        <f t="shared" si="978"/>
        <v>0</v>
      </c>
      <c r="AI665" s="82">
        <f t="shared" si="979"/>
        <v>0</v>
      </c>
      <c r="AK665" s="86">
        <f t="shared" si="980"/>
        <v>0</v>
      </c>
      <c r="AL665" s="86">
        <f t="shared" si="981"/>
        <v>0</v>
      </c>
      <c r="AM665" s="86">
        <f t="shared" si="982"/>
        <v>0</v>
      </c>
      <c r="AN665" s="86">
        <f t="shared" si="983"/>
        <v>0</v>
      </c>
      <c r="AO665" s="56"/>
      <c r="AP665" s="53" t="str">
        <f t="shared" si="991"/>
        <v>FLU0100-ST-0001-006-B</v>
      </c>
      <c r="AQ665" s="53">
        <f t="shared" si="992"/>
        <v>0</v>
      </c>
      <c r="AR665" s="54">
        <f t="shared" ref="AR665:AU665" si="1010">IF($B665=0,L665,AQ665*(1+AK665))</f>
        <v>0</v>
      </c>
      <c r="AS665" s="54">
        <f t="shared" si="1010"/>
        <v>0</v>
      </c>
      <c r="AT665" s="54">
        <f t="shared" si="1010"/>
        <v>0</v>
      </c>
      <c r="AU665" s="54">
        <f t="shared" si="1010"/>
        <v>0</v>
      </c>
      <c r="AW665" s="102">
        <f t="shared" si="994"/>
        <v>0</v>
      </c>
      <c r="AX665" s="102">
        <f t="shared" si="995"/>
        <v>0</v>
      </c>
      <c r="AY665" s="103">
        <f t="shared" si="996"/>
        <v>0</v>
      </c>
    </row>
    <row r="666" spans="1:51" x14ac:dyDescent="0.2">
      <c r="A666" s="18" t="s">
        <v>653</v>
      </c>
      <c r="B666" s="18">
        <f>IF(ISERROR(VLOOKUP('Prices revenue smoothing'!A666,Quantities!$A$1:$B$576,2,FALSE)),0,VLOOKUP('Prices revenue smoothing'!A666,Quantities!$A$1:$B$576,2,FALSE))</f>
        <v>28</v>
      </c>
      <c r="C666" s="19"/>
      <c r="D666" s="20">
        <v>6</v>
      </c>
      <c r="E666" s="21">
        <v>1</v>
      </c>
      <c r="F666" s="22">
        <v>0</v>
      </c>
      <c r="G666" s="23">
        <v>0</v>
      </c>
      <c r="H666" s="23">
        <v>0</v>
      </c>
      <c r="I666" s="23">
        <f>VLOOKUP(A666,'[1]Public Lighting Charges'!$A$8:$L$689,12,FALSE)</f>
        <v>0</v>
      </c>
      <c r="J666" s="24">
        <f t="shared" si="986"/>
        <v>0</v>
      </c>
      <c r="K666" s="25">
        <f t="shared" si="987"/>
        <v>0</v>
      </c>
      <c r="L666" s="25">
        <f t="shared" si="1004"/>
        <v>0</v>
      </c>
      <c r="M666" s="25">
        <f t="shared" si="1004"/>
        <v>0</v>
      </c>
      <c r="N666" s="25">
        <f t="shared" si="1004"/>
        <v>0</v>
      </c>
      <c r="O666" s="25">
        <f t="shared" si="1004"/>
        <v>0</v>
      </c>
      <c r="P666" s="36"/>
      <c r="Q666" s="36"/>
      <c r="R666" s="36"/>
      <c r="S666" s="36"/>
      <c r="U666" s="61">
        <f t="shared" si="969"/>
        <v>0</v>
      </c>
      <c r="V666" s="61">
        <f t="shared" si="970"/>
        <v>0</v>
      </c>
      <c r="W666" s="61">
        <f t="shared" si="971"/>
        <v>0</v>
      </c>
      <c r="X666" s="61">
        <f t="shared" si="972"/>
        <v>0</v>
      </c>
      <c r="Y666" s="61">
        <f t="shared" si="973"/>
        <v>0</v>
      </c>
      <c r="Z666" s="62">
        <f t="shared" si="974"/>
        <v>0</v>
      </c>
      <c r="AA666" s="61">
        <f t="shared" si="988"/>
        <v>0</v>
      </c>
      <c r="AB666" s="63">
        <f t="shared" si="989"/>
        <v>0</v>
      </c>
      <c r="AC666" s="73"/>
      <c r="AD666" s="81">
        <f t="shared" si="990"/>
        <v>0</v>
      </c>
      <c r="AE666" s="81">
        <f t="shared" si="975"/>
        <v>0</v>
      </c>
      <c r="AF666" s="81">
        <f t="shared" si="976"/>
        <v>0</v>
      </c>
      <c r="AG666" s="81">
        <f t="shared" si="977"/>
        <v>0</v>
      </c>
      <c r="AH666" s="81">
        <f t="shared" si="978"/>
        <v>0</v>
      </c>
      <c r="AI666" s="82">
        <f t="shared" si="979"/>
        <v>0</v>
      </c>
      <c r="AK666" s="86">
        <f t="shared" si="980"/>
        <v>0</v>
      </c>
      <c r="AL666" s="86">
        <f t="shared" si="981"/>
        <v>0</v>
      </c>
      <c r="AM666" s="86">
        <f t="shared" si="982"/>
        <v>0</v>
      </c>
      <c r="AN666" s="86">
        <f t="shared" si="983"/>
        <v>0</v>
      </c>
      <c r="AO666" s="56"/>
      <c r="AP666" s="53" t="str">
        <f t="shared" si="991"/>
        <v>FLU0130-ST-0001-006-B</v>
      </c>
      <c r="AQ666" s="53">
        <f t="shared" si="992"/>
        <v>0</v>
      </c>
      <c r="AR666" s="54">
        <f t="shared" ref="AR666:AU666" si="1011">IF($B666=0,L666,AQ666*(1+AK666))</f>
        <v>0</v>
      </c>
      <c r="AS666" s="54">
        <f t="shared" si="1011"/>
        <v>0</v>
      </c>
      <c r="AT666" s="54">
        <f t="shared" si="1011"/>
        <v>0</v>
      </c>
      <c r="AU666" s="54">
        <f t="shared" si="1011"/>
        <v>0</v>
      </c>
      <c r="AW666" s="102">
        <f t="shared" si="994"/>
        <v>0</v>
      </c>
      <c r="AX666" s="102">
        <f t="shared" si="995"/>
        <v>0</v>
      </c>
      <c r="AY666" s="103">
        <f t="shared" si="996"/>
        <v>0</v>
      </c>
    </row>
    <row r="667" spans="1:51" x14ac:dyDescent="0.2">
      <c r="A667" s="18" t="s">
        <v>654</v>
      </c>
      <c r="B667" s="18">
        <f>IF(ISERROR(VLOOKUP('Prices revenue smoothing'!A667,Quantities!$A$1:$B$576,2,FALSE)),0,VLOOKUP('Prices revenue smoothing'!A667,Quantities!$A$1:$B$576,2,FALSE))</f>
        <v>32</v>
      </c>
      <c r="C667" s="19"/>
      <c r="D667" s="20">
        <v>6</v>
      </c>
      <c r="E667" s="21">
        <v>1</v>
      </c>
      <c r="F667" s="22">
        <v>0</v>
      </c>
      <c r="G667" s="23">
        <v>0</v>
      </c>
      <c r="H667" s="23">
        <v>0</v>
      </c>
      <c r="I667" s="23">
        <f>VLOOKUP(A667,'[1]Public Lighting Charges'!$A$8:$L$689,12,FALSE)</f>
        <v>0</v>
      </c>
      <c r="J667" s="24">
        <f t="shared" si="986"/>
        <v>0</v>
      </c>
      <c r="K667" s="25">
        <f t="shared" si="987"/>
        <v>0</v>
      </c>
      <c r="L667" s="25">
        <f t="shared" si="1004"/>
        <v>0</v>
      </c>
      <c r="M667" s="25">
        <f t="shared" si="1004"/>
        <v>0</v>
      </c>
      <c r="N667" s="25">
        <f t="shared" si="1004"/>
        <v>0</v>
      </c>
      <c r="O667" s="25">
        <f t="shared" si="1004"/>
        <v>0</v>
      </c>
      <c r="P667" s="36"/>
      <c r="Q667" s="36"/>
      <c r="R667" s="36"/>
      <c r="S667" s="36"/>
      <c r="U667" s="61">
        <f t="shared" si="969"/>
        <v>0</v>
      </c>
      <c r="V667" s="61">
        <f t="shared" si="970"/>
        <v>0</v>
      </c>
      <c r="W667" s="61">
        <f t="shared" si="971"/>
        <v>0</v>
      </c>
      <c r="X667" s="61">
        <f t="shared" si="972"/>
        <v>0</v>
      </c>
      <c r="Y667" s="61">
        <f t="shared" si="973"/>
        <v>0</v>
      </c>
      <c r="Z667" s="62">
        <f t="shared" si="974"/>
        <v>0</v>
      </c>
      <c r="AA667" s="61">
        <f t="shared" si="988"/>
        <v>0</v>
      </c>
      <c r="AB667" s="63">
        <f t="shared" si="989"/>
        <v>0</v>
      </c>
      <c r="AC667" s="73"/>
      <c r="AD667" s="81">
        <f t="shared" si="990"/>
        <v>0</v>
      </c>
      <c r="AE667" s="81">
        <f t="shared" si="975"/>
        <v>0</v>
      </c>
      <c r="AF667" s="81">
        <f t="shared" si="976"/>
        <v>0</v>
      </c>
      <c r="AG667" s="81">
        <f t="shared" si="977"/>
        <v>0</v>
      </c>
      <c r="AH667" s="81">
        <f t="shared" si="978"/>
        <v>0</v>
      </c>
      <c r="AI667" s="82">
        <f t="shared" si="979"/>
        <v>0</v>
      </c>
      <c r="AK667" s="86">
        <f t="shared" si="980"/>
        <v>0</v>
      </c>
      <c r="AL667" s="86">
        <f t="shared" si="981"/>
        <v>0</v>
      </c>
      <c r="AM667" s="86">
        <f t="shared" si="982"/>
        <v>0</v>
      </c>
      <c r="AN667" s="86">
        <f t="shared" si="983"/>
        <v>0</v>
      </c>
      <c r="AO667" s="56"/>
      <c r="AP667" s="53" t="str">
        <f t="shared" si="991"/>
        <v>FLU0140-ST-0001-006-B</v>
      </c>
      <c r="AQ667" s="53">
        <f t="shared" si="992"/>
        <v>0</v>
      </c>
      <c r="AR667" s="54">
        <f t="shared" ref="AR667:AU667" si="1012">IF($B667=0,L667,AQ667*(1+AK667))</f>
        <v>0</v>
      </c>
      <c r="AS667" s="54">
        <f t="shared" si="1012"/>
        <v>0</v>
      </c>
      <c r="AT667" s="54">
        <f t="shared" si="1012"/>
        <v>0</v>
      </c>
      <c r="AU667" s="54">
        <f t="shared" si="1012"/>
        <v>0</v>
      </c>
      <c r="AW667" s="102">
        <f t="shared" si="994"/>
        <v>0</v>
      </c>
      <c r="AX667" s="102">
        <f t="shared" si="995"/>
        <v>0</v>
      </c>
      <c r="AY667" s="103">
        <f t="shared" si="996"/>
        <v>0</v>
      </c>
    </row>
    <row r="668" spans="1:51" x14ac:dyDescent="0.2">
      <c r="A668" s="18" t="s">
        <v>655</v>
      </c>
      <c r="B668" s="18">
        <f>IF(ISERROR(VLOOKUP('Prices revenue smoothing'!A668,Quantities!$A$1:$B$576,2,FALSE)),0,VLOOKUP('Prices revenue smoothing'!A668,Quantities!$A$1:$B$576,2,FALSE))</f>
        <v>4</v>
      </c>
      <c r="C668" s="19"/>
      <c r="D668" s="20">
        <v>6</v>
      </c>
      <c r="E668" s="21">
        <v>1</v>
      </c>
      <c r="F668" s="22">
        <v>0</v>
      </c>
      <c r="G668" s="23">
        <v>0</v>
      </c>
      <c r="H668" s="23">
        <v>0</v>
      </c>
      <c r="I668" s="23">
        <f>VLOOKUP(A668,'[1]Public Lighting Charges'!$A$8:$L$689,12,FALSE)</f>
        <v>0</v>
      </c>
      <c r="J668" s="24">
        <f t="shared" si="986"/>
        <v>0</v>
      </c>
      <c r="K668" s="25">
        <f t="shared" si="987"/>
        <v>0</v>
      </c>
      <c r="L668" s="25">
        <f t="shared" si="1004"/>
        <v>0</v>
      </c>
      <c r="M668" s="25">
        <f t="shared" si="1004"/>
        <v>0</v>
      </c>
      <c r="N668" s="25">
        <f t="shared" si="1004"/>
        <v>0</v>
      </c>
      <c r="O668" s="25">
        <f t="shared" si="1004"/>
        <v>0</v>
      </c>
      <c r="P668" s="36"/>
      <c r="Q668" s="36"/>
      <c r="R668" s="36"/>
      <c r="S668" s="36"/>
      <c r="U668" s="61">
        <f t="shared" si="969"/>
        <v>0</v>
      </c>
      <c r="V668" s="61">
        <f t="shared" si="970"/>
        <v>0</v>
      </c>
      <c r="W668" s="61">
        <f t="shared" si="971"/>
        <v>0</v>
      </c>
      <c r="X668" s="61">
        <f t="shared" si="972"/>
        <v>0</v>
      </c>
      <c r="Y668" s="61">
        <f t="shared" si="973"/>
        <v>0</v>
      </c>
      <c r="Z668" s="62">
        <f t="shared" si="974"/>
        <v>0</v>
      </c>
      <c r="AA668" s="61">
        <f t="shared" si="988"/>
        <v>0</v>
      </c>
      <c r="AB668" s="63">
        <f t="shared" si="989"/>
        <v>0</v>
      </c>
      <c r="AC668" s="73"/>
      <c r="AD668" s="81">
        <f t="shared" si="990"/>
        <v>0</v>
      </c>
      <c r="AE668" s="81">
        <f t="shared" si="975"/>
        <v>0</v>
      </c>
      <c r="AF668" s="81">
        <f t="shared" si="976"/>
        <v>0</v>
      </c>
      <c r="AG668" s="81">
        <f t="shared" si="977"/>
        <v>0</v>
      </c>
      <c r="AH668" s="81">
        <f t="shared" si="978"/>
        <v>0</v>
      </c>
      <c r="AI668" s="82">
        <f t="shared" si="979"/>
        <v>0</v>
      </c>
      <c r="AK668" s="86">
        <f t="shared" si="980"/>
        <v>0</v>
      </c>
      <c r="AL668" s="86">
        <f t="shared" si="981"/>
        <v>0</v>
      </c>
      <c r="AM668" s="86">
        <f t="shared" si="982"/>
        <v>0</v>
      </c>
      <c r="AN668" s="86">
        <f t="shared" si="983"/>
        <v>0</v>
      </c>
      <c r="AO668" s="56"/>
      <c r="AP668" s="53" t="str">
        <f t="shared" si="991"/>
        <v>FLU0240-ST-0001-006-B</v>
      </c>
      <c r="AQ668" s="53">
        <f t="shared" si="992"/>
        <v>0</v>
      </c>
      <c r="AR668" s="54">
        <f t="shared" ref="AR668:AU668" si="1013">IF($B668=0,L668,AQ668*(1+AK668))</f>
        <v>0</v>
      </c>
      <c r="AS668" s="54">
        <f t="shared" si="1013"/>
        <v>0</v>
      </c>
      <c r="AT668" s="54">
        <f t="shared" si="1013"/>
        <v>0</v>
      </c>
      <c r="AU668" s="54">
        <f t="shared" si="1013"/>
        <v>0</v>
      </c>
      <c r="AW668" s="102">
        <f t="shared" si="994"/>
        <v>0</v>
      </c>
      <c r="AX668" s="102">
        <f t="shared" si="995"/>
        <v>0</v>
      </c>
      <c r="AY668" s="103">
        <f t="shared" si="996"/>
        <v>0</v>
      </c>
    </row>
    <row r="669" spans="1:51" x14ac:dyDescent="0.2">
      <c r="A669" s="18" t="s">
        <v>656</v>
      </c>
      <c r="B669" s="18">
        <f>IF(ISERROR(VLOOKUP('Prices revenue smoothing'!A669,Quantities!$A$1:$B$576,2,FALSE)),0,VLOOKUP('Prices revenue smoothing'!A669,Quantities!$A$1:$B$576,2,FALSE))</f>
        <v>36</v>
      </c>
      <c r="C669" s="19"/>
      <c r="D669" s="20">
        <v>6</v>
      </c>
      <c r="E669" s="21">
        <v>1</v>
      </c>
      <c r="F669" s="22">
        <v>0</v>
      </c>
      <c r="G669" s="23">
        <v>0</v>
      </c>
      <c r="H669" s="23">
        <v>0</v>
      </c>
      <c r="I669" s="23">
        <f>VLOOKUP(A669,'[1]Public Lighting Charges'!$A$8:$L$689,12,FALSE)</f>
        <v>0</v>
      </c>
      <c r="J669" s="24">
        <f t="shared" si="986"/>
        <v>0</v>
      </c>
      <c r="K669" s="25">
        <f t="shared" si="987"/>
        <v>0</v>
      </c>
      <c r="L669" s="25">
        <f t="shared" si="1004"/>
        <v>0</v>
      </c>
      <c r="M669" s="25">
        <f t="shared" si="1004"/>
        <v>0</v>
      </c>
      <c r="N669" s="25">
        <f t="shared" si="1004"/>
        <v>0</v>
      </c>
      <c r="O669" s="25">
        <f t="shared" si="1004"/>
        <v>0</v>
      </c>
      <c r="P669" s="36"/>
      <c r="Q669" s="36"/>
      <c r="R669" s="36"/>
      <c r="S669" s="36"/>
      <c r="U669" s="61">
        <f t="shared" si="969"/>
        <v>0</v>
      </c>
      <c r="V669" s="61">
        <f t="shared" si="970"/>
        <v>0</v>
      </c>
      <c r="W669" s="61">
        <f t="shared" si="971"/>
        <v>0</v>
      </c>
      <c r="X669" s="61">
        <f t="shared" si="972"/>
        <v>0</v>
      </c>
      <c r="Y669" s="61">
        <f t="shared" si="973"/>
        <v>0</v>
      </c>
      <c r="Z669" s="62">
        <f t="shared" si="974"/>
        <v>0</v>
      </c>
      <c r="AA669" s="61">
        <f t="shared" si="988"/>
        <v>0</v>
      </c>
      <c r="AB669" s="63">
        <f t="shared" si="989"/>
        <v>0</v>
      </c>
      <c r="AC669" s="73"/>
      <c r="AD669" s="81">
        <f t="shared" si="990"/>
        <v>0</v>
      </c>
      <c r="AE669" s="81">
        <f t="shared" si="975"/>
        <v>0</v>
      </c>
      <c r="AF669" s="81">
        <f t="shared" si="976"/>
        <v>0</v>
      </c>
      <c r="AG669" s="81">
        <f t="shared" si="977"/>
        <v>0</v>
      </c>
      <c r="AH669" s="81">
        <f t="shared" si="978"/>
        <v>0</v>
      </c>
      <c r="AI669" s="82">
        <f t="shared" si="979"/>
        <v>0</v>
      </c>
      <c r="AK669" s="86">
        <f t="shared" si="980"/>
        <v>0</v>
      </c>
      <c r="AL669" s="86">
        <f t="shared" si="981"/>
        <v>0</v>
      </c>
      <c r="AM669" s="86">
        <f t="shared" si="982"/>
        <v>0</v>
      </c>
      <c r="AN669" s="86">
        <f t="shared" si="983"/>
        <v>0</v>
      </c>
      <c r="AO669" s="56"/>
      <c r="AP669" s="53" t="str">
        <f t="shared" si="991"/>
        <v>FLU0350-ST-0001-006-B</v>
      </c>
      <c r="AQ669" s="53">
        <f t="shared" si="992"/>
        <v>0</v>
      </c>
      <c r="AR669" s="54">
        <f t="shared" ref="AR669:AU669" si="1014">IF($B669=0,L669,AQ669*(1+AK669))</f>
        <v>0</v>
      </c>
      <c r="AS669" s="54">
        <f t="shared" si="1014"/>
        <v>0</v>
      </c>
      <c r="AT669" s="54">
        <f t="shared" si="1014"/>
        <v>0</v>
      </c>
      <c r="AU669" s="54">
        <f t="shared" si="1014"/>
        <v>0</v>
      </c>
      <c r="AW669" s="102">
        <f t="shared" si="994"/>
        <v>0</v>
      </c>
      <c r="AX669" s="102">
        <f t="shared" si="995"/>
        <v>0</v>
      </c>
      <c r="AY669" s="103">
        <f t="shared" si="996"/>
        <v>0</v>
      </c>
    </row>
    <row r="670" spans="1:51" x14ac:dyDescent="0.2">
      <c r="A670" s="27" t="s">
        <v>657</v>
      </c>
      <c r="B670" s="18">
        <f>IF(ISERROR(VLOOKUP('Prices revenue smoothing'!A670,Quantities!$A$1:$B$576,2,FALSE)),0,VLOOKUP('Prices revenue smoothing'!A670,Quantities!$A$1:$B$576,2,FALSE))</f>
        <v>9</v>
      </c>
      <c r="C670" s="19"/>
      <c r="D670" s="20">
        <v>6</v>
      </c>
      <c r="E670" s="21">
        <v>1</v>
      </c>
      <c r="F670" s="22">
        <v>0</v>
      </c>
      <c r="G670" s="23">
        <v>0</v>
      </c>
      <c r="H670" s="23">
        <v>0</v>
      </c>
      <c r="I670" s="23">
        <f>VLOOKUP(A670,'[1]Public Lighting Charges'!$A$8:$L$689,12,FALSE)</f>
        <v>0</v>
      </c>
      <c r="J670" s="24">
        <f t="shared" si="986"/>
        <v>0</v>
      </c>
      <c r="K670" s="25">
        <f t="shared" si="987"/>
        <v>0</v>
      </c>
      <c r="L670" s="25">
        <f t="shared" si="1004"/>
        <v>0</v>
      </c>
      <c r="M670" s="25">
        <f t="shared" si="1004"/>
        <v>0</v>
      </c>
      <c r="N670" s="25">
        <f t="shared" si="1004"/>
        <v>0</v>
      </c>
      <c r="O670" s="25">
        <f t="shared" si="1004"/>
        <v>0</v>
      </c>
      <c r="P670" s="36"/>
      <c r="Q670" s="36"/>
      <c r="R670" s="36"/>
      <c r="S670" s="36"/>
      <c r="U670" s="61">
        <f t="shared" si="969"/>
        <v>0</v>
      </c>
      <c r="V670" s="61">
        <f t="shared" si="970"/>
        <v>0</v>
      </c>
      <c r="W670" s="61">
        <f t="shared" si="971"/>
        <v>0</v>
      </c>
      <c r="X670" s="61">
        <f t="shared" si="972"/>
        <v>0</v>
      </c>
      <c r="Y670" s="61">
        <f t="shared" si="973"/>
        <v>0</v>
      </c>
      <c r="Z670" s="62">
        <f t="shared" si="974"/>
        <v>0</v>
      </c>
      <c r="AA670" s="61">
        <f t="shared" si="988"/>
        <v>0</v>
      </c>
      <c r="AB670" s="63">
        <f t="shared" si="989"/>
        <v>0</v>
      </c>
      <c r="AC670" s="73"/>
      <c r="AD670" s="81">
        <f t="shared" si="990"/>
        <v>0</v>
      </c>
      <c r="AE670" s="81">
        <f t="shared" si="975"/>
        <v>0</v>
      </c>
      <c r="AF670" s="81">
        <f t="shared" si="976"/>
        <v>0</v>
      </c>
      <c r="AG670" s="81">
        <f t="shared" si="977"/>
        <v>0</v>
      </c>
      <c r="AH670" s="81">
        <f t="shared" si="978"/>
        <v>0</v>
      </c>
      <c r="AI670" s="82">
        <f t="shared" si="979"/>
        <v>0</v>
      </c>
      <c r="AK670" s="86">
        <f t="shared" si="980"/>
        <v>0</v>
      </c>
      <c r="AL670" s="86">
        <f t="shared" si="981"/>
        <v>0</v>
      </c>
      <c r="AM670" s="86">
        <f t="shared" si="982"/>
        <v>0</v>
      </c>
      <c r="AN670" s="86">
        <f t="shared" si="983"/>
        <v>0</v>
      </c>
      <c r="AO670" s="56"/>
      <c r="AP670" s="53" t="str">
        <f t="shared" si="991"/>
        <v>HPS0010-ST-0001-006-B</v>
      </c>
      <c r="AQ670" s="53">
        <f t="shared" si="992"/>
        <v>0</v>
      </c>
      <c r="AR670" s="54">
        <f t="shared" ref="AR670:AU670" si="1015">IF($B670=0,L670,AQ670*(1+AK670))</f>
        <v>0</v>
      </c>
      <c r="AS670" s="54">
        <f t="shared" si="1015"/>
        <v>0</v>
      </c>
      <c r="AT670" s="54">
        <f t="shared" si="1015"/>
        <v>0</v>
      </c>
      <c r="AU670" s="54">
        <f t="shared" si="1015"/>
        <v>0</v>
      </c>
      <c r="AW670" s="102">
        <f t="shared" si="994"/>
        <v>0</v>
      </c>
      <c r="AX670" s="102">
        <f t="shared" si="995"/>
        <v>0</v>
      </c>
      <c r="AY670" s="103">
        <f t="shared" si="996"/>
        <v>0</v>
      </c>
    </row>
    <row r="671" spans="1:51" x14ac:dyDescent="0.2">
      <c r="A671" s="27" t="s">
        <v>658</v>
      </c>
      <c r="B671" s="18">
        <f>IF(ISERROR(VLOOKUP('Prices revenue smoothing'!A671,Quantities!$A$1:$B$576,2,FALSE)),0,VLOOKUP('Prices revenue smoothing'!A671,Quantities!$A$1:$B$576,2,FALSE))</f>
        <v>138</v>
      </c>
      <c r="C671" s="19"/>
      <c r="D671" s="20">
        <v>6</v>
      </c>
      <c r="E671" s="21">
        <v>1</v>
      </c>
      <c r="F671" s="22">
        <v>0</v>
      </c>
      <c r="G671" s="23">
        <v>0</v>
      </c>
      <c r="H671" s="23">
        <v>0</v>
      </c>
      <c r="I671" s="23">
        <f>VLOOKUP(A671,'[1]Public Lighting Charges'!$A$8:$L$689,12,FALSE)</f>
        <v>0</v>
      </c>
      <c r="J671" s="24">
        <f t="shared" si="986"/>
        <v>0</v>
      </c>
      <c r="K671" s="25">
        <f t="shared" si="987"/>
        <v>0</v>
      </c>
      <c r="L671" s="25">
        <f t="shared" si="1004"/>
        <v>0</v>
      </c>
      <c r="M671" s="25">
        <f t="shared" si="1004"/>
        <v>0</v>
      </c>
      <c r="N671" s="25">
        <f t="shared" si="1004"/>
        <v>0</v>
      </c>
      <c r="O671" s="25">
        <f t="shared" si="1004"/>
        <v>0</v>
      </c>
      <c r="P671" s="36"/>
      <c r="Q671" s="36"/>
      <c r="R671" s="36"/>
      <c r="S671" s="36"/>
      <c r="U671" s="61">
        <f t="shared" si="969"/>
        <v>0</v>
      </c>
      <c r="V671" s="61">
        <f t="shared" si="970"/>
        <v>0</v>
      </c>
      <c r="W671" s="61">
        <f t="shared" si="971"/>
        <v>0</v>
      </c>
      <c r="X671" s="61">
        <f t="shared" si="972"/>
        <v>0</v>
      </c>
      <c r="Y671" s="61">
        <f t="shared" si="973"/>
        <v>0</v>
      </c>
      <c r="Z671" s="62">
        <f t="shared" si="974"/>
        <v>0</v>
      </c>
      <c r="AA671" s="61">
        <f t="shared" si="988"/>
        <v>0</v>
      </c>
      <c r="AB671" s="63">
        <f t="shared" si="989"/>
        <v>0</v>
      </c>
      <c r="AC671" s="73"/>
      <c r="AD671" s="81">
        <f t="shared" si="990"/>
        <v>0</v>
      </c>
      <c r="AE671" s="81">
        <f t="shared" si="975"/>
        <v>0</v>
      </c>
      <c r="AF671" s="81">
        <f t="shared" si="976"/>
        <v>0</v>
      </c>
      <c r="AG671" s="81">
        <f t="shared" si="977"/>
        <v>0</v>
      </c>
      <c r="AH671" s="81">
        <f t="shared" si="978"/>
        <v>0</v>
      </c>
      <c r="AI671" s="82">
        <f t="shared" si="979"/>
        <v>0</v>
      </c>
      <c r="AK671" s="86">
        <f t="shared" si="980"/>
        <v>0</v>
      </c>
      <c r="AL671" s="86">
        <f t="shared" si="981"/>
        <v>0</v>
      </c>
      <c r="AM671" s="86">
        <f t="shared" si="982"/>
        <v>0</v>
      </c>
      <c r="AN671" s="86">
        <f t="shared" si="983"/>
        <v>0</v>
      </c>
      <c r="AO671" s="56"/>
      <c r="AP671" s="53" t="str">
        <f t="shared" si="991"/>
        <v>HPS0020-ST-0001-006-B</v>
      </c>
      <c r="AQ671" s="53">
        <f t="shared" si="992"/>
        <v>0</v>
      </c>
      <c r="AR671" s="54">
        <f t="shared" ref="AR671:AU671" si="1016">IF($B671=0,L671,AQ671*(1+AK671))</f>
        <v>0</v>
      </c>
      <c r="AS671" s="54">
        <f t="shared" si="1016"/>
        <v>0</v>
      </c>
      <c r="AT671" s="54">
        <f t="shared" si="1016"/>
        <v>0</v>
      </c>
      <c r="AU671" s="54">
        <f t="shared" si="1016"/>
        <v>0</v>
      </c>
      <c r="AW671" s="102">
        <f t="shared" si="994"/>
        <v>0</v>
      </c>
      <c r="AX671" s="102">
        <f t="shared" si="995"/>
        <v>0</v>
      </c>
      <c r="AY671" s="103">
        <f t="shared" si="996"/>
        <v>0</v>
      </c>
    </row>
    <row r="672" spans="1:51" x14ac:dyDescent="0.2">
      <c r="A672" s="27" t="s">
        <v>659</v>
      </c>
      <c r="B672" s="18">
        <f>IF(ISERROR(VLOOKUP('Prices revenue smoothing'!A672,Quantities!$A$1:$B$576,2,FALSE)),0,VLOOKUP('Prices revenue smoothing'!A672,Quantities!$A$1:$B$576,2,FALSE))</f>
        <v>1</v>
      </c>
      <c r="C672" s="19"/>
      <c r="D672" s="20">
        <v>6</v>
      </c>
      <c r="E672" s="21">
        <v>1</v>
      </c>
      <c r="F672" s="22">
        <v>0</v>
      </c>
      <c r="G672" s="23">
        <v>0</v>
      </c>
      <c r="H672" s="23">
        <v>0</v>
      </c>
      <c r="I672" s="23">
        <f>VLOOKUP(A672,'[1]Public Lighting Charges'!$A$8:$L$689,12,FALSE)</f>
        <v>0</v>
      </c>
      <c r="J672" s="24">
        <f t="shared" si="986"/>
        <v>0</v>
      </c>
      <c r="K672" s="25">
        <f t="shared" si="987"/>
        <v>0</v>
      </c>
      <c r="L672" s="25">
        <f t="shared" si="1004"/>
        <v>0</v>
      </c>
      <c r="M672" s="25">
        <f t="shared" si="1004"/>
        <v>0</v>
      </c>
      <c r="N672" s="25">
        <f t="shared" si="1004"/>
        <v>0</v>
      </c>
      <c r="O672" s="25">
        <f t="shared" si="1004"/>
        <v>0</v>
      </c>
      <c r="P672" s="36"/>
      <c r="Q672" s="36"/>
      <c r="R672" s="36"/>
      <c r="S672" s="36"/>
      <c r="U672" s="61">
        <f t="shared" si="969"/>
        <v>0</v>
      </c>
      <c r="V672" s="61">
        <f t="shared" si="970"/>
        <v>0</v>
      </c>
      <c r="W672" s="61">
        <f t="shared" si="971"/>
        <v>0</v>
      </c>
      <c r="X672" s="61">
        <f t="shared" si="972"/>
        <v>0</v>
      </c>
      <c r="Y672" s="61">
        <f t="shared" si="973"/>
        <v>0</v>
      </c>
      <c r="Z672" s="62">
        <f t="shared" si="974"/>
        <v>0</v>
      </c>
      <c r="AA672" s="61">
        <f t="shared" si="988"/>
        <v>0</v>
      </c>
      <c r="AB672" s="63">
        <f t="shared" si="989"/>
        <v>0</v>
      </c>
      <c r="AC672" s="73"/>
      <c r="AD672" s="81">
        <f t="shared" si="990"/>
        <v>0</v>
      </c>
      <c r="AE672" s="81">
        <f t="shared" si="975"/>
        <v>0</v>
      </c>
      <c r="AF672" s="81">
        <f t="shared" si="976"/>
        <v>0</v>
      </c>
      <c r="AG672" s="81">
        <f t="shared" si="977"/>
        <v>0</v>
      </c>
      <c r="AH672" s="81">
        <f t="shared" si="978"/>
        <v>0</v>
      </c>
      <c r="AI672" s="82">
        <f t="shared" si="979"/>
        <v>0</v>
      </c>
      <c r="AK672" s="86">
        <f t="shared" si="980"/>
        <v>0</v>
      </c>
      <c r="AL672" s="86">
        <f t="shared" si="981"/>
        <v>0</v>
      </c>
      <c r="AM672" s="86">
        <f t="shared" si="982"/>
        <v>0</v>
      </c>
      <c r="AN672" s="86">
        <f t="shared" si="983"/>
        <v>0</v>
      </c>
      <c r="AO672" s="56"/>
      <c r="AP672" s="53" t="str">
        <f t="shared" si="991"/>
        <v>HPS0080-ST-0001-006-B</v>
      </c>
      <c r="AQ672" s="53">
        <f t="shared" si="992"/>
        <v>0</v>
      </c>
      <c r="AR672" s="54">
        <f t="shared" ref="AR672:AU672" si="1017">IF($B672=0,L672,AQ672*(1+AK672))</f>
        <v>0</v>
      </c>
      <c r="AS672" s="54">
        <f t="shared" si="1017"/>
        <v>0</v>
      </c>
      <c r="AT672" s="54">
        <f t="shared" si="1017"/>
        <v>0</v>
      </c>
      <c r="AU672" s="54">
        <f t="shared" si="1017"/>
        <v>0</v>
      </c>
      <c r="AW672" s="102">
        <f t="shared" si="994"/>
        <v>0</v>
      </c>
      <c r="AX672" s="102">
        <f t="shared" si="995"/>
        <v>0</v>
      </c>
      <c r="AY672" s="103">
        <f t="shared" si="996"/>
        <v>0</v>
      </c>
    </row>
    <row r="673" spans="1:51" x14ac:dyDescent="0.2">
      <c r="A673" s="27" t="s">
        <v>660</v>
      </c>
      <c r="B673" s="18">
        <f>IF(ISERROR(VLOOKUP('Prices revenue smoothing'!A673,Quantities!$A$1:$B$576,2,FALSE)),0,VLOOKUP('Prices revenue smoothing'!A673,Quantities!$A$1:$B$576,2,FALSE))</f>
        <v>115</v>
      </c>
      <c r="C673" s="19"/>
      <c r="D673" s="20">
        <v>6</v>
      </c>
      <c r="E673" s="21">
        <v>1</v>
      </c>
      <c r="F673" s="22">
        <v>0</v>
      </c>
      <c r="G673" s="23">
        <v>0</v>
      </c>
      <c r="H673" s="23">
        <v>0</v>
      </c>
      <c r="I673" s="23">
        <f>VLOOKUP(A673,'[1]Public Lighting Charges'!$A$8:$L$689,12,FALSE)</f>
        <v>0</v>
      </c>
      <c r="J673" s="24">
        <f t="shared" si="986"/>
        <v>0</v>
      </c>
      <c r="K673" s="25">
        <f t="shared" si="987"/>
        <v>0</v>
      </c>
      <c r="L673" s="25">
        <f t="shared" si="1004"/>
        <v>0</v>
      </c>
      <c r="M673" s="25">
        <f t="shared" si="1004"/>
        <v>0</v>
      </c>
      <c r="N673" s="25">
        <f t="shared" si="1004"/>
        <v>0</v>
      </c>
      <c r="O673" s="25">
        <f t="shared" si="1004"/>
        <v>0</v>
      </c>
      <c r="P673" s="36"/>
      <c r="Q673" s="36"/>
      <c r="R673" s="36"/>
      <c r="S673" s="36"/>
      <c r="U673" s="61">
        <f t="shared" si="969"/>
        <v>0</v>
      </c>
      <c r="V673" s="61">
        <f t="shared" si="970"/>
        <v>0</v>
      </c>
      <c r="W673" s="61">
        <f t="shared" si="971"/>
        <v>0</v>
      </c>
      <c r="X673" s="61">
        <f t="shared" si="972"/>
        <v>0</v>
      </c>
      <c r="Y673" s="61">
        <f t="shared" si="973"/>
        <v>0</v>
      </c>
      <c r="Z673" s="62">
        <f t="shared" si="974"/>
        <v>0</v>
      </c>
      <c r="AA673" s="61">
        <f t="shared" si="988"/>
        <v>0</v>
      </c>
      <c r="AB673" s="63">
        <f t="shared" si="989"/>
        <v>0</v>
      </c>
      <c r="AC673" s="73"/>
      <c r="AD673" s="81">
        <f t="shared" si="990"/>
        <v>0</v>
      </c>
      <c r="AE673" s="81">
        <f t="shared" si="975"/>
        <v>0</v>
      </c>
      <c r="AF673" s="81">
        <f t="shared" si="976"/>
        <v>0</v>
      </c>
      <c r="AG673" s="81">
        <f t="shared" si="977"/>
        <v>0</v>
      </c>
      <c r="AH673" s="81">
        <f t="shared" si="978"/>
        <v>0</v>
      </c>
      <c r="AI673" s="82">
        <f t="shared" si="979"/>
        <v>0</v>
      </c>
      <c r="AK673" s="86">
        <f t="shared" si="980"/>
        <v>0</v>
      </c>
      <c r="AL673" s="86">
        <f t="shared" si="981"/>
        <v>0</v>
      </c>
      <c r="AM673" s="86">
        <f t="shared" si="982"/>
        <v>0</v>
      </c>
      <c r="AN673" s="86">
        <f t="shared" si="983"/>
        <v>0</v>
      </c>
      <c r="AO673" s="56"/>
      <c r="AP673" s="53" t="str">
        <f t="shared" si="991"/>
        <v>HPS0090-ST-0001-006-B</v>
      </c>
      <c r="AQ673" s="53">
        <f t="shared" si="992"/>
        <v>0</v>
      </c>
      <c r="AR673" s="54">
        <f t="shared" ref="AR673:AU673" si="1018">IF($B673=0,L673,AQ673*(1+AK673))</f>
        <v>0</v>
      </c>
      <c r="AS673" s="54">
        <f t="shared" si="1018"/>
        <v>0</v>
      </c>
      <c r="AT673" s="54">
        <f t="shared" si="1018"/>
        <v>0</v>
      </c>
      <c r="AU673" s="54">
        <f t="shared" si="1018"/>
        <v>0</v>
      </c>
      <c r="AW673" s="102">
        <f t="shared" si="994"/>
        <v>0</v>
      </c>
      <c r="AX673" s="102">
        <f t="shared" si="995"/>
        <v>0</v>
      </c>
      <c r="AY673" s="103">
        <f t="shared" si="996"/>
        <v>0</v>
      </c>
    </row>
    <row r="674" spans="1:51" x14ac:dyDescent="0.2">
      <c r="A674" s="27" t="s">
        <v>661</v>
      </c>
      <c r="B674" s="18">
        <f>IF(ISERROR(VLOOKUP('Prices revenue smoothing'!A674,Quantities!$A$1:$B$576,2,FALSE)),0,VLOOKUP('Prices revenue smoothing'!A674,Quantities!$A$1:$B$576,2,FALSE))</f>
        <v>46</v>
      </c>
      <c r="C674" s="19"/>
      <c r="D674" s="20">
        <v>6</v>
      </c>
      <c r="E674" s="21">
        <v>1</v>
      </c>
      <c r="F674" s="22">
        <v>0</v>
      </c>
      <c r="G674" s="23">
        <v>0</v>
      </c>
      <c r="H674" s="23">
        <v>0</v>
      </c>
      <c r="I674" s="23">
        <f>VLOOKUP(A674,'[1]Public Lighting Charges'!$A$8:$L$689,12,FALSE)</f>
        <v>0</v>
      </c>
      <c r="J674" s="24">
        <f t="shared" si="986"/>
        <v>0</v>
      </c>
      <c r="K674" s="25">
        <f t="shared" si="987"/>
        <v>0</v>
      </c>
      <c r="L674" s="25">
        <f t="shared" si="1004"/>
        <v>0</v>
      </c>
      <c r="M674" s="25">
        <f t="shared" si="1004"/>
        <v>0</v>
      </c>
      <c r="N674" s="25">
        <f t="shared" si="1004"/>
        <v>0</v>
      </c>
      <c r="O674" s="25">
        <f t="shared" si="1004"/>
        <v>0</v>
      </c>
      <c r="P674" s="36"/>
      <c r="Q674" s="36"/>
      <c r="R674" s="36"/>
      <c r="S674" s="36"/>
      <c r="U674" s="61">
        <f t="shared" si="969"/>
        <v>0</v>
      </c>
      <c r="V674" s="61">
        <f t="shared" si="970"/>
        <v>0</v>
      </c>
      <c r="W674" s="61">
        <f t="shared" si="971"/>
        <v>0</v>
      </c>
      <c r="X674" s="61">
        <f t="shared" si="972"/>
        <v>0</v>
      </c>
      <c r="Y674" s="61">
        <f t="shared" si="973"/>
        <v>0</v>
      </c>
      <c r="Z674" s="62">
        <f t="shared" si="974"/>
        <v>0</v>
      </c>
      <c r="AA674" s="61">
        <f t="shared" si="988"/>
        <v>0</v>
      </c>
      <c r="AB674" s="63">
        <f t="shared" si="989"/>
        <v>0</v>
      </c>
      <c r="AC674" s="73"/>
      <c r="AD674" s="81">
        <f t="shared" si="990"/>
        <v>0</v>
      </c>
      <c r="AE674" s="81">
        <f t="shared" si="975"/>
        <v>0</v>
      </c>
      <c r="AF674" s="81">
        <f t="shared" si="976"/>
        <v>0</v>
      </c>
      <c r="AG674" s="81">
        <f t="shared" si="977"/>
        <v>0</v>
      </c>
      <c r="AH674" s="81">
        <f t="shared" si="978"/>
        <v>0</v>
      </c>
      <c r="AI674" s="82">
        <f t="shared" si="979"/>
        <v>0</v>
      </c>
      <c r="AK674" s="86">
        <f t="shared" si="980"/>
        <v>0</v>
      </c>
      <c r="AL674" s="86">
        <f t="shared" si="981"/>
        <v>0</v>
      </c>
      <c r="AM674" s="86">
        <f t="shared" si="982"/>
        <v>0</v>
      </c>
      <c r="AN674" s="86">
        <f t="shared" si="983"/>
        <v>0</v>
      </c>
      <c r="AO674" s="56"/>
      <c r="AP674" s="53" t="str">
        <f t="shared" si="991"/>
        <v>HPS0110-ST-0001-006-B</v>
      </c>
      <c r="AQ674" s="53">
        <f t="shared" si="992"/>
        <v>0</v>
      </c>
      <c r="AR674" s="54">
        <f t="shared" ref="AR674:AU674" si="1019">IF($B674=0,L674,AQ674*(1+AK674))</f>
        <v>0</v>
      </c>
      <c r="AS674" s="54">
        <f t="shared" si="1019"/>
        <v>0</v>
      </c>
      <c r="AT674" s="54">
        <f t="shared" si="1019"/>
        <v>0</v>
      </c>
      <c r="AU674" s="54">
        <f t="shared" si="1019"/>
        <v>0</v>
      </c>
      <c r="AW674" s="102">
        <f t="shared" si="994"/>
        <v>0</v>
      </c>
      <c r="AX674" s="102">
        <f t="shared" si="995"/>
        <v>0</v>
      </c>
      <c r="AY674" s="103">
        <f t="shared" si="996"/>
        <v>0</v>
      </c>
    </row>
    <row r="675" spans="1:51" x14ac:dyDescent="0.2">
      <c r="A675" s="27" t="s">
        <v>662</v>
      </c>
      <c r="B675" s="18">
        <f>IF(ISERROR(VLOOKUP('Prices revenue smoothing'!A675,Quantities!$A$1:$B$576,2,FALSE)),0,VLOOKUP('Prices revenue smoothing'!A675,Quantities!$A$1:$B$576,2,FALSE))</f>
        <v>5</v>
      </c>
      <c r="C675" s="19"/>
      <c r="D675" s="20">
        <v>6</v>
      </c>
      <c r="E675" s="21">
        <v>1</v>
      </c>
      <c r="F675" s="22">
        <v>0</v>
      </c>
      <c r="G675" s="23">
        <v>0</v>
      </c>
      <c r="H675" s="23">
        <v>0</v>
      </c>
      <c r="I675" s="23">
        <f>VLOOKUP(A675,'[1]Public Lighting Charges'!$A$8:$L$689,12,FALSE)</f>
        <v>0</v>
      </c>
      <c r="J675" s="24">
        <f t="shared" si="986"/>
        <v>0</v>
      </c>
      <c r="K675" s="25">
        <f t="shared" si="987"/>
        <v>0</v>
      </c>
      <c r="L675" s="25">
        <f t="shared" si="1004"/>
        <v>0</v>
      </c>
      <c r="M675" s="25">
        <f t="shared" si="1004"/>
        <v>0</v>
      </c>
      <c r="N675" s="25">
        <f t="shared" si="1004"/>
        <v>0</v>
      </c>
      <c r="O675" s="25">
        <f t="shared" si="1004"/>
        <v>0</v>
      </c>
      <c r="P675" s="36"/>
      <c r="Q675" s="36"/>
      <c r="R675" s="36"/>
      <c r="S675" s="36"/>
      <c r="U675" s="61">
        <f t="shared" si="969"/>
        <v>0</v>
      </c>
      <c r="V675" s="61">
        <f t="shared" si="970"/>
        <v>0</v>
      </c>
      <c r="W675" s="61">
        <f t="shared" si="971"/>
        <v>0</v>
      </c>
      <c r="X675" s="61">
        <f t="shared" si="972"/>
        <v>0</v>
      </c>
      <c r="Y675" s="61">
        <f t="shared" si="973"/>
        <v>0</v>
      </c>
      <c r="Z675" s="62">
        <f t="shared" si="974"/>
        <v>0</v>
      </c>
      <c r="AA675" s="61">
        <f t="shared" si="988"/>
        <v>0</v>
      </c>
      <c r="AB675" s="63">
        <f t="shared" si="989"/>
        <v>0</v>
      </c>
      <c r="AC675" s="73"/>
      <c r="AD675" s="81">
        <f t="shared" si="990"/>
        <v>0</v>
      </c>
      <c r="AE675" s="81">
        <f t="shared" si="975"/>
        <v>0</v>
      </c>
      <c r="AF675" s="81">
        <f t="shared" si="976"/>
        <v>0</v>
      </c>
      <c r="AG675" s="81">
        <f t="shared" si="977"/>
        <v>0</v>
      </c>
      <c r="AH675" s="81">
        <f t="shared" si="978"/>
        <v>0</v>
      </c>
      <c r="AI675" s="82">
        <f t="shared" si="979"/>
        <v>0</v>
      </c>
      <c r="AK675" s="86">
        <f t="shared" si="980"/>
        <v>0</v>
      </c>
      <c r="AL675" s="86">
        <f t="shared" si="981"/>
        <v>0</v>
      </c>
      <c r="AM675" s="86">
        <f t="shared" si="982"/>
        <v>0</v>
      </c>
      <c r="AN675" s="86">
        <f t="shared" si="983"/>
        <v>0</v>
      </c>
      <c r="AO675" s="56"/>
      <c r="AP675" s="53" t="str">
        <f t="shared" si="991"/>
        <v>HPS0170-ST-0001-006-B</v>
      </c>
      <c r="AQ675" s="53">
        <f t="shared" si="992"/>
        <v>0</v>
      </c>
      <c r="AR675" s="54">
        <f t="shared" ref="AR675:AU675" si="1020">IF($B675=0,L675,AQ675*(1+AK675))</f>
        <v>0</v>
      </c>
      <c r="AS675" s="54">
        <f t="shared" si="1020"/>
        <v>0</v>
      </c>
      <c r="AT675" s="54">
        <f t="shared" si="1020"/>
        <v>0</v>
      </c>
      <c r="AU675" s="54">
        <f t="shared" si="1020"/>
        <v>0</v>
      </c>
      <c r="AW675" s="102">
        <f t="shared" si="994"/>
        <v>0</v>
      </c>
      <c r="AX675" s="102">
        <f t="shared" si="995"/>
        <v>0</v>
      </c>
      <c r="AY675" s="103">
        <f t="shared" si="996"/>
        <v>0</v>
      </c>
    </row>
    <row r="676" spans="1:51" x14ac:dyDescent="0.2">
      <c r="A676" s="27" t="s">
        <v>663</v>
      </c>
      <c r="B676" s="18">
        <f>IF(ISERROR(VLOOKUP('Prices revenue smoothing'!A676,Quantities!$A$1:$B$576,2,FALSE)),0,VLOOKUP('Prices revenue smoothing'!A676,Quantities!$A$1:$B$576,2,FALSE))</f>
        <v>12</v>
      </c>
      <c r="C676" s="19"/>
      <c r="D676" s="20">
        <v>6</v>
      </c>
      <c r="E676" s="21">
        <v>1</v>
      </c>
      <c r="F676" s="22">
        <v>0</v>
      </c>
      <c r="G676" s="23">
        <v>0</v>
      </c>
      <c r="H676" s="23">
        <v>0</v>
      </c>
      <c r="I676" s="23">
        <f>VLOOKUP(A676,'[1]Public Lighting Charges'!$A$8:$L$689,12,FALSE)</f>
        <v>0</v>
      </c>
      <c r="J676" s="24">
        <f t="shared" si="986"/>
        <v>0</v>
      </c>
      <c r="K676" s="25">
        <f t="shared" si="987"/>
        <v>0</v>
      </c>
      <c r="L676" s="25">
        <f t="shared" ref="L676:O692" si="1021">IF($D676=1,($I676*(1+L$8)*L$7)+$F676,$J676*(1+L$8)*L$7)</f>
        <v>0</v>
      </c>
      <c r="M676" s="25">
        <f t="shared" si="1021"/>
        <v>0</v>
      </c>
      <c r="N676" s="25">
        <f t="shared" si="1021"/>
        <v>0</v>
      </c>
      <c r="O676" s="25">
        <f t="shared" si="1021"/>
        <v>0</v>
      </c>
      <c r="P676" s="36"/>
      <c r="Q676" s="36"/>
      <c r="R676" s="36"/>
      <c r="S676" s="36"/>
      <c r="U676" s="61">
        <f t="shared" si="969"/>
        <v>0</v>
      </c>
      <c r="V676" s="61">
        <f t="shared" si="970"/>
        <v>0</v>
      </c>
      <c r="W676" s="61">
        <f t="shared" si="971"/>
        <v>0</v>
      </c>
      <c r="X676" s="61">
        <f t="shared" si="972"/>
        <v>0</v>
      </c>
      <c r="Y676" s="61">
        <f t="shared" si="973"/>
        <v>0</v>
      </c>
      <c r="Z676" s="62">
        <f t="shared" si="974"/>
        <v>0</v>
      </c>
      <c r="AA676" s="61">
        <f t="shared" si="988"/>
        <v>0</v>
      </c>
      <c r="AB676" s="63">
        <f t="shared" si="989"/>
        <v>0</v>
      </c>
      <c r="AC676" s="73"/>
      <c r="AD676" s="81">
        <f t="shared" si="990"/>
        <v>0</v>
      </c>
      <c r="AE676" s="81">
        <f t="shared" si="975"/>
        <v>0</v>
      </c>
      <c r="AF676" s="81">
        <f t="shared" si="976"/>
        <v>0</v>
      </c>
      <c r="AG676" s="81">
        <f t="shared" si="977"/>
        <v>0</v>
      </c>
      <c r="AH676" s="81">
        <f t="shared" si="978"/>
        <v>0</v>
      </c>
      <c r="AI676" s="82">
        <f t="shared" si="979"/>
        <v>0</v>
      </c>
      <c r="AK676" s="86">
        <f t="shared" si="980"/>
        <v>0</v>
      </c>
      <c r="AL676" s="86">
        <f t="shared" si="981"/>
        <v>0</v>
      </c>
      <c r="AM676" s="86">
        <f t="shared" si="982"/>
        <v>0</v>
      </c>
      <c r="AN676" s="86">
        <f t="shared" si="983"/>
        <v>0</v>
      </c>
      <c r="AO676" s="56"/>
      <c r="AP676" s="53" t="str">
        <f t="shared" si="991"/>
        <v>INC0030-ST-0001-006-B</v>
      </c>
      <c r="AQ676" s="53">
        <f t="shared" si="992"/>
        <v>0</v>
      </c>
      <c r="AR676" s="54">
        <f t="shared" ref="AR676:AU676" si="1022">IF($B676=0,L676,AQ676*(1+AK676))</f>
        <v>0</v>
      </c>
      <c r="AS676" s="54">
        <f t="shared" si="1022"/>
        <v>0</v>
      </c>
      <c r="AT676" s="54">
        <f t="shared" si="1022"/>
        <v>0</v>
      </c>
      <c r="AU676" s="54">
        <f t="shared" si="1022"/>
        <v>0</v>
      </c>
      <c r="AW676" s="102">
        <f t="shared" si="994"/>
        <v>0</v>
      </c>
      <c r="AX676" s="102">
        <f t="shared" si="995"/>
        <v>0</v>
      </c>
      <c r="AY676" s="103">
        <f t="shared" si="996"/>
        <v>0</v>
      </c>
    </row>
    <row r="677" spans="1:51" x14ac:dyDescent="0.2">
      <c r="A677" s="27" t="s">
        <v>664</v>
      </c>
      <c r="B677" s="18">
        <f>IF(ISERROR(VLOOKUP('Prices revenue smoothing'!A677,Quantities!$A$1:$B$576,2,FALSE)),0,VLOOKUP('Prices revenue smoothing'!A677,Quantities!$A$1:$B$576,2,FALSE))</f>
        <v>1</v>
      </c>
      <c r="C677" s="19"/>
      <c r="D677" s="20">
        <v>6</v>
      </c>
      <c r="E677" s="21">
        <v>1</v>
      </c>
      <c r="F677" s="22">
        <v>0</v>
      </c>
      <c r="G677" s="23">
        <v>0</v>
      </c>
      <c r="H677" s="23">
        <v>0</v>
      </c>
      <c r="I677" s="23">
        <f>VLOOKUP(A677,'[1]Public Lighting Charges'!$A$8:$L$689,12,FALSE)</f>
        <v>0</v>
      </c>
      <c r="J677" s="24">
        <f t="shared" si="986"/>
        <v>0</v>
      </c>
      <c r="K677" s="25">
        <f t="shared" si="987"/>
        <v>0</v>
      </c>
      <c r="L677" s="25">
        <f t="shared" si="1021"/>
        <v>0</v>
      </c>
      <c r="M677" s="25">
        <f t="shared" si="1021"/>
        <v>0</v>
      </c>
      <c r="N677" s="25">
        <f t="shared" si="1021"/>
        <v>0</v>
      </c>
      <c r="O677" s="25">
        <f t="shared" si="1021"/>
        <v>0</v>
      </c>
      <c r="U677" s="61">
        <f t="shared" si="969"/>
        <v>0</v>
      </c>
      <c r="V677" s="61">
        <f t="shared" si="970"/>
        <v>0</v>
      </c>
      <c r="W677" s="61">
        <f t="shared" si="971"/>
        <v>0</v>
      </c>
      <c r="X677" s="61">
        <f t="shared" si="972"/>
        <v>0</v>
      </c>
      <c r="Y677" s="61">
        <f t="shared" si="973"/>
        <v>0</v>
      </c>
      <c r="Z677" s="62">
        <f t="shared" si="974"/>
        <v>0</v>
      </c>
      <c r="AA677" s="61">
        <f t="shared" si="988"/>
        <v>0</v>
      </c>
      <c r="AB677" s="63">
        <f t="shared" si="989"/>
        <v>0</v>
      </c>
      <c r="AC677" s="73"/>
      <c r="AD677" s="81">
        <f t="shared" si="990"/>
        <v>0</v>
      </c>
      <c r="AE677" s="81">
        <f t="shared" si="975"/>
        <v>0</v>
      </c>
      <c r="AF677" s="81">
        <f t="shared" si="976"/>
        <v>0</v>
      </c>
      <c r="AG677" s="81">
        <f t="shared" si="977"/>
        <v>0</v>
      </c>
      <c r="AH677" s="81">
        <f t="shared" si="978"/>
        <v>0</v>
      </c>
      <c r="AI677" s="82">
        <f t="shared" si="979"/>
        <v>0</v>
      </c>
      <c r="AK677" s="86">
        <f t="shared" si="980"/>
        <v>0</v>
      </c>
      <c r="AL677" s="86">
        <f t="shared" si="981"/>
        <v>0</v>
      </c>
      <c r="AM677" s="86">
        <f t="shared" si="982"/>
        <v>0</v>
      </c>
      <c r="AN677" s="86">
        <f t="shared" si="983"/>
        <v>0</v>
      </c>
      <c r="AO677" s="56"/>
      <c r="AP677" s="53" t="str">
        <f t="shared" si="991"/>
        <v>INC0040-ST-0001-006-B</v>
      </c>
      <c r="AQ677" s="53">
        <f t="shared" si="992"/>
        <v>0</v>
      </c>
      <c r="AR677" s="54">
        <f t="shared" ref="AR677:AU677" si="1023">IF($B677=0,L677,AQ677*(1+AK677))</f>
        <v>0</v>
      </c>
      <c r="AS677" s="54">
        <f t="shared" si="1023"/>
        <v>0</v>
      </c>
      <c r="AT677" s="54">
        <f t="shared" si="1023"/>
        <v>0</v>
      </c>
      <c r="AU677" s="54">
        <f t="shared" si="1023"/>
        <v>0</v>
      </c>
      <c r="AW677" s="102">
        <f t="shared" si="994"/>
        <v>0</v>
      </c>
      <c r="AX677" s="102">
        <f t="shared" si="995"/>
        <v>0</v>
      </c>
      <c r="AY677" s="103">
        <f t="shared" si="996"/>
        <v>0</v>
      </c>
    </row>
    <row r="678" spans="1:51" x14ac:dyDescent="0.2">
      <c r="A678" s="27" t="s">
        <v>665</v>
      </c>
      <c r="B678" s="18">
        <f>IF(ISERROR(VLOOKUP('Prices revenue smoothing'!A678,Quantities!$A$1:$B$576,2,FALSE)),0,VLOOKUP('Prices revenue smoothing'!A678,Quantities!$A$1:$B$576,2,FALSE))</f>
        <v>1</v>
      </c>
      <c r="C678" s="19"/>
      <c r="D678" s="20">
        <v>6</v>
      </c>
      <c r="E678" s="21">
        <v>1</v>
      </c>
      <c r="F678" s="22">
        <v>0</v>
      </c>
      <c r="G678" s="23">
        <v>0</v>
      </c>
      <c r="H678" s="23">
        <v>0</v>
      </c>
      <c r="I678" s="23">
        <f>VLOOKUP(A678,'[1]Public Lighting Charges'!$A$8:$L$689,12,FALSE)</f>
        <v>0</v>
      </c>
      <c r="J678" s="24">
        <f t="shared" si="986"/>
        <v>0</v>
      </c>
      <c r="K678" s="25">
        <f t="shared" si="987"/>
        <v>0</v>
      </c>
      <c r="L678" s="25">
        <f t="shared" si="1021"/>
        <v>0</v>
      </c>
      <c r="M678" s="25">
        <f t="shared" si="1021"/>
        <v>0</v>
      </c>
      <c r="N678" s="25">
        <f t="shared" si="1021"/>
        <v>0</v>
      </c>
      <c r="O678" s="25">
        <f t="shared" si="1021"/>
        <v>0</v>
      </c>
      <c r="U678" s="61">
        <f t="shared" si="969"/>
        <v>0</v>
      </c>
      <c r="V678" s="61">
        <f t="shared" si="970"/>
        <v>0</v>
      </c>
      <c r="W678" s="61">
        <f t="shared" si="971"/>
        <v>0</v>
      </c>
      <c r="X678" s="61">
        <f t="shared" si="972"/>
        <v>0</v>
      </c>
      <c r="Y678" s="61">
        <f t="shared" si="973"/>
        <v>0</v>
      </c>
      <c r="Z678" s="62">
        <f t="shared" si="974"/>
        <v>0</v>
      </c>
      <c r="AA678" s="61">
        <f t="shared" si="988"/>
        <v>0</v>
      </c>
      <c r="AB678" s="63">
        <f t="shared" si="989"/>
        <v>0</v>
      </c>
      <c r="AC678" s="73"/>
      <c r="AD678" s="81">
        <f t="shared" si="990"/>
        <v>0</v>
      </c>
      <c r="AE678" s="81">
        <f t="shared" si="975"/>
        <v>0</v>
      </c>
      <c r="AF678" s="81">
        <f t="shared" si="976"/>
        <v>0</v>
      </c>
      <c r="AG678" s="81">
        <f t="shared" si="977"/>
        <v>0</v>
      </c>
      <c r="AH678" s="81">
        <f t="shared" si="978"/>
        <v>0</v>
      </c>
      <c r="AI678" s="82">
        <f t="shared" si="979"/>
        <v>0</v>
      </c>
      <c r="AK678" s="86">
        <f t="shared" si="980"/>
        <v>0</v>
      </c>
      <c r="AL678" s="86">
        <f t="shared" si="981"/>
        <v>0</v>
      </c>
      <c r="AM678" s="86">
        <f t="shared" si="982"/>
        <v>0</v>
      </c>
      <c r="AN678" s="86">
        <f t="shared" si="983"/>
        <v>0</v>
      </c>
      <c r="AO678" s="56"/>
      <c r="AP678" s="53" t="str">
        <f t="shared" si="991"/>
        <v>INC0050-ST-0001-006-B</v>
      </c>
      <c r="AQ678" s="53">
        <f t="shared" si="992"/>
        <v>0</v>
      </c>
      <c r="AR678" s="54">
        <f t="shared" ref="AR678:AU678" si="1024">IF($B678=0,L678,AQ678*(1+AK678))</f>
        <v>0</v>
      </c>
      <c r="AS678" s="54">
        <f t="shared" si="1024"/>
        <v>0</v>
      </c>
      <c r="AT678" s="54">
        <f t="shared" si="1024"/>
        <v>0</v>
      </c>
      <c r="AU678" s="54">
        <f t="shared" si="1024"/>
        <v>0</v>
      </c>
      <c r="AW678" s="102">
        <f t="shared" si="994"/>
        <v>0</v>
      </c>
      <c r="AX678" s="102">
        <f t="shared" si="995"/>
        <v>0</v>
      </c>
      <c r="AY678" s="103">
        <f t="shared" si="996"/>
        <v>0</v>
      </c>
    </row>
    <row r="679" spans="1:51" x14ac:dyDescent="0.2">
      <c r="A679" s="27" t="s">
        <v>666</v>
      </c>
      <c r="B679" s="18">
        <f>IF(ISERROR(VLOOKUP('Prices revenue smoothing'!A679,Quantities!$A$1:$B$576,2,FALSE)),0,VLOOKUP('Prices revenue smoothing'!A679,Quantities!$A$1:$B$576,2,FALSE))</f>
        <v>10</v>
      </c>
      <c r="C679" s="19"/>
      <c r="D679" s="20">
        <v>6</v>
      </c>
      <c r="E679" s="21">
        <v>1</v>
      </c>
      <c r="F679" s="22">
        <v>0</v>
      </c>
      <c r="G679" s="23">
        <v>0</v>
      </c>
      <c r="H679" s="23">
        <v>0</v>
      </c>
      <c r="I679" s="23">
        <f>VLOOKUP(A679,'[1]Public Lighting Charges'!$A$8:$L$689,12,FALSE)</f>
        <v>0</v>
      </c>
      <c r="J679" s="24">
        <f t="shared" si="986"/>
        <v>0</v>
      </c>
      <c r="K679" s="25">
        <f t="shared" si="987"/>
        <v>0</v>
      </c>
      <c r="L679" s="25">
        <f t="shared" si="1021"/>
        <v>0</v>
      </c>
      <c r="M679" s="25">
        <f t="shared" si="1021"/>
        <v>0</v>
      </c>
      <c r="N679" s="25">
        <f t="shared" si="1021"/>
        <v>0</v>
      </c>
      <c r="O679" s="25">
        <f t="shared" si="1021"/>
        <v>0</v>
      </c>
      <c r="U679" s="61">
        <f t="shared" si="969"/>
        <v>0</v>
      </c>
      <c r="V679" s="61">
        <f t="shared" si="970"/>
        <v>0</v>
      </c>
      <c r="W679" s="61">
        <f t="shared" si="971"/>
        <v>0</v>
      </c>
      <c r="X679" s="61">
        <f t="shared" si="972"/>
        <v>0</v>
      </c>
      <c r="Y679" s="61">
        <f t="shared" si="973"/>
        <v>0</v>
      </c>
      <c r="Z679" s="62">
        <f t="shared" si="974"/>
        <v>0</v>
      </c>
      <c r="AA679" s="61">
        <f t="shared" si="988"/>
        <v>0</v>
      </c>
      <c r="AB679" s="63">
        <f t="shared" si="989"/>
        <v>0</v>
      </c>
      <c r="AC679" s="73"/>
      <c r="AD679" s="81">
        <f t="shared" si="990"/>
        <v>0</v>
      </c>
      <c r="AE679" s="81">
        <f t="shared" si="975"/>
        <v>0</v>
      </c>
      <c r="AF679" s="81">
        <f t="shared" si="976"/>
        <v>0</v>
      </c>
      <c r="AG679" s="81">
        <f t="shared" si="977"/>
        <v>0</v>
      </c>
      <c r="AH679" s="81">
        <f t="shared" si="978"/>
        <v>0</v>
      </c>
      <c r="AI679" s="82">
        <f t="shared" si="979"/>
        <v>0</v>
      </c>
      <c r="AK679" s="86">
        <f t="shared" si="980"/>
        <v>0</v>
      </c>
      <c r="AL679" s="86">
        <f t="shared" si="981"/>
        <v>0</v>
      </c>
      <c r="AM679" s="86">
        <f t="shared" si="982"/>
        <v>0</v>
      </c>
      <c r="AN679" s="86">
        <f t="shared" si="983"/>
        <v>0</v>
      </c>
      <c r="AO679" s="56"/>
      <c r="AP679" s="53" t="str">
        <f t="shared" si="991"/>
        <v>INC0080-ST-0001-006-B</v>
      </c>
      <c r="AQ679" s="53">
        <f t="shared" si="992"/>
        <v>0</v>
      </c>
      <c r="AR679" s="54">
        <f t="shared" ref="AR679:AU679" si="1025">IF($B679=0,L679,AQ679*(1+AK679))</f>
        <v>0</v>
      </c>
      <c r="AS679" s="54">
        <f t="shared" si="1025"/>
        <v>0</v>
      </c>
      <c r="AT679" s="54">
        <f t="shared" si="1025"/>
        <v>0</v>
      </c>
      <c r="AU679" s="54">
        <f t="shared" si="1025"/>
        <v>0</v>
      </c>
      <c r="AW679" s="102">
        <f t="shared" si="994"/>
        <v>0</v>
      </c>
      <c r="AX679" s="102">
        <f t="shared" si="995"/>
        <v>0</v>
      </c>
      <c r="AY679" s="103">
        <f t="shared" si="996"/>
        <v>0</v>
      </c>
    </row>
    <row r="680" spans="1:51" x14ac:dyDescent="0.2">
      <c r="A680" s="27" t="s">
        <v>667</v>
      </c>
      <c r="B680" s="18">
        <f>IF(ISERROR(VLOOKUP('Prices revenue smoothing'!A680,Quantities!$A$1:$B$576,2,FALSE)),0,VLOOKUP('Prices revenue smoothing'!A680,Quantities!$A$1:$B$576,2,FALSE))</f>
        <v>1</v>
      </c>
      <c r="C680" s="19"/>
      <c r="D680" s="20">
        <v>6</v>
      </c>
      <c r="E680" s="21">
        <v>1</v>
      </c>
      <c r="F680" s="22">
        <v>0</v>
      </c>
      <c r="G680" s="23">
        <v>0</v>
      </c>
      <c r="H680" s="23">
        <v>0</v>
      </c>
      <c r="I680" s="23">
        <f>VLOOKUP(A680,'[1]Public Lighting Charges'!$A$8:$L$689,12,FALSE)</f>
        <v>0</v>
      </c>
      <c r="J680" s="24">
        <f t="shared" si="986"/>
        <v>0</v>
      </c>
      <c r="K680" s="25">
        <f t="shared" si="987"/>
        <v>0</v>
      </c>
      <c r="L680" s="25">
        <f t="shared" si="1021"/>
        <v>0</v>
      </c>
      <c r="M680" s="25">
        <f t="shared" si="1021"/>
        <v>0</v>
      </c>
      <c r="N680" s="25">
        <f t="shared" si="1021"/>
        <v>0</v>
      </c>
      <c r="O680" s="25">
        <f t="shared" si="1021"/>
        <v>0</v>
      </c>
      <c r="U680" s="61">
        <f t="shared" si="969"/>
        <v>0</v>
      </c>
      <c r="V680" s="61">
        <f t="shared" si="970"/>
        <v>0</v>
      </c>
      <c r="W680" s="61">
        <f t="shared" si="971"/>
        <v>0</v>
      </c>
      <c r="X680" s="61">
        <f t="shared" si="972"/>
        <v>0</v>
      </c>
      <c r="Y680" s="61">
        <f t="shared" si="973"/>
        <v>0</v>
      </c>
      <c r="Z680" s="62">
        <f t="shared" si="974"/>
        <v>0</v>
      </c>
      <c r="AA680" s="61">
        <f t="shared" si="988"/>
        <v>0</v>
      </c>
      <c r="AB680" s="63">
        <f t="shared" si="989"/>
        <v>0</v>
      </c>
      <c r="AC680" s="73"/>
      <c r="AD680" s="81">
        <f t="shared" si="990"/>
        <v>0</v>
      </c>
      <c r="AE680" s="81">
        <f t="shared" si="975"/>
        <v>0</v>
      </c>
      <c r="AF680" s="81">
        <f t="shared" si="976"/>
        <v>0</v>
      </c>
      <c r="AG680" s="81">
        <f t="shared" si="977"/>
        <v>0</v>
      </c>
      <c r="AH680" s="81">
        <f t="shared" si="978"/>
        <v>0</v>
      </c>
      <c r="AI680" s="82">
        <f t="shared" si="979"/>
        <v>0</v>
      </c>
      <c r="AK680" s="86">
        <f t="shared" si="980"/>
        <v>0</v>
      </c>
      <c r="AL680" s="86">
        <f t="shared" si="981"/>
        <v>0</v>
      </c>
      <c r="AM680" s="86">
        <f t="shared" si="982"/>
        <v>0</v>
      </c>
      <c r="AN680" s="86">
        <f t="shared" si="983"/>
        <v>0</v>
      </c>
      <c r="AO680" s="56"/>
      <c r="AP680" s="53" t="str">
        <f t="shared" si="991"/>
        <v>INC0100-ST-0001-006-B</v>
      </c>
      <c r="AQ680" s="53">
        <f t="shared" si="992"/>
        <v>0</v>
      </c>
      <c r="AR680" s="54">
        <f t="shared" ref="AR680:AU680" si="1026">IF($B680=0,L680,AQ680*(1+AK680))</f>
        <v>0</v>
      </c>
      <c r="AS680" s="54">
        <f t="shared" si="1026"/>
        <v>0</v>
      </c>
      <c r="AT680" s="54">
        <f t="shared" si="1026"/>
        <v>0</v>
      </c>
      <c r="AU680" s="54">
        <f t="shared" si="1026"/>
        <v>0</v>
      </c>
      <c r="AW680" s="102">
        <f t="shared" si="994"/>
        <v>0</v>
      </c>
      <c r="AX680" s="102">
        <f t="shared" si="995"/>
        <v>0</v>
      </c>
      <c r="AY680" s="103">
        <f t="shared" si="996"/>
        <v>0</v>
      </c>
    </row>
    <row r="681" spans="1:51" x14ac:dyDescent="0.2">
      <c r="A681" s="27" t="s">
        <v>668</v>
      </c>
      <c r="B681" s="18">
        <f>IF(ISERROR(VLOOKUP('Prices revenue smoothing'!A681,Quantities!$A$1:$B$576,2,FALSE)),0,VLOOKUP('Prices revenue smoothing'!A681,Quantities!$A$1:$B$576,2,FALSE))</f>
        <v>2</v>
      </c>
      <c r="C681" s="19"/>
      <c r="D681" s="20">
        <v>6</v>
      </c>
      <c r="E681" s="21">
        <v>1</v>
      </c>
      <c r="F681" s="22">
        <v>0</v>
      </c>
      <c r="G681" s="23">
        <v>0</v>
      </c>
      <c r="H681" s="23">
        <v>0</v>
      </c>
      <c r="I681" s="23">
        <f>VLOOKUP(A681,'[1]Public Lighting Charges'!$A$8:$L$689,12,FALSE)</f>
        <v>0</v>
      </c>
      <c r="J681" s="24">
        <f t="shared" si="986"/>
        <v>0</v>
      </c>
      <c r="K681" s="25">
        <f t="shared" si="987"/>
        <v>0</v>
      </c>
      <c r="L681" s="25">
        <f t="shared" si="1021"/>
        <v>0</v>
      </c>
      <c r="M681" s="25">
        <f t="shared" si="1021"/>
        <v>0</v>
      </c>
      <c r="N681" s="25">
        <f t="shared" si="1021"/>
        <v>0</v>
      </c>
      <c r="O681" s="25">
        <f t="shared" si="1021"/>
        <v>0</v>
      </c>
      <c r="U681" s="61">
        <f t="shared" si="969"/>
        <v>0</v>
      </c>
      <c r="V681" s="61">
        <f t="shared" si="970"/>
        <v>0</v>
      </c>
      <c r="W681" s="61">
        <f t="shared" si="971"/>
        <v>0</v>
      </c>
      <c r="X681" s="61">
        <f t="shared" si="972"/>
        <v>0</v>
      </c>
      <c r="Y681" s="61">
        <f t="shared" si="973"/>
        <v>0</v>
      </c>
      <c r="Z681" s="62">
        <f t="shared" si="974"/>
        <v>0</v>
      </c>
      <c r="AA681" s="61">
        <f t="shared" si="988"/>
        <v>0</v>
      </c>
      <c r="AB681" s="63">
        <f t="shared" si="989"/>
        <v>0</v>
      </c>
      <c r="AC681" s="73"/>
      <c r="AD681" s="81">
        <f t="shared" si="990"/>
        <v>0</v>
      </c>
      <c r="AE681" s="81">
        <f t="shared" si="975"/>
        <v>0</v>
      </c>
      <c r="AF681" s="81">
        <f t="shared" si="976"/>
        <v>0</v>
      </c>
      <c r="AG681" s="81">
        <f t="shared" si="977"/>
        <v>0</v>
      </c>
      <c r="AH681" s="81">
        <f t="shared" si="978"/>
        <v>0</v>
      </c>
      <c r="AI681" s="82">
        <f t="shared" si="979"/>
        <v>0</v>
      </c>
      <c r="AK681" s="86">
        <f t="shared" si="980"/>
        <v>0</v>
      </c>
      <c r="AL681" s="86">
        <f t="shared" si="981"/>
        <v>0</v>
      </c>
      <c r="AM681" s="86">
        <f t="shared" si="982"/>
        <v>0</v>
      </c>
      <c r="AN681" s="86">
        <f t="shared" si="983"/>
        <v>0</v>
      </c>
      <c r="AO681" s="56"/>
      <c r="AP681" s="53" t="str">
        <f t="shared" si="991"/>
        <v>INC0110-ST-0001-006-B</v>
      </c>
      <c r="AQ681" s="53">
        <f t="shared" si="992"/>
        <v>0</v>
      </c>
      <c r="AR681" s="54">
        <f t="shared" ref="AR681:AU681" si="1027">IF($B681=0,L681,AQ681*(1+AK681))</f>
        <v>0</v>
      </c>
      <c r="AS681" s="54">
        <f t="shared" si="1027"/>
        <v>0</v>
      </c>
      <c r="AT681" s="54">
        <f t="shared" si="1027"/>
        <v>0</v>
      </c>
      <c r="AU681" s="54">
        <f t="shared" si="1027"/>
        <v>0</v>
      </c>
      <c r="AW681" s="102">
        <f t="shared" si="994"/>
        <v>0</v>
      </c>
      <c r="AX681" s="102">
        <f t="shared" si="995"/>
        <v>0</v>
      </c>
      <c r="AY681" s="103">
        <f t="shared" si="996"/>
        <v>0</v>
      </c>
    </row>
    <row r="682" spans="1:51" x14ac:dyDescent="0.2">
      <c r="A682" s="27" t="s">
        <v>669</v>
      </c>
      <c r="B682" s="18">
        <f>IF(ISERROR(VLOOKUP('Prices revenue smoothing'!A682,Quantities!$A$1:$B$576,2,FALSE)),0,VLOOKUP('Prices revenue smoothing'!A682,Quantities!$A$1:$B$576,2,FALSE))</f>
        <v>1</v>
      </c>
      <c r="C682" s="19"/>
      <c r="D682" s="20">
        <v>6</v>
      </c>
      <c r="E682" s="21">
        <v>1</v>
      </c>
      <c r="F682" s="22">
        <v>0</v>
      </c>
      <c r="G682" s="23">
        <v>0</v>
      </c>
      <c r="H682" s="23">
        <v>0</v>
      </c>
      <c r="I682" s="23">
        <f>VLOOKUP(A682,'[1]Public Lighting Charges'!$A$8:$L$689,12,FALSE)</f>
        <v>0</v>
      </c>
      <c r="J682" s="24">
        <f t="shared" si="986"/>
        <v>0</v>
      </c>
      <c r="K682" s="25">
        <f t="shared" si="987"/>
        <v>0</v>
      </c>
      <c r="L682" s="25">
        <f t="shared" si="1021"/>
        <v>0</v>
      </c>
      <c r="M682" s="25">
        <f t="shared" si="1021"/>
        <v>0</v>
      </c>
      <c r="N682" s="25">
        <f t="shared" si="1021"/>
        <v>0</v>
      </c>
      <c r="O682" s="25">
        <f t="shared" si="1021"/>
        <v>0</v>
      </c>
      <c r="U682" s="61">
        <f t="shared" si="969"/>
        <v>0</v>
      </c>
      <c r="V682" s="61">
        <f t="shared" si="970"/>
        <v>0</v>
      </c>
      <c r="W682" s="61">
        <f t="shared" si="971"/>
        <v>0</v>
      </c>
      <c r="X682" s="61">
        <f t="shared" si="972"/>
        <v>0</v>
      </c>
      <c r="Y682" s="61">
        <f t="shared" si="973"/>
        <v>0</v>
      </c>
      <c r="Z682" s="62">
        <f t="shared" si="974"/>
        <v>0</v>
      </c>
      <c r="AA682" s="61">
        <f t="shared" si="988"/>
        <v>0</v>
      </c>
      <c r="AB682" s="63">
        <f t="shared" si="989"/>
        <v>0</v>
      </c>
      <c r="AC682" s="73"/>
      <c r="AD682" s="81">
        <f t="shared" si="990"/>
        <v>0</v>
      </c>
      <c r="AE682" s="81">
        <f t="shared" si="975"/>
        <v>0</v>
      </c>
      <c r="AF682" s="81">
        <f t="shared" si="976"/>
        <v>0</v>
      </c>
      <c r="AG682" s="81">
        <f t="shared" si="977"/>
        <v>0</v>
      </c>
      <c r="AH682" s="81">
        <f t="shared" si="978"/>
        <v>0</v>
      </c>
      <c r="AI682" s="82">
        <f t="shared" si="979"/>
        <v>0</v>
      </c>
      <c r="AK682" s="86">
        <f t="shared" si="980"/>
        <v>0</v>
      </c>
      <c r="AL682" s="86">
        <f t="shared" si="981"/>
        <v>0</v>
      </c>
      <c r="AM682" s="86">
        <f t="shared" si="982"/>
        <v>0</v>
      </c>
      <c r="AN682" s="86">
        <f t="shared" si="983"/>
        <v>0</v>
      </c>
      <c r="AO682" s="56"/>
      <c r="AP682" s="53" t="str">
        <f t="shared" si="991"/>
        <v>MHR0010-ST-0001-006-B</v>
      </c>
      <c r="AQ682" s="53">
        <f t="shared" si="992"/>
        <v>0</v>
      </c>
      <c r="AR682" s="54">
        <f t="shared" ref="AR682:AU682" si="1028">IF($B682=0,L682,AQ682*(1+AK682))</f>
        <v>0</v>
      </c>
      <c r="AS682" s="54">
        <f t="shared" si="1028"/>
        <v>0</v>
      </c>
      <c r="AT682" s="54">
        <f t="shared" si="1028"/>
        <v>0</v>
      </c>
      <c r="AU682" s="54">
        <f t="shared" si="1028"/>
        <v>0</v>
      </c>
      <c r="AW682" s="102">
        <f t="shared" si="994"/>
        <v>0</v>
      </c>
      <c r="AX682" s="102">
        <f t="shared" si="995"/>
        <v>0</v>
      </c>
      <c r="AY682" s="103">
        <f t="shared" si="996"/>
        <v>0</v>
      </c>
    </row>
    <row r="683" spans="1:51" x14ac:dyDescent="0.2">
      <c r="A683" s="27" t="s">
        <v>670</v>
      </c>
      <c r="B683" s="18">
        <f>IF(ISERROR(VLOOKUP('Prices revenue smoothing'!A683,Quantities!$A$1:$B$576,2,FALSE)),0,VLOOKUP('Prices revenue smoothing'!A683,Quantities!$A$1:$B$576,2,FALSE))</f>
        <v>4</v>
      </c>
      <c r="C683" s="19"/>
      <c r="D683" s="20">
        <v>6</v>
      </c>
      <c r="E683" s="21">
        <v>1</v>
      </c>
      <c r="F683" s="22">
        <v>0</v>
      </c>
      <c r="G683" s="23">
        <v>0</v>
      </c>
      <c r="H683" s="23">
        <v>0</v>
      </c>
      <c r="I683" s="23">
        <f>VLOOKUP(A683,'[1]Public Lighting Charges'!$A$8:$L$689,12,FALSE)</f>
        <v>0</v>
      </c>
      <c r="J683" s="24">
        <f t="shared" si="986"/>
        <v>0</v>
      </c>
      <c r="K683" s="25">
        <f t="shared" si="987"/>
        <v>0</v>
      </c>
      <c r="L683" s="25">
        <f t="shared" si="1021"/>
        <v>0</v>
      </c>
      <c r="M683" s="25">
        <f t="shared" si="1021"/>
        <v>0</v>
      </c>
      <c r="N683" s="25">
        <f t="shared" si="1021"/>
        <v>0</v>
      </c>
      <c r="O683" s="25">
        <f t="shared" si="1021"/>
        <v>0</v>
      </c>
      <c r="U683" s="61">
        <f t="shared" si="969"/>
        <v>0</v>
      </c>
      <c r="V683" s="61">
        <f t="shared" si="970"/>
        <v>0</v>
      </c>
      <c r="W683" s="61">
        <f t="shared" si="971"/>
        <v>0</v>
      </c>
      <c r="X683" s="61">
        <f t="shared" si="972"/>
        <v>0</v>
      </c>
      <c r="Y683" s="61">
        <f t="shared" si="973"/>
        <v>0</v>
      </c>
      <c r="Z683" s="62">
        <f t="shared" si="974"/>
        <v>0</v>
      </c>
      <c r="AA683" s="61">
        <f t="shared" si="988"/>
        <v>0</v>
      </c>
      <c r="AB683" s="63">
        <f t="shared" si="989"/>
        <v>0</v>
      </c>
      <c r="AC683" s="73"/>
      <c r="AD683" s="81">
        <f t="shared" si="990"/>
        <v>0</v>
      </c>
      <c r="AE683" s="81">
        <f t="shared" si="975"/>
        <v>0</v>
      </c>
      <c r="AF683" s="81">
        <f t="shared" si="976"/>
        <v>0</v>
      </c>
      <c r="AG683" s="81">
        <f t="shared" si="977"/>
        <v>0</v>
      </c>
      <c r="AH683" s="81">
        <f t="shared" si="978"/>
        <v>0</v>
      </c>
      <c r="AI683" s="82">
        <f t="shared" si="979"/>
        <v>0</v>
      </c>
      <c r="AK683" s="86">
        <f t="shared" si="980"/>
        <v>0</v>
      </c>
      <c r="AL683" s="86">
        <f t="shared" si="981"/>
        <v>0</v>
      </c>
      <c r="AM683" s="86">
        <f t="shared" si="982"/>
        <v>0</v>
      </c>
      <c r="AN683" s="86">
        <f t="shared" si="983"/>
        <v>0</v>
      </c>
      <c r="AO683" s="56"/>
      <c r="AP683" s="53" t="str">
        <f t="shared" si="991"/>
        <v>MHR0020-ST-0001-006-B</v>
      </c>
      <c r="AQ683" s="53">
        <f t="shared" si="992"/>
        <v>0</v>
      </c>
      <c r="AR683" s="54">
        <f t="shared" ref="AR683:AU683" si="1029">IF($B683=0,L683,AQ683*(1+AK683))</f>
        <v>0</v>
      </c>
      <c r="AS683" s="54">
        <f t="shared" si="1029"/>
        <v>0</v>
      </c>
      <c r="AT683" s="54">
        <f t="shared" si="1029"/>
        <v>0</v>
      </c>
      <c r="AU683" s="54">
        <f t="shared" si="1029"/>
        <v>0</v>
      </c>
      <c r="AW683" s="102">
        <f t="shared" si="994"/>
        <v>0</v>
      </c>
      <c r="AX683" s="102">
        <f t="shared" si="995"/>
        <v>0</v>
      </c>
      <c r="AY683" s="103">
        <f t="shared" si="996"/>
        <v>0</v>
      </c>
    </row>
    <row r="684" spans="1:51" x14ac:dyDescent="0.2">
      <c r="A684" s="27" t="s">
        <v>671</v>
      </c>
      <c r="B684" s="18">
        <f>IF(ISERROR(VLOOKUP('Prices revenue smoothing'!A684,Quantities!$A$1:$B$576,2,FALSE)),0,VLOOKUP('Prices revenue smoothing'!A684,Quantities!$A$1:$B$576,2,FALSE))</f>
        <v>34</v>
      </c>
      <c r="C684" s="19"/>
      <c r="D684" s="20">
        <v>6</v>
      </c>
      <c r="E684" s="21">
        <v>1</v>
      </c>
      <c r="F684" s="22">
        <v>0</v>
      </c>
      <c r="G684" s="23">
        <v>0</v>
      </c>
      <c r="H684" s="23">
        <v>0</v>
      </c>
      <c r="I684" s="23">
        <f>VLOOKUP(A684,'[1]Public Lighting Charges'!$A$8:$L$689,12,FALSE)</f>
        <v>0</v>
      </c>
      <c r="J684" s="24">
        <f t="shared" si="986"/>
        <v>0</v>
      </c>
      <c r="K684" s="25">
        <f t="shared" si="987"/>
        <v>0</v>
      </c>
      <c r="L684" s="25">
        <f t="shared" si="1021"/>
        <v>0</v>
      </c>
      <c r="M684" s="25">
        <f t="shared" si="1021"/>
        <v>0</v>
      </c>
      <c r="N684" s="25">
        <f t="shared" si="1021"/>
        <v>0</v>
      </c>
      <c r="O684" s="25">
        <f t="shared" si="1021"/>
        <v>0</v>
      </c>
      <c r="U684" s="61">
        <f t="shared" si="969"/>
        <v>0</v>
      </c>
      <c r="V684" s="61">
        <f t="shared" si="970"/>
        <v>0</v>
      </c>
      <c r="W684" s="61">
        <f t="shared" si="971"/>
        <v>0</v>
      </c>
      <c r="X684" s="61">
        <f t="shared" si="972"/>
        <v>0</v>
      </c>
      <c r="Y684" s="61">
        <f t="shared" si="973"/>
        <v>0</v>
      </c>
      <c r="Z684" s="62">
        <f t="shared" si="974"/>
        <v>0</v>
      </c>
      <c r="AA684" s="61">
        <f t="shared" si="988"/>
        <v>0</v>
      </c>
      <c r="AB684" s="63">
        <f t="shared" si="989"/>
        <v>0</v>
      </c>
      <c r="AC684" s="73"/>
      <c r="AD684" s="81">
        <f t="shared" si="990"/>
        <v>0</v>
      </c>
      <c r="AE684" s="81">
        <f t="shared" si="975"/>
        <v>0</v>
      </c>
      <c r="AF684" s="81">
        <f t="shared" si="976"/>
        <v>0</v>
      </c>
      <c r="AG684" s="81">
        <f t="shared" si="977"/>
        <v>0</v>
      </c>
      <c r="AH684" s="81">
        <f t="shared" si="978"/>
        <v>0</v>
      </c>
      <c r="AI684" s="82">
        <f t="shared" si="979"/>
        <v>0</v>
      </c>
      <c r="AK684" s="86">
        <f t="shared" si="980"/>
        <v>0</v>
      </c>
      <c r="AL684" s="86">
        <f t="shared" si="981"/>
        <v>0</v>
      </c>
      <c r="AM684" s="86">
        <f t="shared" si="982"/>
        <v>0</v>
      </c>
      <c r="AN684" s="86">
        <f t="shared" si="983"/>
        <v>0</v>
      </c>
      <c r="AO684" s="56"/>
      <c r="AP684" s="53" t="str">
        <f t="shared" si="991"/>
        <v>MHR0030-ST-0001-006-B</v>
      </c>
      <c r="AQ684" s="53">
        <f t="shared" si="992"/>
        <v>0</v>
      </c>
      <c r="AR684" s="54">
        <f t="shared" ref="AR684:AU684" si="1030">IF($B684=0,L684,AQ684*(1+AK684))</f>
        <v>0</v>
      </c>
      <c r="AS684" s="54">
        <f t="shared" si="1030"/>
        <v>0</v>
      </c>
      <c r="AT684" s="54">
        <f t="shared" si="1030"/>
        <v>0</v>
      </c>
      <c r="AU684" s="54">
        <f t="shared" si="1030"/>
        <v>0</v>
      </c>
      <c r="AW684" s="102">
        <f t="shared" si="994"/>
        <v>0</v>
      </c>
      <c r="AX684" s="102">
        <f t="shared" si="995"/>
        <v>0</v>
      </c>
      <c r="AY684" s="103">
        <f t="shared" si="996"/>
        <v>0</v>
      </c>
    </row>
    <row r="685" spans="1:51" x14ac:dyDescent="0.2">
      <c r="A685" s="27" t="s">
        <v>672</v>
      </c>
      <c r="B685" s="18">
        <f>IF(ISERROR(VLOOKUP('Prices revenue smoothing'!A685,Quantities!$A$1:$B$576,2,FALSE)),0,VLOOKUP('Prices revenue smoothing'!A685,Quantities!$A$1:$B$576,2,FALSE))</f>
        <v>4</v>
      </c>
      <c r="C685" s="19"/>
      <c r="D685" s="20">
        <v>6</v>
      </c>
      <c r="E685" s="21">
        <v>1</v>
      </c>
      <c r="F685" s="22">
        <v>0</v>
      </c>
      <c r="G685" s="23">
        <v>0</v>
      </c>
      <c r="H685" s="23">
        <v>0</v>
      </c>
      <c r="I685" s="23">
        <f>VLOOKUP(A685,'[1]Public Lighting Charges'!$A$8:$L$689,12,FALSE)</f>
        <v>0</v>
      </c>
      <c r="J685" s="24">
        <f t="shared" si="986"/>
        <v>0</v>
      </c>
      <c r="K685" s="25">
        <f t="shared" si="987"/>
        <v>0</v>
      </c>
      <c r="L685" s="25">
        <f t="shared" si="1021"/>
        <v>0</v>
      </c>
      <c r="M685" s="25">
        <f t="shared" si="1021"/>
        <v>0</v>
      </c>
      <c r="N685" s="25">
        <f t="shared" si="1021"/>
        <v>0</v>
      </c>
      <c r="O685" s="25">
        <f t="shared" si="1021"/>
        <v>0</v>
      </c>
      <c r="U685" s="61">
        <f t="shared" si="969"/>
        <v>0</v>
      </c>
      <c r="V685" s="61">
        <f t="shared" si="970"/>
        <v>0</v>
      </c>
      <c r="W685" s="61">
        <f t="shared" si="971"/>
        <v>0</v>
      </c>
      <c r="X685" s="61">
        <f t="shared" si="972"/>
        <v>0</v>
      </c>
      <c r="Y685" s="61">
        <f t="shared" si="973"/>
        <v>0</v>
      </c>
      <c r="Z685" s="62">
        <f t="shared" si="974"/>
        <v>0</v>
      </c>
      <c r="AA685" s="61">
        <f t="shared" si="988"/>
        <v>0</v>
      </c>
      <c r="AB685" s="63">
        <f t="shared" si="989"/>
        <v>0</v>
      </c>
      <c r="AC685" s="73"/>
      <c r="AD685" s="81">
        <f t="shared" si="990"/>
        <v>0</v>
      </c>
      <c r="AE685" s="81">
        <f t="shared" si="975"/>
        <v>0</v>
      </c>
      <c r="AF685" s="81">
        <f t="shared" si="976"/>
        <v>0</v>
      </c>
      <c r="AG685" s="81">
        <f t="shared" si="977"/>
        <v>0</v>
      </c>
      <c r="AH685" s="81">
        <f t="shared" si="978"/>
        <v>0</v>
      </c>
      <c r="AI685" s="82">
        <f t="shared" si="979"/>
        <v>0</v>
      </c>
      <c r="AK685" s="86">
        <f t="shared" si="980"/>
        <v>0</v>
      </c>
      <c r="AL685" s="86">
        <f t="shared" si="981"/>
        <v>0</v>
      </c>
      <c r="AM685" s="86">
        <f t="shared" si="982"/>
        <v>0</v>
      </c>
      <c r="AN685" s="86">
        <f t="shared" si="983"/>
        <v>0</v>
      </c>
      <c r="AO685" s="56"/>
      <c r="AP685" s="53" t="str">
        <f t="shared" si="991"/>
        <v>MHR0070-ST-0001-006-B</v>
      </c>
      <c r="AQ685" s="53">
        <f t="shared" si="992"/>
        <v>0</v>
      </c>
      <c r="AR685" s="54">
        <f t="shared" ref="AR685:AU685" si="1031">IF($B685=0,L685,AQ685*(1+AK685))</f>
        <v>0</v>
      </c>
      <c r="AS685" s="54">
        <f t="shared" si="1031"/>
        <v>0</v>
      </c>
      <c r="AT685" s="54">
        <f t="shared" si="1031"/>
        <v>0</v>
      </c>
      <c r="AU685" s="54">
        <f t="shared" si="1031"/>
        <v>0</v>
      </c>
      <c r="AW685" s="102">
        <f t="shared" si="994"/>
        <v>0</v>
      </c>
      <c r="AX685" s="102">
        <f t="shared" si="995"/>
        <v>0</v>
      </c>
      <c r="AY685" s="103">
        <f t="shared" si="996"/>
        <v>0</v>
      </c>
    </row>
    <row r="686" spans="1:51" x14ac:dyDescent="0.2">
      <c r="A686" s="27" t="s">
        <v>673</v>
      </c>
      <c r="B686" s="18">
        <f>IF(ISERROR(VLOOKUP('Prices revenue smoothing'!A686,Quantities!$A$1:$B$576,2,FALSE)),0,VLOOKUP('Prices revenue smoothing'!A686,Quantities!$A$1:$B$576,2,FALSE))</f>
        <v>7</v>
      </c>
      <c r="C686" s="19"/>
      <c r="D686" s="20">
        <v>6</v>
      </c>
      <c r="E686" s="21">
        <v>1</v>
      </c>
      <c r="F686" s="22">
        <v>0</v>
      </c>
      <c r="G686" s="23">
        <v>0</v>
      </c>
      <c r="H686" s="23">
        <v>0</v>
      </c>
      <c r="I686" s="23">
        <f>VLOOKUP(A686,'[1]Public Lighting Charges'!$A$8:$L$689,12,FALSE)</f>
        <v>0</v>
      </c>
      <c r="J686" s="24">
        <f t="shared" si="986"/>
        <v>0</v>
      </c>
      <c r="K686" s="25">
        <f t="shared" si="987"/>
        <v>0</v>
      </c>
      <c r="L686" s="25">
        <f t="shared" si="1021"/>
        <v>0</v>
      </c>
      <c r="M686" s="25">
        <f t="shared" si="1021"/>
        <v>0</v>
      </c>
      <c r="N686" s="25">
        <f t="shared" si="1021"/>
        <v>0</v>
      </c>
      <c r="O686" s="25">
        <f t="shared" si="1021"/>
        <v>0</v>
      </c>
      <c r="U686" s="61">
        <f t="shared" si="969"/>
        <v>0</v>
      </c>
      <c r="V686" s="61">
        <f t="shared" si="970"/>
        <v>0</v>
      </c>
      <c r="W686" s="61">
        <f t="shared" si="971"/>
        <v>0</v>
      </c>
      <c r="X686" s="61">
        <f t="shared" si="972"/>
        <v>0</v>
      </c>
      <c r="Y686" s="61">
        <f t="shared" si="973"/>
        <v>0</v>
      </c>
      <c r="Z686" s="62">
        <f t="shared" si="974"/>
        <v>0</v>
      </c>
      <c r="AA686" s="61">
        <f t="shared" si="988"/>
        <v>0</v>
      </c>
      <c r="AB686" s="63">
        <f t="shared" si="989"/>
        <v>0</v>
      </c>
      <c r="AC686" s="73"/>
      <c r="AD686" s="81">
        <f t="shared" si="990"/>
        <v>0</v>
      </c>
      <c r="AE686" s="81">
        <f t="shared" si="975"/>
        <v>0</v>
      </c>
      <c r="AF686" s="81">
        <f t="shared" si="976"/>
        <v>0</v>
      </c>
      <c r="AG686" s="81">
        <f t="shared" si="977"/>
        <v>0</v>
      </c>
      <c r="AH686" s="81">
        <f t="shared" si="978"/>
        <v>0</v>
      </c>
      <c r="AI686" s="82">
        <f t="shared" si="979"/>
        <v>0</v>
      </c>
      <c r="AK686" s="86">
        <f t="shared" si="980"/>
        <v>0</v>
      </c>
      <c r="AL686" s="86">
        <f t="shared" si="981"/>
        <v>0</v>
      </c>
      <c r="AM686" s="86">
        <f t="shared" si="982"/>
        <v>0</v>
      </c>
      <c r="AN686" s="86">
        <f t="shared" si="983"/>
        <v>0</v>
      </c>
      <c r="AO686" s="56"/>
      <c r="AP686" s="53" t="str">
        <f t="shared" si="991"/>
        <v>MHR0100-ST-0001-006-B</v>
      </c>
      <c r="AQ686" s="53">
        <f t="shared" si="992"/>
        <v>0</v>
      </c>
      <c r="AR686" s="54">
        <f t="shared" ref="AR686:AU686" si="1032">IF($B686=0,L686,AQ686*(1+AK686))</f>
        <v>0</v>
      </c>
      <c r="AS686" s="54">
        <f t="shared" si="1032"/>
        <v>0</v>
      </c>
      <c r="AT686" s="54">
        <f t="shared" si="1032"/>
        <v>0</v>
      </c>
      <c r="AU686" s="54">
        <f t="shared" si="1032"/>
        <v>0</v>
      </c>
      <c r="AW686" s="102">
        <f t="shared" si="994"/>
        <v>0</v>
      </c>
      <c r="AX686" s="102">
        <f t="shared" si="995"/>
        <v>0</v>
      </c>
      <c r="AY686" s="103">
        <f t="shared" si="996"/>
        <v>0</v>
      </c>
    </row>
    <row r="687" spans="1:51" x14ac:dyDescent="0.2">
      <c r="A687" s="27" t="s">
        <v>674</v>
      </c>
      <c r="B687" s="18">
        <f>IF(ISERROR(VLOOKUP('Prices revenue smoothing'!A687,Quantities!$A$1:$B$576,2,FALSE)),0,VLOOKUP('Prices revenue smoothing'!A687,Quantities!$A$1:$B$576,2,FALSE))</f>
        <v>4</v>
      </c>
      <c r="C687" s="19"/>
      <c r="D687" s="20">
        <v>6</v>
      </c>
      <c r="E687" s="21">
        <v>1</v>
      </c>
      <c r="F687" s="22">
        <v>0</v>
      </c>
      <c r="G687" s="23">
        <v>0</v>
      </c>
      <c r="H687" s="23">
        <v>0</v>
      </c>
      <c r="I687" s="23">
        <f>VLOOKUP(A687,'[1]Public Lighting Charges'!$A$8:$L$689,12,FALSE)</f>
        <v>0</v>
      </c>
      <c r="J687" s="24">
        <f t="shared" si="986"/>
        <v>0</v>
      </c>
      <c r="K687" s="25">
        <f t="shared" si="987"/>
        <v>0</v>
      </c>
      <c r="L687" s="25">
        <f t="shared" si="1021"/>
        <v>0</v>
      </c>
      <c r="M687" s="25">
        <f t="shared" si="1021"/>
        <v>0</v>
      </c>
      <c r="N687" s="25">
        <f t="shared" si="1021"/>
        <v>0</v>
      </c>
      <c r="O687" s="25">
        <f t="shared" si="1021"/>
        <v>0</v>
      </c>
      <c r="U687" s="61">
        <f t="shared" si="969"/>
        <v>0</v>
      </c>
      <c r="V687" s="61">
        <f t="shared" si="970"/>
        <v>0</v>
      </c>
      <c r="W687" s="61">
        <f t="shared" si="971"/>
        <v>0</v>
      </c>
      <c r="X687" s="61">
        <f t="shared" si="972"/>
        <v>0</v>
      </c>
      <c r="Y687" s="61">
        <f t="shared" si="973"/>
        <v>0</v>
      </c>
      <c r="Z687" s="62">
        <f t="shared" si="974"/>
        <v>0</v>
      </c>
      <c r="AA687" s="61">
        <f t="shared" si="988"/>
        <v>0</v>
      </c>
      <c r="AB687" s="63">
        <f t="shared" si="989"/>
        <v>0</v>
      </c>
      <c r="AC687" s="73"/>
      <c r="AD687" s="81">
        <f t="shared" si="990"/>
        <v>0</v>
      </c>
      <c r="AE687" s="81">
        <f t="shared" si="975"/>
        <v>0</v>
      </c>
      <c r="AF687" s="81">
        <f t="shared" si="976"/>
        <v>0</v>
      </c>
      <c r="AG687" s="81">
        <f t="shared" si="977"/>
        <v>0</v>
      </c>
      <c r="AH687" s="81">
        <f t="shared" si="978"/>
        <v>0</v>
      </c>
      <c r="AI687" s="82">
        <f t="shared" si="979"/>
        <v>0</v>
      </c>
      <c r="AK687" s="86">
        <f t="shared" si="980"/>
        <v>0</v>
      </c>
      <c r="AL687" s="86">
        <f t="shared" si="981"/>
        <v>0</v>
      </c>
      <c r="AM687" s="86">
        <f t="shared" si="982"/>
        <v>0</v>
      </c>
      <c r="AN687" s="86">
        <f t="shared" si="983"/>
        <v>0</v>
      </c>
      <c r="AO687" s="56"/>
      <c r="AP687" s="53" t="str">
        <f t="shared" si="991"/>
        <v>MVA0010-ST-0001-006-B</v>
      </c>
      <c r="AQ687" s="53">
        <f t="shared" si="992"/>
        <v>0</v>
      </c>
      <c r="AR687" s="54">
        <f t="shared" ref="AR687:AU687" si="1033">IF($B687=0,L687,AQ687*(1+AK687))</f>
        <v>0</v>
      </c>
      <c r="AS687" s="54">
        <f t="shared" si="1033"/>
        <v>0</v>
      </c>
      <c r="AT687" s="54">
        <f t="shared" si="1033"/>
        <v>0</v>
      </c>
      <c r="AU687" s="54">
        <f t="shared" si="1033"/>
        <v>0</v>
      </c>
      <c r="AW687" s="102">
        <f t="shared" si="994"/>
        <v>0</v>
      </c>
      <c r="AX687" s="102">
        <f t="shared" si="995"/>
        <v>0</v>
      </c>
      <c r="AY687" s="103">
        <f t="shared" si="996"/>
        <v>0</v>
      </c>
    </row>
    <row r="688" spans="1:51" x14ac:dyDescent="0.2">
      <c r="A688" s="27" t="s">
        <v>675</v>
      </c>
      <c r="B688" s="18">
        <f>IF(ISERROR(VLOOKUP('Prices revenue smoothing'!A688,Quantities!$A$1:$B$576,2,FALSE)),0,VLOOKUP('Prices revenue smoothing'!A688,Quantities!$A$1:$B$576,2,FALSE))</f>
        <v>237</v>
      </c>
      <c r="C688" s="19"/>
      <c r="D688" s="20">
        <v>6</v>
      </c>
      <c r="E688" s="21">
        <v>1</v>
      </c>
      <c r="F688" s="22">
        <v>0</v>
      </c>
      <c r="G688" s="23">
        <v>0</v>
      </c>
      <c r="H688" s="23">
        <v>0</v>
      </c>
      <c r="I688" s="23">
        <f>VLOOKUP(A688,'[1]Public Lighting Charges'!$A$8:$L$689,12,FALSE)</f>
        <v>0</v>
      </c>
      <c r="J688" s="24">
        <f t="shared" si="986"/>
        <v>0</v>
      </c>
      <c r="K688" s="25">
        <f t="shared" si="987"/>
        <v>0</v>
      </c>
      <c r="L688" s="25">
        <f t="shared" si="1021"/>
        <v>0</v>
      </c>
      <c r="M688" s="25">
        <f t="shared" si="1021"/>
        <v>0</v>
      </c>
      <c r="N688" s="25">
        <f t="shared" si="1021"/>
        <v>0</v>
      </c>
      <c r="O688" s="25">
        <f t="shared" si="1021"/>
        <v>0</v>
      </c>
      <c r="U688" s="61">
        <f t="shared" si="969"/>
        <v>0</v>
      </c>
      <c r="V688" s="61">
        <f t="shared" si="970"/>
        <v>0</v>
      </c>
      <c r="W688" s="61">
        <f t="shared" si="971"/>
        <v>0</v>
      </c>
      <c r="X688" s="61">
        <f t="shared" si="972"/>
        <v>0</v>
      </c>
      <c r="Y688" s="61">
        <f t="shared" si="973"/>
        <v>0</v>
      </c>
      <c r="Z688" s="62">
        <f t="shared" si="974"/>
        <v>0</v>
      </c>
      <c r="AA688" s="61">
        <f t="shared" si="988"/>
        <v>0</v>
      </c>
      <c r="AB688" s="63">
        <f t="shared" si="989"/>
        <v>0</v>
      </c>
      <c r="AC688" s="73"/>
      <c r="AD688" s="81">
        <f t="shared" si="990"/>
        <v>0</v>
      </c>
      <c r="AE688" s="81">
        <f t="shared" si="975"/>
        <v>0</v>
      </c>
      <c r="AF688" s="81">
        <f t="shared" si="976"/>
        <v>0</v>
      </c>
      <c r="AG688" s="81">
        <f t="shared" si="977"/>
        <v>0</v>
      </c>
      <c r="AH688" s="81">
        <f t="shared" si="978"/>
        <v>0</v>
      </c>
      <c r="AI688" s="82">
        <f t="shared" si="979"/>
        <v>0</v>
      </c>
      <c r="AK688" s="86">
        <f t="shared" si="980"/>
        <v>0</v>
      </c>
      <c r="AL688" s="86">
        <f t="shared" si="981"/>
        <v>0</v>
      </c>
      <c r="AM688" s="86">
        <f t="shared" si="982"/>
        <v>0</v>
      </c>
      <c r="AN688" s="86">
        <f t="shared" si="983"/>
        <v>0</v>
      </c>
      <c r="AO688" s="56"/>
      <c r="AP688" s="53" t="str">
        <f t="shared" si="991"/>
        <v>MVA0020-ST-0001-006-B</v>
      </c>
      <c r="AQ688" s="53">
        <f t="shared" si="992"/>
        <v>0</v>
      </c>
      <c r="AR688" s="54">
        <f t="shared" ref="AR688:AU688" si="1034">IF($B688=0,L688,AQ688*(1+AK688))</f>
        <v>0</v>
      </c>
      <c r="AS688" s="54">
        <f t="shared" si="1034"/>
        <v>0</v>
      </c>
      <c r="AT688" s="54">
        <f t="shared" si="1034"/>
        <v>0</v>
      </c>
      <c r="AU688" s="54">
        <f t="shared" si="1034"/>
        <v>0</v>
      </c>
      <c r="AW688" s="102">
        <f t="shared" si="994"/>
        <v>0</v>
      </c>
      <c r="AX688" s="102">
        <f t="shared" si="995"/>
        <v>0</v>
      </c>
      <c r="AY688" s="103">
        <f t="shared" si="996"/>
        <v>0</v>
      </c>
    </row>
    <row r="689" spans="1:51" x14ac:dyDescent="0.2">
      <c r="A689" s="27" t="s">
        <v>676</v>
      </c>
      <c r="B689" s="18">
        <f>IF(ISERROR(VLOOKUP('Prices revenue smoothing'!A689,Quantities!$A$1:$B$576,2,FALSE)),0,VLOOKUP('Prices revenue smoothing'!A689,Quantities!$A$1:$B$576,2,FALSE))</f>
        <v>145</v>
      </c>
      <c r="C689" s="19"/>
      <c r="D689" s="20">
        <v>6</v>
      </c>
      <c r="E689" s="21">
        <v>1</v>
      </c>
      <c r="F689" s="22">
        <v>0</v>
      </c>
      <c r="G689" s="23">
        <v>0</v>
      </c>
      <c r="H689" s="23">
        <v>0</v>
      </c>
      <c r="I689" s="23">
        <f>VLOOKUP(A689,'[1]Public Lighting Charges'!$A$8:$L$689,12,FALSE)</f>
        <v>0</v>
      </c>
      <c r="J689" s="24">
        <f t="shared" si="986"/>
        <v>0</v>
      </c>
      <c r="K689" s="25">
        <f t="shared" si="987"/>
        <v>0</v>
      </c>
      <c r="L689" s="25">
        <f t="shared" si="1021"/>
        <v>0</v>
      </c>
      <c r="M689" s="25">
        <f t="shared" si="1021"/>
        <v>0</v>
      </c>
      <c r="N689" s="25">
        <f t="shared" si="1021"/>
        <v>0</v>
      </c>
      <c r="O689" s="25">
        <f t="shared" si="1021"/>
        <v>0</v>
      </c>
      <c r="U689" s="61">
        <f t="shared" si="969"/>
        <v>0</v>
      </c>
      <c r="V689" s="61">
        <f t="shared" si="970"/>
        <v>0</v>
      </c>
      <c r="W689" s="61">
        <f t="shared" si="971"/>
        <v>0</v>
      </c>
      <c r="X689" s="61">
        <f t="shared" si="972"/>
        <v>0</v>
      </c>
      <c r="Y689" s="61">
        <f t="shared" si="973"/>
        <v>0</v>
      </c>
      <c r="Z689" s="62">
        <f t="shared" si="974"/>
        <v>0</v>
      </c>
      <c r="AA689" s="61">
        <f t="shared" si="988"/>
        <v>0</v>
      </c>
      <c r="AB689" s="63">
        <f t="shared" si="989"/>
        <v>0</v>
      </c>
      <c r="AC689" s="73"/>
      <c r="AD689" s="81">
        <f t="shared" si="990"/>
        <v>0</v>
      </c>
      <c r="AE689" s="81">
        <f t="shared" si="975"/>
        <v>0</v>
      </c>
      <c r="AF689" s="81">
        <f t="shared" si="976"/>
        <v>0</v>
      </c>
      <c r="AG689" s="81">
        <f t="shared" si="977"/>
        <v>0</v>
      </c>
      <c r="AH689" s="81">
        <f t="shared" si="978"/>
        <v>0</v>
      </c>
      <c r="AI689" s="82">
        <f t="shared" si="979"/>
        <v>0</v>
      </c>
      <c r="AK689" s="86">
        <f t="shared" si="980"/>
        <v>0</v>
      </c>
      <c r="AL689" s="86">
        <f t="shared" si="981"/>
        <v>0</v>
      </c>
      <c r="AM689" s="86">
        <f t="shared" si="982"/>
        <v>0</v>
      </c>
      <c r="AN689" s="86">
        <f t="shared" si="983"/>
        <v>0</v>
      </c>
      <c r="AO689" s="56"/>
      <c r="AP689" s="53" t="str">
        <f t="shared" si="991"/>
        <v>MVA0080-ST-0001-006-B</v>
      </c>
      <c r="AQ689" s="53">
        <f t="shared" si="992"/>
        <v>0</v>
      </c>
      <c r="AR689" s="54">
        <f t="shared" ref="AR689:AU689" si="1035">IF($B689=0,L689,AQ689*(1+AK689))</f>
        <v>0</v>
      </c>
      <c r="AS689" s="54">
        <f t="shared" si="1035"/>
        <v>0</v>
      </c>
      <c r="AT689" s="54">
        <f t="shared" si="1035"/>
        <v>0</v>
      </c>
      <c r="AU689" s="54">
        <f t="shared" si="1035"/>
        <v>0</v>
      </c>
      <c r="AW689" s="102">
        <f t="shared" si="994"/>
        <v>0</v>
      </c>
      <c r="AX689" s="102">
        <f t="shared" si="995"/>
        <v>0</v>
      </c>
      <c r="AY689" s="103">
        <f t="shared" si="996"/>
        <v>0</v>
      </c>
    </row>
    <row r="690" spans="1:51" x14ac:dyDescent="0.2">
      <c r="A690" s="27" t="s">
        <v>677</v>
      </c>
      <c r="B690" s="18">
        <f>IF(ISERROR(VLOOKUP('Prices revenue smoothing'!A690,Quantities!$A$1:$B$576,2,FALSE)),0,VLOOKUP('Prices revenue smoothing'!A690,Quantities!$A$1:$B$576,2,FALSE))</f>
        <v>6</v>
      </c>
      <c r="C690" s="19"/>
      <c r="D690" s="20">
        <v>6</v>
      </c>
      <c r="E690" s="21">
        <v>1</v>
      </c>
      <c r="F690" s="22">
        <v>0</v>
      </c>
      <c r="G690" s="23">
        <v>0</v>
      </c>
      <c r="H690" s="23">
        <v>0</v>
      </c>
      <c r="I690" s="23">
        <f>VLOOKUP(A690,'[1]Public Lighting Charges'!$A$8:$L$689,12,FALSE)</f>
        <v>0</v>
      </c>
      <c r="J690" s="24">
        <f t="shared" si="986"/>
        <v>0</v>
      </c>
      <c r="K690" s="25">
        <f t="shared" si="987"/>
        <v>0</v>
      </c>
      <c r="L690" s="25">
        <f t="shared" si="1021"/>
        <v>0</v>
      </c>
      <c r="M690" s="25">
        <f t="shared" si="1021"/>
        <v>0</v>
      </c>
      <c r="N690" s="25">
        <f t="shared" si="1021"/>
        <v>0</v>
      </c>
      <c r="O690" s="25">
        <f t="shared" si="1021"/>
        <v>0</v>
      </c>
      <c r="U690" s="61">
        <f t="shared" si="969"/>
        <v>0</v>
      </c>
      <c r="V690" s="61">
        <f t="shared" si="970"/>
        <v>0</v>
      </c>
      <c r="W690" s="61">
        <f t="shared" si="971"/>
        <v>0</v>
      </c>
      <c r="X690" s="61">
        <f t="shared" si="972"/>
        <v>0</v>
      </c>
      <c r="Y690" s="61">
        <f t="shared" si="973"/>
        <v>0</v>
      </c>
      <c r="Z690" s="62">
        <f t="shared" si="974"/>
        <v>0</v>
      </c>
      <c r="AA690" s="61">
        <f t="shared" si="988"/>
        <v>0</v>
      </c>
      <c r="AB690" s="63">
        <f t="shared" si="989"/>
        <v>0</v>
      </c>
      <c r="AC690" s="73"/>
      <c r="AD690" s="81">
        <f t="shared" si="990"/>
        <v>0</v>
      </c>
      <c r="AE690" s="81">
        <f t="shared" si="975"/>
        <v>0</v>
      </c>
      <c r="AF690" s="81">
        <f t="shared" si="976"/>
        <v>0</v>
      </c>
      <c r="AG690" s="81">
        <f t="shared" si="977"/>
        <v>0</v>
      </c>
      <c r="AH690" s="81">
        <f t="shared" si="978"/>
        <v>0</v>
      </c>
      <c r="AI690" s="82">
        <f t="shared" si="979"/>
        <v>0</v>
      </c>
      <c r="AK690" s="86">
        <f t="shared" si="980"/>
        <v>0</v>
      </c>
      <c r="AL690" s="86">
        <f t="shared" si="981"/>
        <v>0</v>
      </c>
      <c r="AM690" s="86">
        <f t="shared" si="982"/>
        <v>0</v>
      </c>
      <c r="AN690" s="86">
        <f t="shared" si="983"/>
        <v>0</v>
      </c>
      <c r="AO690" s="56"/>
      <c r="AP690" s="53" t="str">
        <f t="shared" si="991"/>
        <v>MVA0120-ST-0001-006-B</v>
      </c>
      <c r="AQ690" s="53">
        <f t="shared" si="992"/>
        <v>0</v>
      </c>
      <c r="AR690" s="54">
        <f t="shared" ref="AR690:AU690" si="1036">IF($B690=0,L690,AQ690*(1+AK690))</f>
        <v>0</v>
      </c>
      <c r="AS690" s="54">
        <f t="shared" si="1036"/>
        <v>0</v>
      </c>
      <c r="AT690" s="54">
        <f t="shared" si="1036"/>
        <v>0</v>
      </c>
      <c r="AU690" s="54">
        <f t="shared" si="1036"/>
        <v>0</v>
      </c>
      <c r="AW690" s="102">
        <f t="shared" si="994"/>
        <v>0</v>
      </c>
      <c r="AX690" s="102">
        <f t="shared" si="995"/>
        <v>0</v>
      </c>
      <c r="AY690" s="103">
        <f t="shared" si="996"/>
        <v>0</v>
      </c>
    </row>
    <row r="691" spans="1:51" x14ac:dyDescent="0.2">
      <c r="A691" s="27" t="s">
        <v>678</v>
      </c>
      <c r="B691" s="18">
        <f>IF(ISERROR(VLOOKUP('Prices revenue smoothing'!A691,Quantities!$A$1:$B$576,2,FALSE)),0,VLOOKUP('Prices revenue smoothing'!A691,Quantities!$A$1:$B$576,2,FALSE))</f>
        <v>10</v>
      </c>
      <c r="C691" s="19"/>
      <c r="D691" s="20">
        <v>6</v>
      </c>
      <c r="E691" s="21">
        <v>1</v>
      </c>
      <c r="F691" s="22">
        <v>0</v>
      </c>
      <c r="G691" s="23">
        <v>0</v>
      </c>
      <c r="H691" s="23">
        <v>0</v>
      </c>
      <c r="I691" s="23">
        <f>VLOOKUP(A691,'[1]Public Lighting Charges'!$A$8:$L$689,12,FALSE)</f>
        <v>0</v>
      </c>
      <c r="J691" s="24">
        <f t="shared" si="986"/>
        <v>0</v>
      </c>
      <c r="K691" s="25">
        <f t="shared" si="987"/>
        <v>0</v>
      </c>
      <c r="L691" s="25">
        <f t="shared" si="1021"/>
        <v>0</v>
      </c>
      <c r="M691" s="25">
        <f t="shared" si="1021"/>
        <v>0</v>
      </c>
      <c r="N691" s="25">
        <f t="shared" si="1021"/>
        <v>0</v>
      </c>
      <c r="O691" s="25">
        <f t="shared" si="1021"/>
        <v>0</v>
      </c>
      <c r="U691" s="61">
        <f t="shared" si="969"/>
        <v>0</v>
      </c>
      <c r="V691" s="61">
        <f t="shared" si="970"/>
        <v>0</v>
      </c>
      <c r="W691" s="61">
        <f t="shared" si="971"/>
        <v>0</v>
      </c>
      <c r="X691" s="61">
        <f t="shared" si="972"/>
        <v>0</v>
      </c>
      <c r="Y691" s="61">
        <f t="shared" si="973"/>
        <v>0</v>
      </c>
      <c r="Z691" s="62">
        <f t="shared" si="974"/>
        <v>0</v>
      </c>
      <c r="AA691" s="61">
        <f t="shared" si="988"/>
        <v>0</v>
      </c>
      <c r="AB691" s="63">
        <f t="shared" si="989"/>
        <v>0</v>
      </c>
      <c r="AC691" s="73"/>
      <c r="AD691" s="81">
        <f t="shared" si="990"/>
        <v>0</v>
      </c>
      <c r="AE691" s="81">
        <f t="shared" si="975"/>
        <v>0</v>
      </c>
      <c r="AF691" s="81">
        <f t="shared" si="976"/>
        <v>0</v>
      </c>
      <c r="AG691" s="81">
        <f t="shared" si="977"/>
        <v>0</v>
      </c>
      <c r="AH691" s="81">
        <f t="shared" si="978"/>
        <v>0</v>
      </c>
      <c r="AI691" s="82">
        <f t="shared" si="979"/>
        <v>0</v>
      </c>
      <c r="AK691" s="86">
        <f t="shared" si="980"/>
        <v>0</v>
      </c>
      <c r="AL691" s="86">
        <f t="shared" si="981"/>
        <v>0</v>
      </c>
      <c r="AM691" s="86">
        <f t="shared" si="982"/>
        <v>0</v>
      </c>
      <c r="AN691" s="86">
        <f t="shared" si="983"/>
        <v>0</v>
      </c>
      <c r="AO691" s="56"/>
      <c r="AP691" s="53" t="str">
        <f t="shared" si="991"/>
        <v>MVA0220-ST-0001-006-B</v>
      </c>
      <c r="AQ691" s="53">
        <f t="shared" si="992"/>
        <v>0</v>
      </c>
      <c r="AR691" s="54">
        <f t="shared" ref="AR691:AU691" si="1037">IF($B691=0,L691,AQ691*(1+AK691))</f>
        <v>0</v>
      </c>
      <c r="AS691" s="54">
        <f t="shared" si="1037"/>
        <v>0</v>
      </c>
      <c r="AT691" s="54">
        <f t="shared" si="1037"/>
        <v>0</v>
      </c>
      <c r="AU691" s="54">
        <f t="shared" si="1037"/>
        <v>0</v>
      </c>
      <c r="AW691" s="102">
        <f t="shared" si="994"/>
        <v>0</v>
      </c>
      <c r="AX691" s="102">
        <f t="shared" si="995"/>
        <v>0</v>
      </c>
      <c r="AY691" s="103">
        <f t="shared" si="996"/>
        <v>0</v>
      </c>
    </row>
    <row r="692" spans="1:51" ht="13.5" thickBot="1" x14ac:dyDescent="0.25">
      <c r="A692" s="27" t="s">
        <v>679</v>
      </c>
      <c r="B692" s="18">
        <f>IF(ISERROR(VLOOKUP('Prices revenue smoothing'!A692,Quantities!$A$1:$B$576,2,FALSE)),0,VLOOKUP('Prices revenue smoothing'!A692,Quantities!$A$1:$B$576,2,FALSE))</f>
        <v>1</v>
      </c>
      <c r="C692" s="19"/>
      <c r="D692" s="20">
        <v>6</v>
      </c>
      <c r="E692" s="21">
        <v>1</v>
      </c>
      <c r="F692" s="28">
        <v>0</v>
      </c>
      <c r="G692" s="29">
        <v>0</v>
      </c>
      <c r="H692" s="29">
        <v>0</v>
      </c>
      <c r="I692" s="29">
        <f>VLOOKUP(A692,'[1]Public Lighting Charges'!$A$8:$L$689,12,FALSE)</f>
        <v>0</v>
      </c>
      <c r="J692" s="30">
        <f t="shared" si="986"/>
        <v>0</v>
      </c>
      <c r="K692" s="25">
        <f t="shared" si="987"/>
        <v>0</v>
      </c>
      <c r="L692" s="25">
        <f t="shared" si="1021"/>
        <v>0</v>
      </c>
      <c r="M692" s="25">
        <f t="shared" si="1021"/>
        <v>0</v>
      </c>
      <c r="N692" s="25">
        <f t="shared" si="1021"/>
        <v>0</v>
      </c>
      <c r="O692" s="25">
        <f t="shared" si="1021"/>
        <v>0</v>
      </c>
      <c r="U692" s="61">
        <f t="shared" si="969"/>
        <v>0</v>
      </c>
      <c r="V692" s="61">
        <f t="shared" si="970"/>
        <v>0</v>
      </c>
      <c r="W692" s="61">
        <f t="shared" si="971"/>
        <v>0</v>
      </c>
      <c r="X692" s="61">
        <f t="shared" si="972"/>
        <v>0</v>
      </c>
      <c r="Y692" s="61">
        <f t="shared" si="973"/>
        <v>0</v>
      </c>
      <c r="Z692" s="62">
        <f t="shared" si="974"/>
        <v>0</v>
      </c>
      <c r="AA692" s="61">
        <f t="shared" si="988"/>
        <v>0</v>
      </c>
      <c r="AB692" s="63">
        <f t="shared" si="989"/>
        <v>0</v>
      </c>
      <c r="AC692" s="73"/>
      <c r="AD692" s="81">
        <f t="shared" si="990"/>
        <v>0</v>
      </c>
      <c r="AE692" s="81">
        <f t="shared" si="975"/>
        <v>0</v>
      </c>
      <c r="AF692" s="81">
        <f t="shared" si="976"/>
        <v>0</v>
      </c>
      <c r="AG692" s="81">
        <f t="shared" si="977"/>
        <v>0</v>
      </c>
      <c r="AH692" s="81">
        <f t="shared" si="978"/>
        <v>0</v>
      </c>
      <c r="AI692" s="82">
        <f t="shared" si="979"/>
        <v>0</v>
      </c>
      <c r="AK692" s="86">
        <f t="shared" si="980"/>
        <v>0</v>
      </c>
      <c r="AL692" s="86">
        <f t="shared" si="981"/>
        <v>0</v>
      </c>
      <c r="AM692" s="86">
        <f t="shared" si="982"/>
        <v>0</v>
      </c>
      <c r="AN692" s="86">
        <f t="shared" si="983"/>
        <v>0</v>
      </c>
      <c r="AO692" s="56"/>
      <c r="AP692" s="53" t="str">
        <f t="shared" si="991"/>
        <v>MVA0290-ST-0001-006-B</v>
      </c>
      <c r="AQ692" s="53">
        <f t="shared" si="992"/>
        <v>0</v>
      </c>
      <c r="AR692" s="54">
        <f t="shared" ref="AR692:AU692" si="1038">IF($B692=0,L692,AQ692*(1+AK692))</f>
        <v>0</v>
      </c>
      <c r="AS692" s="54">
        <f t="shared" si="1038"/>
        <v>0</v>
      </c>
      <c r="AT692" s="54">
        <f t="shared" si="1038"/>
        <v>0</v>
      </c>
      <c r="AU692" s="54">
        <f t="shared" si="1038"/>
        <v>0</v>
      </c>
      <c r="AW692" s="102">
        <f t="shared" si="994"/>
        <v>0</v>
      </c>
      <c r="AX692" s="102">
        <f t="shared" si="995"/>
        <v>0</v>
      </c>
      <c r="AY692" s="103">
        <f t="shared" si="996"/>
        <v>0</v>
      </c>
    </row>
    <row r="694" spans="1:51" x14ac:dyDescent="0.2">
      <c r="B694" s="2">
        <f>SUM(B12:B692)</f>
        <v>149270</v>
      </c>
    </row>
  </sheetData>
  <autoFilter ref="A11:AI692"/>
  <mergeCells count="15">
    <mergeCell ref="S8:T8"/>
    <mergeCell ref="S9:T9"/>
    <mergeCell ref="H9:I9"/>
    <mergeCell ref="U1:AB1"/>
    <mergeCell ref="AD1:AI1"/>
    <mergeCell ref="S3:T3"/>
    <mergeCell ref="S4:T4"/>
    <mergeCell ref="S6:T6"/>
    <mergeCell ref="S7:T7"/>
    <mergeCell ref="AK8:AN8"/>
    <mergeCell ref="AK6:AN6"/>
    <mergeCell ref="AK4:AN4"/>
    <mergeCell ref="AK1:AN1"/>
    <mergeCell ref="AQ5:AT5"/>
    <mergeCell ref="AP1:AU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8"/>
  <sheetViews>
    <sheetView showGridLines="0" workbookViewId="0">
      <selection activeCell="E4" sqref="E4"/>
    </sheetView>
  </sheetViews>
  <sheetFormatPr defaultRowHeight="15" x14ac:dyDescent="0.25"/>
  <cols>
    <col min="3" max="3" width="20.42578125" bestFit="1" customWidth="1"/>
    <col min="4" max="9" width="15.28515625" bestFit="1" customWidth="1"/>
  </cols>
  <sheetData>
    <row r="3" spans="3:9" x14ac:dyDescent="0.25">
      <c r="C3" s="51" t="s">
        <v>705</v>
      </c>
      <c r="D3" s="50" t="s">
        <v>684</v>
      </c>
      <c r="E3" s="50" t="s">
        <v>685</v>
      </c>
      <c r="F3" s="50" t="s">
        <v>686</v>
      </c>
      <c r="G3" s="50" t="s">
        <v>687</v>
      </c>
      <c r="H3" s="50" t="s">
        <v>688</v>
      </c>
      <c r="I3" s="50" t="s">
        <v>691</v>
      </c>
    </row>
    <row r="4" spans="3:9" x14ac:dyDescent="0.25">
      <c r="C4" s="46" t="s">
        <v>695</v>
      </c>
      <c r="D4" s="47">
        <f>'Prices revenue smoothing'!U9</f>
        <v>9857817.6316183452</v>
      </c>
      <c r="E4" s="47">
        <f>'Prices revenue smoothing'!V9</f>
        <v>13238118.298380207</v>
      </c>
      <c r="F4" s="47">
        <f>'Prices revenue smoothing'!W9</f>
        <v>13268602.594538305</v>
      </c>
      <c r="G4" s="47">
        <f>'Prices revenue smoothing'!X9</f>
        <v>13241107.30276625</v>
      </c>
      <c r="H4" s="47">
        <f>'Prices revenue smoothing'!Y9</f>
        <v>13350662.194105683</v>
      </c>
      <c r="I4" s="47">
        <f>NPV('Prices revenue smoothing'!$U$3,Summary!D4:H4)</f>
        <v>51687387.429512002</v>
      </c>
    </row>
    <row r="5" spans="3:9" x14ac:dyDescent="0.25">
      <c r="C5" s="46" t="s">
        <v>696</v>
      </c>
      <c r="D5" s="47">
        <f>'Prices revenue smoothing'!U8</f>
        <v>9857817.6316183452</v>
      </c>
      <c r="E5" s="47">
        <f>'Prices revenue smoothing'!V8</f>
        <v>11106451.074292723</v>
      </c>
      <c r="F5" s="47">
        <f>'Prices revenue smoothing'!W8</f>
        <v>12513241.781833131</v>
      </c>
      <c r="G5" s="47">
        <f>'Prices revenue smoothing'!X8</f>
        <v>14098222.631443566</v>
      </c>
      <c r="H5" s="47">
        <f>'Prices revenue smoothing'!Y8</f>
        <v>15883963.950437643</v>
      </c>
      <c r="I5" s="47">
        <f>NPV('Prices revenue smoothing'!$U$3,Summary!D5:H5)</f>
        <v>51687387.429565869</v>
      </c>
    </row>
    <row r="6" spans="3:9" x14ac:dyDescent="0.25">
      <c r="C6" s="122" t="s">
        <v>706</v>
      </c>
      <c r="D6" s="122"/>
      <c r="E6" s="48">
        <f t="shared" ref="E6:H7" si="0">(E4-D4)/D4</f>
        <v>0.34290557941747218</v>
      </c>
      <c r="F6" s="48">
        <f t="shared" si="0"/>
        <v>2.3027665617573224E-3</v>
      </c>
      <c r="G6" s="48">
        <f t="shared" si="0"/>
        <v>-2.0722070448754167E-3</v>
      </c>
      <c r="H6" s="48">
        <f t="shared" si="0"/>
        <v>8.2738466530321766E-3</v>
      </c>
    </row>
    <row r="7" spans="3:9" x14ac:dyDescent="0.25">
      <c r="C7" s="122" t="s">
        <v>707</v>
      </c>
      <c r="D7" s="122"/>
      <c r="E7" s="48">
        <f t="shared" si="0"/>
        <v>0.12666428710036823</v>
      </c>
      <c r="F7" s="48">
        <f t="shared" si="0"/>
        <v>0.12666428710036834</v>
      </c>
      <c r="G7" s="48">
        <f t="shared" si="0"/>
        <v>0.12666428710036823</v>
      </c>
      <c r="H7" s="48">
        <f t="shared" si="0"/>
        <v>0.12666428710036826</v>
      </c>
    </row>
    <row r="8" spans="3:9" x14ac:dyDescent="0.25">
      <c r="C8" s="122" t="s">
        <v>704</v>
      </c>
      <c r="D8" s="122"/>
      <c r="E8" s="49">
        <f>'Prices revenue smoothing'!AK9</f>
        <v>0.14970571637394317</v>
      </c>
      <c r="F8" s="49">
        <f>'Prices revenue smoothing'!AL9</f>
        <v>0.14670544106300615</v>
      </c>
      <c r="G8" s="49">
        <f>'Prices revenue smoothing'!AM9</f>
        <v>0.14414144666111772</v>
      </c>
      <c r="H8" s="49">
        <f>'Prices revenue smoothing'!AN9</f>
        <v>0.14193963580113608</v>
      </c>
    </row>
  </sheetData>
  <mergeCells count="3">
    <mergeCell ref="C6:D6"/>
    <mergeCell ref="C7:D7"/>
    <mergeCell ref="C8:D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A1E837E562164AABFA2BD95B4BFCA3" ma:contentTypeVersion="0" ma:contentTypeDescription="Create a new document." ma:contentTypeScope="" ma:versionID="14996546c3df5d90b867dc7e93fdfa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81D910-BFD2-4D77-A7BE-A2254A1C0E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2AC7F6-404B-454E-926E-7FC5F39F2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B151CB-0BDE-4368-8E6B-9F1424F677E5}">
  <ds:schemaRefs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Prices</vt:lpstr>
      <vt:lpstr>Quantities</vt:lpstr>
      <vt:lpstr>Prices revenue smoothing</vt:lpstr>
      <vt:lpstr>Summary</vt:lpstr>
    </vt:vector>
  </TitlesOfParts>
  <Company>Essential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Remko Verschuur</dc:creator>
  <cp:lastModifiedBy>Innes, Nick</cp:lastModifiedBy>
  <dcterms:created xsi:type="dcterms:W3CDTF">2015-01-07T02:59:07Z</dcterms:created>
  <dcterms:modified xsi:type="dcterms:W3CDTF">2015-04-17T04:29:17Z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0x01010022A1E837E562164AABFA2BD95B4BFCA3</vt:lpwstr>
  </property>
</Properties>
</file>