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UE NETWORK MANAGEMENT\9. Revenue Management\9.3 Revenue\Tariffs &amp; Charges\Tariff Submissions\DUOS\2018\Submissions\Revision 21-10-17\"/>
    </mc:Choice>
  </mc:AlternateContent>
  <bookViews>
    <workbookView xWindow="0" yWindow="0" windowWidth="19200" windowHeight="11595" activeTab="1"/>
  </bookViews>
  <sheets>
    <sheet name="2018 Rates" sheetId="1" r:id="rId1"/>
    <sheet name="2018 - Labour Rates &amp; CP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52511"/>
</workbook>
</file>

<file path=xl/calcChain.xml><?xml version="1.0" encoding="utf-8"?>
<calcChain xmlns="http://schemas.openxmlformats.org/spreadsheetml/2006/main">
  <c r="J31" i="2" l="1"/>
  <c r="E31" i="2"/>
  <c r="C91" i="1" l="1"/>
  <c r="J27" i="2" l="1"/>
  <c r="H29" i="2"/>
  <c r="D76" i="1" l="1"/>
  <c r="D70" i="1"/>
  <c r="D63" i="1"/>
  <c r="D59" i="1"/>
  <c r="D55" i="1"/>
  <c r="D51" i="1"/>
  <c r="D47" i="1"/>
  <c r="D41" i="1"/>
  <c r="D35" i="1"/>
  <c r="D31" i="1"/>
  <c r="D25" i="1"/>
  <c r="E25" i="1" s="1"/>
  <c r="D19" i="1"/>
  <c r="D11" i="1"/>
  <c r="D7" i="1"/>
  <c r="D65" i="1"/>
  <c r="D49" i="1"/>
  <c r="D33" i="1"/>
  <c r="D14" i="1"/>
  <c r="D75" i="1"/>
  <c r="E75" i="1" s="1"/>
  <c r="D69" i="1"/>
  <c r="D62" i="1"/>
  <c r="D58" i="1"/>
  <c r="D54" i="1"/>
  <c r="D50" i="1"/>
  <c r="D44" i="1"/>
  <c r="D40" i="1"/>
  <c r="D34" i="1"/>
  <c r="D28" i="1"/>
  <c r="D22" i="1"/>
  <c r="D15" i="1"/>
  <c r="D10" i="1"/>
  <c r="D78" i="1"/>
  <c r="E78" i="1" s="1"/>
  <c r="D57" i="1"/>
  <c r="D43" i="1"/>
  <c r="D27" i="1"/>
  <c r="E27" i="1" s="1"/>
  <c r="D9" i="1"/>
  <c r="D77" i="1"/>
  <c r="D71" i="1"/>
  <c r="D64" i="1"/>
  <c r="D60" i="1"/>
  <c r="D56" i="1"/>
  <c r="D52" i="1"/>
  <c r="D48" i="1"/>
  <c r="D42" i="1"/>
  <c r="D36" i="1"/>
  <c r="D32" i="1"/>
  <c r="D26" i="1"/>
  <c r="D20" i="1"/>
  <c r="D12" i="1"/>
  <c r="D8" i="1"/>
  <c r="D72" i="1"/>
  <c r="D61" i="1"/>
  <c r="D53" i="1"/>
  <c r="D39" i="1"/>
  <c r="D21" i="1"/>
  <c r="E87" i="1"/>
  <c r="E86" i="1"/>
  <c r="E85" i="1"/>
  <c r="E84" i="1"/>
  <c r="E91" i="1"/>
  <c r="E76" i="1"/>
  <c r="E77" i="1" l="1"/>
  <c r="E26" i="1"/>
  <c r="E28" i="1"/>
  <c r="B42" i="2" l="1"/>
  <c r="B41" i="2"/>
  <c r="B40" i="2"/>
  <c r="B39" i="2"/>
  <c r="B38" i="2"/>
  <c r="B37" i="2"/>
  <c r="B36" i="2"/>
  <c r="C29" i="2"/>
  <c r="E27" i="2"/>
  <c r="E98" i="1"/>
  <c r="E96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4" i="1"/>
  <c r="E43" i="1"/>
  <c r="E42" i="1"/>
  <c r="E41" i="1"/>
  <c r="E40" i="1"/>
  <c r="E39" i="1"/>
  <c r="E36" i="1"/>
  <c r="E35" i="1"/>
  <c r="E34" i="1"/>
  <c r="E33" i="1"/>
  <c r="E32" i="1"/>
  <c r="E31" i="1"/>
  <c r="E22" i="1"/>
  <c r="E21" i="1"/>
  <c r="E20" i="1"/>
  <c r="E19" i="1"/>
  <c r="E15" i="1"/>
  <c r="E14" i="1"/>
  <c r="E12" i="1"/>
  <c r="E11" i="1"/>
  <c r="E10" i="1"/>
  <c r="E9" i="1"/>
  <c r="E8" i="1"/>
  <c r="E7" i="1"/>
  <c r="C36" i="2" l="1"/>
  <c r="C40" i="2"/>
  <c r="C37" i="2"/>
  <c r="C38" i="2"/>
  <c r="C41" i="2"/>
  <c r="C39" i="2"/>
  <c r="D39" i="2" s="1"/>
  <c r="E39" i="2" s="1"/>
  <c r="C50" i="2" s="1"/>
  <c r="C42" i="2"/>
  <c r="D42" i="2" s="1"/>
  <c r="E42" i="2" s="1"/>
  <c r="C53" i="2" s="1"/>
  <c r="E95" i="1"/>
  <c r="E97" i="1"/>
  <c r="D36" i="2"/>
  <c r="E36" i="2" s="1"/>
  <c r="C47" i="2" s="1"/>
  <c r="D37" i="2"/>
  <c r="E37" i="2" s="1"/>
  <c r="C48" i="2" s="1"/>
  <c r="D38" i="2"/>
  <c r="E38" i="2" s="1"/>
  <c r="C49" i="2" s="1"/>
  <c r="D40" i="2"/>
  <c r="E40" i="2" s="1"/>
  <c r="C51" i="2" s="1"/>
  <c r="D41" i="2"/>
  <c r="E41" i="2" s="1"/>
  <c r="C52" i="2" s="1"/>
  <c r="E65" i="1"/>
  <c r="E69" i="1"/>
  <c r="E70" i="1"/>
  <c r="E71" i="1"/>
  <c r="E72" i="1"/>
  <c r="D48" i="2" l="1"/>
  <c r="G37" i="2"/>
  <c r="D50" i="2"/>
  <c r="G39" i="2"/>
  <c r="D52" i="2"/>
  <c r="G41" i="2"/>
  <c r="D51" i="2"/>
  <c r="G40" i="2"/>
  <c r="D53" i="2"/>
  <c r="G42" i="2"/>
  <c r="D49" i="2"/>
  <c r="G38" i="2"/>
  <c r="D47" i="2"/>
  <c r="G36" i="2"/>
  <c r="H38" i="2" l="1"/>
  <c r="I38" i="2" s="1"/>
  <c r="H40" i="2"/>
  <c r="I40" i="2" s="1"/>
  <c r="J39" i="2"/>
  <c r="E50" i="2" s="1"/>
  <c r="F50" i="2" s="1"/>
  <c r="H39" i="2"/>
  <c r="I39" i="2" s="1"/>
  <c r="H36" i="2"/>
  <c r="H42" i="2"/>
  <c r="I42" i="2" s="1"/>
  <c r="J41" i="2"/>
  <c r="E52" i="2" s="1"/>
  <c r="F52" i="2" s="1"/>
  <c r="H41" i="2"/>
  <c r="I41" i="2" s="1"/>
  <c r="H37" i="2"/>
  <c r="I37" i="2" s="1"/>
  <c r="J42" i="2" l="1"/>
  <c r="E53" i="2" s="1"/>
  <c r="F53" i="2" s="1"/>
  <c r="J40" i="2"/>
  <c r="E51" i="2" s="1"/>
  <c r="F51" i="2" s="1"/>
  <c r="J37" i="2"/>
  <c r="E48" i="2" s="1"/>
  <c r="F48" i="2" s="1"/>
  <c r="I36" i="2"/>
  <c r="J36" i="2"/>
  <c r="E47" i="2" s="1"/>
  <c r="F47" i="2" s="1"/>
  <c r="J38" i="2"/>
  <c r="E49" i="2" s="1"/>
  <c r="F49" i="2" s="1"/>
</calcChain>
</file>

<file path=xl/sharedStrings.xml><?xml version="1.0" encoding="utf-8"?>
<sst xmlns="http://schemas.openxmlformats.org/spreadsheetml/2006/main" count="194" uniqueCount="176">
  <si>
    <t>AER APPROVED</t>
  </si>
  <si>
    <t>Code</t>
  </si>
  <si>
    <t>Alternative Control Service - Fee Based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</si>
  <si>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</si>
  <si>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</si>
  <si>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</si>
  <si>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</si>
  <si>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</si>
  <si>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</si>
  <si>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</si>
  <si>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</si>
  <si>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</si>
  <si>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</si>
  <si>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</si>
  <si>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</si>
  <si>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</si>
  <si>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</si>
  <si>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</si>
  <si>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</si>
  <si>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</si>
  <si>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</si>
  <si>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r>
      <t xml:space="preserve">De-energisation point of attachment (pole/pit/premise) - </t>
    </r>
    <r>
      <rPr>
        <b/>
        <sz val="10"/>
        <color rgb="FFFF0000"/>
        <rFont val="Arial"/>
        <family val="2"/>
      </rPr>
      <t>NEW 1 Jan 2016</t>
    </r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</si>
  <si>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</si>
  <si>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</si>
  <si>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</si>
  <si>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</si>
  <si>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</si>
  <si>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</si>
  <si>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</si>
  <si>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</si>
  <si>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</si>
  <si>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</si>
  <si>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</si>
  <si>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</si>
  <si>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</si>
  <si>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</si>
  <si>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</si>
  <si>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</si>
  <si>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</si>
  <si>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</si>
  <si>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</si>
  <si>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</si>
  <si>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</si>
  <si>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</si>
  <si>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</si>
  <si>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</si>
  <si>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</si>
  <si>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</si>
  <si>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</si>
  <si>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</si>
  <si>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</si>
  <si>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</si>
  <si>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</si>
  <si>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</si>
  <si>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</si>
  <si>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</si>
  <si>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</si>
  <si>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</si>
  <si>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</si>
  <si>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</si>
  <si>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</si>
  <si>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</si>
  <si>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</si>
  <si>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</si>
  <si>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</si>
  <si>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</si>
  <si>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</si>
  <si>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</si>
  <si>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</si>
  <si>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</si>
  <si>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</si>
  <si>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</si>
  <si>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</si>
  <si>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</si>
  <si>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</si>
  <si>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</si>
  <si>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</si>
  <si>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</si>
  <si>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</si>
  <si>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</si>
  <si>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</si>
  <si>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</si>
  <si>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</si>
  <si>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</si>
  <si>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</si>
  <si>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</si>
  <si>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</si>
  <si>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</si>
  <si>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</si>
  <si>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</si>
  <si>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</si>
  <si>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</si>
  <si>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</si>
  <si>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</si>
  <si>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</si>
  <si>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</si>
  <si>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</si>
  <si>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</si>
  <si>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</si>
  <si>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</si>
  <si>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</si>
  <si>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</si>
  <si>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</si>
  <si>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</si>
  <si>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</si>
  <si>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</si>
  <si>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</si>
  <si>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</si>
  <si>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</si>
  <si>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</si>
  <si>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</si>
  <si>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</si>
  <si>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</si>
  <si>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</si>
  <si>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</si>
  <si>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</si>
  <si>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</si>
  <si>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</si>
  <si>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</si>
  <si>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</si>
  <si>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</si>
  <si>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</si>
  <si>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</si>
  <si>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</si>
  <si>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</si>
  <si>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</si>
  <si>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</si>
  <si>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</si>
  <si>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</si>
  <si>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</si>
  <si>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</si>
  <si>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</si>
  <si>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</si>
  <si>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</si>
  <si>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</si>
  <si>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</si>
  <si>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</si>
  <si>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</si>
  <si>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</si>
  <si>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</si>
  <si>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</si>
  <si>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</si>
  <si>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</si>
  <si>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</si>
  <si>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</si>
  <si>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</si>
  <si>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</si>
  <si>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</si>
  <si>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</si>
  <si>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</si>
  <si>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</si>
  <si>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</si>
  <si>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</si>
  <si>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</si>
  <si>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</si>
  <si>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</si>
  <si>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</si>
  <si>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</si>
  <si>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</si>
  <si>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</si>
  <si>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</si>
  <si>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</si>
  <si>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2018 Rate
Ex GST</t>
  </si>
  <si>
    <t>2018 Rate
(Incl GST)</t>
  </si>
  <si>
    <t>2018 - AER Tariff Submission</t>
  </si>
  <si>
    <t>2017 Rate</t>
  </si>
  <si>
    <t>2017 Rate
+ CPI</t>
  </si>
  <si>
    <t>2018 Rate
(2017 + CPI + Labour Growth)</t>
  </si>
  <si>
    <t>Jun'17</t>
  </si>
  <si>
    <t>AER 2018</t>
  </si>
  <si>
    <t>2017 
(Ex GST)</t>
  </si>
  <si>
    <r>
      <t xml:space="preserve">2018
(Ex GST)
</t>
    </r>
    <r>
      <rPr>
        <b/>
        <sz val="10"/>
        <color rgb="FFFF0000"/>
        <rFont val="Arial"/>
        <family val="2"/>
      </rPr>
      <t>Updated by CPI + X</t>
    </r>
  </si>
  <si>
    <t>2018
(Inc GST)</t>
  </si>
  <si>
    <t>2017
(Ex GST)</t>
  </si>
  <si>
    <t>2018
(Ex GST)
As per Tariff Model</t>
  </si>
  <si>
    <t>2018
(Ex GST)
AS per PTRM Metering Exit Fees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</si>
</sst>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  <numFmt numFmtId="171" formatCode="0.0000000"/>
    <numFmt numFmtId="172" formatCode="0.0000"/>
    <numFmt numFmtId="173" formatCode="0.00000000%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sz val="10"/>
      <name val="Arial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  <xf numFmtId="9" fontId="20" fillId="0" borderId="0" applyFont="0" applyFill="0" applyBorder="0" applyAlignment="0" applyProtection="0"/>
  </cellStyleXfs>
  <cellXfs count="166">
    <xf numFmtId="165" fontId="0" fillId="0" borderId="0" xfId="0"/>
    <xf numFmtId="0" fontId="2" fillId="2" borderId="0" xfId="1" applyFont="1" applyFill="1" applyAlignment="1">
      <alignment horizontal="center"/>
    </xf>
    <xf numFmtId="0" fontId="1" fillId="0" borderId="0" xfId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5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5" fontId="2" fillId="0" borderId="4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/>
    <xf numFmtId="164" fontId="0" fillId="0" borderId="0" xfId="0" applyNumberForma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0" xfId="1" applyNumberFormat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NumberFormat="1" applyBorder="1" applyAlignment="1"/>
    <xf numFmtId="0" fontId="2" fillId="0" borderId="0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2" fillId="5" borderId="0" xfId="0" applyNumberFormat="1" applyFont="1" applyFill="1" applyAlignment="1">
      <alignment horizontal="center" wrapText="1"/>
    </xf>
    <xf numFmtId="164" fontId="2" fillId="0" borderId="9" xfId="1" applyNumberFormat="1" applyFont="1" applyFill="1" applyBorder="1"/>
    <xf numFmtId="165" fontId="1" fillId="0" borderId="4" xfId="0" applyFont="1" applyBorder="1"/>
    <xf numFmtId="10" fontId="2" fillId="0" borderId="0" xfId="32" applyNumberFormat="1" applyFont="1" applyFill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0" fillId="0" borderId="2" xfId="0" applyNumberFormat="1" applyBorder="1"/>
    <xf numFmtId="0" fontId="2" fillId="8" borderId="5" xfId="0" applyNumberFormat="1" applyFont="1" applyFill="1" applyBorder="1" applyAlignment="1">
      <alignment horizontal="center"/>
    </xf>
    <xf numFmtId="10" fontId="2" fillId="5" borderId="20" xfId="0" applyNumberFormat="1" applyFont="1" applyFill="1" applyBorder="1" applyAlignment="1">
      <alignment horizontal="center"/>
    </xf>
    <xf numFmtId="0" fontId="1" fillId="0" borderId="21" xfId="18" applyNumberFormat="1" applyFont="1" applyFill="1" applyBorder="1"/>
    <xf numFmtId="10" fontId="2" fillId="5" borderId="22" xfId="1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8" fontId="2" fillId="0" borderId="24" xfId="1" applyNumberFormat="1" applyFont="1" applyFill="1" applyBorder="1" applyAlignment="1">
      <alignment horizontal="center"/>
    </xf>
    <xf numFmtId="10" fontId="2" fillId="5" borderId="25" xfId="0" applyNumberFormat="1" applyFont="1" applyFill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27" xfId="18" applyNumberFormat="1" applyFont="1" applyFill="1" applyBorder="1"/>
    <xf numFmtId="10" fontId="2" fillId="5" borderId="28" xfId="1" applyNumberFormat="1" applyFont="1" applyFill="1" applyBorder="1" applyAlignment="1">
      <alignment horizontal="center" vertical="center"/>
    </xf>
    <xf numFmtId="10" fontId="2" fillId="0" borderId="29" xfId="18" applyNumberFormat="1" applyFont="1" applyFill="1" applyBorder="1" applyAlignment="1">
      <alignment horizontal="center"/>
    </xf>
    <xf numFmtId="0" fontId="2" fillId="0" borderId="0" xfId="32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173" fontId="0" fillId="0" borderId="0" xfId="0" applyNumberFormat="1"/>
    <xf numFmtId="172" fontId="2" fillId="0" borderId="3" xfId="1" applyNumberFormat="1" applyFont="1" applyFill="1" applyBorder="1" applyAlignment="1">
      <alignment horizontal="center" vertical="center"/>
    </xf>
    <xf numFmtId="7" fontId="21" fillId="0" borderId="6" xfId="0" applyNumberFormat="1" applyFont="1" applyFill="1" applyBorder="1"/>
    <xf numFmtId="7" fontId="21" fillId="0" borderId="4" xfId="0" applyNumberFormat="1" applyFont="1" applyFill="1" applyBorder="1"/>
    <xf numFmtId="7" fontId="21" fillId="0" borderId="8" xfId="0" applyNumberFormat="1" applyFont="1" applyFill="1" applyBorder="1"/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</cellXfs>
  <cellStyles count="33">
    <cellStyle name="Agara" xfId="6"/>
    <cellStyle name="B79812_.wvu.PrintTitlest" xfId="7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" xfId="32" builtinId="5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154782</xdr:rowOff>
    </xdr:from>
    <xdr:to>
      <xdr:col>6</xdr:col>
      <xdr:colOff>27553</xdr:colOff>
      <xdr:row>17</xdr:row>
      <xdr:rowOff>140142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782"/>
          <a:ext cx="8171428" cy="28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11907</xdr:colOff>
      <xdr:row>14</xdr:row>
      <xdr:rowOff>59531</xdr:rowOff>
    </xdr:from>
    <xdr:to>
      <xdr:col>12</xdr:col>
      <xdr:colOff>107157</xdr:colOff>
      <xdr:row>22</xdr:row>
      <xdr:rowOff>41131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3438" y="2393156"/>
          <a:ext cx="4822031" cy="1315100"/>
        </a:xfrm>
        <a:prstGeom prst="rect">
          <a:avLst/>
        </a:prstGeom>
      </xdr:spPr>
    </xdr:pic>
    <xdr:clientData/>
  </xdr:twoCellAnchor>
  <xdr:twoCellAnchor>
    <xdr:from>
      <xdr:col>11</xdr:col>
      <xdr:colOff>190499</xdr:colOff>
      <xdr:row>22</xdr:row>
      <xdr:rowOff>59529</xdr:rowOff>
    </xdr:from>
    <xdr:to>
      <xdr:col>11</xdr:col>
      <xdr:colOff>571498</xdr:colOff>
      <xdr:row>30</xdr:row>
      <xdr:rowOff>380999</xdr:rowOff>
    </xdr:to>
    <xdr:sp macro="" textlink="">
      <xdr:nvSpPr>
        <xdr:cNvPr id="6" name="Bent Arrow 5"/>
        <xdr:cNvSpPr/>
      </xdr:nvSpPr>
      <xdr:spPr>
        <a:xfrm rot="10800000">
          <a:off x="13692187" y="3726654"/>
          <a:ext cx="380999" cy="1654970"/>
        </a:xfrm>
        <a:prstGeom prst="bentArrow">
          <a:avLst>
            <a:gd name="adj1" fmla="val 25000"/>
            <a:gd name="adj2" fmla="val 35937"/>
            <a:gd name="adj3" fmla="val 50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mgfileshare01\Groups\Operations\UE%20NETWORK%20MANAGEMENT\9.%20Revenue%20Management\9.3%20Revenue\Tariffs%20&amp;%20Charges\Tariff%20Submissions\DUOS\2018\Submissions\United%20Energy%20-%20Draft%20Tariff%20Approval%20Model%202018%20v1.3_201709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ulae"/>
      <sheetName val="Model update"/>
      <sheetName val="2018 Unmetered supply"/>
      <sheetName val="Metering"/>
      <sheetName val="Prop2018DistTar"/>
      <sheetName val="2018DistRevCapForm"/>
      <sheetName val="2018DistTarRebalCont"/>
      <sheetName val="Est2017DistRev"/>
      <sheetName val="Prop2018TransTar"/>
      <sheetName val="Est2017TransRev"/>
      <sheetName val="2018TransRevCont"/>
      <sheetName val="TUoS cost audit template"/>
      <sheetName val="Prop2018JSTar"/>
      <sheetName val="Est2017JSRev"/>
      <sheetName val="2018JSRevCont"/>
      <sheetName val="JS cost audit template"/>
      <sheetName val="Prop2018TSSComp"/>
      <sheetName val="Revenue change summary"/>
      <sheetName val="Rate change summary"/>
      <sheetName val="DUOS TUOS NUOS move"/>
      <sheetName val="Tariff Class Rev and Energy"/>
      <sheetName val="Variance Explanation Waterfall"/>
    </sheetNames>
    <sheetDataSet>
      <sheetData sheetId="0"/>
      <sheetData sheetId="1"/>
      <sheetData sheetId="2"/>
      <sheetData sheetId="3">
        <row r="7">
          <cell r="E7">
            <v>1.3220000000000001</v>
          </cell>
        </row>
      </sheetData>
      <sheetData sheetId="4">
        <row r="8">
          <cell r="D8">
            <v>57.580733883840871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9"/>
  <sheetViews>
    <sheetView zoomScale="75" zoomScaleNormal="75" workbookViewId="0">
      <selection activeCell="F19" sqref="F19"/>
    </sheetView>
  </sheetViews>
  <sheetFormatPr defaultRowHeight="12.75"/>
  <cols>
    <col min="1" max="1" width="20" style="43" customWidth="1"/>
    <col min="2" max="2" width="68.42578125" style="2" customWidth="1"/>
    <col min="3" max="3" width="20.5703125" style="44" customWidth="1"/>
    <col min="4" max="4" width="18.7109375" style="44" customWidth="1"/>
    <col min="5" max="5" width="16.7109375" style="44" customWidth="1"/>
    <col min="6" max="6" width="26.42578125" style="2" bestFit="1" customWidth="1"/>
    <col min="7" max="7" width="24" style="2" customWidth="1"/>
    <col min="8" max="9" width="9.140625" style="2"/>
    <col min="10" max="13" width="9.140625" style="2" customWidth="1"/>
    <col min="14" max="16384" width="9.140625" style="2"/>
  </cols>
  <sheetData>
    <row r="1" spans="1:5" ht="46.5" customHeight="1" thickBot="1">
      <c r="A1" s="1" t="s">
        <v>0</v>
      </c>
      <c r="C1" s="121"/>
      <c r="D1" s="3"/>
      <c r="E1" s="4"/>
    </row>
    <row r="2" spans="1:5" ht="76.5" customHeight="1" thickBot="1">
      <c r="A2" s="5" t="s">
        <v>1</v>
      </c>
      <c r="B2" s="6" t="s">
        <v>2</v>
      </c>
      <c r="C2" s="7" t="s">
        <v>170</v>
      </c>
      <c r="D2" s="8" t="s">
        <v>171</v>
      </c>
      <c r="E2" s="9" t="s">
        <v>172</v>
      </c>
    </row>
    <row r="3" spans="1:5">
      <c r="A3" s="10"/>
      <c r="B3" s="11"/>
      <c r="C3" s="12"/>
      <c r="D3" s="12"/>
      <c r="E3" s="13"/>
    </row>
    <row r="4" spans="1:5">
      <c r="A4" s="10"/>
      <c r="B4" s="11"/>
      <c r="C4" s="12"/>
      <c r="D4" s="12"/>
      <c r="E4" s="14"/>
    </row>
    <row r="5" spans="1:5">
      <c r="A5" s="10"/>
      <c r="B5" s="11"/>
      <c r="C5" s="12"/>
      <c r="D5" s="12"/>
      <c r="E5" s="14"/>
    </row>
    <row r="6" spans="1:5">
      <c r="A6" s="10"/>
      <c r="B6" s="15" t="s">
        <v>3</v>
      </c>
      <c r="C6" s="17"/>
      <c r="D6" s="17"/>
      <c r="E6" s="18"/>
    </row>
    <row r="7" spans="1:5">
      <c r="A7" s="19" t="s">
        <v>4</v>
      </c>
      <c r="B7" s="16" t="s">
        <v>5</v>
      </c>
      <c r="C7" s="17">
        <v>21.41</v>
      </c>
      <c r="D7" s="17">
        <f>ROUND((C7*'2018 - Labour Rates &amp; CPI'!$J$31),2)</f>
        <v>22</v>
      </c>
      <c r="E7" s="18">
        <f>ROUND(D7*1.1,2)</f>
        <v>24.2</v>
      </c>
    </row>
    <row r="8" spans="1:5">
      <c r="A8" s="19" t="s">
        <v>6</v>
      </c>
      <c r="B8" s="16" t="s">
        <v>7</v>
      </c>
      <c r="C8" s="17">
        <v>21.41</v>
      </c>
      <c r="D8" s="17">
        <f>ROUND((C8*'2018 - Labour Rates &amp; CPI'!$J$31),2)</f>
        <v>22</v>
      </c>
      <c r="E8" s="18">
        <f>ROUND(D8*1.1,2)</f>
        <v>24.2</v>
      </c>
    </row>
    <row r="9" spans="1:5">
      <c r="A9" s="19" t="s">
        <v>8</v>
      </c>
      <c r="B9" s="16" t="s">
        <v>9</v>
      </c>
      <c r="C9" s="17">
        <v>45.61</v>
      </c>
      <c r="D9" s="17">
        <f>ROUND((C9*'2018 - Labour Rates &amp; CPI'!$J$31),2)</f>
        <v>46.86</v>
      </c>
      <c r="E9" s="18">
        <f t="shared" ref="E9:E15" si="0">ROUND(D9*1.1,2)</f>
        <v>51.55</v>
      </c>
    </row>
    <row r="10" spans="1:5">
      <c r="A10" s="19" t="s">
        <v>10</v>
      </c>
      <c r="B10" s="16" t="s">
        <v>11</v>
      </c>
      <c r="C10" s="17">
        <v>45.61</v>
      </c>
      <c r="D10" s="17">
        <f>ROUND((C10*'2018 - Labour Rates &amp; CPI'!$J$31),2)</f>
        <v>46.86</v>
      </c>
      <c r="E10" s="18">
        <f t="shared" si="0"/>
        <v>51.55</v>
      </c>
    </row>
    <row r="11" spans="1:5">
      <c r="A11" s="19" t="s">
        <v>12</v>
      </c>
      <c r="B11" s="16" t="s">
        <v>13</v>
      </c>
      <c r="C11" s="17">
        <v>127.27</v>
      </c>
      <c r="D11" s="17">
        <f>ROUND((C11*'2018 - Labour Rates &amp; CPI'!$J$31),2)</f>
        <v>130.76</v>
      </c>
      <c r="E11" s="18">
        <f t="shared" si="0"/>
        <v>143.84</v>
      </c>
    </row>
    <row r="12" spans="1:5">
      <c r="A12" s="19" t="s">
        <v>14</v>
      </c>
      <c r="B12" s="16" t="s">
        <v>15</v>
      </c>
      <c r="C12" s="17">
        <v>80.930000000000007</v>
      </c>
      <c r="D12" s="17">
        <f>ROUND((C12*'2018 - Labour Rates &amp; CPI'!$J$31),2)</f>
        <v>83.15</v>
      </c>
      <c r="E12" s="18">
        <f t="shared" si="0"/>
        <v>91.47</v>
      </c>
    </row>
    <row r="13" spans="1:5">
      <c r="A13" s="19" t="s">
        <v>16</v>
      </c>
      <c r="B13" s="16" t="s">
        <v>17</v>
      </c>
      <c r="C13" s="17"/>
      <c r="D13" s="17"/>
      <c r="E13" s="18"/>
    </row>
    <row r="14" spans="1:5">
      <c r="A14" s="19" t="s">
        <v>18</v>
      </c>
      <c r="B14" s="16" t="s">
        <v>19</v>
      </c>
      <c r="C14" s="17">
        <v>68.760000000000005</v>
      </c>
      <c r="D14" s="17">
        <f>ROUND((C14*'2018 - Labour Rates &amp; CPI'!$J$31),2)</f>
        <v>70.64</v>
      </c>
      <c r="E14" s="18">
        <f t="shared" si="0"/>
        <v>77.7</v>
      </c>
    </row>
    <row r="15" spans="1:5">
      <c r="A15" s="19" t="s">
        <v>20</v>
      </c>
      <c r="B15" s="16" t="s">
        <v>21</v>
      </c>
      <c r="C15" s="17">
        <v>352.53</v>
      </c>
      <c r="D15" s="17">
        <f>ROUND((C15*'2018 - Labour Rates &amp; CPI'!$J$31),2)</f>
        <v>362.19</v>
      </c>
      <c r="E15" s="18">
        <f t="shared" si="0"/>
        <v>398.41</v>
      </c>
    </row>
    <row r="16" spans="1:5" ht="13.5" thickBot="1">
      <c r="A16" s="21"/>
      <c r="B16" s="22"/>
      <c r="C16" s="23"/>
      <c r="D16" s="23"/>
      <c r="E16" s="18"/>
    </row>
    <row r="17" spans="1:5">
      <c r="A17" s="24"/>
      <c r="B17" s="15" t="s">
        <v>22</v>
      </c>
      <c r="C17" s="25"/>
      <c r="D17" s="25"/>
      <c r="E17" s="26"/>
    </row>
    <row r="18" spans="1:5">
      <c r="A18" s="21"/>
      <c r="B18" s="27" t="s">
        <v>23</v>
      </c>
      <c r="C18" s="25"/>
      <c r="D18" s="25"/>
      <c r="E18" s="18"/>
    </row>
    <row r="19" spans="1:5">
      <c r="A19" s="19" t="s">
        <v>24</v>
      </c>
      <c r="B19" s="16" t="s">
        <v>25</v>
      </c>
      <c r="C19" s="17">
        <v>460.6</v>
      </c>
      <c r="D19" s="17">
        <f>ROUND((C19*'2018 - Labour Rates &amp; CPI'!$J$31),2)</f>
        <v>473.22</v>
      </c>
      <c r="E19" s="18">
        <f>ROUND(D19*1.1,2)</f>
        <v>520.54</v>
      </c>
    </row>
    <row r="20" spans="1:5">
      <c r="A20" s="19" t="s">
        <v>26</v>
      </c>
      <c r="B20" s="16" t="s">
        <v>27</v>
      </c>
      <c r="C20" s="17">
        <v>460.41</v>
      </c>
      <c r="D20" s="17">
        <f>ROUND((C20*'2018 - Labour Rates &amp; CPI'!$J$31),2)</f>
        <v>473.02</v>
      </c>
      <c r="E20" s="18">
        <f t="shared" ref="E20:E22" si="1">ROUND(D20*1.1,2)</f>
        <v>520.32000000000005</v>
      </c>
    </row>
    <row r="21" spans="1:5">
      <c r="A21" s="19" t="s">
        <v>28</v>
      </c>
      <c r="B21" s="16" t="s">
        <v>29</v>
      </c>
      <c r="C21" s="17">
        <v>703.43</v>
      </c>
      <c r="D21" s="17">
        <f>ROUND((C21*'2018 - Labour Rates &amp; CPI'!$J$31),2)</f>
        <v>722.7</v>
      </c>
      <c r="E21" s="18">
        <f t="shared" si="1"/>
        <v>794.97</v>
      </c>
    </row>
    <row r="22" spans="1:5">
      <c r="A22" s="19" t="s">
        <v>30</v>
      </c>
      <c r="B22" s="16" t="s">
        <v>31</v>
      </c>
      <c r="C22" s="17">
        <v>703.24</v>
      </c>
      <c r="D22" s="17">
        <f>ROUND((C22*'2018 - Labour Rates &amp; CPI'!$J$31),2)</f>
        <v>722.5</v>
      </c>
      <c r="E22" s="18">
        <f t="shared" si="1"/>
        <v>794.75</v>
      </c>
    </row>
    <row r="23" spans="1:5" ht="13.5" thickBot="1">
      <c r="A23" s="28"/>
      <c r="B23" s="22"/>
      <c r="C23" s="23"/>
      <c r="D23" s="23"/>
      <c r="E23" s="29"/>
    </row>
    <row r="24" spans="1:5" ht="36" customHeight="1">
      <c r="A24" s="21"/>
      <c r="B24" s="115" t="s">
        <v>99</v>
      </c>
      <c r="C24" s="25"/>
      <c r="D24" s="25"/>
      <c r="E24" s="18"/>
    </row>
    <row r="25" spans="1:5">
      <c r="A25" s="21" t="s">
        <v>100</v>
      </c>
      <c r="B25" s="16" t="s">
        <v>101</v>
      </c>
      <c r="C25" s="17">
        <v>427.43</v>
      </c>
      <c r="D25" s="17">
        <f>ROUND((C25*'2018 - Labour Rates &amp; CPI'!$J$31),2)</f>
        <v>439.14</v>
      </c>
      <c r="E25" s="18">
        <f>ROUND(D25*1.1,2)</f>
        <v>483.05</v>
      </c>
    </row>
    <row r="26" spans="1:5">
      <c r="A26" s="21" t="s">
        <v>102</v>
      </c>
      <c r="B26" s="16" t="s">
        <v>103</v>
      </c>
      <c r="C26" s="17">
        <v>427.43</v>
      </c>
      <c r="D26" s="17">
        <f>ROUND((C26*'2018 - Labour Rates &amp; CPI'!$J$31),2)</f>
        <v>439.14</v>
      </c>
      <c r="E26" s="18">
        <f t="shared" ref="E26:E28" si="2">ROUND(D26*1.1,2)</f>
        <v>483.05</v>
      </c>
    </row>
    <row r="27" spans="1:5">
      <c r="A27" s="21" t="s">
        <v>104</v>
      </c>
      <c r="B27" s="16" t="s">
        <v>105</v>
      </c>
      <c r="C27" s="17">
        <v>703.43</v>
      </c>
      <c r="D27" s="17">
        <f>ROUND((C27*'2018 - Labour Rates &amp; CPI'!$J$31),2)</f>
        <v>722.7</v>
      </c>
      <c r="E27" s="18">
        <f t="shared" si="2"/>
        <v>794.97</v>
      </c>
    </row>
    <row r="28" spans="1:5">
      <c r="A28" s="21" t="s">
        <v>106</v>
      </c>
      <c r="B28" s="16" t="s">
        <v>107</v>
      </c>
      <c r="C28" s="17">
        <v>703.43</v>
      </c>
      <c r="D28" s="17">
        <f>ROUND((C28*'2018 - Labour Rates &amp; CPI'!$J$31),2)</f>
        <v>722.7</v>
      </c>
      <c r="E28" s="18">
        <f t="shared" si="2"/>
        <v>794.97</v>
      </c>
    </row>
    <row r="29" spans="1:5" ht="13.5" thickBot="1">
      <c r="A29" s="28"/>
      <c r="B29" s="22"/>
      <c r="C29" s="23"/>
      <c r="D29" s="23"/>
      <c r="E29" s="29"/>
    </row>
    <row r="30" spans="1:5" ht="25.5" customHeight="1">
      <c r="A30" s="21"/>
      <c r="B30" s="30" t="s">
        <v>32</v>
      </c>
      <c r="C30" s="25"/>
      <c r="D30" s="25"/>
      <c r="E30" s="18"/>
    </row>
    <row r="31" spans="1:5">
      <c r="A31" s="19" t="s">
        <v>33</v>
      </c>
      <c r="B31" s="16" t="s">
        <v>34</v>
      </c>
      <c r="C31" s="17">
        <v>460.6</v>
      </c>
      <c r="D31" s="17">
        <f>ROUND((C31*'2018 - Labour Rates &amp; CPI'!$J$31),2)</f>
        <v>473.22</v>
      </c>
      <c r="E31" s="18">
        <f>ROUND(D31*1.1,2)</f>
        <v>520.54</v>
      </c>
    </row>
    <row r="32" spans="1:5">
      <c r="A32" s="31" t="s">
        <v>35</v>
      </c>
      <c r="B32" s="16" t="s">
        <v>36</v>
      </c>
      <c r="C32" s="17">
        <v>460.6</v>
      </c>
      <c r="D32" s="17">
        <f>ROUND((C32*'2018 - Labour Rates &amp; CPI'!$J$31),2)</f>
        <v>473.22</v>
      </c>
      <c r="E32" s="18">
        <f t="shared" ref="E32:E36" si="3">ROUND(D32*1.1,2)</f>
        <v>520.54</v>
      </c>
    </row>
    <row r="33" spans="1:6">
      <c r="A33" s="19" t="s">
        <v>37</v>
      </c>
      <c r="B33" s="16" t="s">
        <v>38</v>
      </c>
      <c r="C33" s="17">
        <v>460.41</v>
      </c>
      <c r="D33" s="17">
        <f>ROUND((C33*'2018 - Labour Rates &amp; CPI'!$J$31),2)</f>
        <v>473.02</v>
      </c>
      <c r="E33" s="18">
        <f t="shared" si="3"/>
        <v>520.32000000000005</v>
      </c>
    </row>
    <row r="34" spans="1:6">
      <c r="A34" s="31" t="s">
        <v>39</v>
      </c>
      <c r="B34" s="16" t="s">
        <v>40</v>
      </c>
      <c r="C34" s="17">
        <v>703.43</v>
      </c>
      <c r="D34" s="17">
        <f>ROUND((C34*'2018 - Labour Rates &amp; CPI'!$J$31),2)</f>
        <v>722.7</v>
      </c>
      <c r="E34" s="18">
        <f t="shared" si="3"/>
        <v>794.97</v>
      </c>
    </row>
    <row r="35" spans="1:6">
      <c r="A35" s="31" t="s">
        <v>41</v>
      </c>
      <c r="B35" s="16" t="s">
        <v>42</v>
      </c>
      <c r="C35" s="17">
        <v>703.43</v>
      </c>
      <c r="D35" s="17">
        <f>ROUND((C35*'2018 - Labour Rates &amp; CPI'!$J$31),2)</f>
        <v>722.7</v>
      </c>
      <c r="E35" s="18">
        <f t="shared" si="3"/>
        <v>794.97</v>
      </c>
    </row>
    <row r="36" spans="1:6">
      <c r="A36" s="31" t="s">
        <v>43</v>
      </c>
      <c r="B36" s="16" t="s">
        <v>44</v>
      </c>
      <c r="C36" s="17">
        <v>703.24</v>
      </c>
      <c r="D36" s="17">
        <f>ROUND((C36*'2018 - Labour Rates &amp; CPI'!$J$31),2)</f>
        <v>722.5</v>
      </c>
      <c r="E36" s="18">
        <f t="shared" si="3"/>
        <v>794.75</v>
      </c>
    </row>
    <row r="37" spans="1:6" ht="13.5" thickBot="1">
      <c r="A37" s="21"/>
      <c r="B37" s="22"/>
      <c r="C37" s="23"/>
      <c r="D37" s="23"/>
      <c r="E37" s="18"/>
    </row>
    <row r="38" spans="1:6" ht="25.5" customHeight="1">
      <c r="A38" s="24"/>
      <c r="B38" s="30" t="s">
        <v>45</v>
      </c>
      <c r="C38" s="25"/>
      <c r="D38" s="25"/>
      <c r="E38" s="26"/>
    </row>
    <row r="39" spans="1:6">
      <c r="A39" s="32" t="s">
        <v>46</v>
      </c>
      <c r="B39" s="16" t="s">
        <v>34</v>
      </c>
      <c r="C39" s="17">
        <v>427.43</v>
      </c>
      <c r="D39" s="17">
        <f>ROUND((C39*'2018 - Labour Rates &amp; CPI'!$J$31),2)</f>
        <v>439.14</v>
      </c>
      <c r="E39" s="18">
        <f t="shared" ref="E39:E44" si="4">ROUND(D39*1.1,2)</f>
        <v>483.05</v>
      </c>
    </row>
    <row r="40" spans="1:6">
      <c r="A40" s="31" t="s">
        <v>47</v>
      </c>
      <c r="B40" s="16" t="s">
        <v>36</v>
      </c>
      <c r="C40" s="17">
        <v>427.43</v>
      </c>
      <c r="D40" s="17">
        <f>ROUND((C40*'2018 - Labour Rates &amp; CPI'!$J$31),2)</f>
        <v>439.14</v>
      </c>
      <c r="E40" s="18">
        <f t="shared" si="4"/>
        <v>483.05</v>
      </c>
    </row>
    <row r="41" spans="1:6">
      <c r="A41" s="31" t="s">
        <v>48</v>
      </c>
      <c r="B41" s="16" t="s">
        <v>38</v>
      </c>
      <c r="C41" s="17">
        <v>427.43</v>
      </c>
      <c r="D41" s="17">
        <f>ROUND((C41*'2018 - Labour Rates &amp; CPI'!$J$31),2)</f>
        <v>439.14</v>
      </c>
      <c r="E41" s="18">
        <f t="shared" si="4"/>
        <v>483.05</v>
      </c>
    </row>
    <row r="42" spans="1:6">
      <c r="A42" s="31" t="s">
        <v>49</v>
      </c>
      <c r="B42" s="16" t="s">
        <v>40</v>
      </c>
      <c r="C42" s="17">
        <v>703.43</v>
      </c>
      <c r="D42" s="17">
        <f>ROUND((C42*'2018 - Labour Rates &amp; CPI'!$J$31),2)</f>
        <v>722.7</v>
      </c>
      <c r="E42" s="18">
        <f t="shared" si="4"/>
        <v>794.97</v>
      </c>
    </row>
    <row r="43" spans="1:6">
      <c r="A43" s="31" t="s">
        <v>50</v>
      </c>
      <c r="B43" s="16" t="s">
        <v>42</v>
      </c>
      <c r="C43" s="17">
        <v>703.43</v>
      </c>
      <c r="D43" s="17">
        <f>ROUND((C43*'2018 - Labour Rates &amp; CPI'!$J$31),2)</f>
        <v>722.7</v>
      </c>
      <c r="E43" s="18">
        <f t="shared" si="4"/>
        <v>794.97</v>
      </c>
      <c r="F43" s="2" t="s">
        <v>51</v>
      </c>
    </row>
    <row r="44" spans="1:6">
      <c r="A44" s="31" t="s">
        <v>52</v>
      </c>
      <c r="B44" s="16" t="s">
        <v>44</v>
      </c>
      <c r="C44" s="17">
        <v>703.43</v>
      </c>
      <c r="D44" s="17">
        <f>ROUND((C44*'2018 - Labour Rates &amp; CPI'!$J$31),2)</f>
        <v>722.7</v>
      </c>
      <c r="E44" s="18">
        <f t="shared" si="4"/>
        <v>794.97</v>
      </c>
    </row>
    <row r="45" spans="1:6" ht="13.5" thickBot="1">
      <c r="A45" s="28"/>
      <c r="B45" s="22"/>
      <c r="C45" s="23"/>
      <c r="D45" s="23"/>
      <c r="E45" s="29"/>
    </row>
    <row r="46" spans="1:6">
      <c r="A46" s="24"/>
      <c r="B46" s="110" t="s">
        <v>53</v>
      </c>
      <c r="C46" s="17"/>
      <c r="D46" s="17"/>
      <c r="E46" s="18"/>
    </row>
    <row r="47" spans="1:6">
      <c r="A47" s="19" t="s">
        <v>54</v>
      </c>
      <c r="B47" s="16" t="s">
        <v>55</v>
      </c>
      <c r="C47" s="17">
        <v>327.24</v>
      </c>
      <c r="D47" s="17">
        <f>ROUND((C47*'2018 - Labour Rates &amp; CPI'!$J$31),2)</f>
        <v>336.2</v>
      </c>
      <c r="E47" s="18">
        <f t="shared" ref="E47:E65" si="5">ROUND(D47*1.1,2)</f>
        <v>369.82</v>
      </c>
    </row>
    <row r="48" spans="1:6">
      <c r="A48" s="19" t="s">
        <v>56</v>
      </c>
      <c r="B48" s="16" t="s">
        <v>57</v>
      </c>
      <c r="C48" s="17">
        <v>67.67</v>
      </c>
      <c r="D48" s="17">
        <f>ROUND((C48*'2018 - Labour Rates &amp; CPI'!$J$31),2)</f>
        <v>69.52</v>
      </c>
      <c r="E48" s="18">
        <f t="shared" si="5"/>
        <v>76.47</v>
      </c>
    </row>
    <row r="49" spans="1:5">
      <c r="A49" s="19" t="s">
        <v>58</v>
      </c>
      <c r="B49" s="16" t="s">
        <v>59</v>
      </c>
      <c r="C49" s="17">
        <v>283.83999999999997</v>
      </c>
      <c r="D49" s="17">
        <f>ROUND((C49*'2018 - Labour Rates &amp; CPI'!$J$31),2)</f>
        <v>291.61</v>
      </c>
      <c r="E49" s="18">
        <f t="shared" si="5"/>
        <v>320.77</v>
      </c>
    </row>
    <row r="50" spans="1:5">
      <c r="A50" s="19" t="s">
        <v>60</v>
      </c>
      <c r="B50" s="16" t="s">
        <v>61</v>
      </c>
      <c r="C50" s="17">
        <v>724.23</v>
      </c>
      <c r="D50" s="17">
        <f>ROUND((C50*'2018 - Labour Rates &amp; CPI'!$J$31),2)</f>
        <v>744.07</v>
      </c>
      <c r="E50" s="18">
        <f t="shared" si="5"/>
        <v>818.48</v>
      </c>
    </row>
    <row r="51" spans="1:5">
      <c r="A51" s="19" t="s">
        <v>62</v>
      </c>
      <c r="B51" s="16" t="s">
        <v>63</v>
      </c>
      <c r="C51" s="17">
        <v>93.84</v>
      </c>
      <c r="D51" s="17">
        <f>ROUND((C51*'2018 - Labour Rates &amp; CPI'!$J$31),2)</f>
        <v>96.41</v>
      </c>
      <c r="E51" s="18">
        <f t="shared" si="5"/>
        <v>106.05</v>
      </c>
    </row>
    <row r="52" spans="1:5">
      <c r="A52" s="19" t="s">
        <v>64</v>
      </c>
      <c r="B52" s="16" t="s">
        <v>65</v>
      </c>
      <c r="C52" s="17">
        <v>724.23</v>
      </c>
      <c r="D52" s="17">
        <f>ROUND((C52*'2018 - Labour Rates &amp; CPI'!$J$31),2)</f>
        <v>744.07</v>
      </c>
      <c r="E52" s="18">
        <f t="shared" si="5"/>
        <v>818.48</v>
      </c>
    </row>
    <row r="53" spans="1:5">
      <c r="A53" s="19"/>
      <c r="B53" s="16"/>
      <c r="C53" s="17"/>
      <c r="D53" s="17">
        <f>ROUND((C53*'2018 - Labour Rates &amp; CPI'!$J$31),2)</f>
        <v>0</v>
      </c>
      <c r="E53" s="18"/>
    </row>
    <row r="54" spans="1:5">
      <c r="A54" s="34" t="s">
        <v>66</v>
      </c>
      <c r="B54" s="132" t="s">
        <v>67</v>
      </c>
      <c r="C54" s="17">
        <v>394.91</v>
      </c>
      <c r="D54" s="17">
        <f>ROUND((C54*'2018 - Labour Rates &amp; CPI'!$J$31),2)</f>
        <v>405.73</v>
      </c>
      <c r="E54" s="18">
        <f t="shared" si="5"/>
        <v>446.3</v>
      </c>
    </row>
    <row r="55" spans="1:5">
      <c r="A55" s="34" t="s">
        <v>68</v>
      </c>
      <c r="B55" s="132" t="s">
        <v>69</v>
      </c>
      <c r="C55" s="17">
        <v>462.58</v>
      </c>
      <c r="D55" s="17">
        <f>ROUND((C55*'2018 - Labour Rates &amp; CPI'!$J$31),2)</f>
        <v>475.25</v>
      </c>
      <c r="E55" s="18">
        <f t="shared" si="5"/>
        <v>522.78</v>
      </c>
    </row>
    <row r="56" spans="1:5">
      <c r="A56" s="34" t="s">
        <v>70</v>
      </c>
      <c r="B56" s="132" t="s">
        <v>71</v>
      </c>
      <c r="C56" s="17">
        <v>530.24</v>
      </c>
      <c r="D56" s="17">
        <f>ROUND((C56*'2018 - Labour Rates &amp; CPI'!$J$31),2)</f>
        <v>544.76</v>
      </c>
      <c r="E56" s="18">
        <f t="shared" si="5"/>
        <v>599.24</v>
      </c>
    </row>
    <row r="57" spans="1:5">
      <c r="A57" s="34" t="s">
        <v>72</v>
      </c>
      <c r="B57" s="132" t="s">
        <v>73</v>
      </c>
      <c r="C57" s="17">
        <v>597.91</v>
      </c>
      <c r="D57" s="17">
        <f>ROUND((C57*'2018 - Labour Rates &amp; CPI'!$J$31),2)</f>
        <v>614.29</v>
      </c>
      <c r="E57" s="18">
        <f t="shared" si="5"/>
        <v>675.72</v>
      </c>
    </row>
    <row r="58" spans="1:5">
      <c r="A58" s="34" t="s">
        <v>74</v>
      </c>
      <c r="B58" s="132" t="s">
        <v>75</v>
      </c>
      <c r="C58" s="17">
        <v>665.57</v>
      </c>
      <c r="D58" s="17">
        <f>ROUND((C58*'2018 - Labour Rates &amp; CPI'!$J$31),2)</f>
        <v>683.8</v>
      </c>
      <c r="E58" s="18">
        <f t="shared" si="5"/>
        <v>752.18</v>
      </c>
    </row>
    <row r="59" spans="1:5">
      <c r="A59" s="34" t="s">
        <v>76</v>
      </c>
      <c r="B59" s="132" t="s">
        <v>77</v>
      </c>
      <c r="C59" s="17">
        <v>733.23</v>
      </c>
      <c r="D59" s="17">
        <f>ROUND((C59*'2018 - Labour Rates &amp; CPI'!$J$31),2)</f>
        <v>753.31</v>
      </c>
      <c r="E59" s="18">
        <f t="shared" si="5"/>
        <v>828.64</v>
      </c>
    </row>
    <row r="60" spans="1:5">
      <c r="A60" s="34" t="s">
        <v>78</v>
      </c>
      <c r="B60" s="132" t="s">
        <v>79</v>
      </c>
      <c r="C60" s="17">
        <v>818.07</v>
      </c>
      <c r="D60" s="17">
        <f>ROUND((C60*'2018 - Labour Rates &amp; CPI'!$J$31),2)</f>
        <v>840.48</v>
      </c>
      <c r="E60" s="18">
        <f t="shared" si="5"/>
        <v>924.53</v>
      </c>
    </row>
    <row r="61" spans="1:5">
      <c r="A61" s="34" t="s">
        <v>80</v>
      </c>
      <c r="B61" s="132" t="s">
        <v>81</v>
      </c>
      <c r="C61" s="17">
        <v>911.92</v>
      </c>
      <c r="D61" s="17">
        <f>ROUND((C61*'2018 - Labour Rates &amp; CPI'!$J$31),2)</f>
        <v>936.9</v>
      </c>
      <c r="E61" s="18">
        <f t="shared" si="5"/>
        <v>1030.5899999999999</v>
      </c>
    </row>
    <row r="62" spans="1:5">
      <c r="A62" s="34" t="s">
        <v>82</v>
      </c>
      <c r="B62" s="132" t="s">
        <v>83</v>
      </c>
      <c r="C62" s="17">
        <v>1005.77</v>
      </c>
      <c r="D62" s="17">
        <f>ROUND((C62*'2018 - Labour Rates &amp; CPI'!$J$31),2)</f>
        <v>1033.32</v>
      </c>
      <c r="E62" s="18">
        <f t="shared" si="5"/>
        <v>1136.6500000000001</v>
      </c>
    </row>
    <row r="63" spans="1:5">
      <c r="A63" s="34" t="s">
        <v>84</v>
      </c>
      <c r="B63" s="132" t="s">
        <v>85</v>
      </c>
      <c r="C63" s="17">
        <v>1099.6099999999999</v>
      </c>
      <c r="D63" s="17">
        <f>ROUND((C63*'2018 - Labour Rates &amp; CPI'!$J$31),2)</f>
        <v>1129.73</v>
      </c>
      <c r="E63" s="18">
        <f t="shared" si="5"/>
        <v>1242.7</v>
      </c>
    </row>
    <row r="64" spans="1:5">
      <c r="A64" s="34" t="s">
        <v>86</v>
      </c>
      <c r="B64" s="132" t="s">
        <v>87</v>
      </c>
      <c r="C64" s="17">
        <v>1193.45</v>
      </c>
      <c r="D64" s="17">
        <f>ROUND((C64*'2018 - Labour Rates &amp; CPI'!$J$31),2)</f>
        <v>1226.1400000000001</v>
      </c>
      <c r="E64" s="18">
        <f t="shared" si="5"/>
        <v>1348.75</v>
      </c>
    </row>
    <row r="65" spans="1:5">
      <c r="A65" s="34" t="s">
        <v>88</v>
      </c>
      <c r="B65" s="132" t="s">
        <v>89</v>
      </c>
      <c r="C65" s="17">
        <v>1287.3</v>
      </c>
      <c r="D65" s="17">
        <f>ROUND((C65*'2018 - Labour Rates &amp; CPI'!$J$31),2)</f>
        <v>1322.56</v>
      </c>
      <c r="E65" s="18">
        <f t="shared" si="5"/>
        <v>1454.82</v>
      </c>
    </row>
    <row r="66" spans="1:5">
      <c r="A66" s="34"/>
      <c r="B66" s="132"/>
      <c r="C66" s="17"/>
      <c r="D66" s="17"/>
      <c r="E66" s="18"/>
    </row>
    <row r="67" spans="1:5" ht="13.5" thickBot="1">
      <c r="A67" s="35"/>
      <c r="B67" s="22"/>
      <c r="C67" s="131"/>
      <c r="D67" s="23"/>
      <c r="E67" s="18"/>
    </row>
    <row r="68" spans="1:5">
      <c r="A68" s="37"/>
      <c r="B68" s="15" t="s">
        <v>90</v>
      </c>
      <c r="C68" s="25"/>
      <c r="D68" s="25"/>
      <c r="E68" s="26"/>
    </row>
    <row r="69" spans="1:5">
      <c r="A69" s="19" t="s">
        <v>91</v>
      </c>
      <c r="B69" s="16" t="s">
        <v>92</v>
      </c>
      <c r="C69" s="17">
        <v>254.96</v>
      </c>
      <c r="D69" s="17">
        <f>ROUND((C69*'2018 - Labour Rates &amp; CPI'!$J$31),2)</f>
        <v>261.94</v>
      </c>
      <c r="E69" s="18">
        <f t="shared" ref="E69:E72" si="6">ROUND(D69*1.1,2)</f>
        <v>288.13</v>
      </c>
    </row>
    <row r="70" spans="1:5">
      <c r="A70" s="19" t="s">
        <v>93</v>
      </c>
      <c r="B70" s="16" t="s">
        <v>94</v>
      </c>
      <c r="C70" s="17">
        <v>122.34</v>
      </c>
      <c r="D70" s="17">
        <f>ROUND((C70*'2018 - Labour Rates &amp; CPI'!$J$31),2)</f>
        <v>125.69</v>
      </c>
      <c r="E70" s="18">
        <f t="shared" si="6"/>
        <v>138.26</v>
      </c>
    </row>
    <row r="71" spans="1:5">
      <c r="A71" s="19" t="s">
        <v>95</v>
      </c>
      <c r="B71" s="16" t="s">
        <v>96</v>
      </c>
      <c r="C71" s="17">
        <v>254.65</v>
      </c>
      <c r="D71" s="17">
        <f>ROUND((C71*'2018 - Labour Rates &amp; CPI'!$J$31),2)</f>
        <v>261.62</v>
      </c>
      <c r="E71" s="18">
        <f t="shared" si="6"/>
        <v>287.77999999999997</v>
      </c>
    </row>
    <row r="72" spans="1:5">
      <c r="A72" s="19" t="s">
        <v>97</v>
      </c>
      <c r="B72" s="16" t="s">
        <v>98</v>
      </c>
      <c r="C72" s="17">
        <v>122.34</v>
      </c>
      <c r="D72" s="17">
        <f>ROUND((C72*'2018 - Labour Rates &amp; CPI'!$J$31),2)</f>
        <v>125.69</v>
      </c>
      <c r="E72" s="18">
        <f t="shared" si="6"/>
        <v>138.26</v>
      </c>
    </row>
    <row r="73" spans="1:5" ht="13.5" thickBot="1">
      <c r="A73" s="35"/>
      <c r="B73" s="22"/>
      <c r="C73" s="23"/>
      <c r="D73" s="29"/>
      <c r="E73" s="29"/>
    </row>
    <row r="74" spans="1:5" ht="19.5" customHeight="1">
      <c r="A74" s="36"/>
      <c r="B74" s="15" t="s">
        <v>129</v>
      </c>
      <c r="C74" s="111"/>
      <c r="D74" s="26"/>
      <c r="E74" s="26"/>
    </row>
    <row r="75" spans="1:5">
      <c r="A75" s="41" t="s">
        <v>130</v>
      </c>
      <c r="B75" s="46" t="s">
        <v>131</v>
      </c>
      <c r="C75" s="111">
        <v>60.81</v>
      </c>
      <c r="D75" s="25">
        <f>ROUND((C75*'2018 - Labour Rates &amp; CPI'!$J$31),2)</f>
        <v>62.48</v>
      </c>
      <c r="E75" s="18">
        <f>ROUND(D75*1.1,2)</f>
        <v>68.73</v>
      </c>
    </row>
    <row r="76" spans="1:5">
      <c r="A76" s="41" t="s">
        <v>132</v>
      </c>
      <c r="B76" s="46" t="s">
        <v>133</v>
      </c>
      <c r="C76" s="111">
        <v>0.82</v>
      </c>
      <c r="D76" s="25">
        <f>ROUND((C76*'2018 - Labour Rates &amp; CPI'!$J$31),2)</f>
        <v>0.84</v>
      </c>
      <c r="E76" s="18">
        <f t="shared" ref="E76:E78" si="7">ROUND(D76*1.1,2)</f>
        <v>0.92</v>
      </c>
    </row>
    <row r="77" spans="1:5">
      <c r="A77" s="47" t="s">
        <v>134</v>
      </c>
      <c r="B77" s="48" t="s">
        <v>135</v>
      </c>
      <c r="C77" s="111">
        <v>10.27</v>
      </c>
      <c r="D77" s="25">
        <f>ROUND((C77*'2018 - Labour Rates &amp; CPI'!$J$31),2)</f>
        <v>10.55</v>
      </c>
      <c r="E77" s="18">
        <f t="shared" si="7"/>
        <v>11.61</v>
      </c>
    </row>
    <row r="78" spans="1:5" ht="13.5" thickBot="1">
      <c r="A78" s="49" t="s">
        <v>136</v>
      </c>
      <c r="B78" s="50" t="s">
        <v>137</v>
      </c>
      <c r="C78" s="116">
        <v>10.27</v>
      </c>
      <c r="D78" s="23">
        <f>ROUND((C78*'2018 - Labour Rates &amp; CPI'!$J$31),2)</f>
        <v>10.55</v>
      </c>
      <c r="E78" s="29">
        <f t="shared" si="7"/>
        <v>11.61</v>
      </c>
    </row>
    <row r="79" spans="1:5">
      <c r="A79" s="36"/>
      <c r="B79" s="38"/>
      <c r="C79" s="39"/>
      <c r="D79" s="39"/>
      <c r="E79" s="39"/>
    </row>
    <row r="80" spans="1:5">
      <c r="A80" s="36"/>
      <c r="B80" s="38"/>
      <c r="C80" s="39"/>
      <c r="D80" s="39"/>
      <c r="E80" s="39"/>
    </row>
    <row r="81" spans="1:5" ht="13.5" thickBot="1">
      <c r="A81" s="36"/>
      <c r="B81" s="38"/>
      <c r="C81" s="39"/>
      <c r="D81" s="39"/>
      <c r="E81" s="39"/>
    </row>
    <row r="82" spans="1:5" ht="18.75" thickBot="1">
      <c r="A82" s="5" t="s">
        <v>1</v>
      </c>
      <c r="B82" s="6" t="s">
        <v>161</v>
      </c>
      <c r="C82" s="2"/>
      <c r="D82" s="2"/>
      <c r="E82" s="2"/>
    </row>
    <row r="83" spans="1:5" ht="57.75" customHeight="1" thickBot="1">
      <c r="A83" s="112"/>
      <c r="B83" s="110" t="s">
        <v>117</v>
      </c>
      <c r="C83" s="109" t="s">
        <v>173</v>
      </c>
      <c r="D83" s="8" t="s">
        <v>174</v>
      </c>
      <c r="E83" s="9" t="s">
        <v>172</v>
      </c>
    </row>
    <row r="84" spans="1:5">
      <c r="A84" s="45" t="s">
        <v>118</v>
      </c>
      <c r="B84" s="114" t="s">
        <v>119</v>
      </c>
      <c r="C84" s="12">
        <v>60.886181615246755</v>
      </c>
      <c r="D84" s="12">
        <v>57.580733883840871</v>
      </c>
      <c r="E84" s="20">
        <f>ROUND(D84*1.1,2)</f>
        <v>63.34</v>
      </c>
    </row>
    <row r="85" spans="1:5">
      <c r="A85" s="45" t="s">
        <v>120</v>
      </c>
      <c r="B85" s="114" t="s">
        <v>121</v>
      </c>
      <c r="C85" s="12">
        <v>60.886181615246755</v>
      </c>
      <c r="D85" s="12">
        <v>57.580733883840871</v>
      </c>
      <c r="E85" s="20">
        <f t="shared" ref="E85:E87" si="8">ROUND(D85*1.1,2)</f>
        <v>63.34</v>
      </c>
    </row>
    <row r="86" spans="1:5">
      <c r="A86" s="45" t="s">
        <v>122</v>
      </c>
      <c r="B86" s="114" t="s">
        <v>123</v>
      </c>
      <c r="C86" s="12">
        <v>68.654074583745754</v>
      </c>
      <c r="D86" s="12">
        <v>64.926915989392626</v>
      </c>
      <c r="E86" s="20">
        <f t="shared" si="8"/>
        <v>71.42</v>
      </c>
    </row>
    <row r="87" spans="1:5">
      <c r="A87" s="45" t="s">
        <v>124</v>
      </c>
      <c r="B87" s="114" t="s">
        <v>125</v>
      </c>
      <c r="C87" s="12">
        <v>72.797394206498197</v>
      </c>
      <c r="D87" s="12">
        <v>68.845299081651802</v>
      </c>
      <c r="E87" s="20">
        <f t="shared" si="8"/>
        <v>75.73</v>
      </c>
    </row>
    <row r="88" spans="1:5" ht="13.5" thickBot="1">
      <c r="A88" s="35"/>
      <c r="B88" s="22"/>
      <c r="C88" s="29"/>
      <c r="D88" s="29"/>
      <c r="E88" s="29"/>
    </row>
    <row r="89" spans="1:5" ht="13.5" thickBot="1">
      <c r="A89" s="36"/>
      <c r="B89" s="38"/>
      <c r="C89" s="39"/>
      <c r="D89" s="39"/>
      <c r="E89" s="39"/>
    </row>
    <row r="90" spans="1:5" ht="63.75" customHeight="1" thickBot="1">
      <c r="A90" s="37"/>
      <c r="B90" s="110" t="s">
        <v>126</v>
      </c>
      <c r="C90" s="109" t="s">
        <v>173</v>
      </c>
      <c r="D90" s="8" t="s">
        <v>174</v>
      </c>
      <c r="E90" s="9" t="s">
        <v>172</v>
      </c>
    </row>
    <row r="91" spans="1:5">
      <c r="A91" s="45" t="s">
        <v>127</v>
      </c>
      <c r="B91" s="114" t="s">
        <v>128</v>
      </c>
      <c r="C91" s="113">
        <f>'[18]2018 Unmetered supply'!$E$7</f>
        <v>1.3220000000000001</v>
      </c>
      <c r="D91" s="119">
        <v>1.347</v>
      </c>
      <c r="E91" s="120">
        <f>ROUND(D91*1.1,3)</f>
        <v>1.482</v>
      </c>
    </row>
    <row r="92" spans="1:5" ht="13.5" thickBot="1">
      <c r="A92" s="35"/>
      <c r="B92" s="22"/>
      <c r="C92" s="29"/>
      <c r="D92" s="117"/>
      <c r="E92" s="29"/>
    </row>
    <row r="93" spans="1:5" ht="13.5" thickBot="1">
      <c r="A93" s="36"/>
      <c r="B93" s="38"/>
      <c r="C93" s="39"/>
      <c r="D93" s="39"/>
      <c r="E93" s="39"/>
    </row>
    <row r="94" spans="1:5" ht="81" customHeight="1" thickBot="1">
      <c r="A94" s="40"/>
      <c r="B94" s="118" t="s">
        <v>108</v>
      </c>
      <c r="C94" s="7" t="s">
        <v>173</v>
      </c>
      <c r="D94" s="8" t="s">
        <v>175</v>
      </c>
      <c r="E94" s="9" t="s">
        <v>172</v>
      </c>
    </row>
    <row r="95" spans="1:5">
      <c r="A95" s="41" t="s">
        <v>109</v>
      </c>
      <c r="B95" s="16" t="s">
        <v>110</v>
      </c>
      <c r="C95" s="17">
        <v>428.66</v>
      </c>
      <c r="D95" s="154">
        <v>387.88209499100822</v>
      </c>
      <c r="E95" s="26">
        <f>ROUND(D95*1.1,2)</f>
        <v>426.67</v>
      </c>
    </row>
    <row r="96" spans="1:5">
      <c r="A96" s="41" t="s">
        <v>111</v>
      </c>
      <c r="B96" s="16" t="s">
        <v>112</v>
      </c>
      <c r="C96" s="17">
        <v>430.8</v>
      </c>
      <c r="D96" s="155">
        <v>392.45408480119931</v>
      </c>
      <c r="E96" s="18">
        <f t="shared" ref="E96:E98" si="9">ROUND(D96*1.1,2)</f>
        <v>431.7</v>
      </c>
    </row>
    <row r="97" spans="1:5">
      <c r="A97" s="41" t="s">
        <v>113</v>
      </c>
      <c r="B97" s="16" t="s">
        <v>114</v>
      </c>
      <c r="C97" s="17">
        <v>479.56</v>
      </c>
      <c r="D97" s="155">
        <v>436.60099994608197</v>
      </c>
      <c r="E97" s="18">
        <f t="shared" si="9"/>
        <v>480.26</v>
      </c>
    </row>
    <row r="98" spans="1:5" ht="13.5" thickBot="1">
      <c r="A98" s="42" t="s">
        <v>115</v>
      </c>
      <c r="B98" s="22" t="s">
        <v>116</v>
      </c>
      <c r="C98" s="23">
        <v>636.71</v>
      </c>
      <c r="D98" s="156">
        <v>578.13990036264943</v>
      </c>
      <c r="E98" s="29">
        <f t="shared" si="9"/>
        <v>635.95000000000005</v>
      </c>
    </row>
    <row r="99" spans="1:5">
      <c r="A99" s="36"/>
      <c r="B99" s="38"/>
      <c r="C99" s="39"/>
      <c r="D99" s="39"/>
      <c r="E99" s="39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9:N64"/>
  <sheetViews>
    <sheetView tabSelected="1" zoomScale="80" zoomScaleNormal="80" workbookViewId="0">
      <selection activeCell="J46" sqref="J46"/>
    </sheetView>
  </sheetViews>
  <sheetFormatPr defaultRowHeight="12.75"/>
  <cols>
    <col min="1" max="1" width="41.85546875" style="52" customWidth="1"/>
    <col min="2" max="2" width="13.140625" style="52" customWidth="1"/>
    <col min="3" max="3" width="12.42578125" style="52" customWidth="1"/>
    <col min="4" max="4" width="13.42578125" style="52" customWidth="1"/>
    <col min="5" max="5" width="20.7109375" style="52" customWidth="1"/>
    <col min="6" max="6" width="20.5703125" style="52" customWidth="1"/>
    <col min="7" max="7" width="11.140625" style="52" customWidth="1"/>
    <col min="8" max="8" width="13.28515625" style="52" customWidth="1"/>
    <col min="9" max="9" width="14.140625" style="52" customWidth="1"/>
    <col min="10" max="10" width="20.85546875" style="52" customWidth="1"/>
    <col min="11" max="11" width="21" style="52" customWidth="1"/>
    <col min="12" max="12" width="14.85546875" style="52" customWidth="1"/>
    <col min="13" max="13" width="9.7109375" style="52" customWidth="1"/>
    <col min="14" max="14" width="15.5703125" style="52" bestFit="1" customWidth="1"/>
    <col min="15" max="15" width="21.140625" style="52" customWidth="1"/>
    <col min="16" max="16" width="15.5703125" style="52" customWidth="1"/>
    <col min="17" max="16384" width="9.140625" style="52"/>
  </cols>
  <sheetData>
    <row r="19" spans="1:14" ht="13.5" thickBot="1"/>
    <row r="20" spans="1:14" ht="13.5" thickBot="1">
      <c r="B20" s="157" t="s">
        <v>138</v>
      </c>
      <c r="C20" s="158"/>
      <c r="D20" s="158"/>
      <c r="E20" s="158"/>
      <c r="F20" s="159"/>
    </row>
    <row r="21" spans="1:14">
      <c r="B21" s="56">
        <v>2016</v>
      </c>
      <c r="C21" s="57">
        <v>2017</v>
      </c>
      <c r="D21" s="56">
        <v>2018</v>
      </c>
      <c r="E21" s="57">
        <v>2019</v>
      </c>
      <c r="F21" s="56">
        <v>2020</v>
      </c>
    </row>
    <row r="22" spans="1:14" ht="13.5" thickBot="1">
      <c r="B22" s="59"/>
      <c r="C22" s="60"/>
      <c r="D22" s="59"/>
      <c r="E22" s="60"/>
      <c r="F22" s="59"/>
    </row>
    <row r="23" spans="1:14" ht="13.5" thickBot="1">
      <c r="B23" s="62"/>
      <c r="C23" s="63">
        <v>3.7000000000000002E-3</v>
      </c>
      <c r="D23" s="64">
        <v>7.9000000000000008E-3</v>
      </c>
      <c r="E23" s="64">
        <v>9.5999999999999992E-3</v>
      </c>
      <c r="F23" s="64">
        <v>1.0200000000000001E-2</v>
      </c>
    </row>
    <row r="24" spans="1:14" ht="13.5" thickBot="1"/>
    <row r="25" spans="1:14">
      <c r="D25" s="54" t="s">
        <v>139</v>
      </c>
      <c r="E25" s="55" t="s">
        <v>140</v>
      </c>
      <c r="I25" s="54" t="s">
        <v>139</v>
      </c>
      <c r="J25" s="55" t="s">
        <v>169</v>
      </c>
    </row>
    <row r="26" spans="1:14" ht="13.5" thickBot="1">
      <c r="D26" s="142"/>
      <c r="E26" s="138" t="s">
        <v>141</v>
      </c>
      <c r="F26" s="125"/>
      <c r="I26" s="58"/>
      <c r="J26" s="138" t="s">
        <v>141</v>
      </c>
    </row>
    <row r="27" spans="1:14">
      <c r="C27" s="143" t="s">
        <v>142</v>
      </c>
      <c r="D27" s="144">
        <v>108.6</v>
      </c>
      <c r="E27" s="145">
        <f>C23</f>
        <v>3.7000000000000002E-3</v>
      </c>
      <c r="F27" s="133"/>
      <c r="H27" s="134" t="s">
        <v>168</v>
      </c>
      <c r="I27" s="136">
        <v>110.7</v>
      </c>
      <c r="J27" s="139">
        <f>D23</f>
        <v>7.9000000000000008E-3</v>
      </c>
      <c r="K27" s="150">
        <v>7.9000000000000008E-3</v>
      </c>
    </row>
    <row r="28" spans="1:14" ht="13.5" thickBot="1">
      <c r="B28" s="61" t="s">
        <v>143</v>
      </c>
      <c r="C28" s="146">
        <v>107.5</v>
      </c>
      <c r="D28" s="65"/>
      <c r="E28" s="147"/>
      <c r="G28" s="61" t="s">
        <v>142</v>
      </c>
      <c r="H28" s="135">
        <v>108.6</v>
      </c>
      <c r="I28" s="51"/>
      <c r="J28" s="140"/>
    </row>
    <row r="29" spans="1:14" ht="13.5" thickBot="1">
      <c r="C29" s="148">
        <f>D27/C28</f>
        <v>1.0102325581395348</v>
      </c>
      <c r="D29" s="70"/>
      <c r="E29" s="149">
        <v>1.0232557999999999E-2</v>
      </c>
      <c r="H29" s="141">
        <f>I27/H28</f>
        <v>1.0193370165745856</v>
      </c>
      <c r="I29" s="137"/>
      <c r="J29" s="141">
        <v>1.934E-2</v>
      </c>
      <c r="K29" s="153">
        <v>1.93370166E-2</v>
      </c>
      <c r="N29" s="152"/>
    </row>
    <row r="30" spans="1:14">
      <c r="A30" s="66"/>
      <c r="C30" s="67"/>
      <c r="D30" s="53"/>
      <c r="H30" s="67"/>
      <c r="I30" s="53"/>
    </row>
    <row r="31" spans="1:14" ht="38.25">
      <c r="D31" s="68" t="s">
        <v>144</v>
      </c>
      <c r="E31" s="69">
        <f>C29+E27</f>
        <v>1.0139325581395349</v>
      </c>
      <c r="I31" s="130" t="s">
        <v>144</v>
      </c>
      <c r="J31" s="151">
        <f>(1+K29)*(1+K27)</f>
        <v>1.0273897790311399</v>
      </c>
      <c r="K31" s="151"/>
    </row>
    <row r="33" spans="1:14" ht="13.5" thickBot="1"/>
    <row r="34" spans="1:14">
      <c r="B34" s="70"/>
      <c r="C34" s="162" t="s">
        <v>145</v>
      </c>
      <c r="D34" s="165"/>
      <c r="E34" s="165"/>
      <c r="F34" s="123"/>
      <c r="G34" s="70"/>
      <c r="H34" s="162" t="s">
        <v>164</v>
      </c>
      <c r="I34" s="163"/>
      <c r="J34" s="164"/>
    </row>
    <row r="35" spans="1:14" ht="39" thickBot="1">
      <c r="B35" s="74" t="s">
        <v>149</v>
      </c>
      <c r="C35" s="75" t="s">
        <v>150</v>
      </c>
      <c r="D35" s="76" t="s">
        <v>151</v>
      </c>
      <c r="E35" s="76" t="s">
        <v>152</v>
      </c>
      <c r="F35" s="126"/>
      <c r="G35" s="76" t="s">
        <v>165</v>
      </c>
      <c r="H35" s="75" t="s">
        <v>166</v>
      </c>
      <c r="I35" s="76" t="s">
        <v>151</v>
      </c>
      <c r="J35" s="77" t="s">
        <v>167</v>
      </c>
    </row>
    <row r="36" spans="1:14">
      <c r="B36" s="81">
        <f t="shared" ref="B36:B42" si="0">B47</f>
        <v>123.25</v>
      </c>
      <c r="C36" s="82">
        <f t="shared" ref="C36:C42" si="1">SUM(B36*$C$29)</f>
        <v>124.51116279069767</v>
      </c>
      <c r="D36" s="83">
        <f t="shared" ref="D36:D42" si="2">C36*$E$27</f>
        <v>0.46069130232558136</v>
      </c>
      <c r="E36" s="127">
        <f>ROUND(SUM(C36:D36),2)</f>
        <v>124.97</v>
      </c>
      <c r="F36" s="124"/>
      <c r="G36" s="81">
        <f t="shared" ref="G36:G42" si="3">C47</f>
        <v>124.97</v>
      </c>
      <c r="H36" s="82">
        <f>SUM(G36*$H$29)</f>
        <v>127.38654696132596</v>
      </c>
      <c r="I36" s="83">
        <f>H36*$J$27</f>
        <v>1.0063537209944753</v>
      </c>
      <c r="J36" s="127">
        <f>ROUND(SUM(H36:I36),2)</f>
        <v>128.38999999999999</v>
      </c>
      <c r="K36" s="124"/>
    </row>
    <row r="37" spans="1:14">
      <c r="B37" s="84">
        <f t="shared" si="0"/>
        <v>175.03</v>
      </c>
      <c r="C37" s="85">
        <f t="shared" si="1"/>
        <v>176.82100465116278</v>
      </c>
      <c r="D37" s="86">
        <f t="shared" si="2"/>
        <v>0.65423771720930235</v>
      </c>
      <c r="E37" s="128">
        <f>ROUND(SUM(C37:D37),2)</f>
        <v>177.48</v>
      </c>
      <c r="F37" s="124"/>
      <c r="G37" s="84">
        <f t="shared" si="3"/>
        <v>177.48</v>
      </c>
      <c r="H37" s="85">
        <f t="shared" ref="H37:H42" si="4">SUM(G37*$H$29)</f>
        <v>180.91193370165746</v>
      </c>
      <c r="I37" s="86">
        <f t="shared" ref="I37:I42" si="5">H37*$J$27</f>
        <v>1.4292042762430941</v>
      </c>
      <c r="J37" s="128">
        <f>ROUND(SUM(H37:I37),2)</f>
        <v>182.34</v>
      </c>
      <c r="K37" s="124"/>
    </row>
    <row r="38" spans="1:14">
      <c r="B38" s="84">
        <f t="shared" si="0"/>
        <v>144.47999999999999</v>
      </c>
      <c r="C38" s="85">
        <f t="shared" si="1"/>
        <v>145.95839999999998</v>
      </c>
      <c r="D38" s="86">
        <f t="shared" si="2"/>
        <v>0.54004607999999998</v>
      </c>
      <c r="E38" s="128">
        <f>ROUND(SUM(C38:D38),2)</f>
        <v>146.5</v>
      </c>
      <c r="F38" s="124"/>
      <c r="G38" s="84">
        <f t="shared" si="3"/>
        <v>146.5</v>
      </c>
      <c r="H38" s="85">
        <f t="shared" si="4"/>
        <v>149.33287292817678</v>
      </c>
      <c r="I38" s="86">
        <f t="shared" si="5"/>
        <v>1.1797296961325967</v>
      </c>
      <c r="J38" s="128">
        <f>ROUND(SUM(H38:I38),2)</f>
        <v>150.51</v>
      </c>
      <c r="K38" s="124"/>
    </row>
    <row r="39" spans="1:14">
      <c r="B39" s="84">
        <f t="shared" si="0"/>
        <v>196.27</v>
      </c>
      <c r="C39" s="85">
        <f t="shared" si="1"/>
        <v>198.27834418604652</v>
      </c>
      <c r="D39" s="86">
        <f t="shared" si="2"/>
        <v>0.73362987348837216</v>
      </c>
      <c r="E39" s="128">
        <f>ROUND(SUM(C39:D39),2)</f>
        <v>199.01</v>
      </c>
      <c r="F39" s="124"/>
      <c r="G39" s="84">
        <f t="shared" si="3"/>
        <v>199.01</v>
      </c>
      <c r="H39" s="85">
        <f t="shared" si="4"/>
        <v>202.85825966850828</v>
      </c>
      <c r="I39" s="86">
        <f t="shared" si="5"/>
        <v>1.6025802513812155</v>
      </c>
      <c r="J39" s="128">
        <f>ROUND(SUM(H39:I39),2)</f>
        <v>204.46</v>
      </c>
      <c r="K39" s="124"/>
    </row>
    <row r="40" spans="1:14">
      <c r="B40" s="84">
        <f t="shared" si="0"/>
        <v>95.23</v>
      </c>
      <c r="C40" s="85">
        <f t="shared" si="1"/>
        <v>96.204446511627907</v>
      </c>
      <c r="D40" s="86">
        <f t="shared" si="2"/>
        <v>0.35595645209302329</v>
      </c>
      <c r="E40" s="128">
        <f t="shared" ref="E40:E42" si="6">ROUND(SUM(C40:D40),2)</f>
        <v>96.56</v>
      </c>
      <c r="F40" s="124"/>
      <c r="G40" s="84">
        <f t="shared" si="3"/>
        <v>96.56</v>
      </c>
      <c r="H40" s="85">
        <f t="shared" si="4"/>
        <v>98.427182320441986</v>
      </c>
      <c r="I40" s="86">
        <f t="shared" si="5"/>
        <v>0.77757474033149176</v>
      </c>
      <c r="J40" s="128">
        <f t="shared" ref="J40:J42" si="7">ROUND(SUM(H40:I40),2)</f>
        <v>99.2</v>
      </c>
      <c r="K40" s="124"/>
    </row>
    <row r="41" spans="1:14">
      <c r="B41" s="84">
        <f t="shared" si="0"/>
        <v>181.51</v>
      </c>
      <c r="C41" s="85">
        <f t="shared" si="1"/>
        <v>183.36731162790696</v>
      </c>
      <c r="D41" s="86">
        <f t="shared" si="2"/>
        <v>0.67845905302325582</v>
      </c>
      <c r="E41" s="128">
        <f t="shared" si="6"/>
        <v>184.05</v>
      </c>
      <c r="F41" s="124"/>
      <c r="G41" s="84">
        <f t="shared" si="3"/>
        <v>184.05</v>
      </c>
      <c r="H41" s="85">
        <f t="shared" si="4"/>
        <v>187.6089779005525</v>
      </c>
      <c r="I41" s="86">
        <f t="shared" si="5"/>
        <v>1.482110925414365</v>
      </c>
      <c r="J41" s="128">
        <f t="shared" si="7"/>
        <v>189.09</v>
      </c>
      <c r="K41" s="124"/>
    </row>
    <row r="42" spans="1:14">
      <c r="B42" s="84">
        <f t="shared" si="0"/>
        <v>181.51</v>
      </c>
      <c r="C42" s="85">
        <f t="shared" si="1"/>
        <v>183.36731162790696</v>
      </c>
      <c r="D42" s="86">
        <f t="shared" si="2"/>
        <v>0.67845905302325582</v>
      </c>
      <c r="E42" s="128">
        <f t="shared" si="6"/>
        <v>184.05</v>
      </c>
      <c r="F42" s="124"/>
      <c r="G42" s="84">
        <f t="shared" si="3"/>
        <v>184.05</v>
      </c>
      <c r="H42" s="85">
        <f t="shared" si="4"/>
        <v>187.6089779005525</v>
      </c>
      <c r="I42" s="86">
        <f t="shared" si="5"/>
        <v>1.482110925414365</v>
      </c>
      <c r="J42" s="128">
        <f t="shared" si="7"/>
        <v>189.09</v>
      </c>
      <c r="K42" s="124"/>
    </row>
    <row r="43" spans="1:14" ht="13.5" thickBot="1">
      <c r="B43" s="93"/>
      <c r="C43" s="92"/>
      <c r="D43" s="92"/>
      <c r="E43" s="129"/>
      <c r="F43" s="51"/>
      <c r="G43" s="93"/>
      <c r="H43" s="92"/>
      <c r="I43" s="92"/>
      <c r="J43" s="129"/>
    </row>
    <row r="44" spans="1:14" ht="24" customHeight="1">
      <c r="A44" s="94"/>
      <c r="B44" s="95"/>
      <c r="C44" s="95"/>
      <c r="D44" s="89"/>
      <c r="E44" s="89"/>
      <c r="F44" s="89"/>
      <c r="G44" s="89"/>
    </row>
    <row r="45" spans="1:14" s="53" customFormat="1" ht="13.5" thickBot="1">
      <c r="A45" s="94"/>
      <c r="B45" s="96"/>
      <c r="C45" s="96"/>
      <c r="D45" s="96"/>
      <c r="E45" s="96"/>
      <c r="F45" s="96"/>
      <c r="G45" s="96"/>
    </row>
    <row r="46" spans="1:14" s="53" customFormat="1" ht="64.5" thickBot="1">
      <c r="A46" s="71" t="s">
        <v>160</v>
      </c>
      <c r="B46" s="7" t="s">
        <v>146</v>
      </c>
      <c r="C46" s="72" t="s">
        <v>147</v>
      </c>
      <c r="D46" s="73" t="s">
        <v>148</v>
      </c>
      <c r="E46" s="72" t="s">
        <v>162</v>
      </c>
      <c r="F46" s="73" t="s">
        <v>163</v>
      </c>
      <c r="G46" s="96"/>
    </row>
    <row r="47" spans="1:14" s="53" customFormat="1">
      <c r="A47" s="78" t="s">
        <v>153</v>
      </c>
      <c r="B47" s="79">
        <v>123.25</v>
      </c>
      <c r="C47" s="80">
        <f t="shared" ref="C47:C53" si="8">E36</f>
        <v>124.97</v>
      </c>
      <c r="D47" s="80">
        <f>ROUND(C47*1.1,2)</f>
        <v>137.47</v>
      </c>
      <c r="E47" s="80">
        <f>J36</f>
        <v>128.38999999999999</v>
      </c>
      <c r="F47" s="80">
        <f>ROUND(E47*1.1,2)</f>
        <v>141.22999999999999</v>
      </c>
      <c r="G47" s="97"/>
    </row>
    <row r="48" spans="1:14" s="53" customFormat="1">
      <c r="A48" s="78" t="s">
        <v>154</v>
      </c>
      <c r="B48" s="79">
        <v>175.03</v>
      </c>
      <c r="C48" s="79">
        <f t="shared" si="8"/>
        <v>177.48</v>
      </c>
      <c r="D48" s="79">
        <f>ROUND(C48*1.1,2)</f>
        <v>195.23</v>
      </c>
      <c r="E48" s="79">
        <f t="shared" ref="E48:E53" si="9">J37</f>
        <v>182.34</v>
      </c>
      <c r="F48" s="79">
        <f>ROUND(E48*1.1,2)</f>
        <v>200.57</v>
      </c>
      <c r="G48" s="33"/>
      <c r="I48" s="160"/>
      <c r="J48" s="161"/>
      <c r="K48" s="161"/>
      <c r="L48" s="123"/>
      <c r="N48" s="98"/>
    </row>
    <row r="49" spans="1:14" s="53" customFormat="1">
      <c r="A49" s="78" t="s">
        <v>155</v>
      </c>
      <c r="B49" s="79">
        <v>144.47999999999999</v>
      </c>
      <c r="C49" s="79">
        <f t="shared" si="8"/>
        <v>146.5</v>
      </c>
      <c r="D49" s="79">
        <f t="shared" ref="D49:F53" si="10">ROUND(C49*1.1,2)</f>
        <v>161.15</v>
      </c>
      <c r="E49" s="79">
        <f t="shared" si="9"/>
        <v>150.51</v>
      </c>
      <c r="F49" s="79">
        <f t="shared" si="10"/>
        <v>165.56</v>
      </c>
      <c r="G49" s="98"/>
      <c r="H49" s="99"/>
      <c r="I49" s="98"/>
      <c r="J49" s="33"/>
      <c r="K49" s="98"/>
      <c r="L49" s="98"/>
      <c r="N49" s="33"/>
    </row>
    <row r="50" spans="1:14" s="53" customFormat="1">
      <c r="A50" s="78" t="s">
        <v>156</v>
      </c>
      <c r="B50" s="79">
        <v>196.27</v>
      </c>
      <c r="C50" s="79">
        <f t="shared" si="8"/>
        <v>199.01</v>
      </c>
      <c r="D50" s="79">
        <f t="shared" si="10"/>
        <v>218.91</v>
      </c>
      <c r="E50" s="79">
        <f t="shared" si="9"/>
        <v>204.46</v>
      </c>
      <c r="F50" s="79">
        <f t="shared" si="10"/>
        <v>224.91</v>
      </c>
      <c r="G50" s="87"/>
      <c r="H50" s="100"/>
      <c r="I50" s="101"/>
      <c r="J50" s="102"/>
      <c r="K50" s="87"/>
      <c r="L50" s="87"/>
      <c r="N50" s="87"/>
    </row>
    <row r="51" spans="1:14" s="53" customFormat="1">
      <c r="A51" s="88" t="s">
        <v>157</v>
      </c>
      <c r="B51" s="79">
        <v>95.23</v>
      </c>
      <c r="C51" s="79">
        <f t="shared" si="8"/>
        <v>96.56</v>
      </c>
      <c r="D51" s="79">
        <f t="shared" si="10"/>
        <v>106.22</v>
      </c>
      <c r="E51" s="79">
        <f t="shared" si="9"/>
        <v>99.2</v>
      </c>
      <c r="F51" s="79">
        <f t="shared" si="10"/>
        <v>109.12</v>
      </c>
      <c r="G51" s="87"/>
      <c r="H51" s="100"/>
      <c r="I51" s="101"/>
      <c r="J51" s="102"/>
      <c r="K51" s="87"/>
      <c r="L51" s="87"/>
      <c r="N51" s="87"/>
    </row>
    <row r="52" spans="1:14" s="53" customFormat="1">
      <c r="A52" s="88" t="s">
        <v>158</v>
      </c>
      <c r="B52" s="79">
        <v>181.51</v>
      </c>
      <c r="C52" s="79">
        <f t="shared" si="8"/>
        <v>184.05</v>
      </c>
      <c r="D52" s="79">
        <f t="shared" si="10"/>
        <v>202.46</v>
      </c>
      <c r="E52" s="79">
        <f t="shared" si="9"/>
        <v>189.09</v>
      </c>
      <c r="F52" s="79">
        <f t="shared" si="10"/>
        <v>208</v>
      </c>
      <c r="G52" s="87"/>
      <c r="H52" s="100"/>
      <c r="I52" s="101"/>
      <c r="J52" s="102"/>
      <c r="K52" s="87"/>
      <c r="L52" s="87"/>
      <c r="N52" s="87"/>
    </row>
    <row r="53" spans="1:14" s="53" customFormat="1">
      <c r="A53" s="88" t="s">
        <v>159</v>
      </c>
      <c r="B53" s="79">
        <v>181.51</v>
      </c>
      <c r="C53" s="79">
        <f t="shared" si="8"/>
        <v>184.05</v>
      </c>
      <c r="D53" s="79">
        <f t="shared" si="10"/>
        <v>202.46</v>
      </c>
      <c r="E53" s="79">
        <f t="shared" si="9"/>
        <v>189.09</v>
      </c>
      <c r="F53" s="79">
        <f t="shared" si="10"/>
        <v>208</v>
      </c>
      <c r="G53" s="87"/>
      <c r="H53" s="100"/>
      <c r="I53" s="101"/>
      <c r="J53" s="102"/>
      <c r="K53" s="87"/>
      <c r="L53" s="87"/>
      <c r="N53" s="87"/>
    </row>
    <row r="54" spans="1:14" s="53" customFormat="1" ht="13.5" thickBot="1">
      <c r="A54" s="90"/>
      <c r="B54" s="91"/>
      <c r="C54" s="92"/>
      <c r="D54" s="91"/>
      <c r="E54" s="91"/>
      <c r="F54" s="91"/>
      <c r="I54" s="99"/>
    </row>
    <row r="55" spans="1:14" s="53" customFormat="1"/>
    <row r="56" spans="1:14" s="53" customFormat="1"/>
    <row r="57" spans="1:14" s="53" customFormat="1"/>
    <row r="58" spans="1:14" s="53" customFormat="1" ht="30" customHeight="1">
      <c r="A58" s="103"/>
      <c r="B58" s="33"/>
      <c r="C58" s="98"/>
      <c r="D58" s="33"/>
      <c r="E58" s="122"/>
      <c r="F58" s="122"/>
      <c r="G58" s="33"/>
    </row>
    <row r="59" spans="1:14" s="53" customFormat="1" ht="32.25" customHeight="1">
      <c r="A59" s="105"/>
      <c r="B59" s="106"/>
      <c r="C59" s="106"/>
      <c r="D59" s="98"/>
      <c r="E59" s="98"/>
      <c r="F59" s="98"/>
      <c r="G59" s="98"/>
    </row>
    <row r="60" spans="1:14" s="53" customFormat="1">
      <c r="A60" s="107"/>
      <c r="B60" s="108"/>
      <c r="C60" s="108"/>
      <c r="D60" s="108"/>
      <c r="E60" s="108"/>
      <c r="F60" s="108"/>
      <c r="G60" s="108"/>
    </row>
    <row r="61" spans="1:14" s="53" customFormat="1">
      <c r="A61" s="107"/>
      <c r="B61" s="108"/>
      <c r="C61" s="108"/>
      <c r="D61" s="108"/>
      <c r="E61" s="108"/>
      <c r="F61" s="108"/>
      <c r="G61" s="108"/>
    </row>
    <row r="62" spans="1:14" s="53" customFormat="1">
      <c r="A62" s="107"/>
      <c r="B62" s="108"/>
      <c r="C62" s="108"/>
      <c r="D62" s="108"/>
      <c r="E62" s="108"/>
      <c r="F62" s="108"/>
      <c r="G62" s="108"/>
    </row>
    <row r="63" spans="1:14" s="53" customFormat="1">
      <c r="A63" s="107"/>
      <c r="B63" s="108"/>
      <c r="C63" s="108"/>
      <c r="D63" s="108"/>
      <c r="E63" s="108"/>
      <c r="F63" s="108"/>
      <c r="G63" s="108"/>
    </row>
    <row r="64" spans="1:14" s="53" customFormat="1">
      <c r="A64" s="104"/>
      <c r="B64" s="104"/>
      <c r="C64" s="104"/>
      <c r="D64" s="104"/>
      <c r="E64" s="104"/>
      <c r="F64" s="104"/>
      <c r="G64" s="104"/>
      <c r="H64" s="94"/>
    </row>
  </sheetData>
  <mergeCells count="4">
    <mergeCell ref="B20:F20"/>
    <mergeCell ref="I48:K48"/>
    <mergeCell ref="H34:J34"/>
    <mergeCell ref="C34:E34"/>
  </mergeCells>
  <pageMargins left="0.75" right="0.75" top="1" bottom="1" header="0.5" footer="0.5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Rates</vt:lpstr>
      <vt:lpstr>2018 - Labour Rates &amp; CPI</vt:lpstr>
    </vt:vector>
  </TitlesOfParts>
  <Company>United Energy Distribution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Harrison, Stephen</cp:lastModifiedBy>
  <dcterms:created xsi:type="dcterms:W3CDTF">2016-09-27T05:50:29Z</dcterms:created>
  <dcterms:modified xsi:type="dcterms:W3CDTF">2017-10-23T03:24:48Z</dcterms:modified>
</cp:coreProperties>
</file>