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/>
  <bookViews>
    <workbookView xWindow="11385" yWindow="-15" windowWidth="17100" windowHeight="11745" tabRatio="897"/>
  </bookViews>
  <sheets>
    <sheet name="Cost Drivers" sheetId="13" r:id="rId1"/>
    <sheet name="Opex Modelling Results" sheetId="50" r:id="rId2"/>
    <sheet name="Opex Forecasts" sheetId="30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djustment" localSheetId="2">#REF!</definedName>
    <definedName name="adjustment" localSheetId="1">#REF!</definedName>
    <definedName name="adjustment">#REF!</definedName>
    <definedName name="Option" localSheetId="2">#REF!</definedName>
    <definedName name="Option" localSheetId="1">#REF!</definedName>
    <definedName name="Option">#REF!</definedName>
  </definedNames>
  <calcPr calcId="145621"/>
</workbook>
</file>

<file path=xl/calcChain.xml><?xml version="1.0" encoding="utf-8"?>
<calcChain xmlns="http://schemas.openxmlformats.org/spreadsheetml/2006/main">
  <c r="BI5" i="13" l="1"/>
  <c r="BJ5" i="13"/>
  <c r="BK5" i="13"/>
  <c r="BL5" i="13"/>
  <c r="BM5" i="13"/>
  <c r="BI8" i="13"/>
  <c r="BJ8" i="13"/>
  <c r="BK8" i="13"/>
  <c r="BL8" i="13"/>
  <c r="BM8" i="13"/>
  <c r="BI4" i="13"/>
  <c r="BJ4" i="13"/>
  <c r="BK4" i="13"/>
  <c r="BL4" i="13"/>
  <c r="BM4" i="13"/>
  <c r="AS5" i="13"/>
  <c r="AT5" i="13"/>
  <c r="AU5" i="13"/>
  <c r="AV5" i="13"/>
  <c r="AW5" i="13"/>
  <c r="AS8" i="13"/>
  <c r="AT8" i="13"/>
  <c r="AU8" i="13"/>
  <c r="AV8" i="13"/>
  <c r="AW8" i="13"/>
  <c r="AS4" i="13"/>
  <c r="AT4" i="13"/>
  <c r="AU4" i="13"/>
  <c r="AV4" i="13"/>
  <c r="AW4" i="13"/>
  <c r="AC5" i="13"/>
  <c r="AD5" i="13"/>
  <c r="AE5" i="13"/>
  <c r="AF5" i="13"/>
  <c r="AG5" i="13"/>
  <c r="AC8" i="13"/>
  <c r="AD8" i="13"/>
  <c r="AE8" i="13"/>
  <c r="AF8" i="13"/>
  <c r="AG8" i="13"/>
  <c r="AC4" i="13"/>
  <c r="AD4" i="13"/>
  <c r="AE4" i="13"/>
  <c r="AF4" i="13"/>
  <c r="AG4" i="13"/>
  <c r="M5" i="13"/>
  <c r="N5" i="13"/>
  <c r="O5" i="13"/>
  <c r="P5" i="13"/>
  <c r="Q5" i="13"/>
  <c r="M8" i="13"/>
  <c r="N8" i="13"/>
  <c r="O8" i="13"/>
  <c r="P8" i="13"/>
  <c r="Q8" i="13"/>
  <c r="M4" i="13"/>
  <c r="N4" i="13"/>
  <c r="O4" i="13"/>
  <c r="P4" i="13"/>
  <c r="Q4" i="13"/>
  <c r="AZ6" i="13" l="1"/>
  <c r="BA6" i="13"/>
  <c r="BB6" i="13"/>
  <c r="BC6" i="13"/>
  <c r="BD6" i="13"/>
  <c r="BE6" i="13"/>
  <c r="BF6" i="13"/>
  <c r="BG6" i="13"/>
  <c r="AJ6" i="13"/>
  <c r="AK6" i="13"/>
  <c r="AL6" i="13"/>
  <c r="AM6" i="13"/>
  <c r="AN6" i="13"/>
  <c r="AO6" i="13"/>
  <c r="AP6" i="13"/>
  <c r="AQ6" i="13"/>
  <c r="T6" i="13"/>
  <c r="U6" i="13"/>
  <c r="V6" i="13"/>
  <c r="W6" i="13"/>
  <c r="X6" i="13"/>
  <c r="Y6" i="13"/>
  <c r="Z6" i="13"/>
  <c r="AA6" i="13"/>
  <c r="AG6" i="13" l="1"/>
  <c r="D6" i="13" l="1"/>
  <c r="E6" i="13"/>
  <c r="F6" i="13"/>
  <c r="G6" i="13"/>
  <c r="H6" i="13"/>
  <c r="I6" i="13"/>
  <c r="J6" i="13"/>
  <c r="K6" i="13"/>
  <c r="N6" i="13"/>
  <c r="O6" i="13"/>
  <c r="P6" i="13"/>
  <c r="Q6" i="13"/>
  <c r="M6" i="13"/>
  <c r="AJ8" i="13" l="1"/>
  <c r="AK8" i="13"/>
  <c r="AL8" i="13"/>
  <c r="AM8" i="13"/>
  <c r="AN8" i="13"/>
  <c r="AO8" i="13"/>
  <c r="AP8" i="13"/>
  <c r="AQ8" i="13"/>
  <c r="T8" i="13"/>
  <c r="U8" i="13"/>
  <c r="V8" i="13"/>
  <c r="W8" i="13"/>
  <c r="X8" i="13"/>
  <c r="Y8" i="13"/>
  <c r="Z8" i="13"/>
  <c r="AA8" i="13"/>
  <c r="D8" i="13"/>
  <c r="E8" i="13"/>
  <c r="F8" i="13"/>
  <c r="G8" i="13"/>
  <c r="H8" i="13"/>
  <c r="I8" i="13"/>
  <c r="J8" i="13"/>
  <c r="K8" i="13"/>
  <c r="AZ8" i="13"/>
  <c r="BA8" i="13"/>
  <c r="BB8" i="13"/>
  <c r="BC8" i="13"/>
  <c r="BD8" i="13"/>
  <c r="BE8" i="13"/>
  <c r="BF8" i="13"/>
  <c r="BG8" i="13"/>
  <c r="AZ4" i="13"/>
  <c r="BA4" i="13"/>
  <c r="BB4" i="13"/>
  <c r="BC4" i="13"/>
  <c r="BD4" i="13"/>
  <c r="BE4" i="13"/>
  <c r="BF4" i="13"/>
  <c r="AZ5" i="13"/>
  <c r="BA5" i="13"/>
  <c r="BB5" i="13"/>
  <c r="BC5" i="13"/>
  <c r="BD5" i="13"/>
  <c r="BE5" i="13"/>
  <c r="BF5" i="13"/>
  <c r="BG5" i="13"/>
  <c r="BG4" i="13"/>
  <c r="AQ4" i="13"/>
  <c r="AJ4" i="13"/>
  <c r="AK4" i="13"/>
  <c r="AL4" i="13"/>
  <c r="AM4" i="13"/>
  <c r="AN4" i="13"/>
  <c r="AO4" i="13"/>
  <c r="AP4" i="13"/>
  <c r="AJ5" i="13"/>
  <c r="AK5" i="13"/>
  <c r="AL5" i="13"/>
  <c r="AM5" i="13"/>
  <c r="AN5" i="13"/>
  <c r="AO5" i="13"/>
  <c r="AP5" i="13"/>
  <c r="AQ5" i="13"/>
  <c r="AA4" i="13"/>
  <c r="T4" i="13"/>
  <c r="U4" i="13"/>
  <c r="V4" i="13"/>
  <c r="W4" i="13"/>
  <c r="X4" i="13"/>
  <c r="Y4" i="13"/>
  <c r="Z4" i="13"/>
  <c r="T5" i="13"/>
  <c r="U5" i="13"/>
  <c r="V5" i="13"/>
  <c r="W5" i="13"/>
  <c r="X5" i="13"/>
  <c r="Y5" i="13"/>
  <c r="Z5" i="13"/>
  <c r="AA5" i="13"/>
  <c r="K4" i="13"/>
  <c r="AZ9" i="13" l="1"/>
  <c r="BE9" i="13"/>
  <c r="BC9" i="13"/>
  <c r="BA9" i="13"/>
  <c r="Y9" i="13"/>
  <c r="W9" i="13"/>
  <c r="U9" i="13"/>
  <c r="AO9" i="13"/>
  <c r="AM9" i="13"/>
  <c r="AK9" i="13"/>
  <c r="BF9" i="13"/>
  <c r="BD9" i="13"/>
  <c r="BB9" i="13"/>
  <c r="Z9" i="13"/>
  <c r="X9" i="13"/>
  <c r="V9" i="13"/>
  <c r="T9" i="13"/>
  <c r="AP9" i="13"/>
  <c r="AN9" i="13"/>
  <c r="AL9" i="13"/>
  <c r="AJ9" i="13"/>
  <c r="D5" i="13" l="1"/>
  <c r="D9" i="13" s="1"/>
  <c r="E5" i="13"/>
  <c r="E9" i="13" s="1"/>
  <c r="F5" i="13"/>
  <c r="F9" i="13" s="1"/>
  <c r="G5" i="13"/>
  <c r="G9" i="13" s="1"/>
  <c r="H5" i="13"/>
  <c r="H9" i="13" s="1"/>
  <c r="I5" i="13"/>
  <c r="I9" i="13" s="1"/>
  <c r="J5" i="13"/>
  <c r="J9" i="13" s="1"/>
  <c r="K5" i="13"/>
  <c r="L5" i="13" s="1"/>
  <c r="D4" i="13"/>
  <c r="E4" i="13"/>
  <c r="F4" i="13"/>
  <c r="G4" i="13"/>
  <c r="H4" i="13"/>
  <c r="I4" i="13"/>
  <c r="J4" i="13"/>
  <c r="B7" i="30" l="1"/>
  <c r="B8" i="30"/>
  <c r="B4" i="30"/>
  <c r="B5" i="30"/>
  <c r="B6" i="30"/>
  <c r="C6" i="30" l="1"/>
  <c r="N20" i="30"/>
  <c r="AF20" i="30"/>
  <c r="R20" i="30"/>
  <c r="AJ20" i="30"/>
  <c r="C4" i="30"/>
  <c r="F20" i="30"/>
  <c r="J20" i="30"/>
  <c r="O20" i="30"/>
  <c r="S20" i="30"/>
  <c r="X20" i="30"/>
  <c r="AB20" i="30"/>
  <c r="AG20" i="30"/>
  <c r="AW9" i="13"/>
  <c r="AW6" i="13"/>
  <c r="M9" i="13"/>
  <c r="R13" i="13"/>
  <c r="BL9" i="13"/>
  <c r="AZ7" i="13"/>
  <c r="AJ7" i="13"/>
  <c r="AU9" i="13"/>
  <c r="AW13" i="13"/>
  <c r="AV6" i="13"/>
  <c r="T7" i="13"/>
  <c r="AB4" i="13"/>
  <c r="AB12" i="13" s="1"/>
  <c r="M12" i="30" s="1"/>
  <c r="AB5" i="13"/>
  <c r="AC13" i="13" s="1"/>
  <c r="N12" i="13"/>
  <c r="N9" i="13"/>
  <c r="D7" i="13"/>
  <c r="BJ6" i="13"/>
  <c r="BK6" i="13"/>
  <c r="BL6" i="13"/>
  <c r="BM6" i="13"/>
  <c r="BI6" i="13"/>
  <c r="AT6" i="13"/>
  <c r="AU6" i="13"/>
  <c r="AS6" i="13"/>
  <c r="AR6" i="13" s="1"/>
  <c r="AD6" i="13"/>
  <c r="AE6" i="13"/>
  <c r="AF6" i="13"/>
  <c r="AC6" i="13"/>
  <c r="AB8" i="13"/>
  <c r="BH8" i="13"/>
  <c r="AI20" i="30"/>
  <c r="AE20" i="30"/>
  <c r="Z20" i="30"/>
  <c r="V20" i="30"/>
  <c r="Q20" i="30"/>
  <c r="M20" i="30"/>
  <c r="H20" i="30"/>
  <c r="D20" i="30"/>
  <c r="AA20" i="30"/>
  <c r="I20" i="30"/>
  <c r="W20" i="30"/>
  <c r="C5" i="30"/>
  <c r="AH20" i="30"/>
  <c r="BK12" i="13"/>
  <c r="AQ9" i="13"/>
  <c r="BH5" i="13"/>
  <c r="BI13" i="13" s="1"/>
  <c r="AK20" i="30"/>
  <c r="G20" i="30"/>
  <c r="Y20" i="30"/>
  <c r="BH4" i="13"/>
  <c r="BN12" i="13" s="1"/>
  <c r="AK12" i="30" s="1"/>
  <c r="BM13" i="13"/>
  <c r="K9" i="13"/>
  <c r="AS9" i="13"/>
  <c r="P20" i="30"/>
  <c r="E7" i="13" l="1"/>
  <c r="F7" i="13" s="1"/>
  <c r="G7" i="13" s="1"/>
  <c r="H7" i="13" s="1"/>
  <c r="I7" i="13" s="1"/>
  <c r="J7" i="13" s="1"/>
  <c r="K7" i="13" s="1"/>
  <c r="U7" i="13"/>
  <c r="V7" i="13" s="1"/>
  <c r="W7" i="13" s="1"/>
  <c r="X7" i="13" s="1"/>
  <c r="Y7" i="13" s="1"/>
  <c r="Z7" i="13" s="1"/>
  <c r="AA7" i="13" s="1"/>
  <c r="AK7" i="13"/>
  <c r="AL7" i="13" s="1"/>
  <c r="AM7" i="13" s="1"/>
  <c r="AN7" i="13" s="1"/>
  <c r="AO7" i="13" s="1"/>
  <c r="AP7" i="13" s="1"/>
  <c r="AQ7" i="13" s="1"/>
  <c r="BA7" i="13"/>
  <c r="BB7" i="13" s="1"/>
  <c r="BC7" i="13" s="1"/>
  <c r="BD7" i="13" s="1"/>
  <c r="BE7" i="13" s="1"/>
  <c r="BF7" i="13" s="1"/>
  <c r="BG7" i="13" s="1"/>
  <c r="O13" i="13"/>
  <c r="G13" i="30" s="1"/>
  <c r="AG12" i="13"/>
  <c r="AD9" i="13"/>
  <c r="AV12" i="13"/>
  <c r="Z12" i="30" s="1"/>
  <c r="AV13" i="13"/>
  <c r="Z13" i="30" s="1"/>
  <c r="AT12" i="13"/>
  <c r="X12" i="30" s="1"/>
  <c r="BL13" i="13"/>
  <c r="AI13" i="30" s="1"/>
  <c r="BK9" i="13"/>
  <c r="BJ13" i="13"/>
  <c r="AR9" i="13"/>
  <c r="AX15" i="13" s="1"/>
  <c r="AR7" i="13"/>
  <c r="AS7" i="13" s="1"/>
  <c r="AT7" i="13" s="1"/>
  <c r="AU7" i="13" s="1"/>
  <c r="AV7" i="13" s="1"/>
  <c r="AW7" i="13" s="1"/>
  <c r="AW14" i="13" s="1"/>
  <c r="AA14" i="30" s="1"/>
  <c r="L9" i="13"/>
  <c r="L15" i="13" s="1"/>
  <c r="D16" i="30" s="1"/>
  <c r="D22" i="30" s="1"/>
  <c r="P13" i="13"/>
  <c r="H13" i="30" s="1"/>
  <c r="Q13" i="13"/>
  <c r="I13" i="30" s="1"/>
  <c r="N13" i="13"/>
  <c r="F13" i="30" s="1"/>
  <c r="AF12" i="13"/>
  <c r="Q12" i="30" s="1"/>
  <c r="BH13" i="13"/>
  <c r="AE13" i="30" s="1"/>
  <c r="BN13" i="13"/>
  <c r="AK13" i="30" s="1"/>
  <c r="BI12" i="13"/>
  <c r="AF12" i="30" s="1"/>
  <c r="BH12" i="13"/>
  <c r="AE12" i="30" s="1"/>
  <c r="M13" i="13"/>
  <c r="E13" i="30" s="1"/>
  <c r="BL12" i="13"/>
  <c r="BJ12" i="13"/>
  <c r="AR4" i="13"/>
  <c r="AR12" i="13" s="1"/>
  <c r="BM9" i="13"/>
  <c r="AH12" i="30"/>
  <c r="AR5" i="13"/>
  <c r="AR13" i="13" s="1"/>
  <c r="AJ13" i="30"/>
  <c r="BH6" i="13"/>
  <c r="AA9" i="13"/>
  <c r="AT9" i="13"/>
  <c r="AU15" i="13" s="1"/>
  <c r="L4" i="13"/>
  <c r="R12" i="13" s="1"/>
  <c r="AR8" i="13"/>
  <c r="AX13" i="13"/>
  <c r="AB13" i="30" s="1"/>
  <c r="N15" i="13"/>
  <c r="F16" i="30" s="1"/>
  <c r="F22" i="30" s="1"/>
  <c r="AG13" i="13"/>
  <c r="AE9" i="13"/>
  <c r="AD13" i="13"/>
  <c r="O13" i="30" s="1"/>
  <c r="Q9" i="13"/>
  <c r="AV9" i="13"/>
  <c r="AV15" i="13" s="1"/>
  <c r="AT15" i="13"/>
  <c r="F12" i="30"/>
  <c r="AU13" i="13"/>
  <c r="AF13" i="13"/>
  <c r="O12" i="13"/>
  <c r="AT13" i="13"/>
  <c r="AB6" i="13"/>
  <c r="L8" i="13"/>
  <c r="AH13" i="13"/>
  <c r="BL15" i="13"/>
  <c r="AD12" i="13"/>
  <c r="O12" i="30" s="1"/>
  <c r="Q12" i="13"/>
  <c r="I12" i="30" s="1"/>
  <c r="AW12" i="13"/>
  <c r="AA12" i="30" s="1"/>
  <c r="G12" i="30"/>
  <c r="AA13" i="30"/>
  <c r="J13" i="30"/>
  <c r="AF13" i="30"/>
  <c r="AH12" i="13"/>
  <c r="AC12" i="13"/>
  <c r="L13" i="13"/>
  <c r="AW15" i="13"/>
  <c r="AA16" i="30" s="1"/>
  <c r="AA22" i="30" s="1"/>
  <c r="O9" i="13"/>
  <c r="O15" i="13" s="1"/>
  <c r="L6" i="13"/>
  <c r="L7" i="13" s="1"/>
  <c r="M7" i="13" s="1"/>
  <c r="N7" i="13" s="1"/>
  <c r="O7" i="13" s="1"/>
  <c r="P7" i="13" s="1"/>
  <c r="Q7" i="13" s="1"/>
  <c r="P12" i="13"/>
  <c r="H12" i="30" s="1"/>
  <c r="AE12" i="13"/>
  <c r="P12" i="30" s="1"/>
  <c r="BJ9" i="13"/>
  <c r="BK15" i="13" s="1"/>
  <c r="BI9" i="13"/>
  <c r="BJ15" i="13" s="1"/>
  <c r="AE13" i="13"/>
  <c r="P13" i="30" s="1"/>
  <c r="AU12" i="13"/>
  <c r="AB13" i="13"/>
  <c r="AG9" i="13"/>
  <c r="P9" i="13"/>
  <c r="AF9" i="13"/>
  <c r="AC9" i="13"/>
  <c r="BK13" i="13"/>
  <c r="BG9" i="13"/>
  <c r="R12" i="30"/>
  <c r="N13" i="30"/>
  <c r="R13" i="30"/>
  <c r="AI12" i="30"/>
  <c r="BM15" i="13"/>
  <c r="AH13" i="30"/>
  <c r="AG12" i="30"/>
  <c r="AR15" i="13"/>
  <c r="AG13" i="30"/>
  <c r="BM12" i="13"/>
  <c r="E20" i="30"/>
  <c r="AX14" i="13" l="1"/>
  <c r="AB14" i="30" s="1"/>
  <c r="AR14" i="13"/>
  <c r="AS13" i="13"/>
  <c r="W13" i="30" s="1"/>
  <c r="AS15" i="13"/>
  <c r="AB7" i="13"/>
  <c r="AC7" i="13" s="1"/>
  <c r="AD7" i="13" s="1"/>
  <c r="AE7" i="13" s="1"/>
  <c r="AF7" i="13" s="1"/>
  <c r="AG7" i="13" s="1"/>
  <c r="AE15" i="13"/>
  <c r="P16" i="30" s="1"/>
  <c r="P22" i="30" s="1"/>
  <c r="AD15" i="13"/>
  <c r="R15" i="13"/>
  <c r="J16" i="30" s="1"/>
  <c r="J22" i="30" s="1"/>
  <c r="Q15" i="13"/>
  <c r="I16" i="30" s="1"/>
  <c r="I22" i="30" s="1"/>
  <c r="P15" i="13"/>
  <c r="H16" i="30" s="1"/>
  <c r="H22" i="30" s="1"/>
  <c r="M15" i="13"/>
  <c r="E16" i="30" s="1"/>
  <c r="E22" i="30" s="1"/>
  <c r="L12" i="13"/>
  <c r="D12" i="30" s="1"/>
  <c r="BH7" i="13"/>
  <c r="BI7" i="13" s="1"/>
  <c r="BJ7" i="13" s="1"/>
  <c r="BK7" i="13" s="1"/>
  <c r="BL7" i="13" s="1"/>
  <c r="BM7" i="13" s="1"/>
  <c r="L14" i="13"/>
  <c r="D14" i="30" s="1"/>
  <c r="AF15" i="13"/>
  <c r="Q16" i="30" s="1"/>
  <c r="Q22" i="30" s="1"/>
  <c r="M12" i="13"/>
  <c r="BH9" i="13"/>
  <c r="BI15" i="13" s="1"/>
  <c r="AX12" i="13"/>
  <c r="AB12" i="30" s="1"/>
  <c r="AS12" i="13"/>
  <c r="AB9" i="13"/>
  <c r="AB15" i="13" s="1"/>
  <c r="AA15" i="30"/>
  <c r="AA21" i="30" s="1"/>
  <c r="AA24" i="30" s="1"/>
  <c r="Z16" i="30"/>
  <c r="Z22" i="30" s="1"/>
  <c r="AI16" i="30"/>
  <c r="AI22" i="30" s="1"/>
  <c r="V13" i="30"/>
  <c r="W12" i="30"/>
  <c r="S13" i="30"/>
  <c r="X13" i="30"/>
  <c r="Y13" i="30"/>
  <c r="X16" i="30"/>
  <c r="X22" i="30" s="1"/>
  <c r="Q13" i="30"/>
  <c r="V12" i="30"/>
  <c r="Y16" i="30"/>
  <c r="Y22" i="30" s="1"/>
  <c r="Y12" i="30"/>
  <c r="N12" i="30"/>
  <c r="J12" i="30"/>
  <c r="AG15" i="13"/>
  <c r="M13" i="30"/>
  <c r="M14" i="13"/>
  <c r="BH14" i="13"/>
  <c r="G16" i="30"/>
  <c r="G22" i="30" s="1"/>
  <c r="D13" i="30"/>
  <c r="S12" i="30"/>
  <c r="E12" i="30"/>
  <c r="AJ12" i="30"/>
  <c r="AJ16" i="30"/>
  <c r="AJ22" i="30" s="1"/>
  <c r="AS14" i="13"/>
  <c r="V16" i="30"/>
  <c r="V22" i="30" s="1"/>
  <c r="O16" i="30"/>
  <c r="O22" i="30" s="1"/>
  <c r="V14" i="30"/>
  <c r="AB16" i="30"/>
  <c r="AB22" i="30" s="1"/>
  <c r="AG16" i="30"/>
  <c r="AG22" i="30" s="1"/>
  <c r="W16" i="30"/>
  <c r="W22" i="30" s="1"/>
  <c r="BH15" i="13"/>
  <c r="AH16" i="30"/>
  <c r="AH22" i="30" s="1"/>
  <c r="AB14" i="13" l="1"/>
  <c r="M14" i="30" s="1"/>
  <c r="M15" i="30" s="1"/>
  <c r="AC15" i="13"/>
  <c r="N16" i="30" s="1"/>
  <c r="N22" i="30" s="1"/>
  <c r="AH15" i="13"/>
  <c r="S16" i="30" s="1"/>
  <c r="S22" i="30" s="1"/>
  <c r="BN15" i="13"/>
  <c r="AK16" i="30" s="1"/>
  <c r="AK22" i="30" s="1"/>
  <c r="AB15" i="30"/>
  <c r="AB21" i="30" s="1"/>
  <c r="AB24" i="30" s="1"/>
  <c r="V15" i="30"/>
  <c r="V21" i="30" s="1"/>
  <c r="V24" i="30" s="1"/>
  <c r="E14" i="30"/>
  <c r="E15" i="30" s="1"/>
  <c r="E21" i="30" s="1"/>
  <c r="E24" i="30" s="1"/>
  <c r="D15" i="30"/>
  <c r="D21" i="30" s="1"/>
  <c r="D24" i="30" s="1"/>
  <c r="AE14" i="30"/>
  <c r="AE15" i="30" s="1"/>
  <c r="AE21" i="30" s="1"/>
  <c r="N14" i="13"/>
  <c r="BI14" i="13"/>
  <c r="R16" i="30"/>
  <c r="R22" i="30" s="1"/>
  <c r="AC14" i="13"/>
  <c r="AT14" i="13"/>
  <c r="AF16" i="30"/>
  <c r="AF22" i="30" s="1"/>
  <c r="W14" i="30"/>
  <c r="W15" i="30" s="1"/>
  <c r="AE16" i="30"/>
  <c r="AE22" i="30" s="1"/>
  <c r="M16" i="30"/>
  <c r="M22" i="30" s="1"/>
  <c r="AE24" i="30" l="1"/>
  <c r="BJ14" i="13"/>
  <c r="F14" i="30"/>
  <c r="F15" i="30" s="1"/>
  <c r="AF14" i="30"/>
  <c r="AF15" i="30" s="1"/>
  <c r="AF21" i="30" s="1"/>
  <c r="AF24" i="30" s="1"/>
  <c r="O14" i="13"/>
  <c r="M21" i="30"/>
  <c r="M24" i="30" s="1"/>
  <c r="X14" i="30"/>
  <c r="X15" i="30" s="1"/>
  <c r="W21" i="30"/>
  <c r="W24" i="30" s="1"/>
  <c r="AU14" i="13"/>
  <c r="AV14" i="13"/>
  <c r="AD14" i="13"/>
  <c r="N14" i="30"/>
  <c r="N15" i="30" s="1"/>
  <c r="P14" i="13" l="1"/>
  <c r="G14" i="30"/>
  <c r="G15" i="30" s="1"/>
  <c r="G21" i="30" s="1"/>
  <c r="G24" i="30" s="1"/>
  <c r="AG14" i="30"/>
  <c r="AG15" i="30" s="1"/>
  <c r="AG21" i="30" s="1"/>
  <c r="AG24" i="30" s="1"/>
  <c r="F21" i="30"/>
  <c r="F24" i="30" s="1"/>
  <c r="BK14" i="13"/>
  <c r="X21" i="30"/>
  <c r="X24" i="30" s="1"/>
  <c r="AE14" i="13"/>
  <c r="O14" i="30"/>
  <c r="O15" i="30" s="1"/>
  <c r="Y14" i="30"/>
  <c r="Y15" i="30" s="1"/>
  <c r="N21" i="30"/>
  <c r="N24" i="30" s="1"/>
  <c r="Z14" i="30"/>
  <c r="Z15" i="30" s="1"/>
  <c r="AH14" i="30" l="1"/>
  <c r="AH15" i="30" s="1"/>
  <c r="AH21" i="30" s="1"/>
  <c r="AH24" i="30" s="1"/>
  <c r="R14" i="13"/>
  <c r="Q14" i="13"/>
  <c r="BL14" i="13"/>
  <c r="H14" i="30"/>
  <c r="H15" i="30" s="1"/>
  <c r="Z21" i="30"/>
  <c r="Z24" i="30" s="1"/>
  <c r="Y21" i="30"/>
  <c r="Y24" i="30" s="1"/>
  <c r="O21" i="30"/>
  <c r="O24" i="30" s="1"/>
  <c r="AF14" i="13"/>
  <c r="P14" i="30"/>
  <c r="P15" i="30" s="1"/>
  <c r="BN14" i="13" l="1"/>
  <c r="BM14" i="13"/>
  <c r="J14" i="30"/>
  <c r="J15" i="30" s="1"/>
  <c r="J21" i="30" s="1"/>
  <c r="J24" i="30" s="1"/>
  <c r="I14" i="30"/>
  <c r="I15" i="30" s="1"/>
  <c r="I21" i="30" s="1"/>
  <c r="I24" i="30" s="1"/>
  <c r="H21" i="30"/>
  <c r="H24" i="30" s="1"/>
  <c r="AI14" i="30"/>
  <c r="AI15" i="30" s="1"/>
  <c r="Q14" i="30"/>
  <c r="Q15" i="30" s="1"/>
  <c r="AH14" i="13"/>
  <c r="AG14" i="13"/>
  <c r="P21" i="30"/>
  <c r="P24" i="30" s="1"/>
  <c r="AI21" i="30" l="1"/>
  <c r="AI24" i="30" s="1"/>
  <c r="AK14" i="30"/>
  <c r="AK15" i="30" s="1"/>
  <c r="AK21" i="30" s="1"/>
  <c r="AK24" i="30" s="1"/>
  <c r="AJ14" i="30"/>
  <c r="AJ15" i="30" s="1"/>
  <c r="AJ21" i="30" s="1"/>
  <c r="AJ24" i="30" s="1"/>
  <c r="S14" i="30"/>
  <c r="S15" i="30" s="1"/>
  <c r="S21" i="30" s="1"/>
  <c r="S24" i="30" s="1"/>
  <c r="R14" i="30"/>
  <c r="R15" i="30" s="1"/>
  <c r="Q21" i="30"/>
  <c r="Q24" i="30" s="1"/>
  <c r="R21" i="30" l="1"/>
  <c r="R24" i="30" s="1"/>
</calcChain>
</file>

<file path=xl/sharedStrings.xml><?xml version="1.0" encoding="utf-8"?>
<sst xmlns="http://schemas.openxmlformats.org/spreadsheetml/2006/main" count="207" uniqueCount="60">
  <si>
    <t>Technology</t>
  </si>
  <si>
    <t>Model's estimated cost elasticities</t>
  </si>
  <si>
    <t>Output Weights</t>
  </si>
  <si>
    <t>Technology (A)</t>
  </si>
  <si>
    <t>Returns to Scale (B)</t>
  </si>
  <si>
    <t>Business Conditions (C)</t>
  </si>
  <si>
    <t>PP Opex Growth Rates Forecast</t>
  </si>
  <si>
    <t>Coefficient</t>
  </si>
  <si>
    <t>Estimate</t>
  </si>
  <si>
    <t>Unit</t>
  </si>
  <si>
    <t>RY14</t>
  </si>
  <si>
    <t>RY15</t>
  </si>
  <si>
    <t>RY16</t>
  </si>
  <si>
    <t>RY17</t>
  </si>
  <si>
    <t>RY18</t>
  </si>
  <si>
    <t>RY19</t>
  </si>
  <si>
    <t>Customer numbers</t>
  </si>
  <si>
    <t>number</t>
  </si>
  <si>
    <t>kms</t>
  </si>
  <si>
    <t>Rates of Change</t>
  </si>
  <si>
    <t>RY13</t>
  </si>
  <si>
    <t>Circuit Length</t>
  </si>
  <si>
    <t>Ratcheted Maximum Demand</t>
  </si>
  <si>
    <t>MW</t>
  </si>
  <si>
    <t>Underground Circuit Length</t>
  </si>
  <si>
    <t>Share Underground</t>
  </si>
  <si>
    <t>Fraction</t>
  </si>
  <si>
    <t>DNSP's forecast driver growth rates (2014-2019)</t>
  </si>
  <si>
    <t>ly2</t>
  </si>
  <si>
    <t>ly3</t>
  </si>
  <si>
    <t>ly4</t>
  </si>
  <si>
    <t>lz1</t>
  </si>
  <si>
    <t>yr</t>
  </si>
  <si>
    <t>cd2</t>
  </si>
  <si>
    <t>cd3</t>
  </si>
  <si>
    <t>_cons</t>
  </si>
  <si>
    <t>z–statistic</t>
  </si>
  <si>
    <t>5 yr Average</t>
  </si>
  <si>
    <t>01ACT</t>
  </si>
  <si>
    <t>02AGD</t>
  </si>
  <si>
    <t>04END</t>
  </si>
  <si>
    <t>07ESS</t>
  </si>
  <si>
    <t>Coefficients</t>
  </si>
  <si>
    <t>RY6</t>
  </si>
  <si>
    <t>RY7</t>
  </si>
  <si>
    <t>RY8</t>
  </si>
  <si>
    <t>RY9</t>
  </si>
  <si>
    <t>RY10</t>
  </si>
  <si>
    <t>RY11</t>
  </si>
  <si>
    <t>RY12</t>
  </si>
  <si>
    <t>Weighted Average Output Growth (1)</t>
  </si>
  <si>
    <t>PP Opex Growth Rates [2 = A+B-C]</t>
  </si>
  <si>
    <t>Opex Cost Function Modelling -- Medium Database Regression Results</t>
  </si>
  <si>
    <t>Cobb-Douglas SFA model</t>
  </si>
  <si>
    <t>Regressione estimates</t>
  </si>
  <si>
    <t>Source: Economic Insights Opex Cost Funciton files provided on 16 October 2014</t>
  </si>
  <si>
    <t xml:space="preserve">Maximum Demand </t>
  </si>
  <si>
    <t>TFP Data and Forecasts</t>
  </si>
  <si>
    <t>Opex Cost Drivers – Historical and Forecast Data – NSW/ACT</t>
  </si>
  <si>
    <t>NSW/ACT DNSP Opex – Forecast Opex – Using RIN Data and Estimated Opex Cost Function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</si>
</sst>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_-* #,##0_-;\-* #,##0_-;_-* &quot;-&quot;??_-;_-@_-"/>
    <numFmt numFmtId="166" formatCode="_(#,##0_);\(#,##0\);_(&quot;-&quot;_)"/>
    <numFmt numFmtId="167" formatCode="0.0"/>
    <numFmt numFmtId="168" formatCode="0.00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6" fontId="2" fillId="0" borderId="1">
      <alignment horizontal="right" vertical="center"/>
      <protection locked="0"/>
    </xf>
    <xf numFmtId="0" fontId="6" fillId="0" borderId="0"/>
    <xf numFmtId="0" fontId="6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3"/>
    <xf numFmtId="0" fontId="3" fillId="0" borderId="0" xfId="3" applyFont="1"/>
    <xf numFmtId="0" fontId="7" fillId="0" borderId="0" xfId="3" applyFont="1"/>
    <xf numFmtId="0" fontId="7" fillId="0" borderId="0" xfId="3" applyNumberFormat="1" applyFont="1"/>
    <xf numFmtId="0" fontId="8" fillId="0" borderId="0" xfId="3" applyFont="1"/>
    <xf numFmtId="9" fontId="7" fillId="0" borderId="0" xfId="3" applyNumberFormat="1" applyFont="1"/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1" fillId="2" borderId="4" xfId="0" applyFont="1" applyFill="1" applyBorder="1"/>
    <xf numFmtId="164" fontId="5" fillId="2" borderId="4" xfId="0" applyNumberFormat="1" applyFont="1" applyFill="1" applyBorder="1"/>
    <xf numFmtId="0" fontId="5" fillId="2" borderId="4" xfId="0" applyFont="1" applyFill="1" applyBorder="1"/>
    <xf numFmtId="0" fontId="11" fillId="2" borderId="0" xfId="0" applyFont="1" applyFill="1" applyBorder="1"/>
    <xf numFmtId="164" fontId="5" fillId="2" borderId="0" xfId="0" applyNumberFormat="1" applyFont="1" applyFill="1" applyBorder="1"/>
    <xf numFmtId="0" fontId="5" fillId="2" borderId="0" xfId="0" applyFont="1" applyFill="1" applyBorder="1"/>
    <xf numFmtId="0" fontId="11" fillId="2" borderId="3" xfId="0" applyFont="1" applyFill="1" applyBorder="1"/>
    <xf numFmtId="164" fontId="5" fillId="2" borderId="3" xfId="0" applyNumberFormat="1" applyFont="1" applyFill="1" applyBorder="1"/>
    <xf numFmtId="0" fontId="5" fillId="2" borderId="3" xfId="0" applyFont="1" applyFill="1" applyBorder="1"/>
    <xf numFmtId="0" fontId="0" fillId="0" borderId="0" xfId="0" applyAlignment="1"/>
    <xf numFmtId="0" fontId="0" fillId="0" borderId="0" xfId="0" applyFont="1" applyAlignment="1">
      <alignment horizontal="left" vertical="center"/>
    </xf>
    <xf numFmtId="0" fontId="12" fillId="0" borderId="0" xfId="3" applyFont="1"/>
    <xf numFmtId="0" fontId="14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165" fontId="15" fillId="0" borderId="0" xfId="0" applyNumberFormat="1" applyFont="1" applyAlignment="1">
      <alignment horizontal="left" vertical="center"/>
    </xf>
    <xf numFmtId="164" fontId="13" fillId="2" borderId="0" xfId="0" applyNumberFormat="1" applyFont="1" applyFill="1"/>
    <xf numFmtId="164" fontId="13" fillId="3" borderId="0" xfId="0" applyNumberFormat="1" applyFont="1" applyFill="1"/>
    <xf numFmtId="164" fontId="13" fillId="0" borderId="0" xfId="0" applyNumberFormat="1" applyFont="1"/>
    <xf numFmtId="0" fontId="14" fillId="0" borderId="0" xfId="0" applyFont="1" applyAlignment="1">
      <alignment horizontal="right"/>
    </xf>
    <xf numFmtId="165" fontId="12" fillId="0" borderId="0" xfId="0" applyNumberFormat="1" applyFont="1" applyFill="1" applyBorder="1" applyAlignment="1">
      <alignment horizontal="center" wrapText="1"/>
    </xf>
    <xf numFmtId="0" fontId="13" fillId="0" borderId="0" xfId="0" applyFont="1" applyFill="1"/>
    <xf numFmtId="0" fontId="14" fillId="0" borderId="0" xfId="0" applyFont="1" applyFill="1"/>
    <xf numFmtId="10" fontId="14" fillId="3" borderId="0" xfId="4" applyNumberFormat="1" applyFont="1" applyFill="1"/>
    <xf numFmtId="10" fontId="13" fillId="0" borderId="0" xfId="0" applyNumberFormat="1" applyFont="1" applyFill="1"/>
    <xf numFmtId="10" fontId="14" fillId="0" borderId="0" xfId="0" applyNumberFormat="1" applyFont="1" applyFill="1"/>
    <xf numFmtId="0" fontId="14" fillId="0" borderId="0" xfId="0" applyFont="1" applyFill="1" applyAlignment="1">
      <alignment horizontal="right"/>
    </xf>
    <xf numFmtId="10" fontId="13" fillId="3" borderId="0" xfId="0" applyNumberFormat="1" applyFont="1" applyFill="1"/>
    <xf numFmtId="10" fontId="14" fillId="3" borderId="0" xfId="0" applyNumberFormat="1" applyFont="1" applyFill="1"/>
    <xf numFmtId="0" fontId="13" fillId="0" borderId="0" xfId="0" applyFont="1" applyBorder="1"/>
    <xf numFmtId="0" fontId="14" fillId="0" borderId="0" xfId="0" applyFont="1" applyBorder="1" applyAlignment="1">
      <alignment horizontal="center"/>
    </xf>
    <xf numFmtId="165" fontId="12" fillId="0" borderId="0" xfId="0" applyNumberFormat="1" applyFont="1"/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166" fontId="13" fillId="4" borderId="0" xfId="1" applyNumberFormat="1" applyFont="1" applyFill="1" applyBorder="1" applyAlignment="1" applyProtection="1">
      <alignment horizontal="center" vertical="center"/>
    </xf>
    <xf numFmtId="0" fontId="13" fillId="4" borderId="0" xfId="0" applyFont="1" applyFill="1" applyBorder="1"/>
    <xf numFmtId="3" fontId="13" fillId="3" borderId="0" xfId="1" applyNumberFormat="1" applyFont="1" applyFill="1" applyBorder="1" applyAlignment="1" applyProtection="1">
      <alignment horizontal="center" vertical="center"/>
    </xf>
    <xf numFmtId="0" fontId="13" fillId="3" borderId="0" xfId="0" applyFont="1" applyFill="1" applyBorder="1"/>
    <xf numFmtId="166" fontId="13" fillId="3" borderId="0" xfId="1" applyNumberFormat="1" applyFont="1" applyFill="1" applyBorder="1" applyAlignment="1" applyProtection="1">
      <alignment horizontal="center" vertical="center"/>
    </xf>
    <xf numFmtId="164" fontId="13" fillId="3" borderId="0" xfId="0" applyNumberFormat="1" applyFont="1" applyFill="1" applyBorder="1" applyAlignment="1">
      <alignment horizontal="center"/>
    </xf>
    <xf numFmtId="164" fontId="13" fillId="3" borderId="0" xfId="1" applyNumberFormat="1" applyFont="1" applyFill="1" applyBorder="1" applyAlignment="1" applyProtection="1">
      <alignment horizontal="center" vertical="center"/>
    </xf>
    <xf numFmtId="164" fontId="13" fillId="3" borderId="0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166" fontId="14" fillId="3" borderId="0" xfId="0" applyNumberFormat="1" applyFont="1" applyFill="1" applyBorder="1"/>
    <xf numFmtId="10" fontId="13" fillId="3" borderId="0" xfId="0" applyNumberFormat="1" applyFont="1" applyFill="1" applyBorder="1"/>
    <xf numFmtId="10" fontId="13" fillId="3" borderId="0" xfId="4" applyNumberFormat="1" applyFont="1" applyFill="1" applyBorder="1" applyAlignment="1" applyProtection="1">
      <alignment horizontal="center" vertical="center"/>
    </xf>
    <xf numFmtId="10" fontId="13" fillId="3" borderId="0" xfId="4" applyNumberFormat="1" applyFont="1" applyFill="1" applyBorder="1"/>
    <xf numFmtId="164" fontId="14" fillId="3" borderId="0" xfId="0" applyNumberFormat="1" applyFont="1" applyFill="1" applyBorder="1"/>
    <xf numFmtId="167" fontId="13" fillId="0" borderId="0" xfId="0" applyNumberFormat="1" applyFont="1"/>
    <xf numFmtId="0" fontId="13" fillId="3" borderId="0" xfId="0" applyFont="1" applyFill="1"/>
    <xf numFmtId="0" fontId="14" fillId="3" borderId="0" xfId="0" applyFont="1" applyFill="1"/>
    <xf numFmtId="165" fontId="15" fillId="2" borderId="0" xfId="0" applyNumberFormat="1" applyFont="1" applyFill="1" applyAlignment="1">
      <alignment horizontal="left" vertical="center"/>
    </xf>
    <xf numFmtId="10" fontId="13" fillId="2" borderId="0" xfId="4" applyNumberFormat="1" applyFont="1" applyFill="1"/>
    <xf numFmtId="0" fontId="13" fillId="2" borderId="0" xfId="0" applyFont="1" applyFill="1"/>
    <xf numFmtId="0" fontId="3" fillId="0" borderId="0" xfId="3" applyFont="1" applyFill="1"/>
    <xf numFmtId="0" fontId="7" fillId="0" borderId="0" xfId="3" applyFont="1" applyFill="1"/>
    <xf numFmtId="0" fontId="9" fillId="0" borderId="0" xfId="3" applyFont="1" applyFill="1"/>
    <xf numFmtId="0" fontId="8" fillId="0" borderId="0" xfId="3" applyFont="1" applyFill="1"/>
    <xf numFmtId="168" fontId="7" fillId="0" borderId="0" xfId="3" applyNumberFormat="1" applyFont="1" applyFill="1"/>
    <xf numFmtId="3" fontId="7" fillId="0" borderId="0" xfId="3" applyNumberFormat="1" applyFont="1" applyFill="1"/>
    <xf numFmtId="9" fontId="13" fillId="0" borderId="0" xfId="0" applyNumberFormat="1" applyFont="1" applyFill="1"/>
  </cellXfs>
  <cellStyles count="5">
    <cellStyle name="Assumptions Right Number" xfId="1"/>
    <cellStyle name="Normal" xfId="0" builtinId="0"/>
    <cellStyle name="Normal 2" xfId="2"/>
    <cellStyle name="Normal 3" xfId="3"/>
    <cellStyle name="Percent" xfId="4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\00AER%20consolidated%20master%20shee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NSWACT%20electricity%20DX%20resets%202014-19\ActewAGL%20proposal\Attachments\A\A3%20-%20Regulatory%20reset%20(5%20year)%20RIN%20report%20template%20-%20Consolidated%20information%20-%20Confidenti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NSWACT%20electricity%20DX%20resets%202014-19\Ausgrid%20proposal\Ausgrid%20RIN%20-%20confidential\Attachments%20-%20confidential\Attachment%20A_Ausgrid's%20Completed%20Regulatory%20Templates\14%2005%2030%20AUSGRID%20Consolidated%20CONTROL%20FINAL%20CONFIDENTI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NSWACT%20electricity%20DX%20resets%202014-19\Endeavour%20Energy%20proposal\Determination%20RIN%20response%20-%20Confidential\RIN.1%20-%20NSW_ACT%20Electricity%20DNSPs%20reset%20RIN%20templates%20-%20Consolidated%20information%20(Confidential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NSWACT%20electricity%20DX%20resets%202014-19\Essential%20proposal\4.%20RIN%20-%20Confid\3.Attachments%20to%20RIN%20Response-Confid\Attachment_4_2014_Essential_Reset_RIN_Workbook_Consolidated_Information_Formatted_Confidentia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ley/Local%20Settings/Temporary%20Internet%20Files/Content.Outlook/FJULPNMN/14%2005%2030%20AUSGRID%20Consolidated%20CONTROL%20FINAL%20CONFIDENTIA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ley/Local%20Settings/Temporary%20Internet%20Files/Content.Outlook/FJULPNMN/Endeavour%20RIN.1%20-%20NSW_ACT%20Electricity%20DNSPs%20reset%20RIN%20templates%20-%20Consolidated%20information%20(Confidential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ley/Local%20Settings/Temporary%20Internet%20Files/Content.Outlook/FJULPNMN/Attachment_4_2014_Essential_Reset_RIN_Workbook_Consolidated_Information_Formatted_Confident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Audited data issues"/>
      <sheetName val="Row Integrity"/>
      <sheetName val="Second phase checking"/>
      <sheetName val="Variable issues"/>
      <sheetName val="Audited data series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D10">
            <v>38584.391609999999</v>
          </cell>
        </row>
      </sheetData>
      <sheetData sheetId="10"/>
      <sheetData sheetId="11"/>
      <sheetData sheetId="12">
        <row r="47">
          <cell r="D47">
            <v>154510</v>
          </cell>
          <cell r="E47">
            <v>156360</v>
          </cell>
          <cell r="F47">
            <v>158455</v>
          </cell>
          <cell r="G47">
            <v>161092</v>
          </cell>
          <cell r="H47">
            <v>164900</v>
          </cell>
          <cell r="I47">
            <v>168937</v>
          </cell>
          <cell r="J47">
            <v>173186</v>
          </cell>
          <cell r="K47">
            <v>177255</v>
          </cell>
          <cell r="L47">
            <v>1546194.5</v>
          </cell>
          <cell r="M47">
            <v>1561614</v>
          </cell>
          <cell r="N47">
            <v>1574318</v>
          </cell>
          <cell r="O47">
            <v>1586138</v>
          </cell>
          <cell r="P47">
            <v>1596897.5</v>
          </cell>
          <cell r="Q47">
            <v>1608734.5</v>
          </cell>
          <cell r="R47">
            <v>1621658.5</v>
          </cell>
          <cell r="S47">
            <v>1635052.5</v>
          </cell>
          <cell r="AB47">
            <v>849548.29330195289</v>
          </cell>
          <cell r="AC47">
            <v>859722.30529925239</v>
          </cell>
          <cell r="AD47">
            <v>869654.53679641755</v>
          </cell>
          <cell r="AE47">
            <v>878612.20779662021</v>
          </cell>
          <cell r="AF47">
            <v>886064.29272155382</v>
          </cell>
          <cell r="AG47">
            <v>895088.26980019733</v>
          </cell>
          <cell r="AH47">
            <v>903746.68839345104</v>
          </cell>
          <cell r="AI47">
            <v>919384.82389900391</v>
          </cell>
          <cell r="AZ47">
            <v>799028</v>
          </cell>
          <cell r="BA47">
            <v>805190</v>
          </cell>
          <cell r="BB47">
            <v>814865</v>
          </cell>
          <cell r="BC47">
            <v>821578</v>
          </cell>
          <cell r="BD47">
            <v>825215</v>
          </cell>
          <cell r="BE47">
            <v>834416</v>
          </cell>
          <cell r="BF47">
            <v>838385</v>
          </cell>
          <cell r="BG47">
            <v>844244</v>
          </cell>
        </row>
        <row r="71">
          <cell r="D71">
            <v>630.12</v>
          </cell>
          <cell r="E71">
            <v>610.67999999999995</v>
          </cell>
          <cell r="F71">
            <v>625.12800000000004</v>
          </cell>
          <cell r="G71">
            <v>615.16800000000001</v>
          </cell>
          <cell r="H71">
            <v>617.76</v>
          </cell>
          <cell r="I71">
            <v>620.80999999999995</v>
          </cell>
          <cell r="J71">
            <v>701.69200000000001</v>
          </cell>
          <cell r="K71">
            <v>697.803</v>
          </cell>
          <cell r="L71">
            <v>6109.7635599999994</v>
          </cell>
          <cell r="M71">
            <v>6019.4088400000019</v>
          </cell>
          <cell r="N71">
            <v>6280.2569099999992</v>
          </cell>
          <cell r="O71">
            <v>6372.643</v>
          </cell>
          <cell r="P71">
            <v>6305.1046800000004</v>
          </cell>
          <cell r="Q71">
            <v>6555.2656999999999</v>
          </cell>
          <cell r="R71">
            <v>5958.1553700000004</v>
          </cell>
          <cell r="S71">
            <v>6004.7919040678617</v>
          </cell>
          <cell r="AB71">
            <v>3779.0286552165171</v>
          </cell>
          <cell r="AC71">
            <v>3704.4117377395846</v>
          </cell>
          <cell r="AD71">
            <v>3690.1265355056503</v>
          </cell>
          <cell r="AE71">
            <v>4004.2594068622934</v>
          </cell>
          <cell r="AF71">
            <v>3928.5643727093911</v>
          </cell>
          <cell r="AG71">
            <v>4162.0593220702658</v>
          </cell>
          <cell r="AH71">
            <v>3377.3132282157821</v>
          </cell>
          <cell r="AI71">
            <v>3825.0089998997355</v>
          </cell>
          <cell r="AZ71">
            <v>2473.7940716784001</v>
          </cell>
          <cell r="BA71">
            <v>2586.2495781620114</v>
          </cell>
          <cell r="BB71">
            <v>2558.2119877434948</v>
          </cell>
          <cell r="BC71">
            <v>2589.0927531859411</v>
          </cell>
          <cell r="BD71">
            <v>2589.9727824338265</v>
          </cell>
          <cell r="BE71">
            <v>2541.7860612408399</v>
          </cell>
          <cell r="BF71">
            <v>2462.9661823770557</v>
          </cell>
          <cell r="BG71">
            <v>2562.8678676928703</v>
          </cell>
        </row>
      </sheetData>
      <sheetData sheetId="13">
        <row r="15">
          <cell r="D15">
            <v>2421.0666666666693</v>
          </cell>
          <cell r="E15">
            <v>2412.3999999999996</v>
          </cell>
          <cell r="F15">
            <v>2402.3999999999996</v>
          </cell>
          <cell r="G15">
            <v>2394.3999999999996</v>
          </cell>
          <cell r="H15">
            <v>2389.3999999999996</v>
          </cell>
          <cell r="I15">
            <v>2402.3999999999996</v>
          </cell>
          <cell r="J15">
            <v>2403.1999999999998</v>
          </cell>
          <cell r="K15">
            <v>2394.1999999999998</v>
          </cell>
          <cell r="L15">
            <v>26108.799999999999</v>
          </cell>
          <cell r="M15">
            <v>25884.499999999996</v>
          </cell>
          <cell r="N15">
            <v>25986.1</v>
          </cell>
          <cell r="O15">
            <v>25933.999999999996</v>
          </cell>
          <cell r="P15">
            <v>25966.699999999997</v>
          </cell>
          <cell r="Q15">
            <v>26138.7</v>
          </cell>
          <cell r="R15">
            <v>26084.699999999997</v>
          </cell>
          <cell r="S15">
            <v>26071.899999999998</v>
          </cell>
          <cell r="AB15">
            <v>23387</v>
          </cell>
          <cell r="AC15">
            <v>23409</v>
          </cell>
          <cell r="AD15">
            <v>23440</v>
          </cell>
          <cell r="AE15">
            <v>23443</v>
          </cell>
          <cell r="AF15">
            <v>23431</v>
          </cell>
          <cell r="AG15">
            <v>23411</v>
          </cell>
          <cell r="AH15">
            <v>23417</v>
          </cell>
          <cell r="AI15">
            <v>23412</v>
          </cell>
          <cell r="AZ15">
            <v>194385</v>
          </cell>
          <cell r="BA15">
            <v>183413</v>
          </cell>
          <cell r="BB15">
            <v>179875</v>
          </cell>
          <cell r="BC15">
            <v>181761</v>
          </cell>
          <cell r="BD15">
            <v>182431</v>
          </cell>
          <cell r="BE15">
            <v>183526</v>
          </cell>
          <cell r="BF15">
            <v>183454</v>
          </cell>
          <cell r="BG15">
            <v>183500</v>
          </cell>
        </row>
        <row r="26">
          <cell r="D26">
            <v>2249.7470000000003</v>
          </cell>
          <cell r="E26">
            <v>2283</v>
          </cell>
          <cell r="F26">
            <v>2283</v>
          </cell>
          <cell r="G26">
            <v>2370</v>
          </cell>
          <cell r="H26">
            <v>2456</v>
          </cell>
          <cell r="I26">
            <v>2535</v>
          </cell>
          <cell r="J26">
            <v>2614</v>
          </cell>
          <cell r="K26">
            <v>2694</v>
          </cell>
          <cell r="L26">
            <v>12633.594999999999</v>
          </cell>
          <cell r="M26">
            <v>12990.440200000001</v>
          </cell>
          <cell r="N26">
            <v>13237.806200000001</v>
          </cell>
          <cell r="O26">
            <v>13528.306199999999</v>
          </cell>
          <cell r="P26">
            <v>13778.575500000001</v>
          </cell>
          <cell r="Q26">
            <v>14133.723</v>
          </cell>
          <cell r="R26">
            <v>14541.592999999999</v>
          </cell>
          <cell r="S26">
            <v>14891.606000000002</v>
          </cell>
          <cell r="AB26">
            <v>9045</v>
          </cell>
          <cell r="AC26">
            <v>9423</v>
          </cell>
          <cell r="AD26">
            <v>9859</v>
          </cell>
          <cell r="AE26">
            <v>10136</v>
          </cell>
          <cell r="AF26">
            <v>10386</v>
          </cell>
          <cell r="AG26">
            <v>10761</v>
          </cell>
          <cell r="AH26">
            <v>11151</v>
          </cell>
          <cell r="AI26">
            <v>11617</v>
          </cell>
          <cell r="AZ26">
            <v>5166</v>
          </cell>
          <cell r="BA26">
            <v>6039</v>
          </cell>
          <cell r="BB26">
            <v>5954</v>
          </cell>
          <cell r="BC26">
            <v>5989</v>
          </cell>
          <cell r="BD26">
            <v>6203</v>
          </cell>
          <cell r="BE26">
            <v>7066</v>
          </cell>
          <cell r="BF26">
            <v>7365</v>
          </cell>
          <cell r="BG26">
            <v>7607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1 Instructions"/>
      <sheetName val="1.2 Business &amp; other details  "/>
      <sheetName val="2.1 Expenditure summary"/>
      <sheetName val="2.2 Repex"/>
      <sheetName val="2.3 Augex"/>
      <sheetName val="2.4 Augex model"/>
      <sheetName val="2.5 Connections"/>
      <sheetName val="2.6 Non-network"/>
      <sheetName val="2.7 Vegetation management"/>
      <sheetName val="2.8 Maintenance"/>
      <sheetName val="2.9 Emergency Response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x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1 Material Projects"/>
      <sheetName val="5.2 Asset Age Profile"/>
      <sheetName val="5.3 MD - Network level"/>
      <sheetName val="5.4 MD &amp; utilisation-Spatial"/>
      <sheetName val="6.1 Telephone answering"/>
      <sheetName val="6.2 Reliability &amp; Cust servi"/>
      <sheetName val="6.3 Sustained interruptions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7.7 Services, indicative pr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1">
          <cell r="E51">
            <v>176658.37573758321</v>
          </cell>
          <cell r="F51">
            <v>179060.92964761434</v>
          </cell>
          <cell r="G51">
            <v>181496.15829082188</v>
          </cell>
          <cell r="H51">
            <v>183964.50604357713</v>
          </cell>
          <cell r="I51">
            <v>186466.42332576972</v>
          </cell>
        </row>
        <row r="69">
          <cell r="E69">
            <v>617.89</v>
          </cell>
          <cell r="F69">
            <v>628.81000000000006</v>
          </cell>
          <cell r="G69">
            <v>639.73</v>
          </cell>
          <cell r="H69">
            <v>649.74</v>
          </cell>
          <cell r="I69">
            <v>660.66</v>
          </cell>
        </row>
      </sheetData>
      <sheetData sheetId="24">
        <row r="21">
          <cell r="E21">
            <v>2379.414285714287</v>
          </cell>
          <cell r="F21">
            <v>2365.0730158730166</v>
          </cell>
          <cell r="G21">
            <v>2347.7317460317468</v>
          </cell>
          <cell r="H21">
            <v>2333.3904761904769</v>
          </cell>
          <cell r="I21">
            <v>2319.0492063492065</v>
          </cell>
        </row>
        <row r="31">
          <cell r="E31">
            <v>2777.4855333333398</v>
          </cell>
          <cell r="F31">
            <v>2859.4944476190503</v>
          </cell>
          <cell r="G31">
            <v>2947.2033619047697</v>
          </cell>
          <cell r="H31">
            <v>3029.2122761904798</v>
          </cell>
          <cell r="I31">
            <v>3111.2211904761898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1 Instructions"/>
      <sheetName val="1.2 Business &amp; other details  "/>
      <sheetName val="2.1 Expenditure summary"/>
      <sheetName val="2.2 Repex"/>
      <sheetName val="2.3 Augex"/>
      <sheetName val="2.4 Augex model"/>
      <sheetName val="2.5 Connections"/>
      <sheetName val="2.6 Non-network"/>
      <sheetName val="2.7 Vegetation management"/>
      <sheetName val="2.8 Maintenance"/>
      <sheetName val="2.9 Emergency Response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x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1 Material Projects"/>
      <sheetName val="5.2 Asset Age Profile"/>
      <sheetName val="5.3 MD - Network level"/>
      <sheetName val="5.4 MD &amp; utilisation-Spatial"/>
      <sheetName val="6.1 Telephone answering"/>
      <sheetName val="6.2 Reliability &amp; Cust servi"/>
      <sheetName val="6.3 Sustained interruptions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7.7 Services, indicative pr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1">
          <cell r="E51">
            <v>1664063.2373527444</v>
          </cell>
          <cell r="F51">
            <v>1680866.6564167966</v>
          </cell>
          <cell r="G51">
            <v>1699603.6728434868</v>
          </cell>
          <cell r="H51">
            <v>1719521.5959816426</v>
          </cell>
          <cell r="I51">
            <v>1739021.6525674947</v>
          </cell>
        </row>
      </sheetData>
      <sheetData sheetId="24">
        <row r="21">
          <cell r="E21">
            <v>26102.399999999998</v>
          </cell>
          <cell r="F21">
            <v>26116.5</v>
          </cell>
          <cell r="G21">
            <v>26131.5</v>
          </cell>
          <cell r="H21">
            <v>26147.5</v>
          </cell>
          <cell r="I21">
            <v>26161.599999999999</v>
          </cell>
        </row>
        <row r="31">
          <cell r="E31">
            <v>15464.885</v>
          </cell>
          <cell r="F31">
            <v>15780.791999999999</v>
          </cell>
          <cell r="G31">
            <v>16095.689999999999</v>
          </cell>
          <cell r="H31">
            <v>16412.587</v>
          </cell>
          <cell r="I31">
            <v>16727.385000000002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1 Instructions"/>
      <sheetName val="1.2 Business &amp; other details  "/>
      <sheetName val="2.1 Expenditure summary"/>
      <sheetName val="2.2 Repex"/>
      <sheetName val="2.3 Augex"/>
      <sheetName val="2.4 Augex model"/>
      <sheetName val="2.5 Connections"/>
      <sheetName val="2.6 Non-network"/>
      <sheetName val="2.7 Vegetation management"/>
      <sheetName val="2.8 Maintenance"/>
      <sheetName val="2.9 Emergency Response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x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1 Material Projects"/>
      <sheetName val="5.2 Asset Age Profile"/>
      <sheetName val="5.3 MD - Network level"/>
      <sheetName val="5.4 MD &amp; utilisation-Spatial"/>
      <sheetName val="6.1 Telephone answering"/>
      <sheetName val="6.2 Reliability &amp; Cust servi"/>
      <sheetName val="6.3 Sustained interruptions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7.7 Services, indicative pr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1">
          <cell r="E51">
            <v>953993.16672547522</v>
          </cell>
          <cell r="F51">
            <v>965658.88978766999</v>
          </cell>
          <cell r="G51">
            <v>977671.88236540137</v>
          </cell>
          <cell r="H51">
            <v>990321.1522287596</v>
          </cell>
          <cell r="I51">
            <v>1004713.948749013</v>
          </cell>
        </row>
      </sheetData>
      <sheetData sheetId="24">
        <row r="21">
          <cell r="E21">
            <v>23414.880952380958</v>
          </cell>
          <cell r="F21">
            <v>23416.321428571431</v>
          </cell>
          <cell r="G21">
            <v>23417.761904761901</v>
          </cell>
          <cell r="H21">
            <v>23419.202380952382</v>
          </cell>
          <cell r="I21">
            <v>23420.642857142859</v>
          </cell>
        </row>
        <row r="31">
          <cell r="E31">
            <v>12319.380952380952</v>
          </cell>
          <cell r="F31">
            <v>12670.571428571429</v>
          </cell>
          <cell r="G31">
            <v>13021.761904761906</v>
          </cell>
          <cell r="H31">
            <v>13372.952380952383</v>
          </cell>
          <cell r="I31">
            <v>13724.142857142859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1 Instructions"/>
      <sheetName val="1.2 Business &amp; other details  "/>
      <sheetName val="2.1 Expenditure summary"/>
      <sheetName val="2.2 Repex"/>
      <sheetName val="2.3 Augex"/>
      <sheetName val="2.4 Augex model"/>
      <sheetName val="2.5 Connections"/>
      <sheetName val="2.6 Non-network"/>
      <sheetName val="2.7 Vegetation management"/>
      <sheetName val="2.8 Maintenance"/>
      <sheetName val="2.9 Emergency Response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x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1 Material Projects"/>
      <sheetName val="5.2 Asset Age Profile"/>
      <sheetName val="5.3 MD - Network level"/>
      <sheetName val="5.4 MD &amp; utilisation-Spatial"/>
      <sheetName val="6.1 Telephone answering"/>
      <sheetName val="6.2 Reliability &amp; Cust servi"/>
      <sheetName val="6.3 Sustained interruptions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7.7 Services, indicative pr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1">
          <cell r="E51">
            <v>858318.2527921634</v>
          </cell>
          <cell r="F51">
            <v>863286.97266524041</v>
          </cell>
          <cell r="G51">
            <v>867574.68929415476</v>
          </cell>
          <cell r="H51">
            <v>872174.31431707821</v>
          </cell>
          <cell r="I51">
            <v>877392.52865828737</v>
          </cell>
        </row>
      </sheetData>
      <sheetData sheetId="24">
        <row r="23">
          <cell r="E23">
            <v>184198</v>
          </cell>
          <cell r="F23">
            <v>184293</v>
          </cell>
          <cell r="G23">
            <v>184356</v>
          </cell>
          <cell r="H23">
            <v>184407</v>
          </cell>
          <cell r="I23">
            <v>184457</v>
          </cell>
        </row>
        <row r="33">
          <cell r="E33">
            <v>8128</v>
          </cell>
          <cell r="F33">
            <v>8396</v>
          </cell>
          <cell r="G33">
            <v>8828</v>
          </cell>
          <cell r="H33">
            <v>9184</v>
          </cell>
          <cell r="I33">
            <v>9542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1 Instructions"/>
      <sheetName val="1.2 Business &amp; other details  "/>
      <sheetName val="2.1 Expenditure summary"/>
      <sheetName val="2.2 Repex"/>
      <sheetName val="2.3 Augex"/>
      <sheetName val="2.4 Augex model"/>
      <sheetName val="2.5 Connections"/>
      <sheetName val="2.6 Non-network"/>
      <sheetName val="2.7 Vegetation management"/>
      <sheetName val="2.8 Maintenance"/>
      <sheetName val="2.9 Emergency Response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x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1 Material Projects"/>
      <sheetName val="5.2 Asset Age Profile"/>
      <sheetName val="5.3 MD - Network level"/>
      <sheetName val="5.4 MD &amp; utilisation-Spatial"/>
      <sheetName val="6.1 Telephone answering"/>
      <sheetName val="6.2 Reliability &amp; Cust servi"/>
      <sheetName val="6.3 Sustained interruptions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7.7 Services, indicative pr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51">
          <cell r="E51">
            <v>1664063.2373527444</v>
          </cell>
        </row>
        <row r="69">
          <cell r="E69">
            <v>6036</v>
          </cell>
          <cell r="F69">
            <v>6001</v>
          </cell>
          <cell r="G69">
            <v>6054</v>
          </cell>
          <cell r="H69">
            <v>6156</v>
          </cell>
          <cell r="I69">
            <v>6254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1 Instructions"/>
      <sheetName val="1.2 Business &amp; other details  "/>
      <sheetName val="2.1 Expenditure summary"/>
      <sheetName val="2.2 Repex"/>
      <sheetName val="2.3 Augex"/>
      <sheetName val="2.4 Augex model"/>
      <sheetName val="2.5 Connections"/>
      <sheetName val="2.6 Non-network"/>
      <sheetName val="2.7 Vegetation management"/>
      <sheetName val="2.8 Maintenance"/>
      <sheetName val="2.9 Emergency Response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x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1 Material Projects"/>
      <sheetName val="5.2 Asset Age Profile"/>
      <sheetName val="5.3 MD - Network level"/>
      <sheetName val="5.4 MD &amp; utilisation-Spatial"/>
      <sheetName val="6.1 Telephone answering"/>
      <sheetName val="6.2 Reliability &amp; Cust servi"/>
      <sheetName val="6.3 Sustained interruptions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7.7 Services, indicative pr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51">
          <cell r="E51">
            <v>953993.16672547522</v>
          </cell>
        </row>
        <row r="69">
          <cell r="E69">
            <v>3911.6688548294342</v>
          </cell>
          <cell r="F69">
            <v>4024.2381383724892</v>
          </cell>
          <cell r="G69">
            <v>4108.1444175439483</v>
          </cell>
          <cell r="H69">
            <v>4170.9939774525146</v>
          </cell>
          <cell r="I69">
            <v>4201.2159676711999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1 Instructions"/>
      <sheetName val="1.2 Business &amp; other details  "/>
      <sheetName val="2.1 Expenditure summary"/>
      <sheetName val="2.2 Repex"/>
      <sheetName val="2.3 Augex"/>
      <sheetName val="2.4 Augex model"/>
      <sheetName val="2.5 Connections"/>
      <sheetName val="2.6 Non-network"/>
      <sheetName val="2.7 Vegetation management"/>
      <sheetName val="2.8 Maintenance"/>
      <sheetName val="2.9 Emergency Response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x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1 Material Projects"/>
      <sheetName val="5.2 Asset Age Profile"/>
      <sheetName val="5.3 MD - Network level"/>
      <sheetName val="5.4 MD &amp; utilisation-Spatial"/>
      <sheetName val="6.1 Telephone answering"/>
      <sheetName val="6.2 Reliability &amp; Cust servi"/>
      <sheetName val="6.3 Sustained interruptions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7.7 Services, indicative pr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51">
          <cell r="E51">
            <v>858318.2527921634</v>
          </cell>
        </row>
        <row r="69">
          <cell r="E69">
            <v>2432.3529367589149</v>
          </cell>
          <cell r="F69">
            <v>2450.4013479836622</v>
          </cell>
          <cell r="G69">
            <v>2460.4497592084081</v>
          </cell>
          <cell r="H69">
            <v>2470.4981704331553</v>
          </cell>
          <cell r="I69">
            <v>2482.5465816579012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8"/>
  <sheetViews>
    <sheetView tabSelected="1" zoomScaleNormal="100" zoomScalePageLayoutView="150" workbookViewId="0">
      <pane xSplit="2" topLeftCell="C1" activePane="topRight" state="frozen"/>
      <selection activeCell="D41" sqref="D41"/>
      <selection pane="topRight" activeCell="A9" sqref="A9"/>
    </sheetView>
  </sheetViews>
  <sheetFormatPr defaultColWidth="8.7109375" defaultRowHeight="12.75" x14ac:dyDescent="0.2"/>
  <cols>
    <col min="1" max="1" width="28" customWidth="1"/>
    <col min="2" max="2" width="9.7109375" customWidth="1"/>
    <col min="4" max="10" width="9" bestFit="1" customWidth="1"/>
    <col min="11" max="11" width="16.5703125" customWidth="1"/>
    <col min="12" max="17" width="12.7109375" customWidth="1"/>
    <col min="18" max="18" width="12.140625" customWidth="1"/>
    <col min="19" max="19" width="7.85546875" customWidth="1"/>
    <col min="20" max="20" width="17.85546875" customWidth="1"/>
    <col min="21" max="27" width="12.7109375" customWidth="1"/>
    <col min="28" max="28" width="11.7109375" customWidth="1"/>
    <col min="29" max="29" width="10.5703125" bestFit="1" customWidth="1"/>
    <col min="30" max="30" width="10.5703125" customWidth="1"/>
    <col min="31" max="31" width="11.140625" customWidth="1"/>
    <col min="32" max="32" width="10.28515625" customWidth="1"/>
    <col min="33" max="33" width="10.5703125" customWidth="1"/>
    <col min="34" max="34" width="12.140625" customWidth="1"/>
    <col min="35" max="35" width="5.5703125" customWidth="1"/>
    <col min="36" max="42" width="10.7109375" customWidth="1"/>
    <col min="43" max="48" width="9" bestFit="1" customWidth="1"/>
    <col min="49" max="49" width="10.7109375" customWidth="1"/>
    <col min="50" max="50" width="11.5703125" customWidth="1"/>
    <col min="51" max="51" width="5.28515625" customWidth="1"/>
    <col min="52" max="58" width="10.7109375" customWidth="1"/>
    <col min="59" max="59" width="11" customWidth="1"/>
    <col min="60" max="65" width="9" bestFit="1" customWidth="1"/>
    <col min="66" max="66" width="11.140625" customWidth="1"/>
  </cols>
  <sheetData>
    <row r="1" spans="1:79" s="22" customFormat="1" ht="15" x14ac:dyDescent="0.25">
      <c r="A1" s="21" t="s">
        <v>58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</row>
    <row r="2" spans="1:79" s="23" customFormat="1" ht="15" x14ac:dyDescent="0.25">
      <c r="C2" s="39"/>
      <c r="D2" s="39" t="s">
        <v>38</v>
      </c>
      <c r="E2" s="39" t="s">
        <v>38</v>
      </c>
      <c r="F2" s="39" t="s">
        <v>38</v>
      </c>
      <c r="G2" s="39" t="s">
        <v>38</v>
      </c>
      <c r="H2" s="39" t="s">
        <v>38</v>
      </c>
      <c r="I2" s="39" t="s">
        <v>38</v>
      </c>
      <c r="J2" s="39" t="s">
        <v>38</v>
      </c>
      <c r="K2" s="39" t="s">
        <v>38</v>
      </c>
      <c r="L2" s="39" t="s">
        <v>38</v>
      </c>
      <c r="M2" s="39" t="s">
        <v>38</v>
      </c>
      <c r="N2" s="39" t="s">
        <v>38</v>
      </c>
      <c r="O2" s="39" t="s">
        <v>38</v>
      </c>
      <c r="P2" s="39" t="s">
        <v>38</v>
      </c>
      <c r="Q2" s="39" t="s">
        <v>38</v>
      </c>
      <c r="R2" s="39" t="s">
        <v>38</v>
      </c>
      <c r="S2" s="39"/>
      <c r="T2" s="39" t="s">
        <v>39</v>
      </c>
      <c r="U2" s="39" t="s">
        <v>39</v>
      </c>
      <c r="V2" s="39" t="s">
        <v>39</v>
      </c>
      <c r="W2" s="39" t="s">
        <v>39</v>
      </c>
      <c r="X2" s="39" t="s">
        <v>39</v>
      </c>
      <c r="Y2" s="39" t="s">
        <v>39</v>
      </c>
      <c r="Z2" s="39" t="s">
        <v>39</v>
      </c>
      <c r="AA2" s="39" t="s">
        <v>39</v>
      </c>
      <c r="AB2" s="39" t="s">
        <v>39</v>
      </c>
      <c r="AC2" s="39" t="s">
        <v>39</v>
      </c>
      <c r="AD2" s="39" t="s">
        <v>39</v>
      </c>
      <c r="AE2" s="39" t="s">
        <v>39</v>
      </c>
      <c r="AF2" s="39" t="s">
        <v>39</v>
      </c>
      <c r="AG2" s="39" t="s">
        <v>39</v>
      </c>
      <c r="AH2" s="39" t="s">
        <v>39</v>
      </c>
      <c r="AI2" s="39"/>
      <c r="AJ2" s="39" t="s">
        <v>40</v>
      </c>
      <c r="AK2" s="39" t="s">
        <v>40</v>
      </c>
      <c r="AL2" s="39" t="s">
        <v>40</v>
      </c>
      <c r="AM2" s="39" t="s">
        <v>40</v>
      </c>
      <c r="AN2" s="39" t="s">
        <v>40</v>
      </c>
      <c r="AO2" s="39" t="s">
        <v>40</v>
      </c>
      <c r="AP2" s="39" t="s">
        <v>40</v>
      </c>
      <c r="AQ2" s="39" t="s">
        <v>40</v>
      </c>
      <c r="AR2" s="39" t="s">
        <v>40</v>
      </c>
      <c r="AS2" s="39" t="s">
        <v>40</v>
      </c>
      <c r="AT2" s="39" t="s">
        <v>40</v>
      </c>
      <c r="AU2" s="39" t="s">
        <v>40</v>
      </c>
      <c r="AV2" s="39" t="s">
        <v>40</v>
      </c>
      <c r="AW2" s="39" t="s">
        <v>40</v>
      </c>
      <c r="AX2" s="39" t="s">
        <v>40</v>
      </c>
      <c r="AY2" s="39"/>
      <c r="AZ2" s="39" t="s">
        <v>41</v>
      </c>
      <c r="BA2" s="39" t="s">
        <v>41</v>
      </c>
      <c r="BB2" s="39" t="s">
        <v>41</v>
      </c>
      <c r="BC2" s="39" t="s">
        <v>41</v>
      </c>
      <c r="BD2" s="39" t="s">
        <v>41</v>
      </c>
      <c r="BE2" s="39" t="s">
        <v>41</v>
      </c>
      <c r="BF2" s="39" t="s">
        <v>41</v>
      </c>
      <c r="BG2" s="39" t="s">
        <v>41</v>
      </c>
      <c r="BH2" s="39" t="s">
        <v>41</v>
      </c>
      <c r="BI2" s="39" t="s">
        <v>41</v>
      </c>
      <c r="BJ2" s="39" t="s">
        <v>41</v>
      </c>
      <c r="BK2" s="39" t="s">
        <v>41</v>
      </c>
      <c r="BL2" s="39" t="s">
        <v>41</v>
      </c>
      <c r="BM2" s="39" t="s">
        <v>41</v>
      </c>
      <c r="BN2" s="39" t="s">
        <v>41</v>
      </c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</row>
    <row r="3" spans="1:79" s="22" customFormat="1" ht="15" x14ac:dyDescent="0.25">
      <c r="A3" s="40" t="s">
        <v>57</v>
      </c>
      <c r="B3" s="41" t="s">
        <v>9</v>
      </c>
      <c r="C3" s="42"/>
      <c r="D3" s="43" t="s">
        <v>43</v>
      </c>
      <c r="E3" s="43" t="s">
        <v>44</v>
      </c>
      <c r="F3" s="43" t="s">
        <v>45</v>
      </c>
      <c r="G3" s="43" t="s">
        <v>46</v>
      </c>
      <c r="H3" s="43" t="s">
        <v>47</v>
      </c>
      <c r="I3" s="43" t="s">
        <v>48</v>
      </c>
      <c r="J3" s="43" t="s">
        <v>49</v>
      </c>
      <c r="K3" s="43" t="s">
        <v>20</v>
      </c>
      <c r="L3" s="43" t="s">
        <v>10</v>
      </c>
      <c r="M3" s="43" t="s">
        <v>11</v>
      </c>
      <c r="N3" s="43" t="s">
        <v>12</v>
      </c>
      <c r="O3" s="43" t="s">
        <v>13</v>
      </c>
      <c r="P3" s="43" t="s">
        <v>14</v>
      </c>
      <c r="Q3" s="43" t="s">
        <v>15</v>
      </c>
      <c r="R3" s="44" t="s">
        <v>37</v>
      </c>
      <c r="S3" s="43"/>
      <c r="T3" s="43" t="s">
        <v>43</v>
      </c>
      <c r="U3" s="43" t="s">
        <v>44</v>
      </c>
      <c r="V3" s="43" t="s">
        <v>45</v>
      </c>
      <c r="W3" s="43" t="s">
        <v>46</v>
      </c>
      <c r="X3" s="43" t="s">
        <v>47</v>
      </c>
      <c r="Y3" s="43" t="s">
        <v>48</v>
      </c>
      <c r="Z3" s="43" t="s">
        <v>49</v>
      </c>
      <c r="AA3" s="43" t="s">
        <v>20</v>
      </c>
      <c r="AB3" s="43" t="s">
        <v>10</v>
      </c>
      <c r="AC3" s="43" t="s">
        <v>11</v>
      </c>
      <c r="AD3" s="43" t="s">
        <v>12</v>
      </c>
      <c r="AE3" s="43" t="s">
        <v>13</v>
      </c>
      <c r="AF3" s="43" t="s">
        <v>14</v>
      </c>
      <c r="AG3" s="43" t="s">
        <v>15</v>
      </c>
      <c r="AH3" s="44" t="s">
        <v>37</v>
      </c>
      <c r="AI3" s="38"/>
      <c r="AJ3" s="43" t="s">
        <v>43</v>
      </c>
      <c r="AK3" s="43" t="s">
        <v>44</v>
      </c>
      <c r="AL3" s="43" t="s">
        <v>45</v>
      </c>
      <c r="AM3" s="43" t="s">
        <v>46</v>
      </c>
      <c r="AN3" s="43" t="s">
        <v>47</v>
      </c>
      <c r="AO3" s="43" t="s">
        <v>48</v>
      </c>
      <c r="AP3" s="43" t="s">
        <v>49</v>
      </c>
      <c r="AQ3" s="43" t="s">
        <v>20</v>
      </c>
      <c r="AR3" s="43" t="s">
        <v>10</v>
      </c>
      <c r="AS3" s="43" t="s">
        <v>11</v>
      </c>
      <c r="AT3" s="43" t="s">
        <v>12</v>
      </c>
      <c r="AU3" s="43" t="s">
        <v>13</v>
      </c>
      <c r="AV3" s="43" t="s">
        <v>14</v>
      </c>
      <c r="AW3" s="43" t="s">
        <v>15</v>
      </c>
      <c r="AX3" s="44" t="s">
        <v>37</v>
      </c>
      <c r="AY3" s="38"/>
      <c r="AZ3" s="43" t="s">
        <v>43</v>
      </c>
      <c r="BA3" s="43" t="s">
        <v>44</v>
      </c>
      <c r="BB3" s="43" t="s">
        <v>45</v>
      </c>
      <c r="BC3" s="43" t="s">
        <v>46</v>
      </c>
      <c r="BD3" s="43" t="s">
        <v>47</v>
      </c>
      <c r="BE3" s="43" t="s">
        <v>48</v>
      </c>
      <c r="BF3" s="43" t="s">
        <v>49</v>
      </c>
      <c r="BG3" s="43" t="s">
        <v>20</v>
      </c>
      <c r="BH3" s="43" t="s">
        <v>10</v>
      </c>
      <c r="BI3" s="43" t="s">
        <v>11</v>
      </c>
      <c r="BJ3" s="43" t="s">
        <v>12</v>
      </c>
      <c r="BK3" s="43" t="s">
        <v>13</v>
      </c>
      <c r="BL3" s="43" t="s">
        <v>14</v>
      </c>
      <c r="BM3" s="43" t="s">
        <v>15</v>
      </c>
      <c r="BN3" s="44" t="s">
        <v>37</v>
      </c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</row>
    <row r="4" spans="1:79" s="22" customFormat="1" ht="15" x14ac:dyDescent="0.25">
      <c r="A4" s="24" t="s">
        <v>16</v>
      </c>
      <c r="B4" s="45" t="s">
        <v>17</v>
      </c>
      <c r="C4" s="46"/>
      <c r="D4" s="47">
        <f>'[1]SD 5. Operational data'!D$47</f>
        <v>154510</v>
      </c>
      <c r="E4" s="47">
        <f>'[1]SD 5. Operational data'!E$47</f>
        <v>156360</v>
      </c>
      <c r="F4" s="47">
        <f>'[1]SD 5. Operational data'!F$47</f>
        <v>158455</v>
      </c>
      <c r="G4" s="47">
        <f>'[1]SD 5. Operational data'!G$47</f>
        <v>161092</v>
      </c>
      <c r="H4" s="47">
        <f>'[1]SD 5. Operational data'!H$47</f>
        <v>164900</v>
      </c>
      <c r="I4" s="47">
        <f>'[1]SD 5. Operational data'!I$47</f>
        <v>168937</v>
      </c>
      <c r="J4" s="47">
        <f>'[1]SD 5. Operational data'!J$47</f>
        <v>173186</v>
      </c>
      <c r="K4" s="47">
        <f>'[1]SD 5. Operational data'!K$47</f>
        <v>177255</v>
      </c>
      <c r="L4" s="47">
        <f>AVERAGE(K4,M4)</f>
        <v>176956.6878687916</v>
      </c>
      <c r="M4" s="47">
        <f>'[2]3.4 Operational data'!E$51</f>
        <v>176658.37573758321</v>
      </c>
      <c r="N4" s="47">
        <f>'[2]3.4 Operational data'!F$51</f>
        <v>179060.92964761434</v>
      </c>
      <c r="O4" s="47">
        <f>'[2]3.4 Operational data'!G$51</f>
        <v>181496.15829082188</v>
      </c>
      <c r="P4" s="47">
        <f>'[2]3.4 Operational data'!H$51</f>
        <v>183964.50604357713</v>
      </c>
      <c r="Q4" s="47">
        <f>'[2]3.4 Operational data'!I$51</f>
        <v>186466.42332576972</v>
      </c>
      <c r="R4" s="48"/>
      <c r="S4" s="47"/>
      <c r="T4" s="47">
        <f>'[1]SD 5. Operational data'!L$47</f>
        <v>1546194.5</v>
      </c>
      <c r="U4" s="47">
        <f>'[1]SD 5. Operational data'!M$47</f>
        <v>1561614</v>
      </c>
      <c r="V4" s="47">
        <f>'[1]SD 5. Operational data'!N$47</f>
        <v>1574318</v>
      </c>
      <c r="W4" s="47">
        <f>'[1]SD 5. Operational data'!O$47</f>
        <v>1586138</v>
      </c>
      <c r="X4" s="47">
        <f>'[1]SD 5. Operational data'!P$47</f>
        <v>1596897.5</v>
      </c>
      <c r="Y4" s="47">
        <f>'[1]SD 5. Operational data'!Q$47</f>
        <v>1608734.5</v>
      </c>
      <c r="Z4" s="47">
        <f>'[1]SD 5. Operational data'!R$47</f>
        <v>1621658.5</v>
      </c>
      <c r="AA4" s="47">
        <f>'[1]SD 5. Operational data'!S$47</f>
        <v>1635052.5</v>
      </c>
      <c r="AB4" s="47">
        <f>AVERAGE(AA4,AC4)</f>
        <v>1649557.8686763723</v>
      </c>
      <c r="AC4" s="47">
        <f>'[3]3.4 Operational data'!E$51</f>
        <v>1664063.2373527444</v>
      </c>
      <c r="AD4" s="47">
        <f>'[3]3.4 Operational data'!F$51</f>
        <v>1680866.6564167966</v>
      </c>
      <c r="AE4" s="47">
        <f>'[3]3.4 Operational data'!G$51</f>
        <v>1699603.6728434868</v>
      </c>
      <c r="AF4" s="47">
        <f>'[3]3.4 Operational data'!H$51</f>
        <v>1719521.5959816426</v>
      </c>
      <c r="AG4" s="47">
        <f>'[3]3.4 Operational data'!I$51</f>
        <v>1739021.6525674947</v>
      </c>
      <c r="AH4" s="48"/>
      <c r="AI4" s="48"/>
      <c r="AJ4" s="47">
        <f>'[1]SD 5. Operational data'!AB$47</f>
        <v>849548.29330195289</v>
      </c>
      <c r="AK4" s="47">
        <f>'[1]SD 5. Operational data'!AC$47</f>
        <v>859722.30529925239</v>
      </c>
      <c r="AL4" s="47">
        <f>'[1]SD 5. Operational data'!AD$47</f>
        <v>869654.53679641755</v>
      </c>
      <c r="AM4" s="47">
        <f>'[1]SD 5. Operational data'!AE$47</f>
        <v>878612.20779662021</v>
      </c>
      <c r="AN4" s="47">
        <f>'[1]SD 5. Operational data'!AF$47</f>
        <v>886064.29272155382</v>
      </c>
      <c r="AO4" s="47">
        <f>'[1]SD 5. Operational data'!AG$47</f>
        <v>895088.26980019733</v>
      </c>
      <c r="AP4" s="47">
        <f>'[1]SD 5. Operational data'!AH$47</f>
        <v>903746.68839345104</v>
      </c>
      <c r="AQ4" s="47">
        <f>'[1]SD 5. Operational data'!AI$47</f>
        <v>919384.82389900391</v>
      </c>
      <c r="AR4" s="47">
        <f>AVERAGE(AQ4,AS4)</f>
        <v>936688.99531223951</v>
      </c>
      <c r="AS4" s="47">
        <f>'[4]3.4 Operational data'!E$51</f>
        <v>953993.16672547522</v>
      </c>
      <c r="AT4" s="47">
        <f>'[4]3.4 Operational data'!F$51</f>
        <v>965658.88978766999</v>
      </c>
      <c r="AU4" s="47">
        <f>'[4]3.4 Operational data'!G$51</f>
        <v>977671.88236540137</v>
      </c>
      <c r="AV4" s="47">
        <f>'[4]3.4 Operational data'!H$51</f>
        <v>990321.1522287596</v>
      </c>
      <c r="AW4" s="47">
        <f>'[4]3.4 Operational data'!I$51</f>
        <v>1004713.948749013</v>
      </c>
      <c r="AX4" s="48"/>
      <c r="AY4" s="48"/>
      <c r="AZ4" s="47">
        <f>'[1]SD 5. Operational data'!AZ$47</f>
        <v>799028</v>
      </c>
      <c r="BA4" s="47">
        <f>'[1]SD 5. Operational data'!BA$47</f>
        <v>805190</v>
      </c>
      <c r="BB4" s="47">
        <f>'[1]SD 5. Operational data'!BB$47</f>
        <v>814865</v>
      </c>
      <c r="BC4" s="47">
        <f>'[1]SD 5. Operational data'!BC$47</f>
        <v>821578</v>
      </c>
      <c r="BD4" s="47">
        <f>'[1]SD 5. Operational data'!BD$47</f>
        <v>825215</v>
      </c>
      <c r="BE4" s="47">
        <f>'[1]SD 5. Operational data'!BE$47</f>
        <v>834416</v>
      </c>
      <c r="BF4" s="47">
        <f>'[1]SD 5. Operational data'!BF$47</f>
        <v>838385</v>
      </c>
      <c r="BG4" s="47">
        <f>'[1]SD 5. Operational data'!BG$47</f>
        <v>844244</v>
      </c>
      <c r="BH4" s="47">
        <f>AVERAGE(BG4,BI4)</f>
        <v>851281.12639608164</v>
      </c>
      <c r="BI4" s="47">
        <f>'[5]3.4 Operational data'!E$51</f>
        <v>858318.2527921634</v>
      </c>
      <c r="BJ4" s="47">
        <f>'[5]3.4 Operational data'!F$51</f>
        <v>863286.97266524041</v>
      </c>
      <c r="BK4" s="47">
        <f>'[5]3.4 Operational data'!G$51</f>
        <v>867574.68929415476</v>
      </c>
      <c r="BL4" s="47">
        <f>'[5]3.4 Operational data'!H$51</f>
        <v>872174.31431707821</v>
      </c>
      <c r="BM4" s="47">
        <f>'[5]3.4 Operational data'!I$51</f>
        <v>877392.52865828737</v>
      </c>
      <c r="BN4" s="4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</row>
    <row r="5" spans="1:79" s="22" customFormat="1" ht="15" x14ac:dyDescent="0.25">
      <c r="A5" s="24" t="s">
        <v>21</v>
      </c>
      <c r="B5" s="45" t="s">
        <v>18</v>
      </c>
      <c r="C5" s="46"/>
      <c r="D5" s="47">
        <f>'[1]SD 6.Physical assets'!D$15+'[1]SD 6.Physical assets'!D$26</f>
        <v>4670.8136666666696</v>
      </c>
      <c r="E5" s="47">
        <f>'[1]SD 6.Physical assets'!E$15+'[1]SD 6.Physical assets'!E$26</f>
        <v>4695.3999999999996</v>
      </c>
      <c r="F5" s="47">
        <f>'[1]SD 6.Physical assets'!F$15+'[1]SD 6.Physical assets'!F$26</f>
        <v>4685.3999999999996</v>
      </c>
      <c r="G5" s="47">
        <f>'[1]SD 6.Physical assets'!G$15+'[1]SD 6.Physical assets'!G$26</f>
        <v>4764.3999999999996</v>
      </c>
      <c r="H5" s="47">
        <f>'[1]SD 6.Physical assets'!H$15+'[1]SD 6.Physical assets'!H$26</f>
        <v>4845.3999999999996</v>
      </c>
      <c r="I5" s="47">
        <f>'[1]SD 6.Physical assets'!I$15+'[1]SD 6.Physical assets'!I$26</f>
        <v>4937.3999999999996</v>
      </c>
      <c r="J5" s="47">
        <f>'[1]SD 6.Physical assets'!J$15+'[1]SD 6.Physical assets'!J$26</f>
        <v>5017.2</v>
      </c>
      <c r="K5" s="47">
        <f>'[1]SD 6.Physical assets'!K$15+'[1]SD 6.Physical assets'!K$26</f>
        <v>5088.2</v>
      </c>
      <c r="L5" s="47">
        <f>AVERAGE(K5,M5)</f>
        <v>5122.5499095238138</v>
      </c>
      <c r="M5" s="47">
        <f>'[2]3.5 Physical assets'!E$21+'[2]3.5 Physical assets'!E$31</f>
        <v>5156.8998190476268</v>
      </c>
      <c r="N5" s="47">
        <f>'[2]3.5 Physical assets'!F$21+'[2]3.5 Physical assets'!F$31</f>
        <v>5224.567463492067</v>
      </c>
      <c r="O5" s="47">
        <f>'[2]3.5 Physical assets'!G$21+'[2]3.5 Physical assets'!G$31</f>
        <v>5294.9351079365169</v>
      </c>
      <c r="P5" s="47">
        <f>'[2]3.5 Physical assets'!H$21+'[2]3.5 Physical assets'!H$31</f>
        <v>5362.6027523809571</v>
      </c>
      <c r="Q5" s="47">
        <f>'[2]3.5 Physical assets'!I$21+'[2]3.5 Physical assets'!I$31</f>
        <v>5430.2703968253963</v>
      </c>
      <c r="R5" s="48"/>
      <c r="S5" s="47"/>
      <c r="T5" s="47">
        <f>'[1]SD 6.Physical assets'!L$15+'[1]SD 6.Physical assets'!L$26</f>
        <v>38742.394999999997</v>
      </c>
      <c r="U5" s="47">
        <f>'[1]SD 6.Physical assets'!M$15+'[1]SD 6.Physical assets'!M$26</f>
        <v>38874.940199999997</v>
      </c>
      <c r="V5" s="47">
        <f>'[1]SD 6.Physical assets'!N$15+'[1]SD 6.Physical assets'!N$26</f>
        <v>39223.906199999998</v>
      </c>
      <c r="W5" s="47">
        <f>'[1]SD 6.Physical assets'!O$15+'[1]SD 6.Physical assets'!O$26</f>
        <v>39462.306199999992</v>
      </c>
      <c r="X5" s="47">
        <f>'[1]SD 6.Physical assets'!P$15+'[1]SD 6.Physical assets'!P$26</f>
        <v>39745.275499999996</v>
      </c>
      <c r="Y5" s="47">
        <f>'[1]SD 6.Physical assets'!Q$15+'[1]SD 6.Physical assets'!Q$26</f>
        <v>40272.423000000003</v>
      </c>
      <c r="Z5" s="47">
        <f>'[1]SD 6.Physical assets'!R$15+'[1]SD 6.Physical assets'!R$26</f>
        <v>40626.292999999998</v>
      </c>
      <c r="AA5" s="47">
        <f>'[1]SD 6.Physical assets'!S$15+'[1]SD 6.Physical assets'!S$26</f>
        <v>40963.506000000001</v>
      </c>
      <c r="AB5" s="47">
        <f>AVERAGE(AA5,AC5)</f>
        <v>41265.395499999999</v>
      </c>
      <c r="AC5" s="47">
        <f>'[3]3.5 Physical assets'!E$21+'[3]3.5 Physical assets'!E$31</f>
        <v>41567.284999999996</v>
      </c>
      <c r="AD5" s="47">
        <f>'[3]3.5 Physical assets'!F$21+'[3]3.5 Physical assets'!F$31</f>
        <v>41897.292000000001</v>
      </c>
      <c r="AE5" s="47">
        <f>'[3]3.5 Physical assets'!G$21+'[3]3.5 Physical assets'!G$31</f>
        <v>42227.19</v>
      </c>
      <c r="AF5" s="47">
        <f>'[3]3.5 Physical assets'!H$21+'[3]3.5 Physical assets'!H$31</f>
        <v>42560.087</v>
      </c>
      <c r="AG5" s="47">
        <f>'[3]3.5 Physical assets'!I$21+'[3]3.5 Physical assets'!I$31</f>
        <v>42888.985000000001</v>
      </c>
      <c r="AH5" s="48"/>
      <c r="AI5" s="48"/>
      <c r="AJ5" s="47">
        <f>'[1]SD 6.Physical assets'!AB$15+'[1]SD 6.Physical assets'!AB$26</f>
        <v>32432</v>
      </c>
      <c r="AK5" s="47">
        <f>'[1]SD 6.Physical assets'!AC$15+'[1]SD 6.Physical assets'!AC$26</f>
        <v>32832</v>
      </c>
      <c r="AL5" s="47">
        <f>'[1]SD 6.Physical assets'!AD$15+'[1]SD 6.Physical assets'!AD$26</f>
        <v>33299</v>
      </c>
      <c r="AM5" s="47">
        <f>'[1]SD 6.Physical assets'!AE$15+'[1]SD 6.Physical assets'!AE$26</f>
        <v>33579</v>
      </c>
      <c r="AN5" s="47">
        <f>'[1]SD 6.Physical assets'!AF$15+'[1]SD 6.Physical assets'!AF$26</f>
        <v>33817</v>
      </c>
      <c r="AO5" s="47">
        <f>'[1]SD 6.Physical assets'!AG$15+'[1]SD 6.Physical assets'!AG$26</f>
        <v>34172</v>
      </c>
      <c r="AP5" s="47">
        <f>'[1]SD 6.Physical assets'!AH$15+'[1]SD 6.Physical assets'!AH$26</f>
        <v>34568</v>
      </c>
      <c r="AQ5" s="47">
        <f>'[1]SD 6.Physical assets'!AI$15+'[1]SD 6.Physical assets'!AI$26</f>
        <v>35029</v>
      </c>
      <c r="AR5" s="47">
        <f>AVERAGE(AQ5,AS5)</f>
        <v>35381.630952380954</v>
      </c>
      <c r="AS5" s="47">
        <f>'[4]3.5 Physical assets'!E$31+'[4]3.5 Physical assets'!E$21</f>
        <v>35734.261904761908</v>
      </c>
      <c r="AT5" s="47">
        <f>'[4]3.5 Physical assets'!F$31+'[4]3.5 Physical assets'!F$21</f>
        <v>36086.892857142862</v>
      </c>
      <c r="AU5" s="47">
        <f>'[4]3.5 Physical assets'!G$31+'[4]3.5 Physical assets'!G$21</f>
        <v>36439.523809523809</v>
      </c>
      <c r="AV5" s="47">
        <f>'[4]3.5 Physical assets'!H$31+'[4]3.5 Physical assets'!H$21</f>
        <v>36792.154761904763</v>
      </c>
      <c r="AW5" s="47">
        <f>'[4]3.5 Physical assets'!I$31+'[4]3.5 Physical assets'!I$21</f>
        <v>37144.785714285717</v>
      </c>
      <c r="AX5" s="48"/>
      <c r="AY5" s="48"/>
      <c r="AZ5" s="47">
        <f>'[1]SD 6.Physical assets'!AZ$15+'[1]SD 6.Physical assets'!AZ$26</f>
        <v>199551</v>
      </c>
      <c r="BA5" s="47">
        <f>'[1]SD 6.Physical assets'!BA$15+'[1]SD 6.Physical assets'!BA$26</f>
        <v>189452</v>
      </c>
      <c r="BB5" s="47">
        <f>'[1]SD 6.Physical assets'!BB$15+'[1]SD 6.Physical assets'!BB$26</f>
        <v>185829</v>
      </c>
      <c r="BC5" s="47">
        <f>'[1]SD 6.Physical assets'!BC$15+'[1]SD 6.Physical assets'!BC$26</f>
        <v>187750</v>
      </c>
      <c r="BD5" s="47">
        <f>'[1]SD 6.Physical assets'!BD$15+'[1]SD 6.Physical assets'!BD$26</f>
        <v>188634</v>
      </c>
      <c r="BE5" s="47">
        <f>'[1]SD 6.Physical assets'!BE$15+'[1]SD 6.Physical assets'!BE$26</f>
        <v>190592</v>
      </c>
      <c r="BF5" s="47">
        <f>'[1]SD 6.Physical assets'!BF$15+'[1]SD 6.Physical assets'!BF$26</f>
        <v>190819</v>
      </c>
      <c r="BG5" s="47">
        <f>'[1]SD 6.Physical assets'!BG$15+'[1]SD 6.Physical assets'!BG$26</f>
        <v>191107</v>
      </c>
      <c r="BH5" s="47">
        <f>AVERAGE(BG5,BI5)</f>
        <v>191716.5</v>
      </c>
      <c r="BI5" s="47">
        <f>'[5]3.5 Physical assets'!E$33+'[5]3.5 Physical assets'!E$23</f>
        <v>192326</v>
      </c>
      <c r="BJ5" s="47">
        <f>'[5]3.5 Physical assets'!F$33+'[5]3.5 Physical assets'!F$23</f>
        <v>192689</v>
      </c>
      <c r="BK5" s="47">
        <f>'[5]3.5 Physical assets'!G$33+'[5]3.5 Physical assets'!G$23</f>
        <v>193184</v>
      </c>
      <c r="BL5" s="47">
        <f>'[5]3.5 Physical assets'!H$33+'[5]3.5 Physical assets'!H$23</f>
        <v>193591</v>
      </c>
      <c r="BM5" s="47">
        <f>'[5]3.5 Physical assets'!I$33+'[5]3.5 Physical assets'!I$23</f>
        <v>193999</v>
      </c>
      <c r="BN5" s="4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</row>
    <row r="6" spans="1:79" s="22" customFormat="1" ht="15" x14ac:dyDescent="0.25">
      <c r="A6" s="24" t="s">
        <v>56</v>
      </c>
      <c r="B6" s="45" t="s">
        <v>23</v>
      </c>
      <c r="C6" s="46"/>
      <c r="D6" s="47">
        <f>'[1]SD 5. Operational data'!D$71</f>
        <v>630.12</v>
      </c>
      <c r="E6" s="47">
        <f>'[1]SD 5. Operational data'!E$71</f>
        <v>610.67999999999995</v>
      </c>
      <c r="F6" s="47">
        <f>'[1]SD 5. Operational data'!F$71</f>
        <v>625.12800000000004</v>
      </c>
      <c r="G6" s="47">
        <f>'[1]SD 5. Operational data'!G$71</f>
        <v>615.16800000000001</v>
      </c>
      <c r="H6" s="47">
        <f>'[1]SD 5. Operational data'!H$71</f>
        <v>617.76</v>
      </c>
      <c r="I6" s="47">
        <f>'[1]SD 5. Operational data'!I$71</f>
        <v>620.80999999999995</v>
      </c>
      <c r="J6" s="47">
        <f>'[1]SD 5. Operational data'!J$71</f>
        <v>701.69200000000001</v>
      </c>
      <c r="K6" s="47">
        <f>'[1]SD 5. Operational data'!K$71</f>
        <v>697.803</v>
      </c>
      <c r="L6" s="47">
        <f>AVERAGE(K6,M6)</f>
        <v>657.84649999999999</v>
      </c>
      <c r="M6" s="47">
        <f>'[2]3.4 Operational data'!E$69</f>
        <v>617.89</v>
      </c>
      <c r="N6" s="47">
        <f>'[2]3.4 Operational data'!F$69</f>
        <v>628.81000000000006</v>
      </c>
      <c r="O6" s="47">
        <f>'[2]3.4 Operational data'!G$69</f>
        <v>639.73</v>
      </c>
      <c r="P6" s="47">
        <f>'[2]3.4 Operational data'!H$69</f>
        <v>649.74</v>
      </c>
      <c r="Q6" s="47">
        <f>'[2]3.4 Operational data'!I$69</f>
        <v>660.66</v>
      </c>
      <c r="R6" s="48"/>
      <c r="S6" s="47"/>
      <c r="T6" s="47">
        <f>'[1]SD 5. Operational data'!L71</f>
        <v>6109.7635599999994</v>
      </c>
      <c r="U6" s="47">
        <f>'[1]SD 5. Operational data'!M71</f>
        <v>6019.4088400000019</v>
      </c>
      <c r="V6" s="47">
        <f>'[1]SD 5. Operational data'!N71</f>
        <v>6280.2569099999992</v>
      </c>
      <c r="W6" s="47">
        <f>'[1]SD 5. Operational data'!O71</f>
        <v>6372.643</v>
      </c>
      <c r="X6" s="47">
        <f>'[1]SD 5. Operational data'!P71</f>
        <v>6305.1046800000004</v>
      </c>
      <c r="Y6" s="47">
        <f>'[1]SD 5. Operational data'!Q71</f>
        <v>6555.2656999999999</v>
      </c>
      <c r="Z6" s="47">
        <f>'[1]SD 5. Operational data'!R71</f>
        <v>5958.1553700000004</v>
      </c>
      <c r="AA6" s="47">
        <f>'[1]SD 5. Operational data'!S71</f>
        <v>6004.7919040678617</v>
      </c>
      <c r="AB6" s="47">
        <f>AVERAGE(AA6,AC6)</f>
        <v>6020.3959520339304</v>
      </c>
      <c r="AC6" s="47">
        <f>'[6]3.4 Operational data'!E69</f>
        <v>6036</v>
      </c>
      <c r="AD6" s="47">
        <f>'[6]3.4 Operational data'!F69</f>
        <v>6001</v>
      </c>
      <c r="AE6" s="47">
        <f>'[6]3.4 Operational data'!G69</f>
        <v>6054</v>
      </c>
      <c r="AF6" s="47">
        <f>'[6]3.4 Operational data'!H69</f>
        <v>6156</v>
      </c>
      <c r="AG6" s="47">
        <f>'[6]3.4 Operational data'!I69</f>
        <v>6254</v>
      </c>
      <c r="AH6" s="48"/>
      <c r="AI6" s="48"/>
      <c r="AJ6" s="47">
        <f>'[1]SD 5. Operational data'!AB71</f>
        <v>3779.0286552165171</v>
      </c>
      <c r="AK6" s="47">
        <f>'[1]SD 5. Operational data'!AC71</f>
        <v>3704.4117377395846</v>
      </c>
      <c r="AL6" s="47">
        <f>'[1]SD 5. Operational data'!AD71</f>
        <v>3690.1265355056503</v>
      </c>
      <c r="AM6" s="47">
        <f>'[1]SD 5. Operational data'!AE71</f>
        <v>4004.2594068622934</v>
      </c>
      <c r="AN6" s="47">
        <f>'[1]SD 5. Operational data'!AF71</f>
        <v>3928.5643727093911</v>
      </c>
      <c r="AO6" s="47">
        <f>'[1]SD 5. Operational data'!AG71</f>
        <v>4162.0593220702658</v>
      </c>
      <c r="AP6" s="47">
        <f>'[1]SD 5. Operational data'!AH71</f>
        <v>3377.3132282157821</v>
      </c>
      <c r="AQ6" s="47">
        <f>'[1]SD 5. Operational data'!AI71</f>
        <v>3825.0089998997355</v>
      </c>
      <c r="AR6" s="47">
        <f>AVERAGE(AQ6,AS6)</f>
        <v>3868.3389273645848</v>
      </c>
      <c r="AS6" s="47">
        <f>'[7]3.4 Operational data'!E69</f>
        <v>3911.6688548294342</v>
      </c>
      <c r="AT6" s="47">
        <f>'[7]3.4 Operational data'!F69</f>
        <v>4024.2381383724892</v>
      </c>
      <c r="AU6" s="47">
        <f>'[7]3.4 Operational data'!G69</f>
        <v>4108.1444175439483</v>
      </c>
      <c r="AV6" s="47">
        <f>'[7]3.4 Operational data'!H69</f>
        <v>4170.9939774525146</v>
      </c>
      <c r="AW6" s="47">
        <f>'[7]3.4 Operational data'!I69</f>
        <v>4201.2159676711999</v>
      </c>
      <c r="AX6" s="48"/>
      <c r="AY6" s="48"/>
      <c r="AZ6" s="47">
        <f>'[1]SD 5. Operational data'!AZ$71</f>
        <v>2473.7940716784001</v>
      </c>
      <c r="BA6" s="47">
        <f>'[1]SD 5. Operational data'!BA$71</f>
        <v>2586.2495781620114</v>
      </c>
      <c r="BB6" s="47">
        <f>'[1]SD 5. Operational data'!BB$71</f>
        <v>2558.2119877434948</v>
      </c>
      <c r="BC6" s="47">
        <f>'[1]SD 5. Operational data'!BC$71</f>
        <v>2589.0927531859411</v>
      </c>
      <c r="BD6" s="47">
        <f>'[1]SD 5. Operational data'!BD$71</f>
        <v>2589.9727824338265</v>
      </c>
      <c r="BE6" s="47">
        <f>'[1]SD 5. Operational data'!BE$71</f>
        <v>2541.7860612408399</v>
      </c>
      <c r="BF6" s="47">
        <f>'[1]SD 5. Operational data'!BF$71</f>
        <v>2462.9661823770557</v>
      </c>
      <c r="BG6" s="47">
        <f>'[1]SD 5. Operational data'!BG$71</f>
        <v>2562.8678676928703</v>
      </c>
      <c r="BH6" s="47">
        <f>AVERAGE(BG6,BI6)</f>
        <v>2497.6104022258924</v>
      </c>
      <c r="BI6" s="47">
        <f>'[8]3.4 Operational data'!E69</f>
        <v>2432.3529367589149</v>
      </c>
      <c r="BJ6" s="47">
        <f>'[8]3.4 Operational data'!F69</f>
        <v>2450.4013479836622</v>
      </c>
      <c r="BK6" s="47">
        <f>'[8]3.4 Operational data'!G69</f>
        <v>2460.4497592084081</v>
      </c>
      <c r="BL6" s="47">
        <f>'[8]3.4 Operational data'!H69</f>
        <v>2470.4981704331553</v>
      </c>
      <c r="BM6" s="47">
        <f>'[8]3.4 Operational data'!I69</f>
        <v>2482.5465816579012</v>
      </c>
      <c r="BN6" s="4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</row>
    <row r="7" spans="1:79" s="22" customFormat="1" ht="15" x14ac:dyDescent="0.25">
      <c r="A7" s="24" t="s">
        <v>22</v>
      </c>
      <c r="B7" s="45" t="s">
        <v>23</v>
      </c>
      <c r="C7" s="46"/>
      <c r="D7" s="49">
        <f>MAX(D6)</f>
        <v>630.12</v>
      </c>
      <c r="E7" s="49">
        <f>MAX(D7,E6)</f>
        <v>630.12</v>
      </c>
      <c r="F7" s="49">
        <f t="shared" ref="F7:K7" si="0">MAX(E7,F6)</f>
        <v>630.12</v>
      </c>
      <c r="G7" s="49">
        <f t="shared" si="0"/>
        <v>630.12</v>
      </c>
      <c r="H7" s="49">
        <f t="shared" si="0"/>
        <v>630.12</v>
      </c>
      <c r="I7" s="49">
        <f t="shared" si="0"/>
        <v>630.12</v>
      </c>
      <c r="J7" s="49">
        <f t="shared" si="0"/>
        <v>701.69200000000001</v>
      </c>
      <c r="K7" s="49">
        <f t="shared" si="0"/>
        <v>701.69200000000001</v>
      </c>
      <c r="L7" s="49">
        <f t="shared" ref="L7" si="1">MAX(K7,L6)</f>
        <v>701.69200000000001</v>
      </c>
      <c r="M7" s="49">
        <f t="shared" ref="M7" si="2">MAX(L7,M6)</f>
        <v>701.69200000000001</v>
      </c>
      <c r="N7" s="49">
        <f t="shared" ref="N7" si="3">MAX(M7,N6)</f>
        <v>701.69200000000001</v>
      </c>
      <c r="O7" s="49">
        <f t="shared" ref="O7" si="4">MAX(N7,O6)</f>
        <v>701.69200000000001</v>
      </c>
      <c r="P7" s="49">
        <f t="shared" ref="P7" si="5">MAX(O7,P6)</f>
        <v>701.69200000000001</v>
      </c>
      <c r="Q7" s="49">
        <f t="shared" ref="Q7" si="6">MAX(P7,Q6)</f>
        <v>701.69200000000001</v>
      </c>
      <c r="R7" s="50"/>
      <c r="S7" s="51"/>
      <c r="T7" s="49">
        <f>MAX(T6)</f>
        <v>6109.7635599999994</v>
      </c>
      <c r="U7" s="49">
        <f>MAX(T7,U6)</f>
        <v>6109.7635599999994</v>
      </c>
      <c r="V7" s="49">
        <f t="shared" ref="V7:AA7" si="7">MAX(U7,V6)</f>
        <v>6280.2569099999992</v>
      </c>
      <c r="W7" s="49">
        <f t="shared" si="7"/>
        <v>6372.643</v>
      </c>
      <c r="X7" s="49">
        <f t="shared" si="7"/>
        <v>6372.643</v>
      </c>
      <c r="Y7" s="49">
        <f t="shared" si="7"/>
        <v>6555.2656999999999</v>
      </c>
      <c r="Z7" s="49">
        <f t="shared" si="7"/>
        <v>6555.2656999999999</v>
      </c>
      <c r="AA7" s="49">
        <f t="shared" si="7"/>
        <v>6555.2656999999999</v>
      </c>
      <c r="AB7" s="49">
        <f t="shared" ref="AB7" si="8">MAX(AA7,AB6)</f>
        <v>6555.2656999999999</v>
      </c>
      <c r="AC7" s="49">
        <f t="shared" ref="AC7" si="9">MAX(AB7,AC6)</f>
        <v>6555.2656999999999</v>
      </c>
      <c r="AD7" s="49">
        <f t="shared" ref="AD7" si="10">MAX(AC7,AD6)</f>
        <v>6555.2656999999999</v>
      </c>
      <c r="AE7" s="49">
        <f t="shared" ref="AE7" si="11">MAX(AD7,AE6)</f>
        <v>6555.2656999999999</v>
      </c>
      <c r="AF7" s="49">
        <f t="shared" ref="AF7" si="12">MAX(AE7,AF6)</f>
        <v>6555.2656999999999</v>
      </c>
      <c r="AG7" s="49">
        <f t="shared" ref="AG7" si="13">MAX(AF7,AG6)</f>
        <v>6555.2656999999999</v>
      </c>
      <c r="AH7" s="50"/>
      <c r="AI7" s="50"/>
      <c r="AJ7" s="49">
        <f>MAX(AJ6)</f>
        <v>3779.0286552165171</v>
      </c>
      <c r="AK7" s="49">
        <f>MAX(AJ7,AK6)</f>
        <v>3779.0286552165171</v>
      </c>
      <c r="AL7" s="49">
        <f t="shared" ref="AL7:AQ7" si="14">MAX(AK7,AL6)</f>
        <v>3779.0286552165171</v>
      </c>
      <c r="AM7" s="49">
        <f t="shared" si="14"/>
        <v>4004.2594068622934</v>
      </c>
      <c r="AN7" s="49">
        <f t="shared" si="14"/>
        <v>4004.2594068622934</v>
      </c>
      <c r="AO7" s="49">
        <f t="shared" si="14"/>
        <v>4162.0593220702658</v>
      </c>
      <c r="AP7" s="49">
        <f t="shared" si="14"/>
        <v>4162.0593220702658</v>
      </c>
      <c r="AQ7" s="49">
        <f t="shared" si="14"/>
        <v>4162.0593220702658</v>
      </c>
      <c r="AR7" s="49">
        <f t="shared" ref="AR7" si="15">MAX(AQ7,AR6)</f>
        <v>4162.0593220702658</v>
      </c>
      <c r="AS7" s="49">
        <f t="shared" ref="AS7" si="16">MAX(AR7,AS6)</f>
        <v>4162.0593220702658</v>
      </c>
      <c r="AT7" s="49">
        <f t="shared" ref="AT7" si="17">MAX(AS7,AT6)</f>
        <v>4162.0593220702658</v>
      </c>
      <c r="AU7" s="49">
        <f t="shared" ref="AU7" si="18">MAX(AT7,AU6)</f>
        <v>4162.0593220702658</v>
      </c>
      <c r="AV7" s="49">
        <f t="shared" ref="AV7" si="19">MAX(AU7,AV6)</f>
        <v>4170.9939774525146</v>
      </c>
      <c r="AW7" s="49">
        <f t="shared" ref="AW7" si="20">MAX(AV7,AW6)</f>
        <v>4201.2159676711999</v>
      </c>
      <c r="AX7" s="50"/>
      <c r="AY7" s="50"/>
      <c r="AZ7" s="49">
        <f>MAX(AZ6)</f>
        <v>2473.7940716784001</v>
      </c>
      <c r="BA7" s="49">
        <f>MAX(AZ7,BA6)</f>
        <v>2586.2495781620114</v>
      </c>
      <c r="BB7" s="49">
        <f t="shared" ref="BB7:BG7" si="21">MAX(BA7,BB6)</f>
        <v>2586.2495781620114</v>
      </c>
      <c r="BC7" s="49">
        <f t="shared" si="21"/>
        <v>2589.0927531859411</v>
      </c>
      <c r="BD7" s="49">
        <f t="shared" si="21"/>
        <v>2589.9727824338265</v>
      </c>
      <c r="BE7" s="49">
        <f t="shared" si="21"/>
        <v>2589.9727824338265</v>
      </c>
      <c r="BF7" s="49">
        <f t="shared" si="21"/>
        <v>2589.9727824338265</v>
      </c>
      <c r="BG7" s="49">
        <f t="shared" si="21"/>
        <v>2589.9727824338265</v>
      </c>
      <c r="BH7" s="49">
        <f t="shared" ref="BH7" si="22">MAX(BG7,BH6)</f>
        <v>2589.9727824338265</v>
      </c>
      <c r="BI7" s="49">
        <f t="shared" ref="BI7" si="23">MAX(BH7,BI6)</f>
        <v>2589.9727824338265</v>
      </c>
      <c r="BJ7" s="49">
        <f t="shared" ref="BJ7" si="24">MAX(BI7,BJ6)</f>
        <v>2589.9727824338265</v>
      </c>
      <c r="BK7" s="49">
        <f t="shared" ref="BK7" si="25">MAX(BJ7,BK6)</f>
        <v>2589.9727824338265</v>
      </c>
      <c r="BL7" s="49">
        <f t="shared" ref="BL7" si="26">MAX(BK7,BL6)</f>
        <v>2589.9727824338265</v>
      </c>
      <c r="BM7" s="49">
        <f t="shared" ref="BM7" si="27">MAX(BL7,BM6)</f>
        <v>2589.9727824338265</v>
      </c>
      <c r="BN7" s="50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</row>
    <row r="8" spans="1:79" s="22" customFormat="1" ht="15" x14ac:dyDescent="0.25">
      <c r="A8" s="24" t="s">
        <v>24</v>
      </c>
      <c r="B8" s="45" t="s">
        <v>18</v>
      </c>
      <c r="C8" s="46"/>
      <c r="D8" s="47">
        <f>'[1]SD 6.Physical assets'!D$26</f>
        <v>2249.7470000000003</v>
      </c>
      <c r="E8" s="47">
        <f>'[1]SD 6.Physical assets'!E$26</f>
        <v>2283</v>
      </c>
      <c r="F8" s="47">
        <f>'[1]SD 6.Physical assets'!F$26</f>
        <v>2283</v>
      </c>
      <c r="G8" s="47">
        <f>'[1]SD 6.Physical assets'!G$26</f>
        <v>2370</v>
      </c>
      <c r="H8" s="47">
        <f>'[1]SD 6.Physical assets'!H$26</f>
        <v>2456</v>
      </c>
      <c r="I8" s="47">
        <f>'[1]SD 6.Physical assets'!I$26</f>
        <v>2535</v>
      </c>
      <c r="J8" s="47">
        <f>'[1]SD 6.Physical assets'!J$26</f>
        <v>2614</v>
      </c>
      <c r="K8" s="47">
        <f>'[1]SD 6.Physical assets'!K$26</f>
        <v>2694</v>
      </c>
      <c r="L8" s="47">
        <f>AVERAGE(K8,M8)</f>
        <v>2735.7427666666699</v>
      </c>
      <c r="M8" s="47">
        <f>'[2]3.5 Physical assets'!E$31</f>
        <v>2777.4855333333398</v>
      </c>
      <c r="N8" s="47">
        <f>'[2]3.5 Physical assets'!F$31</f>
        <v>2859.4944476190503</v>
      </c>
      <c r="O8" s="47">
        <f>'[2]3.5 Physical assets'!G$31</f>
        <v>2947.2033619047697</v>
      </c>
      <c r="P8" s="47">
        <f>'[2]3.5 Physical assets'!H$31</f>
        <v>3029.2122761904798</v>
      </c>
      <c r="Q8" s="47">
        <f>'[2]3.5 Physical assets'!I$31</f>
        <v>3111.2211904761898</v>
      </c>
      <c r="R8" s="48"/>
      <c r="S8" s="47"/>
      <c r="T8" s="47">
        <f>'[1]SD 6.Physical assets'!L$26</f>
        <v>12633.594999999999</v>
      </c>
      <c r="U8" s="47">
        <f>'[1]SD 6.Physical assets'!M$26</f>
        <v>12990.440200000001</v>
      </c>
      <c r="V8" s="47">
        <f>'[1]SD 6.Physical assets'!N$26</f>
        <v>13237.806200000001</v>
      </c>
      <c r="W8" s="47">
        <f>'[1]SD 6.Physical assets'!O$26</f>
        <v>13528.306199999999</v>
      </c>
      <c r="X8" s="47">
        <f>'[1]SD 6.Physical assets'!P$26</f>
        <v>13778.575500000001</v>
      </c>
      <c r="Y8" s="47">
        <f>'[1]SD 6.Physical assets'!Q$26</f>
        <v>14133.723</v>
      </c>
      <c r="Z8" s="47">
        <f>'[1]SD 6.Physical assets'!R$26</f>
        <v>14541.592999999999</v>
      </c>
      <c r="AA8" s="47">
        <f>'[1]SD 6.Physical assets'!S$26</f>
        <v>14891.606000000002</v>
      </c>
      <c r="AB8" s="47">
        <f>AVERAGE(AA8,AC8)</f>
        <v>15178.245500000001</v>
      </c>
      <c r="AC8" s="47">
        <f>'[3]3.5 Physical assets'!E$31</f>
        <v>15464.885</v>
      </c>
      <c r="AD8" s="47">
        <f>'[3]3.5 Physical assets'!F$31</f>
        <v>15780.791999999999</v>
      </c>
      <c r="AE8" s="47">
        <f>'[3]3.5 Physical assets'!G$31</f>
        <v>16095.689999999999</v>
      </c>
      <c r="AF8" s="47">
        <f>'[3]3.5 Physical assets'!H$31</f>
        <v>16412.587</v>
      </c>
      <c r="AG8" s="47">
        <f>'[3]3.5 Physical assets'!I$31</f>
        <v>16727.385000000002</v>
      </c>
      <c r="AH8" s="48"/>
      <c r="AI8" s="48"/>
      <c r="AJ8" s="47">
        <f>'[1]SD 6.Physical assets'!AB$26</f>
        <v>9045</v>
      </c>
      <c r="AK8" s="47">
        <f>'[1]SD 6.Physical assets'!AC$26</f>
        <v>9423</v>
      </c>
      <c r="AL8" s="47">
        <f>'[1]SD 6.Physical assets'!AD$26</f>
        <v>9859</v>
      </c>
      <c r="AM8" s="47">
        <f>'[1]SD 6.Physical assets'!AE$26</f>
        <v>10136</v>
      </c>
      <c r="AN8" s="47">
        <f>'[1]SD 6.Physical assets'!AF$26</f>
        <v>10386</v>
      </c>
      <c r="AO8" s="47">
        <f>'[1]SD 6.Physical assets'!AG$26</f>
        <v>10761</v>
      </c>
      <c r="AP8" s="47">
        <f>'[1]SD 6.Physical assets'!AH$26</f>
        <v>11151</v>
      </c>
      <c r="AQ8" s="47">
        <f>'[1]SD 6.Physical assets'!AI$26</f>
        <v>11617</v>
      </c>
      <c r="AR8" s="47">
        <f>AVERAGE(AQ8,AS8)</f>
        <v>11968.190476190477</v>
      </c>
      <c r="AS8" s="47">
        <f>'[4]3.5 Physical assets'!E$31</f>
        <v>12319.380952380952</v>
      </c>
      <c r="AT8" s="47">
        <f>'[4]3.5 Physical assets'!F$31</f>
        <v>12670.571428571429</v>
      </c>
      <c r="AU8" s="47">
        <f>'[4]3.5 Physical assets'!G$31</f>
        <v>13021.761904761906</v>
      </c>
      <c r="AV8" s="47">
        <f>'[4]3.5 Physical assets'!H$31</f>
        <v>13372.952380952383</v>
      </c>
      <c r="AW8" s="47">
        <f>'[4]3.5 Physical assets'!I$31</f>
        <v>13724.142857142859</v>
      </c>
      <c r="AX8" s="48"/>
      <c r="AY8" s="48"/>
      <c r="AZ8" s="47">
        <f>'[1]SD 6.Physical assets'!AZ$26</f>
        <v>5166</v>
      </c>
      <c r="BA8" s="47">
        <f>'[1]SD 6.Physical assets'!BA$26</f>
        <v>6039</v>
      </c>
      <c r="BB8" s="47">
        <f>'[1]SD 6.Physical assets'!BB$26</f>
        <v>5954</v>
      </c>
      <c r="BC8" s="47">
        <f>'[1]SD 6.Physical assets'!BC$26</f>
        <v>5989</v>
      </c>
      <c r="BD8" s="47">
        <f>'[1]SD 6.Physical assets'!BD$26</f>
        <v>6203</v>
      </c>
      <c r="BE8" s="47">
        <f>'[1]SD 6.Physical assets'!BE$26</f>
        <v>7066</v>
      </c>
      <c r="BF8" s="47">
        <f>'[1]SD 6.Physical assets'!BF$26</f>
        <v>7365</v>
      </c>
      <c r="BG8" s="47">
        <f>'[1]SD 6.Physical assets'!BG$26</f>
        <v>7607</v>
      </c>
      <c r="BH8" s="47">
        <f>AVERAGE(BG8,BI8)</f>
        <v>7867.5</v>
      </c>
      <c r="BI8" s="47">
        <f>'[5]3.5 Physical assets'!E$33</f>
        <v>8128</v>
      </c>
      <c r="BJ8" s="47">
        <f>'[5]3.5 Physical assets'!F$33</f>
        <v>8396</v>
      </c>
      <c r="BK8" s="47">
        <f>'[5]3.5 Physical assets'!G$33</f>
        <v>8828</v>
      </c>
      <c r="BL8" s="47">
        <f>'[5]3.5 Physical assets'!H$33</f>
        <v>9184</v>
      </c>
      <c r="BM8" s="47">
        <f>'[5]3.5 Physical assets'!I$33</f>
        <v>9542</v>
      </c>
      <c r="BN8" s="4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</row>
    <row r="9" spans="1:79" s="22" customFormat="1" ht="15" x14ac:dyDescent="0.25">
      <c r="A9" s="24" t="s">
        <v>25</v>
      </c>
      <c r="B9" s="45" t="s">
        <v>26</v>
      </c>
      <c r="C9" s="46"/>
      <c r="D9" s="52">
        <f t="shared" ref="D9:K9" si="28">D8/D5</f>
        <v>0.48166061858886661</v>
      </c>
      <c r="E9" s="52">
        <f t="shared" si="28"/>
        <v>0.48622055628913408</v>
      </c>
      <c r="F9" s="52">
        <f t="shared" si="28"/>
        <v>0.48725829171468821</v>
      </c>
      <c r="G9" s="52">
        <f t="shared" si="28"/>
        <v>0.49743934178490473</v>
      </c>
      <c r="H9" s="52">
        <f t="shared" si="28"/>
        <v>0.50687249762661502</v>
      </c>
      <c r="I9" s="52">
        <f t="shared" si="28"/>
        <v>0.51342812006319116</v>
      </c>
      <c r="J9" s="52">
        <f t="shared" si="28"/>
        <v>0.52100773339711393</v>
      </c>
      <c r="K9" s="52">
        <f t="shared" si="28"/>
        <v>0.52946031995597664</v>
      </c>
      <c r="L9" s="53">
        <f>AVERAGE(K9,M9)</f>
        <v>0.53402815206563414</v>
      </c>
      <c r="M9" s="52">
        <f>M8/M5</f>
        <v>0.53859598417529164</v>
      </c>
      <c r="N9" s="52">
        <f>N8/N5</f>
        <v>0.54731697266816093</v>
      </c>
      <c r="O9" s="52">
        <f>O8/O5</f>
        <v>0.5566080229174557</v>
      </c>
      <c r="P9" s="52">
        <f>P8/P5</f>
        <v>0.56487724637920111</v>
      </c>
      <c r="Q9" s="52">
        <f>Q8/Q5</f>
        <v>0.5729403810710878</v>
      </c>
      <c r="R9" s="50"/>
      <c r="S9" s="52"/>
      <c r="T9" s="52">
        <f t="shared" ref="T9:AA9" si="29">T8/T5</f>
        <v>0.32609225629959121</v>
      </c>
      <c r="U9" s="52">
        <f t="shared" si="29"/>
        <v>0.33415974746631255</v>
      </c>
      <c r="V9" s="52">
        <f t="shared" si="29"/>
        <v>0.33749331676710981</v>
      </c>
      <c r="W9" s="52">
        <f t="shared" si="29"/>
        <v>0.34281590466195311</v>
      </c>
      <c r="X9" s="52">
        <f t="shared" si="29"/>
        <v>0.34667203401319996</v>
      </c>
      <c r="Y9" s="52">
        <f t="shared" si="29"/>
        <v>0.35095288406163194</v>
      </c>
      <c r="Z9" s="52">
        <f t="shared" si="29"/>
        <v>0.35793551235403143</v>
      </c>
      <c r="AA9" s="52">
        <f t="shared" si="29"/>
        <v>0.36353348270531338</v>
      </c>
      <c r="AB9" s="53">
        <f>AVERAGE(AA9,AC9)</f>
        <v>0.36778905433268416</v>
      </c>
      <c r="AC9" s="52">
        <f>AC8/AC5</f>
        <v>0.37204462596005494</v>
      </c>
      <c r="AD9" s="52">
        <f>AD8/AD5</f>
        <v>0.37665422385771374</v>
      </c>
      <c r="AE9" s="52">
        <f>AE8/AE5</f>
        <v>0.38116886300035591</v>
      </c>
      <c r="AF9" s="52">
        <f>AF8/AF5</f>
        <v>0.38563330474394941</v>
      </c>
      <c r="AG9" s="52">
        <f>AG8/AG5</f>
        <v>0.39001587470535853</v>
      </c>
      <c r="AH9" s="50"/>
      <c r="AI9" s="50"/>
      <c r="AJ9" s="52">
        <f t="shared" ref="AJ9:AQ9" si="30">AJ8/AJ5</f>
        <v>0.27889121854958066</v>
      </c>
      <c r="AK9" s="52">
        <f t="shared" si="30"/>
        <v>0.28700657894736842</v>
      </c>
      <c r="AL9" s="52">
        <f t="shared" si="30"/>
        <v>0.29607495720592208</v>
      </c>
      <c r="AM9" s="52">
        <f t="shared" si="30"/>
        <v>0.30185532624557015</v>
      </c>
      <c r="AN9" s="52">
        <f t="shared" si="30"/>
        <v>0.30712363604104442</v>
      </c>
      <c r="AO9" s="52">
        <f t="shared" si="30"/>
        <v>0.31490694135549574</v>
      </c>
      <c r="AP9" s="52">
        <f t="shared" si="30"/>
        <v>0.32258157833834761</v>
      </c>
      <c r="AQ9" s="52">
        <f t="shared" si="30"/>
        <v>0.33163949870107623</v>
      </c>
      <c r="AR9" s="53">
        <f>AVERAGE(AQ9,AS9)</f>
        <v>0.33819466764623807</v>
      </c>
      <c r="AS9" s="52">
        <f>AS8/AS5</f>
        <v>0.34474983659139985</v>
      </c>
      <c r="AT9" s="52">
        <f>AT8/AT5</f>
        <v>0.35111283974296165</v>
      </c>
      <c r="AU9" s="52">
        <f>AU8/AU5</f>
        <v>0.35735269134769942</v>
      </c>
      <c r="AV9" s="52">
        <f>AV8/AV5</f>
        <v>0.36347293240892137</v>
      </c>
      <c r="AW9" s="52">
        <f>AW8/AW5</f>
        <v>0.36947696946504704</v>
      </c>
      <c r="AX9" s="50"/>
      <c r="AY9" s="50"/>
      <c r="AZ9" s="54">
        <f t="shared" ref="AZ9:BG9" si="31">AZ8/AZ5</f>
        <v>2.5888118826766091E-2</v>
      </c>
      <c r="BA9" s="54">
        <f t="shared" si="31"/>
        <v>3.1876148048054387E-2</v>
      </c>
      <c r="BB9" s="54">
        <f t="shared" si="31"/>
        <v>3.2040209009358063E-2</v>
      </c>
      <c r="BC9" s="54">
        <f t="shared" si="31"/>
        <v>3.1898801597869508E-2</v>
      </c>
      <c r="BD9" s="54">
        <f t="shared" si="31"/>
        <v>3.2883785531770515E-2</v>
      </c>
      <c r="BE9" s="54">
        <f t="shared" si="31"/>
        <v>3.7073959032907992E-2</v>
      </c>
      <c r="BF9" s="54">
        <f t="shared" si="31"/>
        <v>3.8596785435412617E-2</v>
      </c>
      <c r="BG9" s="52">
        <f t="shared" si="31"/>
        <v>3.9804926036199617E-2</v>
      </c>
      <c r="BH9" s="53">
        <f>AVERAGE(BG9,BI9)</f>
        <v>4.1033251367048988E-2</v>
      </c>
      <c r="BI9" s="52">
        <f>BI8/BI5</f>
        <v>4.2261576697898359E-2</v>
      </c>
      <c r="BJ9" s="52">
        <f>BJ8/BJ5</f>
        <v>4.3572803844537052E-2</v>
      </c>
      <c r="BK9" s="52">
        <f>BK8/BK5</f>
        <v>4.5697366241510683E-2</v>
      </c>
      <c r="BL9" s="52">
        <f>BL8/BL5</f>
        <v>4.7440221911142562E-2</v>
      </c>
      <c r="BM9" s="52">
        <f>BM8/BM5</f>
        <v>4.9185820545466732E-2</v>
      </c>
      <c r="BN9" s="50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</row>
    <row r="10" spans="1:79" s="22" customFormat="1" ht="15" x14ac:dyDescent="0.25"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</row>
    <row r="11" spans="1:79" s="22" customFormat="1" ht="15" x14ac:dyDescent="0.25">
      <c r="A11" s="40" t="s">
        <v>19</v>
      </c>
      <c r="C11" s="38"/>
      <c r="D11" s="38"/>
      <c r="E11" s="38"/>
      <c r="F11" s="55"/>
      <c r="G11" s="38"/>
      <c r="H11" s="38"/>
      <c r="I11" s="38"/>
      <c r="J11" s="55"/>
      <c r="K11" s="55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55"/>
      <c r="W11" s="38"/>
      <c r="X11" s="38"/>
      <c r="Y11" s="38"/>
      <c r="Z11" s="55"/>
      <c r="AA11" s="55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55"/>
      <c r="AM11" s="38"/>
      <c r="AN11" s="38"/>
      <c r="AO11" s="38"/>
      <c r="AP11" s="55"/>
      <c r="AQ11" s="55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55"/>
      <c r="BC11" s="38"/>
      <c r="BD11" s="38"/>
      <c r="BE11" s="38"/>
      <c r="BF11" s="55"/>
      <c r="BG11" s="55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</row>
    <row r="12" spans="1:79" s="22" customFormat="1" ht="15" x14ac:dyDescent="0.25">
      <c r="A12" s="24" t="s">
        <v>16</v>
      </c>
      <c r="C12" s="38"/>
      <c r="D12" s="50"/>
      <c r="E12" s="50"/>
      <c r="F12" s="56"/>
      <c r="G12" s="57"/>
      <c r="H12" s="57"/>
      <c r="I12" s="57"/>
      <c r="J12" s="57"/>
      <c r="K12" s="57"/>
      <c r="L12" s="58">
        <f t="shared" ref="L12:Q13" si="32">LN(L4/K4)</f>
        <v>-1.6843724357712643E-3</v>
      </c>
      <c r="M12" s="59">
        <f t="shared" si="32"/>
        <v>-1.6872143337612734E-3</v>
      </c>
      <c r="N12" s="59">
        <f t="shared" si="32"/>
        <v>1.3508350024792299E-2</v>
      </c>
      <c r="O12" s="59">
        <f t="shared" si="32"/>
        <v>1.3508350024792299E-2</v>
      </c>
      <c r="P12" s="59">
        <f t="shared" si="32"/>
        <v>1.3508350024792519E-2</v>
      </c>
      <c r="Q12" s="59">
        <f t="shared" si="32"/>
        <v>1.3508350024791862E-2</v>
      </c>
      <c r="R12" s="59">
        <f>LN(Q4/L4)/5</f>
        <v>1.0469237153081531E-2</v>
      </c>
      <c r="S12" s="59"/>
      <c r="T12" s="50"/>
      <c r="U12" s="50"/>
      <c r="V12" s="56"/>
      <c r="W12" s="50"/>
      <c r="X12" s="59"/>
      <c r="Y12" s="59"/>
      <c r="Z12" s="59"/>
      <c r="AA12" s="59"/>
      <c r="AB12" s="59">
        <f t="shared" ref="AB12:AG13" si="33">LN(AB4/AA4)</f>
        <v>8.8323797018304371E-3</v>
      </c>
      <c r="AC12" s="59">
        <f t="shared" si="33"/>
        <v>8.7550512664341922E-3</v>
      </c>
      <c r="AD12" s="59">
        <f t="shared" si="33"/>
        <v>1.0047182422627084E-2</v>
      </c>
      <c r="AE12" s="59">
        <f t="shared" si="33"/>
        <v>1.1085562944491477E-2</v>
      </c>
      <c r="AF12" s="59">
        <f t="shared" si="33"/>
        <v>1.1651020004774351E-2</v>
      </c>
      <c r="AG12" s="59">
        <f t="shared" si="33"/>
        <v>1.127657618917814E-2</v>
      </c>
      <c r="AH12" s="59">
        <f>LN(AG4/AB4)/5</f>
        <v>1.0563078565501019E-2</v>
      </c>
      <c r="AI12" s="50"/>
      <c r="AJ12" s="50"/>
      <c r="AK12" s="50"/>
      <c r="AL12" s="56"/>
      <c r="AM12" s="50"/>
      <c r="AN12" s="59"/>
      <c r="AO12" s="59"/>
      <c r="AP12" s="59"/>
      <c r="AQ12" s="59"/>
      <c r="AR12" s="58">
        <f t="shared" ref="AR12:AW13" si="34">LN(AR4/AQ4)</f>
        <v>1.8646535078380065E-2</v>
      </c>
      <c r="AS12" s="59">
        <f t="shared" si="34"/>
        <v>1.8305196873882417E-2</v>
      </c>
      <c r="AT12" s="59">
        <f t="shared" si="34"/>
        <v>1.2154147029415665E-2</v>
      </c>
      <c r="AU12" s="59">
        <f t="shared" si="34"/>
        <v>1.236345944819262E-2</v>
      </c>
      <c r="AV12" s="59">
        <f t="shared" si="34"/>
        <v>1.2855171575548203E-2</v>
      </c>
      <c r="AW12" s="59">
        <f t="shared" si="34"/>
        <v>1.4428865154238999E-2</v>
      </c>
      <c r="AX12" s="59">
        <f>LN(AW4/AR4)/5</f>
        <v>1.4021368016255573E-2</v>
      </c>
      <c r="AY12" s="50"/>
      <c r="AZ12" s="50"/>
      <c r="BA12" s="50"/>
      <c r="BB12" s="56"/>
      <c r="BC12" s="50"/>
      <c r="BD12" s="59"/>
      <c r="BE12" s="59"/>
      <c r="BF12" s="59"/>
      <c r="BG12" s="59"/>
      <c r="BH12" s="58">
        <f t="shared" ref="BH12:BM13" si="35">LN(BH4/BG4)</f>
        <v>8.3008699711011272E-3</v>
      </c>
      <c r="BI12" s="59">
        <f t="shared" si="35"/>
        <v>8.2325324009431752E-3</v>
      </c>
      <c r="BJ12" s="59">
        <f t="shared" si="35"/>
        <v>5.7722102551939734E-3</v>
      </c>
      <c r="BK12" s="59">
        <f t="shared" si="35"/>
        <v>4.9544403158739902E-3</v>
      </c>
      <c r="BL12" s="59">
        <f t="shared" si="35"/>
        <v>5.2877003871376494E-3</v>
      </c>
      <c r="BM12" s="59">
        <f t="shared" si="35"/>
        <v>5.9651677048633139E-3</v>
      </c>
      <c r="BN12" s="59">
        <f>LN(BM4/BH4)/5</f>
        <v>6.0424102128024204E-3</v>
      </c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</row>
    <row r="13" spans="1:79" s="22" customFormat="1" ht="15" x14ac:dyDescent="0.25">
      <c r="A13" s="24" t="s">
        <v>21</v>
      </c>
      <c r="C13" s="38"/>
      <c r="D13" s="50"/>
      <c r="E13" s="50"/>
      <c r="F13" s="56"/>
      <c r="G13" s="57"/>
      <c r="H13" s="57"/>
      <c r="I13" s="57"/>
      <c r="J13" s="57"/>
      <c r="K13" s="57"/>
      <c r="L13" s="58">
        <f t="shared" si="32"/>
        <v>6.7282108385273067E-3</v>
      </c>
      <c r="M13" s="59">
        <f t="shared" si="32"/>
        <v>6.6832443926705086E-3</v>
      </c>
      <c r="N13" s="59">
        <f t="shared" si="32"/>
        <v>1.3036423644892258E-2</v>
      </c>
      <c r="O13" s="59">
        <f t="shared" si="32"/>
        <v>1.3378711313595739E-2</v>
      </c>
      <c r="P13" s="59">
        <f t="shared" si="32"/>
        <v>1.2698721722661231E-2</v>
      </c>
      <c r="Q13" s="59">
        <f t="shared" si="32"/>
        <v>1.2539484189389747E-2</v>
      </c>
      <c r="R13" s="59">
        <f>LN(Q5/L5)/5</f>
        <v>1.1667317052641877E-2</v>
      </c>
      <c r="S13" s="59"/>
      <c r="T13" s="50"/>
      <c r="U13" s="50"/>
      <c r="V13" s="56"/>
      <c r="W13" s="50"/>
      <c r="X13" s="59"/>
      <c r="Y13" s="59"/>
      <c r="Z13" s="59"/>
      <c r="AA13" s="59"/>
      <c r="AB13" s="59">
        <f t="shared" si="33"/>
        <v>7.3426946209971594E-3</v>
      </c>
      <c r="AC13" s="59">
        <f t="shared" si="33"/>
        <v>7.2891722166515665E-3</v>
      </c>
      <c r="AD13" s="59">
        <f t="shared" si="33"/>
        <v>7.9077551589569976E-3</v>
      </c>
      <c r="AE13" s="59">
        <f t="shared" si="33"/>
        <v>7.8431315899217327E-3</v>
      </c>
      <c r="AF13" s="59">
        <f t="shared" si="33"/>
        <v>7.8525628464302197E-3</v>
      </c>
      <c r="AG13" s="59">
        <f t="shared" si="33"/>
        <v>7.6981438545112215E-3</v>
      </c>
      <c r="AH13" s="59">
        <f>LN(AG5/AB5)/5</f>
        <v>7.718153133294328E-3</v>
      </c>
      <c r="AI13" s="50"/>
      <c r="AJ13" s="50"/>
      <c r="AK13" s="50"/>
      <c r="AL13" s="56"/>
      <c r="AM13" s="50"/>
      <c r="AN13" s="59"/>
      <c r="AO13" s="59"/>
      <c r="AP13" s="59"/>
      <c r="AQ13" s="59"/>
      <c r="AR13" s="58">
        <f t="shared" si="34"/>
        <v>1.001649597228473E-2</v>
      </c>
      <c r="AS13" s="59">
        <f t="shared" si="34"/>
        <v>9.9171599572238471E-3</v>
      </c>
      <c r="AT13" s="59">
        <f t="shared" si="34"/>
        <v>9.8197748885989408E-3</v>
      </c>
      <c r="AU13" s="59">
        <f t="shared" si="34"/>
        <v>9.7242838503667564E-3</v>
      </c>
      <c r="AV13" s="59">
        <f t="shared" si="34"/>
        <v>9.6306321191043827E-3</v>
      </c>
      <c r="AW13" s="59">
        <f t="shared" si="34"/>
        <v>9.5387670594280251E-3</v>
      </c>
      <c r="AX13" s="59">
        <f>LN(AW5/AR5)/5</f>
        <v>9.7261235749444112E-3</v>
      </c>
      <c r="AY13" s="50"/>
      <c r="AZ13" s="50"/>
      <c r="BA13" s="50"/>
      <c r="BB13" s="56"/>
      <c r="BC13" s="50"/>
      <c r="BD13" s="59"/>
      <c r="BE13" s="59"/>
      <c r="BF13" s="59"/>
      <c r="BG13" s="59"/>
      <c r="BH13" s="58">
        <f t="shared" si="35"/>
        <v>3.1842377231043485E-3</v>
      </c>
      <c r="BI13" s="59">
        <f t="shared" si="35"/>
        <v>3.1741305284245943E-3</v>
      </c>
      <c r="BJ13" s="59">
        <f t="shared" si="35"/>
        <v>1.8856413779110787E-3</v>
      </c>
      <c r="BK13" s="59">
        <f t="shared" si="35"/>
        <v>2.5656123725817286E-3</v>
      </c>
      <c r="BL13" s="59">
        <f t="shared" si="35"/>
        <v>2.1045835445731311E-3</v>
      </c>
      <c r="BM13" s="59">
        <f t="shared" si="35"/>
        <v>2.1053182522789448E-3</v>
      </c>
      <c r="BN13" s="59">
        <f>LN(BM5/BH5)/5</f>
        <v>2.3670572151538679E-3</v>
      </c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</row>
    <row r="14" spans="1:79" s="22" customFormat="1" ht="15" x14ac:dyDescent="0.25">
      <c r="A14" s="24" t="s">
        <v>22</v>
      </c>
      <c r="C14" s="38"/>
      <c r="D14" s="50"/>
      <c r="E14" s="50"/>
      <c r="F14" s="56"/>
      <c r="G14" s="57"/>
      <c r="H14" s="57"/>
      <c r="I14" s="57"/>
      <c r="J14" s="57"/>
      <c r="K14" s="57"/>
      <c r="L14" s="58">
        <f t="shared" ref="L14:Q14" si="36">LN(L7/K7)</f>
        <v>0</v>
      </c>
      <c r="M14" s="59">
        <f t="shared" si="36"/>
        <v>0</v>
      </c>
      <c r="N14" s="59">
        <f t="shared" si="36"/>
        <v>0</v>
      </c>
      <c r="O14" s="59">
        <f t="shared" si="36"/>
        <v>0</v>
      </c>
      <c r="P14" s="59">
        <f t="shared" si="36"/>
        <v>0</v>
      </c>
      <c r="Q14" s="59">
        <f t="shared" si="36"/>
        <v>0</v>
      </c>
      <c r="R14" s="59">
        <f>LN(Q7/L7)/5</f>
        <v>0</v>
      </c>
      <c r="S14" s="59"/>
      <c r="T14" s="50"/>
      <c r="U14" s="50"/>
      <c r="V14" s="56"/>
      <c r="W14" s="50"/>
      <c r="X14" s="59"/>
      <c r="Y14" s="59"/>
      <c r="Z14" s="59"/>
      <c r="AA14" s="59"/>
      <c r="AB14" s="59">
        <f t="shared" ref="AB14:AG14" si="37">LN(AB7/AA7)</f>
        <v>0</v>
      </c>
      <c r="AC14" s="59">
        <f t="shared" si="37"/>
        <v>0</v>
      </c>
      <c r="AD14" s="59">
        <f t="shared" si="37"/>
        <v>0</v>
      </c>
      <c r="AE14" s="59">
        <f t="shared" si="37"/>
        <v>0</v>
      </c>
      <c r="AF14" s="59">
        <f t="shared" si="37"/>
        <v>0</v>
      </c>
      <c r="AG14" s="59">
        <f t="shared" si="37"/>
        <v>0</v>
      </c>
      <c r="AH14" s="59">
        <f>LN(AG7/AB7)/5</f>
        <v>0</v>
      </c>
      <c r="AI14" s="50"/>
      <c r="AJ14" s="50"/>
      <c r="AK14" s="50"/>
      <c r="AL14" s="56"/>
      <c r="AM14" s="50"/>
      <c r="AN14" s="59"/>
      <c r="AO14" s="59"/>
      <c r="AP14" s="59"/>
      <c r="AQ14" s="59"/>
      <c r="AR14" s="58">
        <f t="shared" ref="AR14:AW14" si="38">LN(AR7/AQ7)</f>
        <v>0</v>
      </c>
      <c r="AS14" s="59">
        <f t="shared" si="38"/>
        <v>0</v>
      </c>
      <c r="AT14" s="59">
        <f t="shared" si="38"/>
        <v>0</v>
      </c>
      <c r="AU14" s="59">
        <f t="shared" si="38"/>
        <v>0</v>
      </c>
      <c r="AV14" s="59">
        <f t="shared" si="38"/>
        <v>2.144390173653993E-3</v>
      </c>
      <c r="AW14" s="59">
        <f t="shared" si="38"/>
        <v>7.2196281957752741E-3</v>
      </c>
      <c r="AX14" s="59">
        <f>LN(AW7/AR7)/5</f>
        <v>1.8728036738858654E-3</v>
      </c>
      <c r="AY14" s="50"/>
      <c r="AZ14" s="50"/>
      <c r="BA14" s="50"/>
      <c r="BB14" s="56"/>
      <c r="BC14" s="50"/>
      <c r="BD14" s="59"/>
      <c r="BE14" s="59"/>
      <c r="BF14" s="59"/>
      <c r="BG14" s="59"/>
      <c r="BH14" s="58">
        <f t="shared" ref="BH14:BM14" si="39">LN(BH7/BG7)</f>
        <v>0</v>
      </c>
      <c r="BI14" s="59">
        <f t="shared" si="39"/>
        <v>0</v>
      </c>
      <c r="BJ14" s="59">
        <f t="shared" si="39"/>
        <v>0</v>
      </c>
      <c r="BK14" s="59">
        <f t="shared" si="39"/>
        <v>0</v>
      </c>
      <c r="BL14" s="59">
        <f t="shared" si="39"/>
        <v>0</v>
      </c>
      <c r="BM14" s="59">
        <f t="shared" si="39"/>
        <v>0</v>
      </c>
      <c r="BN14" s="59">
        <f>LN(BM7/BH7)/5</f>
        <v>0</v>
      </c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</row>
    <row r="15" spans="1:79" s="22" customFormat="1" ht="15" x14ac:dyDescent="0.25">
      <c r="A15" s="24" t="s">
        <v>25</v>
      </c>
      <c r="C15" s="38"/>
      <c r="D15" s="50"/>
      <c r="E15" s="50"/>
      <c r="F15" s="60"/>
      <c r="G15" s="57"/>
      <c r="H15" s="57"/>
      <c r="I15" s="57"/>
      <c r="J15" s="57"/>
      <c r="K15" s="57"/>
      <c r="L15" s="58">
        <f t="shared" ref="L15:Q15" si="40">LN(L9/K9)</f>
        <v>8.5903332656854323E-3</v>
      </c>
      <c r="M15" s="59">
        <f t="shared" si="40"/>
        <v>8.5171675121782538E-3</v>
      </c>
      <c r="N15" s="59">
        <f t="shared" si="40"/>
        <v>1.6062384997818636E-2</v>
      </c>
      <c r="O15" s="59">
        <f t="shared" si="40"/>
        <v>1.683315383610413E-2</v>
      </c>
      <c r="P15" s="59">
        <f t="shared" si="40"/>
        <v>1.4747181355024076E-2</v>
      </c>
      <c r="Q15" s="59">
        <f t="shared" si="40"/>
        <v>1.4173219809374353E-2</v>
      </c>
      <c r="R15" s="59">
        <f>LN(Q9/L9)/5</f>
        <v>1.4066621502099932E-2</v>
      </c>
      <c r="S15" s="59"/>
      <c r="T15" s="50"/>
      <c r="U15" s="50"/>
      <c r="V15" s="60"/>
      <c r="W15" s="50"/>
      <c r="X15" s="59"/>
      <c r="Y15" s="59"/>
      <c r="Z15" s="59"/>
      <c r="AA15" s="59"/>
      <c r="AB15" s="59">
        <f t="shared" ref="AB15:AG15" si="41">LN(AB9/AA9)</f>
        <v>1.1638147179249509E-2</v>
      </c>
      <c r="AC15" s="59">
        <f t="shared" si="41"/>
        <v>1.1504257444082051E-2</v>
      </c>
      <c r="AD15" s="59">
        <f t="shared" si="41"/>
        <v>1.2313779150109548E-2</v>
      </c>
      <c r="AE15" s="59">
        <f t="shared" si="41"/>
        <v>1.1914898426286537E-2</v>
      </c>
      <c r="AF15" s="59">
        <f t="shared" si="41"/>
        <v>1.1644443317687712E-2</v>
      </c>
      <c r="AG15" s="59">
        <f t="shared" si="41"/>
        <v>1.1300512437459494E-2</v>
      </c>
      <c r="AH15" s="59">
        <f>LN(AG9/AB9)/5</f>
        <v>1.1735578155125081E-2</v>
      </c>
      <c r="AI15" s="50"/>
      <c r="AJ15" s="50"/>
      <c r="AK15" s="50"/>
      <c r="AL15" s="60"/>
      <c r="AM15" s="50"/>
      <c r="AN15" s="59"/>
      <c r="AO15" s="59"/>
      <c r="AP15" s="59"/>
      <c r="AQ15" s="59"/>
      <c r="AR15" s="58">
        <f t="shared" ref="AR15:AW15" si="42">LN(AR9/AQ9)</f>
        <v>1.9573137803825254E-2</v>
      </c>
      <c r="AS15" s="59">
        <f t="shared" si="42"/>
        <v>1.9197373206584666E-2</v>
      </c>
      <c r="AT15" s="59">
        <f t="shared" si="42"/>
        <v>1.8288609869470306E-2</v>
      </c>
      <c r="AU15" s="59">
        <f t="shared" si="42"/>
        <v>1.761557249178972E-2</v>
      </c>
      <c r="AV15" s="59">
        <f t="shared" si="42"/>
        <v>1.6981605358646405E-2</v>
      </c>
      <c r="AW15" s="59">
        <f t="shared" si="42"/>
        <v>1.6383579126783288E-2</v>
      </c>
      <c r="AX15" s="59">
        <f>LN(AW9/AR9)/5</f>
        <v>1.7693348010654891E-2</v>
      </c>
      <c r="AY15" s="50"/>
      <c r="AZ15" s="50"/>
      <c r="BA15" s="50"/>
      <c r="BB15" s="60"/>
      <c r="BC15" s="50"/>
      <c r="BD15" s="59"/>
      <c r="BE15" s="59"/>
      <c r="BF15" s="59"/>
      <c r="BG15" s="59"/>
      <c r="BH15" s="58">
        <f t="shared" ref="BH15:BM15" si="43">LN(BH9/BG9)</f>
        <v>3.0392072581356153E-2</v>
      </c>
      <c r="BI15" s="59">
        <f t="shared" si="43"/>
        <v>2.9495573988076722E-2</v>
      </c>
      <c r="BJ15" s="59">
        <f t="shared" si="43"/>
        <v>3.0554869744349462E-2</v>
      </c>
      <c r="BK15" s="59">
        <f t="shared" si="43"/>
        <v>4.7607474063521685E-2</v>
      </c>
      <c r="BL15" s="59">
        <f t="shared" si="43"/>
        <v>3.7429767638147614E-2</v>
      </c>
      <c r="BM15" s="59">
        <f t="shared" si="43"/>
        <v>3.6134949264425814E-2</v>
      </c>
      <c r="BN15" s="59">
        <f>LN(BM9/BH9)/5</f>
        <v>3.6244526939704251E-2</v>
      </c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</row>
    <row r="16" spans="1:79" s="22" customFormat="1" ht="15" x14ac:dyDescent="0.25"/>
    <row r="18" spans="1:2" x14ac:dyDescent="0.2">
      <c r="A18" s="18"/>
      <c r="B18" s="19"/>
    </row>
  </sheetData>
  <phoneticPr fontId="2" type="noConversion"/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/>
  </sheetViews>
  <sheetFormatPr defaultColWidth="9.140625" defaultRowHeight="15" x14ac:dyDescent="0.25"/>
  <cols>
    <col min="1" max="1" width="11.42578125" style="3" customWidth="1"/>
    <col min="2" max="2" width="10.28515625" style="3" customWidth="1"/>
    <col min="3" max="3" width="11.140625" style="3" customWidth="1"/>
    <col min="4" max="6" width="9.140625" style="3"/>
    <col min="7" max="7" width="12.85546875" style="4" customWidth="1"/>
    <col min="8" max="8" width="9.140625" style="3"/>
    <col min="9" max="9" width="11.140625" style="3" customWidth="1"/>
    <col min="10" max="11" width="9.140625" style="3"/>
    <col min="12" max="12" width="23.7109375" style="3" customWidth="1"/>
    <col min="13" max="16" width="9.140625" style="3"/>
    <col min="17" max="19" width="9.140625" style="1"/>
    <col min="20" max="20" width="13" style="1" customWidth="1"/>
    <col min="21" max="16384" width="9.140625" style="1"/>
  </cols>
  <sheetData>
    <row r="1" spans="1:16" x14ac:dyDescent="0.25">
      <c r="A1" s="2" t="s">
        <v>52</v>
      </c>
    </row>
    <row r="2" spans="1:16" x14ac:dyDescent="0.25">
      <c r="A2" s="2" t="s">
        <v>53</v>
      </c>
    </row>
    <row r="3" spans="1:16" x14ac:dyDescent="0.25">
      <c r="A3" s="3" t="s">
        <v>55</v>
      </c>
      <c r="G3" s="3"/>
    </row>
    <row r="4" spans="1:16" x14ac:dyDescent="0.25">
      <c r="G4" s="3"/>
      <c r="I4" s="1"/>
      <c r="J4" s="1"/>
      <c r="K4" s="1"/>
      <c r="L4" s="1"/>
      <c r="M4" s="1"/>
      <c r="N4" s="1"/>
      <c r="O4" s="1"/>
      <c r="P4" s="1"/>
    </row>
    <row r="5" spans="1:16" x14ac:dyDescent="0.25">
      <c r="G5" s="3"/>
      <c r="I5" s="1"/>
      <c r="J5" s="1"/>
      <c r="K5" s="1"/>
      <c r="L5" s="1"/>
      <c r="M5" s="1"/>
      <c r="N5" s="1"/>
      <c r="O5" s="1"/>
      <c r="P5" s="1"/>
    </row>
    <row r="6" spans="1:16" x14ac:dyDescent="0.25">
      <c r="A6" s="5" t="s">
        <v>54</v>
      </c>
      <c r="E6" s="2"/>
      <c r="G6" s="3"/>
      <c r="I6" s="1"/>
      <c r="J6" s="1"/>
      <c r="K6" s="1"/>
      <c r="L6" s="1"/>
      <c r="M6" s="1"/>
      <c r="N6" s="1"/>
      <c r="O6" s="1"/>
      <c r="P6" s="1"/>
    </row>
    <row r="7" spans="1:16" x14ac:dyDescent="0.25">
      <c r="A7" s="5"/>
      <c r="E7" s="67"/>
      <c r="F7" s="68"/>
      <c r="G7" s="68"/>
      <c r="I7" s="1"/>
      <c r="J7" s="1"/>
      <c r="K7" s="1"/>
      <c r="L7" s="1"/>
      <c r="M7" s="1"/>
      <c r="N7" s="1"/>
      <c r="O7" s="1"/>
      <c r="P7" s="1"/>
    </row>
    <row r="8" spans="1:16" ht="15.75" thickBot="1" x14ac:dyDescent="0.3">
      <c r="E8" s="69"/>
      <c r="F8" s="69"/>
      <c r="G8" s="68"/>
      <c r="I8" s="1"/>
      <c r="J8" s="1"/>
      <c r="K8" s="1"/>
      <c r="L8" s="1"/>
      <c r="M8" s="1"/>
      <c r="N8" s="1"/>
      <c r="O8" s="1"/>
      <c r="P8" s="1"/>
    </row>
    <row r="9" spans="1:16" ht="15.75" thickBot="1" x14ac:dyDescent="0.3">
      <c r="A9" s="7" t="s">
        <v>7</v>
      </c>
      <c r="B9" s="8" t="s">
        <v>8</v>
      </c>
      <c r="C9" s="8" t="s">
        <v>36</v>
      </c>
      <c r="E9" s="70"/>
      <c r="F9" s="71"/>
      <c r="G9" s="72"/>
      <c r="I9" s="1"/>
      <c r="J9" s="1"/>
      <c r="K9" s="1"/>
      <c r="L9" s="1"/>
      <c r="M9" s="1"/>
      <c r="N9" s="1"/>
      <c r="O9" s="1"/>
      <c r="P9" s="1"/>
    </row>
    <row r="10" spans="1:16" x14ac:dyDescent="0.25">
      <c r="A10" s="9" t="s">
        <v>28</v>
      </c>
      <c r="B10" s="10">
        <v>0.6666282</v>
      </c>
      <c r="C10" s="11">
        <v>7.36</v>
      </c>
      <c r="E10" s="70"/>
      <c r="F10" s="71"/>
      <c r="G10" s="72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12" t="s">
        <v>29</v>
      </c>
      <c r="B11" s="13">
        <v>0.1055306</v>
      </c>
      <c r="C11" s="14">
        <v>2.78</v>
      </c>
      <c r="E11" s="70"/>
      <c r="F11" s="71"/>
      <c r="G11" s="72"/>
      <c r="I11" s="1"/>
      <c r="J11" s="1"/>
      <c r="K11" s="1"/>
      <c r="L11" s="1"/>
      <c r="M11" s="1"/>
      <c r="N11" s="1"/>
      <c r="O11" s="1"/>
      <c r="P11" s="1"/>
    </row>
    <row r="12" spans="1:16" x14ac:dyDescent="0.25">
      <c r="A12" s="12" t="s">
        <v>30</v>
      </c>
      <c r="B12" s="13">
        <v>0.21385660000000001</v>
      </c>
      <c r="C12" s="14">
        <v>2.66</v>
      </c>
      <c r="E12" s="70"/>
      <c r="F12" s="71"/>
      <c r="G12" s="72"/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12" t="s">
        <v>31</v>
      </c>
      <c r="B13" s="13">
        <v>-0.1313396</v>
      </c>
      <c r="C13" s="14">
        <v>-3.85</v>
      </c>
      <c r="E13" s="70"/>
      <c r="F13" s="71"/>
      <c r="G13" s="72"/>
      <c r="I13" s="1"/>
      <c r="J13" s="1"/>
      <c r="K13" s="1"/>
      <c r="L13" s="1"/>
      <c r="M13" s="1"/>
      <c r="N13" s="1"/>
      <c r="O13" s="1"/>
      <c r="P13" s="1"/>
    </row>
    <row r="14" spans="1:16" x14ac:dyDescent="0.25">
      <c r="A14" s="12" t="s">
        <v>32</v>
      </c>
      <c r="B14" s="13">
        <v>1.7866E-2</v>
      </c>
      <c r="C14" s="14">
        <v>9.1199999999999992</v>
      </c>
      <c r="E14" s="70"/>
      <c r="F14" s="71"/>
      <c r="G14" s="72"/>
      <c r="I14" s="1"/>
      <c r="J14" s="1"/>
      <c r="K14" s="1"/>
      <c r="L14" s="1"/>
      <c r="M14" s="1"/>
      <c r="N14" s="1"/>
      <c r="O14" s="1"/>
      <c r="P14" s="1"/>
    </row>
    <row r="15" spans="1:16" x14ac:dyDescent="0.25">
      <c r="A15" s="12" t="s">
        <v>33</v>
      </c>
      <c r="B15" s="13">
        <v>4.95279E-2</v>
      </c>
      <c r="C15" s="14">
        <v>0.49</v>
      </c>
      <c r="E15" s="70"/>
      <c r="F15" s="71"/>
      <c r="G15" s="72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12" t="s">
        <v>34</v>
      </c>
      <c r="B16" s="13">
        <v>0.1571178</v>
      </c>
      <c r="C16" s="14">
        <v>2.11</v>
      </c>
      <c r="E16" s="70"/>
      <c r="F16" s="71"/>
      <c r="G16" s="72"/>
      <c r="I16" s="1"/>
      <c r="J16" s="1"/>
      <c r="K16" s="1"/>
      <c r="L16" s="1"/>
      <c r="M16" s="1"/>
      <c r="N16" s="1"/>
      <c r="O16" s="1"/>
      <c r="P16" s="1"/>
    </row>
    <row r="17" spans="1:16" ht="15.75" thickBot="1" x14ac:dyDescent="0.3">
      <c r="A17" s="15" t="s">
        <v>35</v>
      </c>
      <c r="B17" s="16">
        <v>-26.52627</v>
      </c>
      <c r="C17" s="17">
        <v>-6.73</v>
      </c>
      <c r="E17" s="70"/>
      <c r="F17" s="71"/>
      <c r="G17" s="72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E18" s="70"/>
      <c r="F18" s="71"/>
      <c r="G18" s="72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E19" s="70"/>
      <c r="F19" s="71"/>
      <c r="G19" s="72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E20" s="70"/>
      <c r="F20" s="71"/>
      <c r="G20" s="72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E21" s="70"/>
      <c r="F21" s="71"/>
      <c r="G21" s="72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E22" s="68"/>
      <c r="F22" s="68"/>
      <c r="G22" s="68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E23" s="68"/>
      <c r="F23" s="68"/>
      <c r="G23" s="68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E24" s="68"/>
      <c r="F24" s="68"/>
      <c r="G24" s="68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E25" s="68"/>
      <c r="F25" s="68"/>
      <c r="G25" s="68"/>
      <c r="I25" s="1"/>
      <c r="J25" s="1"/>
      <c r="K25" s="1"/>
      <c r="L25" s="1"/>
      <c r="M25" s="1"/>
      <c r="N25" s="1"/>
      <c r="O25" s="1"/>
      <c r="P25" s="1"/>
    </row>
    <row r="27" spans="1:16" x14ac:dyDescent="0.25">
      <c r="E27" s="6"/>
    </row>
    <row r="28" spans="1:16" x14ac:dyDescent="0.25">
      <c r="E28" s="6"/>
    </row>
    <row r="29" spans="1:16" x14ac:dyDescent="0.25">
      <c r="E29" s="6"/>
    </row>
    <row r="30" spans="1:16" x14ac:dyDescent="0.25">
      <c r="E30" s="6"/>
    </row>
    <row r="31" spans="1:16" x14ac:dyDescent="0.25">
      <c r="E31" s="6"/>
    </row>
    <row r="32" spans="1:16" x14ac:dyDescent="0.25">
      <c r="E32" s="6"/>
    </row>
    <row r="33" spans="5:5" x14ac:dyDescent="0.25">
      <c r="E33" s="6"/>
    </row>
    <row r="34" spans="5:5" x14ac:dyDescent="0.25">
      <c r="E34" s="6"/>
    </row>
    <row r="35" spans="5:5" x14ac:dyDescent="0.25">
      <c r="E35" s="6"/>
    </row>
    <row r="36" spans="5:5" x14ac:dyDescent="0.25">
      <c r="E36" s="6"/>
    </row>
    <row r="37" spans="5:5" x14ac:dyDescent="0.25">
      <c r="E37" s="6"/>
    </row>
    <row r="38" spans="5:5" x14ac:dyDescent="0.25">
      <c r="E38" s="6"/>
    </row>
    <row r="39" spans="5:5" x14ac:dyDescent="0.25">
      <c r="E39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"/>
  <sheetViews>
    <sheetView workbookViewId="0">
      <pane xSplit="1" topLeftCell="B1" activePane="topRight" state="frozen"/>
      <selection activeCell="E30" sqref="E30"/>
      <selection pane="topRight" activeCell="A29" sqref="A29"/>
    </sheetView>
  </sheetViews>
  <sheetFormatPr defaultColWidth="8.7109375" defaultRowHeight="12.75" x14ac:dyDescent="0.2"/>
  <cols>
    <col min="1" max="1" width="32.28515625" customWidth="1"/>
    <col min="2" max="2" width="12.140625" customWidth="1"/>
    <col min="3" max="35" width="8.7109375" customWidth="1"/>
    <col min="42" max="42" width="10.7109375" customWidth="1"/>
  </cols>
  <sheetData>
    <row r="1" spans="1:37" s="22" customFormat="1" ht="15" x14ac:dyDescent="0.25">
      <c r="A1" s="21" t="s">
        <v>59</v>
      </c>
      <c r="L1" s="21"/>
    </row>
    <row r="2" spans="1:37" s="22" customFormat="1" ht="15" x14ac:dyDescent="0.25">
      <c r="A2" s="21"/>
      <c r="G2" s="20"/>
      <c r="L2" s="31"/>
    </row>
    <row r="3" spans="1:37" s="22" customFormat="1" ht="15" x14ac:dyDescent="0.25">
      <c r="A3" s="21" t="s">
        <v>1</v>
      </c>
      <c r="B3" s="23" t="s">
        <v>42</v>
      </c>
      <c r="C3" s="21" t="s">
        <v>2</v>
      </c>
      <c r="D3" s="21"/>
      <c r="E3" s="21"/>
      <c r="AD3" s="61"/>
    </row>
    <row r="4" spans="1:37" s="22" customFormat="1" ht="15" x14ac:dyDescent="0.25">
      <c r="A4" s="24" t="s">
        <v>16</v>
      </c>
      <c r="B4" s="25">
        <f>'Opex Modelling Results'!B10</f>
        <v>0.6666282</v>
      </c>
      <c r="C4" s="26">
        <f>B4/SUM(B$4:B$6)</f>
        <v>0.67608294961721682</v>
      </c>
      <c r="D4" s="27"/>
      <c r="E4" s="27"/>
      <c r="G4" s="30"/>
      <c r="H4" s="73"/>
      <c r="I4" s="30"/>
      <c r="AD4" s="61"/>
    </row>
    <row r="5" spans="1:37" s="22" customFormat="1" ht="15" x14ac:dyDescent="0.25">
      <c r="A5" s="24" t="s">
        <v>21</v>
      </c>
      <c r="B5" s="25">
        <f>'Opex Modelling Results'!B11</f>
        <v>0.1055306</v>
      </c>
      <c r="C5" s="26">
        <f>B5/SUM(B$4:B$6)</f>
        <v>0.10702733446151043</v>
      </c>
      <c r="D5" s="27"/>
      <c r="E5" s="27"/>
      <c r="G5" s="30"/>
      <c r="H5" s="73"/>
      <c r="I5" s="30"/>
      <c r="AD5" s="61"/>
    </row>
    <row r="6" spans="1:37" s="22" customFormat="1" ht="15" x14ac:dyDescent="0.25">
      <c r="A6" s="24" t="s">
        <v>22</v>
      </c>
      <c r="B6" s="25">
        <f>'Opex Modelling Results'!B12</f>
        <v>0.21385660000000001</v>
      </c>
      <c r="C6" s="26">
        <f>B6/SUM(B$4:B$6)</f>
        <v>0.21688971592127262</v>
      </c>
      <c r="D6" s="27"/>
      <c r="E6" s="27"/>
      <c r="G6" s="30"/>
      <c r="H6" s="73"/>
      <c r="I6" s="30"/>
      <c r="AD6" s="61"/>
    </row>
    <row r="7" spans="1:37" s="22" customFormat="1" ht="12.75" customHeight="1" x14ac:dyDescent="0.25">
      <c r="A7" s="24" t="s">
        <v>25</v>
      </c>
      <c r="B7" s="25">
        <f>'Opex Modelling Results'!B13</f>
        <v>-0.1313396</v>
      </c>
      <c r="G7" s="30"/>
      <c r="H7" s="73"/>
      <c r="I7" s="30"/>
      <c r="AD7" s="61"/>
    </row>
    <row r="8" spans="1:37" s="22" customFormat="1" ht="12.75" customHeight="1" x14ac:dyDescent="0.25">
      <c r="A8" s="24" t="s">
        <v>0</v>
      </c>
      <c r="B8" s="25">
        <f>'Opex Modelling Results'!B14</f>
        <v>1.7866E-2</v>
      </c>
      <c r="G8" s="30"/>
      <c r="H8" s="30"/>
      <c r="I8" s="30"/>
      <c r="AD8" s="61"/>
    </row>
    <row r="9" spans="1:37" s="22" customFormat="1" ht="15" x14ac:dyDescent="0.25">
      <c r="B9" s="27"/>
      <c r="AF9" s="61"/>
    </row>
    <row r="10" spans="1:37" s="22" customFormat="1" ht="15" x14ac:dyDescent="0.25">
      <c r="A10" s="21" t="s">
        <v>27</v>
      </c>
      <c r="B10" s="21"/>
      <c r="C10" s="21"/>
      <c r="D10" s="23" t="s">
        <v>38</v>
      </c>
      <c r="E10" s="23" t="s">
        <v>38</v>
      </c>
      <c r="F10" s="23" t="s">
        <v>38</v>
      </c>
      <c r="G10" s="23" t="s">
        <v>38</v>
      </c>
      <c r="H10" s="23" t="s">
        <v>38</v>
      </c>
      <c r="I10" s="23" t="s">
        <v>38</v>
      </c>
      <c r="J10" s="23" t="s">
        <v>38</v>
      </c>
      <c r="K10" s="23"/>
      <c r="L10" s="23"/>
      <c r="M10" s="23" t="s">
        <v>39</v>
      </c>
      <c r="N10" s="23" t="s">
        <v>39</v>
      </c>
      <c r="O10" s="23" t="s">
        <v>39</v>
      </c>
      <c r="P10" s="23" t="s">
        <v>39</v>
      </c>
      <c r="Q10" s="23" t="s">
        <v>39</v>
      </c>
      <c r="R10" s="23" t="s">
        <v>39</v>
      </c>
      <c r="S10" s="23" t="s">
        <v>39</v>
      </c>
      <c r="T10" s="23"/>
      <c r="U10" s="23"/>
      <c r="V10" s="23" t="s">
        <v>40</v>
      </c>
      <c r="W10" s="23" t="s">
        <v>40</v>
      </c>
      <c r="X10" s="23" t="s">
        <v>40</v>
      </c>
      <c r="Y10" s="23" t="s">
        <v>40</v>
      </c>
      <c r="Z10" s="23" t="s">
        <v>40</v>
      </c>
      <c r="AA10" s="23" t="s">
        <v>40</v>
      </c>
      <c r="AB10" s="23" t="s">
        <v>40</v>
      </c>
      <c r="AC10" s="23"/>
      <c r="AD10" s="23"/>
      <c r="AE10" s="23" t="s">
        <v>41</v>
      </c>
      <c r="AF10" s="23" t="s">
        <v>41</v>
      </c>
      <c r="AG10" s="23" t="s">
        <v>41</v>
      </c>
      <c r="AH10" s="23" t="s">
        <v>41</v>
      </c>
      <c r="AI10" s="23" t="s">
        <v>41</v>
      </c>
      <c r="AJ10" s="23" t="s">
        <v>41</v>
      </c>
      <c r="AK10" s="23" t="s">
        <v>41</v>
      </c>
    </row>
    <row r="11" spans="1:37" s="22" customFormat="1" ht="30" x14ac:dyDescent="0.25">
      <c r="D11" s="28">
        <v>2014</v>
      </c>
      <c r="E11" s="21">
        <v>2015</v>
      </c>
      <c r="F11" s="28">
        <v>2016</v>
      </c>
      <c r="G11" s="21">
        <v>2017</v>
      </c>
      <c r="H11" s="28">
        <v>2018</v>
      </c>
      <c r="I11" s="21">
        <v>2019</v>
      </c>
      <c r="J11" s="29" t="s">
        <v>37</v>
      </c>
      <c r="K11" s="21"/>
      <c r="L11" s="21"/>
      <c r="M11" s="28">
        <v>2014</v>
      </c>
      <c r="N11" s="21">
        <v>2015</v>
      </c>
      <c r="O11" s="28">
        <v>2016</v>
      </c>
      <c r="P11" s="21">
        <v>2017</v>
      </c>
      <c r="Q11" s="28">
        <v>2018</v>
      </c>
      <c r="R11" s="21">
        <v>2019</v>
      </c>
      <c r="S11" s="29" t="s">
        <v>37</v>
      </c>
      <c r="T11" s="21"/>
      <c r="U11" s="28"/>
      <c r="V11" s="28">
        <v>2014</v>
      </c>
      <c r="W11" s="21">
        <v>2015</v>
      </c>
      <c r="X11" s="28">
        <v>2016</v>
      </c>
      <c r="Y11" s="21">
        <v>2017</v>
      </c>
      <c r="Z11" s="28">
        <v>2018</v>
      </c>
      <c r="AA11" s="21">
        <v>2019</v>
      </c>
      <c r="AB11" s="29" t="s">
        <v>37</v>
      </c>
      <c r="AC11" s="21"/>
      <c r="AD11" s="21"/>
      <c r="AE11" s="28">
        <v>2014</v>
      </c>
      <c r="AF11" s="21">
        <v>2015</v>
      </c>
      <c r="AG11" s="28">
        <v>2016</v>
      </c>
      <c r="AH11" s="21">
        <v>2017</v>
      </c>
      <c r="AI11" s="28">
        <v>2018</v>
      </c>
      <c r="AJ11" s="21">
        <v>2019</v>
      </c>
      <c r="AK11" s="29" t="s">
        <v>37</v>
      </c>
    </row>
    <row r="12" spans="1:37" s="66" customFormat="1" ht="15" x14ac:dyDescent="0.25">
      <c r="A12" s="64" t="s">
        <v>16</v>
      </c>
      <c r="B12" s="64"/>
      <c r="C12" s="64"/>
      <c r="D12" s="65">
        <f>'Cost Drivers'!L12</f>
        <v>-1.6843724357712643E-3</v>
      </c>
      <c r="E12" s="65">
        <f>'Cost Drivers'!M12</f>
        <v>-1.6872143337612734E-3</v>
      </c>
      <c r="F12" s="65">
        <f>'Cost Drivers'!N12</f>
        <v>1.3508350024792299E-2</v>
      </c>
      <c r="G12" s="65">
        <f>'Cost Drivers'!O12</f>
        <v>1.3508350024792299E-2</v>
      </c>
      <c r="H12" s="65">
        <f>'Cost Drivers'!P12</f>
        <v>1.3508350024792519E-2</v>
      </c>
      <c r="I12" s="65">
        <f>'Cost Drivers'!Q12</f>
        <v>1.3508350024791862E-2</v>
      </c>
      <c r="J12" s="65">
        <f>'Cost Drivers'!R12</f>
        <v>1.0469237153081531E-2</v>
      </c>
      <c r="K12" s="65"/>
      <c r="L12" s="65"/>
      <c r="M12" s="65">
        <f>'Cost Drivers'!AB12</f>
        <v>8.8323797018304371E-3</v>
      </c>
      <c r="N12" s="65">
        <f>'Cost Drivers'!AC12</f>
        <v>8.7550512664341922E-3</v>
      </c>
      <c r="O12" s="65">
        <f>'Cost Drivers'!AD12</f>
        <v>1.0047182422627084E-2</v>
      </c>
      <c r="P12" s="65">
        <f>'Cost Drivers'!AE12</f>
        <v>1.1085562944491477E-2</v>
      </c>
      <c r="Q12" s="65">
        <f>'Cost Drivers'!AF12</f>
        <v>1.1651020004774351E-2</v>
      </c>
      <c r="R12" s="65">
        <f>'Cost Drivers'!AG12</f>
        <v>1.127657618917814E-2</v>
      </c>
      <c r="S12" s="65">
        <f>'Cost Drivers'!AH12</f>
        <v>1.0563078565501019E-2</v>
      </c>
      <c r="T12" s="65"/>
      <c r="U12" s="65"/>
      <c r="V12" s="65">
        <f>'Cost Drivers'!AR12</f>
        <v>1.8646535078380065E-2</v>
      </c>
      <c r="W12" s="65">
        <f>'Cost Drivers'!AS12</f>
        <v>1.8305196873882417E-2</v>
      </c>
      <c r="X12" s="65">
        <f>'Cost Drivers'!AT12</f>
        <v>1.2154147029415665E-2</v>
      </c>
      <c r="Y12" s="65">
        <f>'Cost Drivers'!AU12</f>
        <v>1.236345944819262E-2</v>
      </c>
      <c r="Z12" s="65">
        <f>'Cost Drivers'!AV12</f>
        <v>1.2855171575548203E-2</v>
      </c>
      <c r="AA12" s="65">
        <f>'Cost Drivers'!AW12</f>
        <v>1.4428865154238999E-2</v>
      </c>
      <c r="AB12" s="65">
        <f>'Cost Drivers'!AX12</f>
        <v>1.4021368016255573E-2</v>
      </c>
      <c r="AC12" s="65"/>
      <c r="AD12" s="65"/>
      <c r="AE12" s="65">
        <f>'Cost Drivers'!BH12</f>
        <v>8.3008699711011272E-3</v>
      </c>
      <c r="AF12" s="65">
        <f>'Cost Drivers'!BI12</f>
        <v>8.2325324009431752E-3</v>
      </c>
      <c r="AG12" s="65">
        <f>'Cost Drivers'!BJ12</f>
        <v>5.7722102551939734E-3</v>
      </c>
      <c r="AH12" s="65">
        <f>'Cost Drivers'!BK12</f>
        <v>4.9544403158739902E-3</v>
      </c>
      <c r="AI12" s="65">
        <f>'Cost Drivers'!BL12</f>
        <v>5.2877003871376494E-3</v>
      </c>
      <c r="AJ12" s="65">
        <f>'Cost Drivers'!BM12</f>
        <v>5.9651677048633139E-3</v>
      </c>
      <c r="AK12" s="65">
        <f>'Cost Drivers'!BN12</f>
        <v>6.0424102128024204E-3</v>
      </c>
    </row>
    <row r="13" spans="1:37" s="66" customFormat="1" ht="12.75" customHeight="1" x14ac:dyDescent="0.25">
      <c r="A13" s="64" t="s">
        <v>21</v>
      </c>
      <c r="B13" s="64"/>
      <c r="C13" s="64"/>
      <c r="D13" s="65">
        <f>'Cost Drivers'!L13</f>
        <v>6.7282108385273067E-3</v>
      </c>
      <c r="E13" s="65">
        <f>'Cost Drivers'!M13</f>
        <v>6.6832443926705086E-3</v>
      </c>
      <c r="F13" s="65">
        <f>'Cost Drivers'!N13</f>
        <v>1.3036423644892258E-2</v>
      </c>
      <c r="G13" s="65">
        <f>'Cost Drivers'!O13</f>
        <v>1.3378711313595739E-2</v>
      </c>
      <c r="H13" s="65">
        <f>'Cost Drivers'!P13</f>
        <v>1.2698721722661231E-2</v>
      </c>
      <c r="I13" s="65">
        <f>'Cost Drivers'!Q13</f>
        <v>1.2539484189389747E-2</v>
      </c>
      <c r="J13" s="65">
        <f>'Cost Drivers'!R13</f>
        <v>1.1667317052641877E-2</v>
      </c>
      <c r="K13" s="65"/>
      <c r="L13" s="65"/>
      <c r="M13" s="65">
        <f>'Cost Drivers'!AB13</f>
        <v>7.3426946209971594E-3</v>
      </c>
      <c r="N13" s="65">
        <f>'Cost Drivers'!AC13</f>
        <v>7.2891722166515665E-3</v>
      </c>
      <c r="O13" s="65">
        <f>'Cost Drivers'!AD13</f>
        <v>7.9077551589569976E-3</v>
      </c>
      <c r="P13" s="65">
        <f>'Cost Drivers'!AE13</f>
        <v>7.8431315899217327E-3</v>
      </c>
      <c r="Q13" s="65">
        <f>'Cost Drivers'!AF13</f>
        <v>7.8525628464302197E-3</v>
      </c>
      <c r="R13" s="65">
        <f>'Cost Drivers'!AG13</f>
        <v>7.6981438545112215E-3</v>
      </c>
      <c r="S13" s="65">
        <f>'Cost Drivers'!AH13</f>
        <v>7.718153133294328E-3</v>
      </c>
      <c r="T13" s="65"/>
      <c r="U13" s="65"/>
      <c r="V13" s="65">
        <f>'Cost Drivers'!AR13</f>
        <v>1.001649597228473E-2</v>
      </c>
      <c r="W13" s="65">
        <f>'Cost Drivers'!AS13</f>
        <v>9.9171599572238471E-3</v>
      </c>
      <c r="X13" s="65">
        <f>'Cost Drivers'!AT13</f>
        <v>9.8197748885989408E-3</v>
      </c>
      <c r="Y13" s="65">
        <f>'Cost Drivers'!AU13</f>
        <v>9.7242838503667564E-3</v>
      </c>
      <c r="Z13" s="65">
        <f>'Cost Drivers'!AV13</f>
        <v>9.6306321191043827E-3</v>
      </c>
      <c r="AA13" s="65">
        <f>'Cost Drivers'!AW13</f>
        <v>9.5387670594280251E-3</v>
      </c>
      <c r="AB13" s="65">
        <f>'Cost Drivers'!AX13</f>
        <v>9.7261235749444112E-3</v>
      </c>
      <c r="AC13" s="65"/>
      <c r="AD13" s="65"/>
      <c r="AE13" s="65">
        <f>'Cost Drivers'!BH13</f>
        <v>3.1842377231043485E-3</v>
      </c>
      <c r="AF13" s="65">
        <f>'Cost Drivers'!BI13</f>
        <v>3.1741305284245943E-3</v>
      </c>
      <c r="AG13" s="65">
        <f>'Cost Drivers'!BJ13</f>
        <v>1.8856413779110787E-3</v>
      </c>
      <c r="AH13" s="65">
        <f>'Cost Drivers'!BK13</f>
        <v>2.5656123725817286E-3</v>
      </c>
      <c r="AI13" s="65">
        <f>'Cost Drivers'!BL13</f>
        <v>2.1045835445731311E-3</v>
      </c>
      <c r="AJ13" s="65">
        <f>'Cost Drivers'!BM13</f>
        <v>2.1053182522789448E-3</v>
      </c>
      <c r="AK13" s="65">
        <f>'Cost Drivers'!BN13</f>
        <v>2.3670572151538679E-3</v>
      </c>
    </row>
    <row r="14" spans="1:37" s="66" customFormat="1" ht="13.5" customHeight="1" x14ac:dyDescent="0.25">
      <c r="A14" s="64" t="s">
        <v>22</v>
      </c>
      <c r="B14" s="64"/>
      <c r="C14" s="64"/>
      <c r="D14" s="65">
        <f>'Cost Drivers'!L14</f>
        <v>0</v>
      </c>
      <c r="E14" s="65">
        <f>'Cost Drivers'!M14</f>
        <v>0</v>
      </c>
      <c r="F14" s="65">
        <f>'Cost Drivers'!N14</f>
        <v>0</v>
      </c>
      <c r="G14" s="65">
        <f>'Cost Drivers'!O14</f>
        <v>0</v>
      </c>
      <c r="H14" s="65">
        <f>'Cost Drivers'!P14</f>
        <v>0</v>
      </c>
      <c r="I14" s="65">
        <f>'Cost Drivers'!Q14</f>
        <v>0</v>
      </c>
      <c r="J14" s="65">
        <f>'Cost Drivers'!R14</f>
        <v>0</v>
      </c>
      <c r="K14" s="65"/>
      <c r="L14" s="65"/>
      <c r="M14" s="65">
        <f>'Cost Drivers'!AB14</f>
        <v>0</v>
      </c>
      <c r="N14" s="65">
        <f>'Cost Drivers'!AC14</f>
        <v>0</v>
      </c>
      <c r="O14" s="65">
        <f>'Cost Drivers'!AD14</f>
        <v>0</v>
      </c>
      <c r="P14" s="65">
        <f>'Cost Drivers'!AE14</f>
        <v>0</v>
      </c>
      <c r="Q14" s="65">
        <f>'Cost Drivers'!AF14</f>
        <v>0</v>
      </c>
      <c r="R14" s="65">
        <f>'Cost Drivers'!AG14</f>
        <v>0</v>
      </c>
      <c r="S14" s="65">
        <f>'Cost Drivers'!AH14</f>
        <v>0</v>
      </c>
      <c r="T14" s="65"/>
      <c r="U14" s="65"/>
      <c r="V14" s="65">
        <f>'Cost Drivers'!AR14</f>
        <v>0</v>
      </c>
      <c r="W14" s="65">
        <f>'Cost Drivers'!AS14</f>
        <v>0</v>
      </c>
      <c r="X14" s="65">
        <f>'Cost Drivers'!AT14</f>
        <v>0</v>
      </c>
      <c r="Y14" s="65">
        <f>'Cost Drivers'!AU14</f>
        <v>0</v>
      </c>
      <c r="Z14" s="65">
        <f>'Cost Drivers'!AV14</f>
        <v>2.144390173653993E-3</v>
      </c>
      <c r="AA14" s="65">
        <f>'Cost Drivers'!AW14</f>
        <v>7.2196281957752741E-3</v>
      </c>
      <c r="AB14" s="65">
        <f>'Cost Drivers'!AX14</f>
        <v>1.8728036738858654E-3</v>
      </c>
      <c r="AC14" s="65"/>
      <c r="AD14" s="65"/>
      <c r="AE14" s="65">
        <f>'Cost Drivers'!BH14</f>
        <v>0</v>
      </c>
      <c r="AF14" s="65">
        <f>'Cost Drivers'!BI14</f>
        <v>0</v>
      </c>
      <c r="AG14" s="65">
        <f>'Cost Drivers'!BJ14</f>
        <v>0</v>
      </c>
      <c r="AH14" s="65">
        <f>'Cost Drivers'!BK14</f>
        <v>0</v>
      </c>
      <c r="AI14" s="65">
        <f>'Cost Drivers'!BL14</f>
        <v>0</v>
      </c>
      <c r="AJ14" s="65">
        <f>'Cost Drivers'!BM14</f>
        <v>0</v>
      </c>
      <c r="AK14" s="65">
        <f>'Cost Drivers'!BN14</f>
        <v>0</v>
      </c>
    </row>
    <row r="15" spans="1:37" s="63" customFormat="1" ht="15" x14ac:dyDescent="0.25">
      <c r="A15" s="63" t="s">
        <v>50</v>
      </c>
      <c r="D15" s="32">
        <f t="shared" ref="D15:J15" si="0">$C4*D12+$C5*D13+$C6*D14</f>
        <v>-4.1867301288755088E-4</v>
      </c>
      <c r="E15" s="32">
        <f t="shared" si="0"/>
        <v>-4.2540701050340851E-4</v>
      </c>
      <c r="F15" s="32">
        <f t="shared" si="0"/>
        <v>1.0528018802847207E-2</v>
      </c>
      <c r="G15" s="32">
        <f t="shared" si="0"/>
        <v>1.0564652939647586E-2</v>
      </c>
      <c r="H15" s="32">
        <f t="shared" si="0"/>
        <v>1.0491875466268442E-2</v>
      </c>
      <c r="I15" s="32">
        <f t="shared" si="0"/>
        <v>1.0474832697535725E-2</v>
      </c>
      <c r="J15" s="32">
        <f t="shared" si="0"/>
        <v>8.3267945791591011E-3</v>
      </c>
      <c r="K15" s="32"/>
      <c r="L15" s="32"/>
      <c r="M15" s="32">
        <f t="shared" ref="M15:S15" si="1">$C4*M12+$C5*M13+$C6*M14</f>
        <v>6.7572903540029528E-3</v>
      </c>
      <c r="N15" s="32">
        <f t="shared" si="1"/>
        <v>6.6992815570398948E-3</v>
      </c>
      <c r="O15" s="32">
        <f t="shared" si="1"/>
        <v>7.6390746838693986E-3</v>
      </c>
      <c r="P15" s="32">
        <f t="shared" si="1"/>
        <v>8.3341895615793079E-3</v>
      </c>
      <c r="Q15" s="32">
        <f t="shared" si="1"/>
        <v>8.7174948410219597E-3</v>
      </c>
      <c r="R15" s="32">
        <f t="shared" si="1"/>
        <v>8.4478127086124247E-3</v>
      </c>
      <c r="S15" s="32">
        <f t="shared" si="1"/>
        <v>7.9675706704245754E-3</v>
      </c>
      <c r="T15" s="32"/>
      <c r="U15" s="32"/>
      <c r="V15" s="32">
        <f t="shared" ref="V15:AB15" si="2">$C4*V12+$C5*V13+$C6*V14</f>
        <v>1.3678643300490186E-2</v>
      </c>
      <c r="W15" s="32">
        <f t="shared" si="2"/>
        <v>1.3437238691468376E-2</v>
      </c>
      <c r="X15" s="32">
        <f t="shared" si="2"/>
        <v>9.2681959050674965E-3</v>
      </c>
      <c r="Y15" s="32">
        <f t="shared" si="2"/>
        <v>9.3994883112587819E-3</v>
      </c>
      <c r="Z15" s="32">
        <f t="shared" si="2"/>
        <v>1.0186999377107367E-2</v>
      </c>
      <c r="AA15" s="32">
        <f t="shared" si="2"/>
        <v>1.2341881633965731E-2</v>
      </c>
      <c r="AB15" s="32">
        <f t="shared" si="2"/>
        <v>1.092676078377355E-2</v>
      </c>
      <c r="AC15" s="32"/>
      <c r="AD15" s="32"/>
      <c r="AE15" s="32">
        <f t="shared" ref="AE15:AK15" si="3">$C4*AE12+$C5*AE13+$C6*AE14</f>
        <v>5.9528771302466785E-3</v>
      </c>
      <c r="AF15" s="32">
        <f t="shared" si="3"/>
        <v>5.905593518139159E-3</v>
      </c>
      <c r="AG15" s="32">
        <f t="shared" si="3"/>
        <v>4.1043081055704422E-3</v>
      </c>
      <c r="AH15" s="32">
        <f t="shared" si="3"/>
        <v>3.6242032759574365E-3</v>
      </c>
      <c r="AI15" s="32">
        <f t="shared" si="3"/>
        <v>3.8001720413553411E-3</v>
      </c>
      <c r="AJ15" s="32">
        <f t="shared" si="3"/>
        <v>4.2582747775999344E-3</v>
      </c>
      <c r="AK15" s="32">
        <f t="shared" si="3"/>
        <v>4.3385103437244598E-3</v>
      </c>
    </row>
    <row r="16" spans="1:37" s="66" customFormat="1" ht="15" x14ac:dyDescent="0.25">
      <c r="A16" s="64" t="s">
        <v>25</v>
      </c>
      <c r="B16" s="64"/>
      <c r="C16" s="64"/>
      <c r="D16" s="65">
        <f>'Cost Drivers'!L15</f>
        <v>8.5903332656854323E-3</v>
      </c>
      <c r="E16" s="65">
        <f>'Cost Drivers'!M15</f>
        <v>8.5171675121782538E-3</v>
      </c>
      <c r="F16" s="65">
        <f>'Cost Drivers'!N15</f>
        <v>1.6062384997818636E-2</v>
      </c>
      <c r="G16" s="65">
        <f>'Cost Drivers'!O15</f>
        <v>1.683315383610413E-2</v>
      </c>
      <c r="H16" s="65">
        <f>'Cost Drivers'!P15</f>
        <v>1.4747181355024076E-2</v>
      </c>
      <c r="I16" s="65">
        <f>'Cost Drivers'!Q15</f>
        <v>1.4173219809374353E-2</v>
      </c>
      <c r="J16" s="65">
        <f>'Cost Drivers'!R15</f>
        <v>1.4066621502099932E-2</v>
      </c>
      <c r="K16" s="65"/>
      <c r="L16" s="65"/>
      <c r="M16" s="65">
        <f>'Cost Drivers'!AB15</f>
        <v>1.1638147179249509E-2</v>
      </c>
      <c r="N16" s="65">
        <f>'Cost Drivers'!AC15</f>
        <v>1.1504257444082051E-2</v>
      </c>
      <c r="O16" s="65">
        <f>'Cost Drivers'!AD15</f>
        <v>1.2313779150109548E-2</v>
      </c>
      <c r="P16" s="65">
        <f>'Cost Drivers'!AE15</f>
        <v>1.1914898426286537E-2</v>
      </c>
      <c r="Q16" s="65">
        <f>'Cost Drivers'!AF15</f>
        <v>1.1644443317687712E-2</v>
      </c>
      <c r="R16" s="65">
        <f>'Cost Drivers'!AG15</f>
        <v>1.1300512437459494E-2</v>
      </c>
      <c r="S16" s="65">
        <f>'Cost Drivers'!AH15</f>
        <v>1.1735578155125081E-2</v>
      </c>
      <c r="T16" s="65"/>
      <c r="U16" s="65"/>
      <c r="V16" s="65">
        <f>'Cost Drivers'!AR15</f>
        <v>1.9573137803825254E-2</v>
      </c>
      <c r="W16" s="65">
        <f>'Cost Drivers'!AS15</f>
        <v>1.9197373206584666E-2</v>
      </c>
      <c r="X16" s="65">
        <f>'Cost Drivers'!AT15</f>
        <v>1.8288609869470306E-2</v>
      </c>
      <c r="Y16" s="65">
        <f>'Cost Drivers'!AU15</f>
        <v>1.761557249178972E-2</v>
      </c>
      <c r="Z16" s="65">
        <f>'Cost Drivers'!AV15</f>
        <v>1.6981605358646405E-2</v>
      </c>
      <c r="AA16" s="65">
        <f>'Cost Drivers'!AW15</f>
        <v>1.6383579126783288E-2</v>
      </c>
      <c r="AB16" s="65">
        <f>'Cost Drivers'!AX15</f>
        <v>1.7693348010654891E-2</v>
      </c>
      <c r="AC16" s="65"/>
      <c r="AD16" s="65"/>
      <c r="AE16" s="65">
        <f>'Cost Drivers'!BH15</f>
        <v>3.0392072581356153E-2</v>
      </c>
      <c r="AF16" s="65">
        <f>'Cost Drivers'!BI15</f>
        <v>2.9495573988076722E-2</v>
      </c>
      <c r="AG16" s="65">
        <f>'Cost Drivers'!BJ15</f>
        <v>3.0554869744349462E-2</v>
      </c>
      <c r="AH16" s="65">
        <f>'Cost Drivers'!BK15</f>
        <v>4.7607474063521685E-2</v>
      </c>
      <c r="AI16" s="65">
        <f>'Cost Drivers'!BL15</f>
        <v>3.7429767638147614E-2</v>
      </c>
      <c r="AJ16" s="65">
        <f>'Cost Drivers'!BM15</f>
        <v>3.6134949264425814E-2</v>
      </c>
      <c r="AK16" s="65">
        <f>'Cost Drivers'!BN15</f>
        <v>3.6244526939704251E-2</v>
      </c>
    </row>
    <row r="17" spans="1:37" s="30" customFormat="1" ht="15" x14ac:dyDescent="0.25">
      <c r="H17" s="33"/>
      <c r="I17" s="33"/>
      <c r="J17" s="33"/>
      <c r="K17" s="33"/>
      <c r="Q17" s="33"/>
      <c r="R17" s="33"/>
      <c r="S17" s="33"/>
      <c r="T17" s="33"/>
      <c r="Z17" s="33"/>
      <c r="AA17" s="33"/>
      <c r="AB17" s="33"/>
      <c r="AC17" s="33"/>
      <c r="AD17" s="33"/>
      <c r="AI17" s="33"/>
      <c r="AJ17" s="33"/>
      <c r="AK17" s="33"/>
    </row>
    <row r="18" spans="1:37" s="30" customFormat="1" ht="15" x14ac:dyDescent="0.25">
      <c r="A18" s="31" t="s">
        <v>6</v>
      </c>
      <c r="B18" s="31"/>
      <c r="C18" s="31"/>
      <c r="H18" s="34"/>
      <c r="I18" s="34"/>
      <c r="J18" s="34"/>
      <c r="K18" s="34"/>
      <c r="Q18" s="34"/>
      <c r="R18" s="34"/>
      <c r="S18" s="34"/>
      <c r="T18" s="34"/>
      <c r="Z18" s="34"/>
      <c r="AA18" s="34"/>
      <c r="AB18" s="34"/>
      <c r="AC18" s="34"/>
      <c r="AD18" s="34"/>
      <c r="AI18" s="34"/>
      <c r="AJ18" s="34"/>
      <c r="AK18" s="34"/>
    </row>
    <row r="19" spans="1:37" s="30" customFormat="1" ht="15" x14ac:dyDescent="0.25">
      <c r="D19" s="35"/>
      <c r="L19" s="35"/>
      <c r="M19" s="35"/>
      <c r="U19" s="35"/>
      <c r="V19" s="35"/>
      <c r="AE19" s="35"/>
    </row>
    <row r="20" spans="1:37" s="62" customFormat="1" ht="15" x14ac:dyDescent="0.25">
      <c r="A20" s="62" t="s">
        <v>3</v>
      </c>
      <c r="D20" s="36">
        <f t="shared" ref="D20:J20" si="4">-$B8</f>
        <v>-1.7866E-2</v>
      </c>
      <c r="E20" s="36">
        <f t="shared" si="4"/>
        <v>-1.7866E-2</v>
      </c>
      <c r="F20" s="36">
        <f t="shared" si="4"/>
        <v>-1.7866E-2</v>
      </c>
      <c r="G20" s="36">
        <f t="shared" si="4"/>
        <v>-1.7866E-2</v>
      </c>
      <c r="H20" s="36">
        <f t="shared" si="4"/>
        <v>-1.7866E-2</v>
      </c>
      <c r="I20" s="36">
        <f t="shared" si="4"/>
        <v>-1.7866E-2</v>
      </c>
      <c r="J20" s="36">
        <f t="shared" si="4"/>
        <v>-1.7866E-2</v>
      </c>
      <c r="K20" s="36"/>
      <c r="L20" s="36"/>
      <c r="M20" s="36">
        <f t="shared" ref="M20:S20" si="5">-$B8</f>
        <v>-1.7866E-2</v>
      </c>
      <c r="N20" s="36">
        <f t="shared" si="5"/>
        <v>-1.7866E-2</v>
      </c>
      <c r="O20" s="36">
        <f t="shared" si="5"/>
        <v>-1.7866E-2</v>
      </c>
      <c r="P20" s="36">
        <f t="shared" si="5"/>
        <v>-1.7866E-2</v>
      </c>
      <c r="Q20" s="36">
        <f t="shared" si="5"/>
        <v>-1.7866E-2</v>
      </c>
      <c r="R20" s="36">
        <f t="shared" si="5"/>
        <v>-1.7866E-2</v>
      </c>
      <c r="S20" s="36">
        <f t="shared" si="5"/>
        <v>-1.7866E-2</v>
      </c>
      <c r="T20" s="36"/>
      <c r="U20" s="36"/>
      <c r="V20" s="36">
        <f t="shared" ref="V20:AB20" si="6">-$B8</f>
        <v>-1.7866E-2</v>
      </c>
      <c r="W20" s="36">
        <f t="shared" si="6"/>
        <v>-1.7866E-2</v>
      </c>
      <c r="X20" s="36">
        <f t="shared" si="6"/>
        <v>-1.7866E-2</v>
      </c>
      <c r="Y20" s="36">
        <f t="shared" si="6"/>
        <v>-1.7866E-2</v>
      </c>
      <c r="Z20" s="36">
        <f t="shared" si="6"/>
        <v>-1.7866E-2</v>
      </c>
      <c r="AA20" s="36">
        <f t="shared" si="6"/>
        <v>-1.7866E-2</v>
      </c>
      <c r="AB20" s="36">
        <f t="shared" si="6"/>
        <v>-1.7866E-2</v>
      </c>
      <c r="AC20" s="36"/>
      <c r="AD20" s="36"/>
      <c r="AE20" s="36">
        <f t="shared" ref="AE20:AK20" si="7">-$B8</f>
        <v>-1.7866E-2</v>
      </c>
      <c r="AF20" s="36">
        <f t="shared" si="7"/>
        <v>-1.7866E-2</v>
      </c>
      <c r="AG20" s="36">
        <f t="shared" si="7"/>
        <v>-1.7866E-2</v>
      </c>
      <c r="AH20" s="36">
        <f t="shared" si="7"/>
        <v>-1.7866E-2</v>
      </c>
      <c r="AI20" s="36">
        <f t="shared" si="7"/>
        <v>-1.7866E-2</v>
      </c>
      <c r="AJ20" s="36">
        <f t="shared" si="7"/>
        <v>-1.7866E-2</v>
      </c>
      <c r="AK20" s="36">
        <f t="shared" si="7"/>
        <v>-1.7866E-2</v>
      </c>
    </row>
    <row r="21" spans="1:37" s="62" customFormat="1" ht="15" x14ac:dyDescent="0.25">
      <c r="A21" s="62" t="s">
        <v>4</v>
      </c>
      <c r="D21" s="36">
        <f t="shared" ref="D21:J21" si="8">(1-$B4-$B5-$B6)*D15</f>
        <v>-5.8549746160272381E-6</v>
      </c>
      <c r="E21" s="36">
        <f t="shared" si="8"/>
        <v>-5.949146879085961E-6</v>
      </c>
      <c r="F21" s="36">
        <f t="shared" si="8"/>
        <v>1.4723013175029691E-4</v>
      </c>
      <c r="G21" s="36">
        <f t="shared" si="8"/>
        <v>1.477424454997955E-4</v>
      </c>
      <c r="H21" s="36">
        <f t="shared" si="8"/>
        <v>1.4672468164557751E-4</v>
      </c>
      <c r="I21" s="36">
        <f t="shared" si="8"/>
        <v>1.4648634534195794E-4</v>
      </c>
      <c r="J21" s="36">
        <f t="shared" si="8"/>
        <v>1.1644689147170825E-4</v>
      </c>
      <c r="K21" s="36"/>
      <c r="L21" s="36"/>
      <c r="M21" s="36">
        <f t="shared" ref="M21:S21" si="9">(1-$B4-$B5-$B6)*M15</f>
        <v>9.44980026845896E-5</v>
      </c>
      <c r="N21" s="36">
        <f t="shared" si="9"/>
        <v>9.3686772862580016E-5</v>
      </c>
      <c r="O21" s="36">
        <f t="shared" si="9"/>
        <v>1.0682940382403988E-4</v>
      </c>
      <c r="P21" s="36">
        <f t="shared" si="9"/>
        <v>1.1655030734286187E-4</v>
      </c>
      <c r="Q21" s="36">
        <f t="shared" si="9"/>
        <v>1.2191067835375558E-4</v>
      </c>
      <c r="R21" s="36">
        <f t="shared" si="9"/>
        <v>1.1813928160486119E-4</v>
      </c>
      <c r="S21" s="36">
        <f t="shared" si="9"/>
        <v>1.1142328879761941E-4</v>
      </c>
      <c r="T21" s="36"/>
      <c r="U21" s="36"/>
      <c r="V21" s="36">
        <f t="shared" ref="V21:AB21" si="10">(1-$B4-$B5-$B6)*V15</f>
        <v>1.9129035510003485E-4</v>
      </c>
      <c r="W21" s="36">
        <f t="shared" si="10"/>
        <v>1.8791440820470847E-4</v>
      </c>
      <c r="X21" s="36">
        <f t="shared" si="10"/>
        <v>1.2961201245400677E-4</v>
      </c>
      <c r="Y21" s="36">
        <f t="shared" si="10"/>
        <v>1.3144808423762942E-4</v>
      </c>
      <c r="Z21" s="36">
        <f t="shared" si="10"/>
        <v>1.4246111148909555E-4</v>
      </c>
      <c r="AA21" s="36">
        <f t="shared" si="10"/>
        <v>1.7259627789835698E-4</v>
      </c>
      <c r="AB21" s="36">
        <f t="shared" si="10"/>
        <v>1.5280637885675943E-4</v>
      </c>
      <c r="AC21" s="36"/>
      <c r="AD21" s="36"/>
      <c r="AE21" s="36">
        <f t="shared" ref="AE21:AK21" si="11">(1-$B4-$B5-$B6)*AE15</f>
        <v>8.3248605515647619E-5</v>
      </c>
      <c r="AF21" s="36">
        <f t="shared" si="11"/>
        <v>8.2587363113768804E-5</v>
      </c>
      <c r="AG21" s="36">
        <f t="shared" si="11"/>
        <v>5.7397107133160348E-5</v>
      </c>
      <c r="AH21" s="36">
        <f t="shared" si="11"/>
        <v>5.0683033132954316E-5</v>
      </c>
      <c r="AI21" s="36">
        <f t="shared" si="11"/>
        <v>5.3143885929537849E-5</v>
      </c>
      <c r="AJ21" s="36">
        <f t="shared" si="11"/>
        <v>5.9550269454823984E-5</v>
      </c>
      <c r="AK21" s="36">
        <f t="shared" si="11"/>
        <v>6.0672331752849019E-5</v>
      </c>
    </row>
    <row r="22" spans="1:37" s="62" customFormat="1" ht="15" x14ac:dyDescent="0.25">
      <c r="A22" s="62" t="s">
        <v>5</v>
      </c>
      <c r="D22" s="36">
        <f t="shared" ref="D22:J22" si="12">$B7*D16</f>
        <v>-1.1282509349818184E-3</v>
      </c>
      <c r="E22" s="36">
        <f t="shared" si="12"/>
        <v>-1.1186413741824869E-3</v>
      </c>
      <c r="F22" s="36">
        <f t="shared" si="12"/>
        <v>-2.1096272206595004E-3</v>
      </c>
      <c r="G22" s="36">
        <f t="shared" si="12"/>
        <v>-2.2108596915723822E-3</v>
      </c>
      <c r="H22" s="36">
        <f t="shared" si="12"/>
        <v>-1.9368889002963202E-3</v>
      </c>
      <c r="I22" s="36">
        <f t="shared" si="12"/>
        <v>-1.8615050204753038E-3</v>
      </c>
      <c r="J22" s="36">
        <f t="shared" si="12"/>
        <v>-1.8475044414372043E-3</v>
      </c>
      <c r="K22" s="36"/>
      <c r="L22" s="36"/>
      <c r="M22" s="36">
        <f t="shared" ref="M22:S22" si="13">$B7*M16</f>
        <v>-1.5285495952637588E-3</v>
      </c>
      <c r="N22" s="36">
        <f t="shared" si="13"/>
        <v>-1.510964571002759E-3</v>
      </c>
      <c r="O22" s="36">
        <f t="shared" si="13"/>
        <v>-1.6172868280637282E-3</v>
      </c>
      <c r="P22" s="36">
        <f t="shared" si="13"/>
        <v>-1.5648979933491033E-3</v>
      </c>
      <c r="Q22" s="36">
        <f t="shared" si="13"/>
        <v>-1.5293765275677771E-3</v>
      </c>
      <c r="R22" s="36">
        <f t="shared" si="13"/>
        <v>-1.484204783330955E-3</v>
      </c>
      <c r="S22" s="36">
        <f t="shared" si="13"/>
        <v>-1.5413461406628662E-3</v>
      </c>
      <c r="T22" s="36"/>
      <c r="U22" s="36"/>
      <c r="V22" s="36">
        <f t="shared" ref="V22:AB22" si="14">$B7*V16</f>
        <v>-2.5707280898992872E-3</v>
      </c>
      <c r="W22" s="36">
        <f t="shared" si="14"/>
        <v>-2.5213753180035473E-3</v>
      </c>
      <c r="X22" s="36">
        <f t="shared" si="14"/>
        <v>-2.402018704812282E-3</v>
      </c>
      <c r="Y22" s="36">
        <f t="shared" si="14"/>
        <v>-2.3136222448426652E-3</v>
      </c>
      <c r="Z22" s="36">
        <f t="shared" si="14"/>
        <v>-2.2303572551624754E-3</v>
      </c>
      <c r="AA22" s="36">
        <f t="shared" si="14"/>
        <v>-2.1518127290800662E-3</v>
      </c>
      <c r="AB22" s="36">
        <f t="shared" si="14"/>
        <v>-2.3238372503802092E-3</v>
      </c>
      <c r="AC22" s="36"/>
      <c r="AD22" s="36"/>
      <c r="AE22" s="36">
        <f t="shared" ref="AE22:AK22" si="15">$B7*AE16</f>
        <v>-3.9916826560062848E-3</v>
      </c>
      <c r="AF22" s="36">
        <f t="shared" si="15"/>
        <v>-3.8739368893644013E-3</v>
      </c>
      <c r="AG22" s="36">
        <f t="shared" si="15"/>
        <v>-4.0130643702749611E-3</v>
      </c>
      <c r="AH22" s="36">
        <f t="shared" si="15"/>
        <v>-6.2527466005133127E-3</v>
      </c>
      <c r="AI22" s="36">
        <f t="shared" si="15"/>
        <v>-4.9160107096872527E-3</v>
      </c>
      <c r="AJ22" s="36">
        <f t="shared" si="15"/>
        <v>-4.7459497824099807E-3</v>
      </c>
      <c r="AK22" s="36">
        <f t="shared" si="15"/>
        <v>-4.7603416704499807E-3</v>
      </c>
    </row>
    <row r="23" spans="1:37" s="30" customFormat="1" ht="15" x14ac:dyDescent="0.25">
      <c r="D23" s="33"/>
      <c r="L23" s="33"/>
      <c r="M23" s="33"/>
      <c r="U23" s="33"/>
      <c r="V23" s="33"/>
      <c r="AE23" s="33"/>
    </row>
    <row r="24" spans="1:37" s="62" customFormat="1" ht="15" x14ac:dyDescent="0.25">
      <c r="A24" s="63" t="s">
        <v>51</v>
      </c>
      <c r="B24" s="63"/>
      <c r="C24" s="63"/>
      <c r="D24" s="37">
        <f t="shared" ref="D24:J24" si="16">D20+D21-D22</f>
        <v>-1.6743604039634208E-2</v>
      </c>
      <c r="E24" s="37">
        <f t="shared" si="16"/>
        <v>-1.67533077726966E-2</v>
      </c>
      <c r="F24" s="37">
        <f t="shared" si="16"/>
        <v>-1.5609142647590203E-2</v>
      </c>
      <c r="G24" s="37">
        <f t="shared" si="16"/>
        <v>-1.5507397862927822E-2</v>
      </c>
      <c r="H24" s="37">
        <f t="shared" si="16"/>
        <v>-1.5782386418058101E-2</v>
      </c>
      <c r="I24" s="37">
        <f t="shared" si="16"/>
        <v>-1.5858008634182737E-2</v>
      </c>
      <c r="J24" s="37">
        <f t="shared" si="16"/>
        <v>-1.5902048667091086E-2</v>
      </c>
      <c r="K24" s="37"/>
      <c r="L24" s="37"/>
      <c r="M24" s="37">
        <f t="shared" ref="M24:S24" si="17">M20+M21-M22</f>
        <v>-1.624295240205165E-2</v>
      </c>
      <c r="N24" s="37">
        <f t="shared" si="17"/>
        <v>-1.6261348656134662E-2</v>
      </c>
      <c r="O24" s="37">
        <f t="shared" si="17"/>
        <v>-1.6141883768112233E-2</v>
      </c>
      <c r="P24" s="37">
        <f t="shared" si="17"/>
        <v>-1.6184551699308034E-2</v>
      </c>
      <c r="Q24" s="37">
        <f t="shared" si="17"/>
        <v>-1.6214712794078469E-2</v>
      </c>
      <c r="R24" s="37">
        <f t="shared" si="17"/>
        <v>-1.6263655935064184E-2</v>
      </c>
      <c r="S24" s="37">
        <f t="shared" si="17"/>
        <v>-1.6213230570539514E-2</v>
      </c>
      <c r="T24" s="37"/>
      <c r="U24" s="37"/>
      <c r="V24" s="37">
        <f t="shared" ref="V24:AB24" si="18">V20+V21-V22</f>
        <v>-1.5103981555000676E-2</v>
      </c>
      <c r="W24" s="37">
        <f t="shared" si="18"/>
        <v>-1.5156710273791747E-2</v>
      </c>
      <c r="X24" s="37">
        <f t="shared" si="18"/>
        <v>-1.533436928273371E-2</v>
      </c>
      <c r="Y24" s="37">
        <f t="shared" si="18"/>
        <v>-1.5420929670919705E-2</v>
      </c>
      <c r="Z24" s="37">
        <f t="shared" si="18"/>
        <v>-1.5493181633348429E-2</v>
      </c>
      <c r="AA24" s="37">
        <f t="shared" si="18"/>
        <v>-1.5541590993021576E-2</v>
      </c>
      <c r="AB24" s="37">
        <f t="shared" si="18"/>
        <v>-1.5389356370763031E-2</v>
      </c>
      <c r="AC24" s="37"/>
      <c r="AD24" s="37"/>
      <c r="AE24" s="37">
        <f t="shared" ref="AE24:AK24" si="19">AE20+AE21-AE22</f>
        <v>-1.3791068738478067E-2</v>
      </c>
      <c r="AF24" s="37">
        <f t="shared" si="19"/>
        <v>-1.3909475747521828E-2</v>
      </c>
      <c r="AG24" s="37">
        <f t="shared" si="19"/>
        <v>-1.3795538522591879E-2</v>
      </c>
      <c r="AH24" s="37">
        <f t="shared" si="19"/>
        <v>-1.1562570366353733E-2</v>
      </c>
      <c r="AI24" s="37">
        <f t="shared" si="19"/>
        <v>-1.2896845404383211E-2</v>
      </c>
      <c r="AJ24" s="37">
        <f t="shared" si="19"/>
        <v>-1.3060499948135195E-2</v>
      </c>
      <c r="AK24" s="37">
        <f t="shared" si="19"/>
        <v>-1.304498599779717E-2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 Drivers</vt:lpstr>
      <vt:lpstr>Opex Modelling Results</vt:lpstr>
      <vt:lpstr>Opex Forecasts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2014-11-26T01:57:14Z</dcterms:created>
  <dcterms:modified xsi:type="dcterms:W3CDTF">2014-11-26T01:57:20Z</dcterms:modified>
</cp:coreProperties>
</file>