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SA AA 21\Expenditure &amp; Incentives\CESS\"/>
    </mc:Choice>
  </mc:AlternateContent>
  <bookViews>
    <workbookView xWindow="0" yWindow="0" windowWidth="22590" windowHeight="8385"/>
  </bookViews>
  <sheets>
    <sheet name="Cover" sheetId="4" r:id="rId1"/>
    <sheet name="Input | Performance Targets" sheetId="2" r:id="rId2"/>
    <sheet name="SA RAB" sheetId="3" r:id="rId3"/>
  </sheets>
  <externalReferences>
    <externalReference r:id="rId4"/>
    <externalReference r:id="rId5"/>
    <externalReference r:id="rId6"/>
    <externalReference r:id="rId7"/>
  </externalReferences>
  <definedNames>
    <definedName name="Asset1">'[1]RFM input'!$F$7</definedName>
    <definedName name="Asset2">'[1]RFM input'!$F$8</definedName>
    <definedName name="Asset3">'[1]RFM input'!$F$9</definedName>
    <definedName name="Asset4">'[1]RFM input'!$F$10</definedName>
    <definedName name="Asset5">'[1]RFM input'!$F$11</definedName>
    <definedName name="Asset6">'[1]RFM input'!$F$12</definedName>
    <definedName name="Asset7">'[1]RFM input'!$F$13</definedName>
    <definedName name="Dec19Jun21CPI">[2]CPI!$F$21</definedName>
    <definedName name="NSP">'[3]Input | General'!$D$6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3" l="1"/>
  <c r="N7" i="3"/>
  <c r="N8" i="3"/>
  <c r="N5" i="3"/>
  <c r="K6" i="3"/>
  <c r="L6" i="3" s="1"/>
  <c r="K7" i="3"/>
  <c r="L7" i="3" s="1"/>
  <c r="L5" i="3" l="1"/>
  <c r="K5" i="3"/>
  <c r="L8" i="3" l="1"/>
  <c r="I10" i="2" l="1"/>
  <c r="J10" i="2"/>
  <c r="K10" i="2"/>
  <c r="L10" i="2"/>
  <c r="H10" i="2"/>
  <c r="H9" i="2"/>
  <c r="J20" i="2"/>
  <c r="K20" i="2"/>
  <c r="L20" i="2"/>
  <c r="I20" i="2"/>
  <c r="H36" i="2"/>
  <c r="I36" i="2"/>
  <c r="J36" i="2"/>
  <c r="K36" i="2"/>
  <c r="L36" i="2"/>
  <c r="H37" i="2"/>
  <c r="I37" i="2"/>
  <c r="J37" i="2"/>
  <c r="K37" i="2"/>
  <c r="L37" i="2"/>
  <c r="I35" i="2"/>
  <c r="J35" i="2"/>
  <c r="K35" i="2"/>
  <c r="L35" i="2"/>
  <c r="H35" i="2"/>
  <c r="I31" i="2"/>
  <c r="J31" i="2"/>
  <c r="K31" i="2"/>
  <c r="L31" i="2"/>
  <c r="H31" i="2"/>
  <c r="L23" i="2" l="1"/>
  <c r="K23" i="2"/>
  <c r="J23" i="2"/>
  <c r="I23" i="2"/>
  <c r="H23" i="2"/>
  <c r="H12" i="2" l="1"/>
  <c r="I9" i="2"/>
  <c r="I12" i="2" s="1"/>
  <c r="K9" i="2" l="1"/>
  <c r="K12" i="2" s="1"/>
  <c r="L9" i="2"/>
  <c r="L12" i="2" s="1"/>
  <c r="J9" i="2"/>
  <c r="J12" i="2" s="1"/>
  <c r="C15" i="2" l="1"/>
  <c r="H27" i="2"/>
  <c r="I27" i="2"/>
  <c r="J27" i="2"/>
  <c r="K27" i="2"/>
  <c r="L27" i="2"/>
  <c r="H42" i="2"/>
  <c r="I42" i="2"/>
  <c r="J42" i="2"/>
  <c r="K42" i="2"/>
  <c r="L42" i="2"/>
  <c r="E44" i="2"/>
  <c r="H44" i="2"/>
  <c r="I44" i="2"/>
  <c r="J44" i="2"/>
  <c r="K44" i="2"/>
  <c r="L44" i="2"/>
  <c r="E45" i="2"/>
  <c r="H45" i="2"/>
  <c r="I45" i="2"/>
  <c r="J45" i="2"/>
  <c r="K45" i="2"/>
  <c r="L45" i="2"/>
  <c r="H46" i="2"/>
  <c r="I46" i="2"/>
  <c r="J46" i="2"/>
  <c r="K46" i="2"/>
  <c r="L46" i="2"/>
  <c r="E47" i="2"/>
  <c r="H47" i="2"/>
  <c r="I47" i="2"/>
  <c r="J47" i="2"/>
  <c r="K47" i="2"/>
  <c r="L47" i="2"/>
  <c r="E48" i="2"/>
  <c r="H48" i="2"/>
  <c r="I48" i="2"/>
  <c r="J48" i="2"/>
  <c r="K48" i="2"/>
  <c r="L48" i="2"/>
  <c r="N48" i="2" l="1"/>
  <c r="N44" i="2"/>
  <c r="N46" i="2"/>
  <c r="N47" i="2"/>
  <c r="N45" i="2"/>
</calcChain>
</file>

<file path=xl/sharedStrings.xml><?xml version="1.0" encoding="utf-8"?>
<sst xmlns="http://schemas.openxmlformats.org/spreadsheetml/2006/main" count="109" uniqueCount="53">
  <si>
    <t>Unplanned SAIFI</t>
  </si>
  <si>
    <t>Unplanned SAIDI</t>
  </si>
  <si>
    <t>Mains leaks</t>
  </si>
  <si>
    <t>Service leaks</t>
  </si>
  <si>
    <t>Meter leaks</t>
  </si>
  <si>
    <t>leaks per km of main</t>
  </si>
  <si>
    <t>End</t>
  </si>
  <si>
    <t>N/A</t>
  </si>
  <si>
    <t>Calculated</t>
  </si>
  <si>
    <t>Average</t>
  </si>
  <si>
    <t>Basis</t>
  </si>
  <si>
    <t>Unit</t>
  </si>
  <si>
    <t>Source</t>
  </si>
  <si>
    <t>Input | Actual / Estimate Performance Measures</t>
  </si>
  <si>
    <t>number</t>
  </si>
  <si>
    <t>Leaks affected customers</t>
  </si>
  <si>
    <t>Meters</t>
  </si>
  <si>
    <t>Services</t>
  </si>
  <si>
    <t>Mains</t>
  </si>
  <si>
    <t>Publicly reported gas leaks</t>
  </si>
  <si>
    <t>minutes</t>
  </si>
  <si>
    <t>Total number of unplanned minutes off supply</t>
  </si>
  <si>
    <t>number of outages</t>
  </si>
  <si>
    <t>Total number of unplanned outages</t>
  </si>
  <si>
    <t>Unplanned outages</t>
  </si>
  <si>
    <t>Input | Actual Asset Performance</t>
  </si>
  <si>
    <t>km of main</t>
  </si>
  <si>
    <t>Average length of mains</t>
  </si>
  <si>
    <t>End of year</t>
  </si>
  <si>
    <t>Start of year</t>
  </si>
  <si>
    <t>Length of mains</t>
  </si>
  <si>
    <t>number of customers</t>
  </si>
  <si>
    <t>Average customer numbers</t>
  </si>
  <si>
    <t>Customer numbers</t>
  </si>
  <si>
    <t>Input | Actual Network Characteristics</t>
  </si>
  <si>
    <t>Input | Performance Targets</t>
  </si>
  <si>
    <t>Internal Link</t>
  </si>
  <si>
    <t>Input</t>
  </si>
  <si>
    <t>Key:</t>
  </si>
  <si>
    <t>AGN SA 2022-26 Capital expenditure sharing scheme model</t>
  </si>
  <si>
    <t>AGN SA</t>
  </si>
  <si>
    <t>2018/19</t>
  </si>
  <si>
    <t>2017/18</t>
  </si>
  <si>
    <t>2016/17</t>
  </si>
  <si>
    <t>2015/16</t>
  </si>
  <si>
    <t>2014/15</t>
  </si>
  <si>
    <t>Asset Values ($m Nominal)</t>
  </si>
  <si>
    <t>Nominal Opening Capital Base</t>
  </si>
  <si>
    <t>Inlets</t>
  </si>
  <si>
    <t>Asset value weighting</t>
  </si>
  <si>
    <t>API weighting</t>
  </si>
  <si>
    <t>5 yr average</t>
  </si>
  <si>
    <t>Proportion of Measure (Leaks)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</si>
</sst>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_-;[Red]\(#,##0.00\)_-;_-* &quot;-&quot;??_-;_-@_-"/>
    <numFmt numFmtId="166" formatCode="_(#,##0_);\(#,##0\);_(&quot;-&quot;_)"/>
    <numFmt numFmtId="167" formatCode="&quot;Warning&quot;;&quot;Warning&quot;;&quot;OK&quot;"/>
    <numFmt numFmtId="168" formatCode="mm/dd/yy"/>
    <numFmt numFmtId="169" formatCode="_([$€-2]* #,##0.00_);_([$€-2]* \(#,##0.00\);_([$€-2]* &quot;-&quot;??_)"/>
    <numFmt numFmtId="170" formatCode="0_);[Red]\(0\)"/>
    <numFmt numFmtId="171" formatCode="0.0%"/>
    <numFmt numFmtId="172" formatCode="dd/mmm"/>
    <numFmt numFmtId="173" formatCode="_(* #,##0_);_(* \(#,##0\);_(* &quot;-&quot;?_);_(@_)"/>
    <numFmt numFmtId="174" formatCode="#,##0.0_);\(#,##0.0\)"/>
    <numFmt numFmtId="175" formatCode="#,##0_ ;\-#,##0\ "/>
    <numFmt numFmtId="176" formatCode="#,##0;[Red]\(#,##0.0\)"/>
    <numFmt numFmtId="177" formatCode="#,##0_ ;[Red]\(#,##0\)\ "/>
    <numFmt numFmtId="178" formatCode="#,##0.00;\(#,##0.00\)"/>
    <numFmt numFmtId="179" formatCode="_)d\-mmm\-yy_)"/>
    <numFmt numFmtId="180" formatCode="_(#,##0.0_);\(#,##0.0\);_(&quot;-&quot;_)"/>
    <numFmt numFmtId="181" formatCode="_(###0_);\(###0\);_(###0_)"/>
    <numFmt numFmtId="182" formatCode="#,##0.0000_);[Red]\(#,##0.0000\)"/>
    <numFmt numFmtId="184" formatCode="_(* #,##0.0_);_(* \(#,##0.0\);_(* &quot;-&quot;?_);_(@_)"/>
    <numFmt numFmtId="186" formatCode="_(* #,##0.00_);_(\-* #,##0.00_);_(* &quot;-&quot;??_);_(@_)"/>
    <numFmt numFmtId="187" formatCode="_(* #,##0.00_);_(* \(#,##0.00\);_(* &quot;-&quot;??_);_(@_)"/>
  </numFmts>
  <fonts count="98">
    <font>
      <sz val="11"/>
      <color theme="1"/>
      <name val="Tahoma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i/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b/>
      <sz val="10"/>
      <color theme="1"/>
      <name val="Arial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i/>
      <sz val="8"/>
      <name val="Arial"/>
      <family val="2"/>
    </font>
    <font>
      <b/>
      <i/>
      <sz val="11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u/>
      <sz val="7"/>
      <color theme="10"/>
      <name val="Arial"/>
      <family val="2"/>
    </font>
    <font>
      <sz val="7"/>
      <color theme="1"/>
      <name val="Arial"/>
      <family val="2"/>
    </font>
    <font>
      <sz val="7"/>
      <color indexed="8"/>
      <name val="Arial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8"/>
      <color rgb="FFFF00FF"/>
      <name val="Arial"/>
      <family val="2"/>
    </font>
    <font>
      <sz val="8"/>
      <color rgb="FFFF00FF"/>
      <name val="Tahoma"/>
      <family val="2"/>
    </font>
    <font>
      <sz val="10"/>
      <name val="Helvetica"/>
    </font>
    <font>
      <i/>
      <sz val="8"/>
      <name val="Arial"/>
      <family val="2"/>
    </font>
    <font>
      <i/>
      <sz val="10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99"/>
        <bgColor rgb="FF000000"/>
      </patternFill>
    </fill>
  </fills>
  <borders count="2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</borders>
  <cellStyleXfs count="36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2" borderId="1" applyNumberFormat="0" applyAlignment="0" applyProtection="0"/>
    <xf numFmtId="0" fontId="4" fillId="0" borderId="0" applyNumberFormat="0" applyFill="0" applyBorder="0" applyAlignment="0" applyProtection="0"/>
    <xf numFmtId="0" fontId="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9" fillId="0" borderId="0"/>
    <xf numFmtId="165" fontId="19" fillId="0" borderId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0" borderId="0"/>
    <xf numFmtId="166" fontId="19" fillId="0" borderId="7">
      <alignment horizontal="right" vertical="center"/>
      <protection locked="0"/>
    </xf>
    <xf numFmtId="42" fontId="23" fillId="0" borderId="0" applyFont="0" applyFill="0" applyBorder="0" applyAlignment="0" applyProtection="0"/>
    <xf numFmtId="0" fontId="24" fillId="27" borderId="0" applyNumberFormat="0" applyBorder="0" applyAlignment="0" applyProtection="0"/>
    <xf numFmtId="0" fontId="25" fillId="0" borderId="0" applyNumberFormat="0" applyFill="0" applyBorder="0" applyAlignment="0"/>
    <xf numFmtId="41" fontId="18" fillId="28" borderId="0" applyNumberFormat="0" applyFont="0" applyBorder="0" applyAlignment="0">
      <alignment horizontal="right"/>
    </xf>
    <xf numFmtId="41" fontId="18" fillId="28" borderId="0" applyNumberFormat="0" applyFont="0" applyBorder="0" applyAlignment="0">
      <alignment horizontal="right"/>
    </xf>
    <xf numFmtId="0" fontId="26" fillId="0" borderId="0" applyNumberFormat="0" applyFill="0" applyBorder="0" applyAlignment="0">
      <protection locked="0"/>
    </xf>
    <xf numFmtId="0" fontId="27" fillId="29" borderId="0"/>
    <xf numFmtId="0" fontId="28" fillId="11" borderId="8" applyNumberFormat="0" applyAlignment="0" applyProtection="0"/>
    <xf numFmtId="167" fontId="29" fillId="0" borderId="9">
      <alignment horizontal="center"/>
    </xf>
    <xf numFmtId="0" fontId="30" fillId="30" borderId="10" applyNumberFormat="0" applyAlignment="0" applyProtection="0"/>
    <xf numFmtId="0" fontId="31" fillId="31" borderId="6">
      <alignment horizontal="center" vertical="center"/>
    </xf>
    <xf numFmtId="41" fontId="1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3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18" fillId="35" borderId="8"/>
    <xf numFmtId="169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37" fillId="0" borderId="0"/>
    <xf numFmtId="0" fontId="38" fillId="0" borderId="0"/>
    <xf numFmtId="0" fontId="39" fillId="36" borderId="0" applyNumberFormat="0" applyBorder="0" applyAlignment="0" applyProtection="0"/>
    <xf numFmtId="0" fontId="40" fillId="0" borderId="0" applyFill="0" applyBorder="0"/>
    <xf numFmtId="0" fontId="41" fillId="0" borderId="0" applyNumberFormat="0" applyFill="0"/>
    <xf numFmtId="0" fontId="42" fillId="0" borderId="0" applyFill="0"/>
    <xf numFmtId="0" fontId="43" fillId="0" borderId="0" applyFill="0"/>
    <xf numFmtId="0" fontId="44" fillId="0" borderId="0" applyFill="0"/>
    <xf numFmtId="0" fontId="14" fillId="0" borderId="0" applyFill="0" applyBorder="0">
      <alignment vertical="center"/>
    </xf>
    <xf numFmtId="0" fontId="45" fillId="0" borderId="11" applyNumberFormat="0" applyFill="0" applyAlignment="0" applyProtection="0"/>
    <xf numFmtId="0" fontId="14" fillId="0" borderId="0" applyFill="0" applyBorder="0">
      <alignment vertical="center"/>
    </xf>
    <xf numFmtId="0" fontId="46" fillId="0" borderId="0" applyFill="0" applyBorder="0">
      <alignment vertical="center"/>
    </xf>
    <xf numFmtId="0" fontId="47" fillId="0" borderId="12" applyNumberFormat="0" applyFill="0" applyAlignment="0" applyProtection="0"/>
    <xf numFmtId="0" fontId="46" fillId="0" borderId="0" applyFill="0" applyBorder="0">
      <alignment vertical="center"/>
    </xf>
    <xf numFmtId="0" fontId="16" fillId="0" borderId="0" applyFill="0" applyBorder="0">
      <alignment vertical="center"/>
    </xf>
    <xf numFmtId="0" fontId="48" fillId="0" borderId="13" applyNumberFormat="0" applyFill="0" applyAlignment="0" applyProtection="0"/>
    <xf numFmtId="0" fontId="16" fillId="0" borderId="0" applyFill="0" applyBorder="0">
      <alignment vertical="center"/>
    </xf>
    <xf numFmtId="0" fontId="19" fillId="0" borderId="0" applyFill="0" applyBorder="0">
      <alignment vertical="center"/>
    </xf>
    <xf numFmtId="0" fontId="48" fillId="0" borderId="0" applyNumberFormat="0" applyFill="0" applyBorder="0" applyAlignment="0" applyProtection="0"/>
    <xf numFmtId="0" fontId="19" fillId="0" borderId="0" applyFill="0" applyBorder="0">
      <alignment vertical="center"/>
    </xf>
    <xf numFmtId="171" fontId="49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Fill="0" applyBorder="0">
      <alignment horizontal="center" vertical="center"/>
      <protection locked="0"/>
    </xf>
    <xf numFmtId="0" fontId="52" fillId="0" borderId="0" applyFill="0" applyBorder="0">
      <alignment horizontal="left" vertical="center"/>
      <protection locked="0"/>
    </xf>
    <xf numFmtId="0" fontId="53" fillId="9" borderId="8" applyNumberFormat="0" applyAlignment="0" applyProtection="0"/>
    <xf numFmtId="172" fontId="13" fillId="37" borderId="0" applyProtection="0"/>
    <xf numFmtId="41" fontId="18" fillId="38" borderId="0" applyFont="0" applyBorder="0" applyAlignment="0">
      <alignment horizontal="right"/>
      <protection locked="0"/>
    </xf>
    <xf numFmtId="41" fontId="18" fillId="38" borderId="0" applyFont="0" applyBorder="0" applyAlignment="0">
      <alignment horizontal="right"/>
      <protection locked="0"/>
    </xf>
    <xf numFmtId="173" fontId="18" fillId="6" borderId="0" applyFont="0" applyBorder="0">
      <alignment horizontal="right"/>
      <protection locked="0"/>
    </xf>
    <xf numFmtId="173" fontId="18" fillId="6" borderId="0" applyFont="0" applyBorder="0">
      <alignment horizontal="right"/>
      <protection locked="0"/>
    </xf>
    <xf numFmtId="41" fontId="18" fillId="39" borderId="0" applyFont="0" applyBorder="0">
      <alignment horizontal="right"/>
      <protection locked="0"/>
    </xf>
    <xf numFmtId="41" fontId="18" fillId="39" borderId="0" applyFont="0" applyBorder="0">
      <alignment horizontal="right"/>
      <protection locked="0"/>
    </xf>
    <xf numFmtId="0" fontId="27" fillId="40" borderId="0"/>
    <xf numFmtId="0" fontId="18" fillId="4" borderId="14" applyNumberFormat="0" applyFont="0" applyAlignment="0"/>
    <xf numFmtId="0" fontId="19" fillId="28" borderId="0"/>
    <xf numFmtId="0" fontId="54" fillId="0" borderId="15" applyNumberFormat="0" applyFill="0" applyAlignment="0" applyProtection="0"/>
    <xf numFmtId="174" fontId="55" fillId="0" borderId="0"/>
    <xf numFmtId="0" fontId="56" fillId="0" borderId="0" applyFill="0" applyBorder="0">
      <alignment horizontal="left" vertical="center"/>
    </xf>
    <xf numFmtId="0" fontId="57" fillId="12" borderId="0" applyNumberFormat="0" applyBorder="0" applyAlignment="0" applyProtection="0"/>
    <xf numFmtId="175" fontId="5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3" fillId="0" borderId="0"/>
    <xf numFmtId="0" fontId="18" fillId="7" borderId="0"/>
    <xf numFmtId="0" fontId="18" fillId="0" borderId="0"/>
    <xf numFmtId="0" fontId="2" fillId="0" borderId="0"/>
    <xf numFmtId="0" fontId="18" fillId="0" borderId="0"/>
    <xf numFmtId="0" fontId="18" fillId="0" borderId="0"/>
    <xf numFmtId="0" fontId="18" fillId="10" borderId="16" applyNumberFormat="0" applyFont="0" applyAlignment="0" applyProtection="0"/>
    <xf numFmtId="0" fontId="59" fillId="37" borderId="17" applyNumberFormat="0"/>
    <xf numFmtId="0" fontId="60" fillId="11" borderId="18" applyNumberFormat="0" applyAlignment="0" applyProtection="0"/>
    <xf numFmtId="176" fontId="18" fillId="0" borderId="0" applyFill="0" applyBorder="0"/>
    <xf numFmtId="176" fontId="18" fillId="0" borderId="0" applyFill="0" applyBorder="0"/>
    <xf numFmtId="176" fontId="18" fillId="0" borderId="0" applyFill="0" applyBorder="0"/>
    <xf numFmtId="9" fontId="6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62" fillId="0" borderId="0"/>
    <xf numFmtId="0" fontId="16" fillId="0" borderId="0" applyFill="0" applyBorder="0">
      <alignment vertical="center"/>
    </xf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177" fontId="63" fillId="0" borderId="4"/>
    <xf numFmtId="0" fontId="64" fillId="0" borderId="3">
      <alignment horizontal="center"/>
    </xf>
    <xf numFmtId="3" fontId="32" fillId="0" borderId="0" applyFont="0" applyFill="0" applyBorder="0" applyAlignment="0" applyProtection="0"/>
    <xf numFmtId="0" fontId="32" fillId="41" borderId="0" applyNumberFormat="0" applyFont="0" applyBorder="0" applyAlignment="0" applyProtection="0"/>
    <xf numFmtId="178" fontId="18" fillId="0" borderId="0"/>
    <xf numFmtId="178" fontId="18" fillId="0" borderId="0"/>
    <xf numFmtId="178" fontId="18" fillId="0" borderId="0"/>
    <xf numFmtId="179" fontId="19" fillId="0" borderId="0" applyFill="0" applyBorder="0">
      <alignment horizontal="right" vertical="center"/>
    </xf>
    <xf numFmtId="180" fontId="19" fillId="0" borderId="0" applyFill="0" applyBorder="0">
      <alignment horizontal="right" vertical="center"/>
    </xf>
    <xf numFmtId="181" fontId="19" fillId="0" borderId="0" applyFill="0" applyBorder="0">
      <alignment horizontal="right" vertical="center"/>
    </xf>
    <xf numFmtId="0" fontId="18" fillId="10" borderId="0" applyNumberFormat="0" applyFont="0" applyBorder="0" applyAlignment="0" applyProtection="0"/>
    <xf numFmtId="0" fontId="18" fillId="10" borderId="0" applyNumberFormat="0" applyFont="0" applyBorder="0" applyAlignment="0" applyProtection="0"/>
    <xf numFmtId="0" fontId="18" fillId="11" borderId="0" applyNumberFormat="0" applyFont="0" applyBorder="0" applyAlignment="0" applyProtection="0"/>
    <xf numFmtId="0" fontId="18" fillId="11" borderId="0" applyNumberFormat="0" applyFont="0" applyBorder="0" applyAlignment="0" applyProtection="0"/>
    <xf numFmtId="0" fontId="18" fillId="13" borderId="0" applyNumberFormat="0" applyFont="0" applyBorder="0" applyAlignment="0" applyProtection="0"/>
    <xf numFmtId="0" fontId="18" fillId="13" borderId="0" applyNumberFormat="0" applyFon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13" borderId="0" applyNumberFormat="0" applyFont="0" applyBorder="0" applyAlignment="0" applyProtection="0"/>
    <xf numFmtId="0" fontId="18" fillId="13" borderId="0" applyNumberFormat="0" applyFon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Border="0" applyAlignment="0" applyProtection="0"/>
    <xf numFmtId="0" fontId="18" fillId="0" borderId="0" applyNumberFormat="0" applyFont="0" applyBorder="0" applyAlignment="0" applyProtection="0"/>
    <xf numFmtId="0" fontId="65" fillId="0" borderId="0" applyNumberFormat="0" applyFill="0" applyBorder="0" applyAlignment="0" applyProtection="0"/>
    <xf numFmtId="0" fontId="66" fillId="42" borderId="0"/>
    <xf numFmtId="0" fontId="67" fillId="42" borderId="0" applyNumberFormat="0"/>
    <xf numFmtId="0" fontId="68" fillId="42" borderId="0"/>
    <xf numFmtId="0" fontId="18" fillId="0" borderId="0"/>
    <xf numFmtId="0" fontId="18" fillId="0" borderId="0"/>
    <xf numFmtId="0" fontId="18" fillId="0" borderId="0"/>
    <xf numFmtId="0" fontId="56" fillId="0" borderId="0"/>
    <xf numFmtId="0" fontId="69" fillId="0" borderId="0"/>
    <xf numFmtId="15" fontId="18" fillId="0" borderId="0"/>
    <xf numFmtId="15" fontId="18" fillId="0" borderId="0"/>
    <xf numFmtId="15" fontId="18" fillId="0" borderId="0"/>
    <xf numFmtId="10" fontId="18" fillId="0" borderId="0"/>
    <xf numFmtId="10" fontId="18" fillId="0" borderId="0"/>
    <xf numFmtId="10" fontId="18" fillId="0" borderId="0"/>
    <xf numFmtId="0" fontId="70" fillId="43" borderId="19" applyBorder="0" applyProtection="0">
      <alignment horizontal="centerContinuous" vertical="center"/>
    </xf>
    <xf numFmtId="0" fontId="71" fillId="0" borderId="0" applyBorder="0" applyProtection="0">
      <alignment vertical="center"/>
    </xf>
    <xf numFmtId="0" fontId="72" fillId="0" borderId="0">
      <alignment horizontal="left"/>
    </xf>
    <xf numFmtId="0" fontId="72" fillId="0" borderId="5" applyFill="0" applyBorder="0" applyProtection="0">
      <alignment horizontal="left" vertical="top"/>
    </xf>
    <xf numFmtId="0" fontId="73" fillId="44" borderId="6" applyNumberFormat="0">
      <alignment horizontal="center" vertical="center"/>
    </xf>
    <xf numFmtId="0" fontId="74" fillId="45" borderId="8" applyNumberFormat="0" applyAlignment="0">
      <alignment horizontal="right"/>
    </xf>
    <xf numFmtId="49" fontId="18" fillId="0" borderId="0" applyFont="0" applyFill="0" applyBorder="0" applyAlignment="0" applyProtection="0"/>
    <xf numFmtId="0" fontId="75" fillId="0" borderId="0"/>
    <xf numFmtId="49" fontId="18" fillId="0" borderId="0" applyFont="0" applyFill="0" applyBorder="0" applyAlignment="0" applyProtection="0"/>
    <xf numFmtId="0" fontId="76" fillId="0" borderId="0"/>
    <xf numFmtId="0" fontId="76" fillId="0" borderId="0"/>
    <xf numFmtId="0" fontId="75" fillId="0" borderId="0"/>
    <xf numFmtId="174" fontId="77" fillId="0" borderId="0"/>
    <xf numFmtId="0" fontId="65" fillId="0" borderId="0" applyNumberFormat="0" applyFill="0" applyBorder="0" applyAlignment="0" applyProtection="0"/>
    <xf numFmtId="0" fontId="78" fillId="0" borderId="0" applyFill="0" applyBorder="0">
      <alignment horizontal="left" vertical="center"/>
      <protection locked="0"/>
    </xf>
    <xf numFmtId="0" fontId="75" fillId="0" borderId="0"/>
    <xf numFmtId="0" fontId="79" fillId="0" borderId="0" applyFill="0" applyBorder="0">
      <alignment horizontal="left" vertical="center"/>
      <protection locked="0"/>
    </xf>
    <xf numFmtId="0" fontId="35" fillId="0" borderId="20" applyNumberFormat="0" applyFill="0" applyAlignment="0" applyProtection="0"/>
    <xf numFmtId="0" fontId="14" fillId="4" borderId="14" applyNumberFormat="0" applyAlignment="0"/>
    <xf numFmtId="0" fontId="29" fillId="0" borderId="0" applyNumberFormat="0" applyFill="0" applyBorder="0"/>
    <xf numFmtId="0" fontId="80" fillId="46" borderId="14" applyNumberFormat="0">
      <protection locked="0"/>
    </xf>
    <xf numFmtId="0" fontId="81" fillId="0" borderId="0" applyNumberFormat="0" applyFill="0" applyBorder="0" applyAlignment="0" applyProtection="0"/>
    <xf numFmtId="182" fontId="18" fillId="0" borderId="19" applyBorder="0" applyProtection="0">
      <alignment horizontal="right"/>
    </xf>
    <xf numFmtId="182" fontId="18" fillId="0" borderId="19" applyBorder="0" applyProtection="0">
      <alignment horizontal="right"/>
    </xf>
    <xf numFmtId="182" fontId="18" fillId="0" borderId="19" applyBorder="0" applyProtection="0">
      <alignment horizontal="right"/>
    </xf>
    <xf numFmtId="0" fontId="82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2" fillId="0" borderId="0"/>
    <xf numFmtId="9" fontId="12" fillId="0" borderId="0" applyFont="0" applyFill="0" applyBorder="0" applyAlignment="0" applyProtection="0"/>
    <xf numFmtId="166" fontId="19" fillId="0" borderId="7">
      <alignment horizontal="right" vertical="center"/>
      <protection locked="0"/>
    </xf>
    <xf numFmtId="43" fontId="12" fillId="0" borderId="0" applyFont="0" applyFill="0" applyBorder="0" applyAlignment="0" applyProtection="0"/>
    <xf numFmtId="0" fontId="28" fillId="11" borderId="8" applyNumberFormat="0" applyAlignment="0" applyProtection="0"/>
    <xf numFmtId="0" fontId="53" fillId="9" borderId="8" applyNumberFormat="0" applyAlignment="0" applyProtection="0"/>
    <xf numFmtId="0" fontId="18" fillId="10" borderId="16" applyNumberFormat="0" applyFont="0" applyAlignment="0" applyProtection="0"/>
    <xf numFmtId="0" fontId="60" fillId="11" borderId="18" applyNumberFormat="0" applyAlignment="0" applyProtection="0"/>
    <xf numFmtId="0" fontId="35" fillId="0" borderId="20" applyNumberFormat="0" applyFill="0" applyAlignment="0" applyProtection="0"/>
    <xf numFmtId="167" fontId="29" fillId="0" borderId="9">
      <alignment horizontal="center"/>
    </xf>
    <xf numFmtId="0" fontId="2" fillId="0" borderId="0"/>
    <xf numFmtId="0" fontId="4" fillId="0" borderId="0" applyNumberFormat="0" applyFill="0" applyBorder="0" applyAlignment="0" applyProtection="0"/>
    <xf numFmtId="0" fontId="1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4" fillId="0" borderId="0"/>
    <xf numFmtId="9" fontId="74" fillId="0" borderId="0" applyFont="0" applyFill="0" applyBorder="0" applyAlignment="0" applyProtection="0"/>
    <xf numFmtId="0" fontId="2" fillId="3" borderId="0" applyNumberFormat="0" applyBorder="0" applyAlignment="0" applyProtection="0"/>
    <xf numFmtId="184" fontId="18" fillId="39" borderId="0" applyFont="0" applyBorder="0">
      <alignment horizontal="right"/>
    </xf>
    <xf numFmtId="171" fontId="18" fillId="39" borderId="0" applyFont="0" applyBorder="0" applyAlignment="0"/>
    <xf numFmtId="184" fontId="18" fillId="39" borderId="0" applyFont="0" applyBorder="0">
      <alignment horizontal="right"/>
    </xf>
    <xf numFmtId="41" fontId="18" fillId="47" borderId="0" applyFont="0" applyBorder="0" applyAlignment="0">
      <alignment horizontal="right"/>
      <protection locked="0"/>
    </xf>
    <xf numFmtId="10" fontId="18" fillId="47" borderId="0" applyFont="0" applyBorder="0">
      <alignment horizontal="right"/>
      <protection locked="0"/>
    </xf>
    <xf numFmtId="41" fontId="18" fillId="47" borderId="0" applyFont="0" applyBorder="0" applyAlignment="0">
      <alignment horizontal="right"/>
      <protection locked="0"/>
    </xf>
    <xf numFmtId="3" fontId="18" fillId="48" borderId="0" applyFont="0" applyBorder="0">
      <protection locked="0"/>
    </xf>
    <xf numFmtId="171" fontId="46" fillId="48" borderId="0" applyBorder="0" applyAlignment="0">
      <protection locked="0"/>
    </xf>
    <xf numFmtId="171" fontId="85" fillId="49" borderId="0" applyBorder="0" applyAlignment="0"/>
    <xf numFmtId="184" fontId="86" fillId="28" borderId="24" applyFont="0" applyBorder="0" applyAlignment="0"/>
    <xf numFmtId="171" fontId="46" fillId="28" borderId="0" applyFont="0" applyBorder="0" applyAlignment="0"/>
    <xf numFmtId="43" fontId="2" fillId="0" borderId="0" applyFont="0" applyFill="0" applyBorder="0" applyAlignment="0" applyProtection="0"/>
    <xf numFmtId="41" fontId="18" fillId="28" borderId="0" applyNumberFormat="0" applyFont="0" applyBorder="0" applyAlignment="0">
      <alignment horizontal="right"/>
    </xf>
    <xf numFmtId="41" fontId="18" fillId="28" borderId="0" applyNumberFormat="0" applyFont="0" applyBorder="0" applyAlignment="0">
      <alignment horizontal="right"/>
    </xf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18" fillId="38" borderId="0" applyFont="0" applyBorder="0" applyAlignment="0">
      <alignment horizontal="right"/>
      <protection locked="0"/>
    </xf>
    <xf numFmtId="41" fontId="18" fillId="38" borderId="0" applyFont="0" applyBorder="0" applyAlignment="0">
      <alignment horizontal="right"/>
      <protection locked="0"/>
    </xf>
    <xf numFmtId="41" fontId="18" fillId="39" borderId="0" applyFont="0" applyBorder="0">
      <alignment horizontal="right"/>
      <protection locked="0"/>
    </xf>
    <xf numFmtId="41" fontId="18" fillId="39" borderId="0" applyFont="0" applyBorder="0">
      <alignment horizontal="right"/>
      <protection locked="0"/>
    </xf>
    <xf numFmtId="43" fontId="1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18" fillId="47" borderId="0" applyFont="0" applyBorder="0" applyAlignment="0">
      <alignment horizontal="right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5" fillId="0" borderId="0"/>
    <xf numFmtId="9" fontId="95" fillId="0" borderId="0" applyFont="0" applyFill="0" applyBorder="0" applyAlignment="0" applyProtection="0"/>
    <xf numFmtId="0" fontId="95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2" fontId="12" fillId="4" borderId="23" xfId="270" applyNumberFormat="1" applyFont="1" applyFill="1" applyBorder="1" applyAlignment="1">
      <alignment horizontal="center" vertical="center"/>
    </xf>
    <xf numFmtId="1" fontId="12" fillId="4" borderId="23" xfId="270" applyNumberFormat="1" applyFont="1" applyFill="1" applyBorder="1" applyAlignment="1">
      <alignment horizontal="center" vertical="center"/>
    </xf>
    <xf numFmtId="0" fontId="11" fillId="4" borderId="0" xfId="148" applyFont="1" applyFill="1" applyAlignment="1" applyProtection="1">
      <alignment horizontal="center" vertical="center"/>
    </xf>
    <xf numFmtId="49" fontId="90" fillId="50" borderId="0" xfId="148" applyNumberFormat="1" applyFont="1" applyFill="1" applyBorder="1" applyAlignment="1" applyProtection="1">
      <alignment horizontal="left" vertical="center"/>
      <protection locked="0"/>
    </xf>
    <xf numFmtId="49" fontId="17" fillId="4" borderId="0" xfId="148" applyNumberFormat="1" applyFont="1" applyFill="1" applyBorder="1" applyAlignment="1" applyProtection="1">
      <alignment horizontal="left" vertical="center"/>
      <protection locked="0"/>
    </xf>
    <xf numFmtId="0" fontId="8" fillId="5" borderId="2" xfId="148" applyFont="1" applyFill="1" applyBorder="1" applyAlignment="1">
      <alignment vertical="center"/>
    </xf>
    <xf numFmtId="0" fontId="2" fillId="4" borderId="0" xfId="148" applyFill="1" applyBorder="1" applyAlignment="1">
      <alignment vertical="center"/>
    </xf>
    <xf numFmtId="0" fontId="5" fillId="5" borderId="2" xfId="148" applyFont="1" applyFill="1" applyBorder="1" applyAlignment="1">
      <alignment horizontal="center" vertical="center"/>
    </xf>
    <xf numFmtId="0" fontId="10" fillId="5" borderId="2" xfId="148" applyFont="1" applyFill="1" applyBorder="1" applyAlignment="1">
      <alignment horizontal="left" vertical="center"/>
    </xf>
    <xf numFmtId="0" fontId="6" fillId="4" borderId="0" xfId="148" applyFont="1" applyFill="1" applyAlignment="1">
      <alignment horizontal="left" vertical="center"/>
    </xf>
    <xf numFmtId="0" fontId="84" fillId="5" borderId="2" xfId="148" applyFont="1" applyFill="1" applyBorder="1" applyAlignment="1">
      <alignment horizontal="center" vertical="center"/>
    </xf>
    <xf numFmtId="0" fontId="93" fillId="4" borderId="0" xfId="148" applyFont="1" applyFill="1" applyBorder="1" applyAlignment="1">
      <alignment horizontal="left" vertical="center"/>
    </xf>
    <xf numFmtId="0" fontId="17" fillId="4" borderId="0" xfId="148" applyNumberFormat="1" applyFont="1" applyFill="1" applyBorder="1" applyAlignment="1" applyProtection="1">
      <alignment horizontal="center" vertical="center"/>
    </xf>
    <xf numFmtId="0" fontId="8" fillId="5" borderId="2" xfId="148" applyFont="1" applyFill="1" applyBorder="1" applyAlignment="1">
      <alignment horizontal="left" vertical="center"/>
    </xf>
    <xf numFmtId="164" fontId="17" fillId="4" borderId="2" xfId="148" applyNumberFormat="1" applyFont="1" applyFill="1" applyBorder="1" applyAlignment="1" applyProtection="1">
      <alignment horizontal="left" vertical="center"/>
    </xf>
    <xf numFmtId="0" fontId="5" fillId="4" borderId="0" xfId="148" applyFont="1" applyFill="1" applyBorder="1" applyAlignment="1">
      <alignment horizontal="center" vertical="center"/>
    </xf>
    <xf numFmtId="0" fontId="5" fillId="4" borderId="0" xfId="148" applyFont="1" applyFill="1" applyAlignment="1">
      <alignment horizontal="center" vertical="center"/>
    </xf>
    <xf numFmtId="0" fontId="2" fillId="4" borderId="0" xfId="148" applyFill="1" applyAlignment="1">
      <alignment vertical="center"/>
    </xf>
    <xf numFmtId="0" fontId="91" fillId="50" borderId="0" xfId="148" applyFont="1" applyFill="1" applyBorder="1" applyAlignment="1">
      <alignment vertical="center"/>
    </xf>
    <xf numFmtId="0" fontId="7" fillId="4" borderId="0" xfId="148" applyFont="1" applyFill="1" applyAlignment="1">
      <alignment horizontal="left" vertical="center"/>
    </xf>
    <xf numFmtId="0" fontId="92" fillId="4" borderId="0" xfId="148" applyFont="1" applyFill="1" applyAlignment="1">
      <alignment horizontal="center" vertical="center"/>
    </xf>
    <xf numFmtId="0" fontId="15" fillId="0" borderId="22" xfId="148" applyNumberFormat="1" applyFont="1" applyFill="1" applyBorder="1" applyAlignment="1" applyProtection="1">
      <alignment horizontal="center" vertical="center"/>
      <protection locked="0"/>
    </xf>
    <xf numFmtId="164" fontId="15" fillId="4" borderId="2" xfId="148" applyNumberFormat="1" applyFont="1" applyFill="1" applyBorder="1" applyAlignment="1" applyProtection="1">
      <alignment horizontal="center" vertical="center"/>
    </xf>
    <xf numFmtId="0" fontId="6" fillId="4" borderId="0" xfId="148" applyFont="1" applyFill="1" applyBorder="1" applyAlignment="1">
      <alignment horizontal="left" vertical="center"/>
    </xf>
    <xf numFmtId="0" fontId="15" fillId="0" borderId="22" xfId="148" applyNumberFormat="1" applyFont="1" applyFill="1" applyBorder="1" applyAlignment="1" applyProtection="1">
      <alignment horizontal="center" vertical="center"/>
    </xf>
    <xf numFmtId="0" fontId="5" fillId="4" borderId="0" xfId="148" applyFont="1" applyFill="1" applyAlignment="1">
      <alignment horizontal="left" vertical="center"/>
    </xf>
    <xf numFmtId="0" fontId="9" fillId="5" borderId="2" xfId="148" applyFont="1" applyFill="1" applyBorder="1" applyAlignment="1">
      <alignment horizontal="center" vertical="center"/>
    </xf>
    <xf numFmtId="49" fontId="13" fillId="4" borderId="0" xfId="148" applyNumberFormat="1" applyFont="1" applyFill="1" applyBorder="1" applyAlignment="1" applyProtection="1">
      <alignment horizontal="left" vertical="center"/>
      <protection locked="0"/>
    </xf>
    <xf numFmtId="0" fontId="84" fillId="4" borderId="0" xfId="148" applyFont="1" applyFill="1" applyBorder="1" applyAlignment="1">
      <alignment horizontal="center" vertical="center"/>
    </xf>
    <xf numFmtId="0" fontId="83" fillId="4" borderId="0" xfId="148" applyFont="1" applyFill="1" applyBorder="1" applyAlignment="1">
      <alignment horizontal="center" vertical="center"/>
    </xf>
    <xf numFmtId="0" fontId="10" fillId="5" borderId="2" xfId="148" applyFont="1" applyFill="1" applyBorder="1" applyAlignment="1">
      <alignment vertical="center"/>
    </xf>
    <xf numFmtId="0" fontId="94" fillId="4" borderId="0" xfId="148" applyFont="1" applyFill="1" applyAlignment="1">
      <alignment vertical="center"/>
    </xf>
    <xf numFmtId="49" fontId="13" fillId="4" borderId="0" xfId="148" applyNumberFormat="1" applyFont="1" applyFill="1" applyBorder="1" applyAlignment="1" applyProtection="1">
      <alignment horizontal="left" vertical="center" indent="1"/>
      <protection locked="0"/>
    </xf>
    <xf numFmtId="0" fontId="11" fillId="4" borderId="0" xfId="148" applyFont="1" applyFill="1" applyAlignment="1">
      <alignment horizontal="center" vertical="center"/>
    </xf>
    <xf numFmtId="0" fontId="10" fillId="4" borderId="0" xfId="148" applyFont="1" applyFill="1" applyBorder="1" applyAlignment="1">
      <alignment vertical="center"/>
    </xf>
    <xf numFmtId="0" fontId="8" fillId="4" borderId="0" xfId="148" applyFont="1" applyFill="1" applyBorder="1" applyAlignment="1">
      <alignment vertical="center"/>
    </xf>
    <xf numFmtId="0" fontId="8" fillId="4" borderId="0" xfId="148" applyFont="1" applyFill="1" applyAlignment="1">
      <alignment vertical="center"/>
    </xf>
    <xf numFmtId="0" fontId="8" fillId="4" borderId="0" xfId="148" applyFont="1" applyFill="1" applyBorder="1" applyAlignment="1">
      <alignment horizontal="center" vertical="center"/>
    </xf>
    <xf numFmtId="0" fontId="8" fillId="4" borderId="0" xfId="148" applyFont="1" applyFill="1" applyAlignment="1">
      <alignment horizontal="center" vertical="center"/>
    </xf>
    <xf numFmtId="0" fontId="87" fillId="4" borderId="0" xfId="4" applyFont="1" applyFill="1" applyBorder="1" applyAlignment="1" applyProtection="1">
      <alignment vertical="center"/>
    </xf>
    <xf numFmtId="0" fontId="88" fillId="4" borderId="0" xfId="267" applyFont="1" applyFill="1" applyBorder="1" applyAlignment="1" applyProtection="1">
      <alignment horizontal="right" vertical="center"/>
    </xf>
    <xf numFmtId="0" fontId="89" fillId="51" borderId="0" xfId="267" applyFont="1" applyFill="1" applyBorder="1" applyAlignment="1" applyProtection="1">
      <alignment horizontal="center" vertical="center"/>
    </xf>
    <xf numFmtId="0" fontId="89" fillId="52" borderId="0" xfId="267" applyFont="1" applyFill="1" applyBorder="1" applyAlignment="1" applyProtection="1">
      <alignment horizontal="center" vertical="center"/>
    </xf>
    <xf numFmtId="1" fontId="19" fillId="51" borderId="21" xfId="3" applyNumberFormat="1" applyFont="1" applyFill="1" applyBorder="1" applyAlignment="1">
      <alignment horizontal="center" vertical="center"/>
    </xf>
    <xf numFmtId="0" fontId="18" fillId="53" borderId="2" xfId="0" applyFont="1" applyFill="1" applyBorder="1"/>
    <xf numFmtId="0" fontId="14" fillId="53" borderId="2" xfId="0" applyFont="1" applyFill="1" applyBorder="1"/>
    <xf numFmtId="186" fontId="18" fillId="53" borderId="2" xfId="363" applyNumberFormat="1" applyFont="1" applyFill="1" applyBorder="1"/>
    <xf numFmtId="0" fontId="18" fillId="50" borderId="0" xfId="0" applyFont="1" applyFill="1" applyBorder="1"/>
    <xf numFmtId="0" fontId="14" fillId="50" borderId="0" xfId="0" applyFont="1" applyFill="1" applyBorder="1"/>
    <xf numFmtId="186" fontId="18" fillId="50" borderId="0" xfId="363" applyNumberFormat="1" applyFont="1" applyFill="1" applyBorder="1"/>
    <xf numFmtId="186" fontId="18" fillId="50" borderId="25" xfId="363" applyNumberFormat="1" applyFont="1" applyFill="1" applyBorder="1"/>
    <xf numFmtId="187" fontId="96" fillId="50" borderId="0" xfId="0" quotePrefix="1" applyNumberFormat="1" applyFont="1" applyFill="1" applyBorder="1" applyAlignment="1">
      <alignment horizontal="right"/>
    </xf>
    <xf numFmtId="186" fontId="97" fillId="50" borderId="25" xfId="363" applyNumberFormat="1" applyFont="1" applyFill="1" applyBorder="1"/>
    <xf numFmtId="186" fontId="97" fillId="50" borderId="0" xfId="363" applyNumberFormat="1" applyFont="1" applyFill="1" applyBorder="1"/>
    <xf numFmtId="0" fontId="2" fillId="0" borderId="0" xfId="148"/>
    <xf numFmtId="0" fontId="14" fillId="53" borderId="2" xfId="0" applyFont="1" applyFill="1" applyBorder="1" applyAlignment="1">
      <alignment wrapText="1"/>
    </xf>
    <xf numFmtId="171" fontId="12" fillId="4" borderId="23" xfId="1" applyNumberFormat="1" applyFont="1" applyFill="1" applyBorder="1" applyAlignment="1">
      <alignment horizontal="center" vertical="center"/>
    </xf>
  </cellXfs>
  <cellStyles count="364">
    <cellStyle name=" 1" xfId="6"/>
    <cellStyle name=" 1 2" xfId="7"/>
    <cellStyle name=" 1_29(d) - Gas extensions -tariffs" xfId="8"/>
    <cellStyle name="_Capex" xfId="9"/>
    <cellStyle name="_Capex 2" xfId="10"/>
    <cellStyle name="_Capex_29(d) - Gas extensions -tariffs" xfId="11"/>
    <cellStyle name="_UED AMP 2009-14 Final 250309 Less PU" xfId="12"/>
    <cellStyle name="_UED AMP 2009-14 Final 250309 Less PU_1011 monthly" xfId="13"/>
    <cellStyle name="20% - Accent1 2" xfId="14"/>
    <cellStyle name="20% - Accent1 2 2" xfId="294"/>
    <cellStyle name="20% - Accent2 2" xfId="15"/>
    <cellStyle name="20% - Accent3 2" xfId="16"/>
    <cellStyle name="20% - Accent4 2" xfId="17"/>
    <cellStyle name="20% - Accent5 2" xfId="18"/>
    <cellStyle name="20% - Accent6 2" xfId="19"/>
    <cellStyle name="40% - Accent1 2" xfId="20"/>
    <cellStyle name="40% - Accent2 2" xfId="21"/>
    <cellStyle name="40% - Accent3 2" xfId="22"/>
    <cellStyle name="40% - Accent4 2" xfId="23"/>
    <cellStyle name="40% - Accent5 2" xfId="24"/>
    <cellStyle name="40% - Accent6 2" xfId="25"/>
    <cellStyle name="60% - Accent1 2" xfId="26"/>
    <cellStyle name="60% - Accent2 2" xfId="27"/>
    <cellStyle name="60% - Accent3 2" xfId="28"/>
    <cellStyle name="60% - Accent4 2" xfId="29"/>
    <cellStyle name="60% - Accent5 2" xfId="30"/>
    <cellStyle name="60% - Accent6 2" xfId="31"/>
    <cellStyle name="Accent1 - 20%" xfId="32"/>
    <cellStyle name="Accent1 - 40%" xfId="33"/>
    <cellStyle name="Accent1 - 60%" xfId="34"/>
    <cellStyle name="Accent1 2" xfId="35"/>
    <cellStyle name="Accent2 - 20%" xfId="36"/>
    <cellStyle name="Accent2 - 40%" xfId="37"/>
    <cellStyle name="Accent2 - 60%" xfId="38"/>
    <cellStyle name="Accent2 2" xfId="39"/>
    <cellStyle name="Accent3 - 20%" xfId="40"/>
    <cellStyle name="Accent3 - 40%" xfId="41"/>
    <cellStyle name="Accent3 - 60%" xfId="42"/>
    <cellStyle name="Accent3 2" xfId="43"/>
    <cellStyle name="Accent4 - 20%" xfId="44"/>
    <cellStyle name="Accent4 - 40%" xfId="45"/>
    <cellStyle name="Accent4 - 60%" xfId="46"/>
    <cellStyle name="Accent4 2" xfId="47"/>
    <cellStyle name="Accent5 - 20%" xfId="48"/>
    <cellStyle name="Accent5 - 40%" xfId="49"/>
    <cellStyle name="Accent5 - 60%" xfId="50"/>
    <cellStyle name="Accent5 2" xfId="51"/>
    <cellStyle name="Accent6 - 20%" xfId="52"/>
    <cellStyle name="Accent6 - 40%" xfId="53"/>
    <cellStyle name="Accent6 - 60%" xfId="54"/>
    <cellStyle name="Accent6 2" xfId="55"/>
    <cellStyle name="Agara" xfId="56"/>
    <cellStyle name="Assumptions Right Number" xfId="57"/>
    <cellStyle name="Assumptions Right Number 2" xfId="275"/>
    <cellStyle name="B79812_.wvu.PrintTitlest" xfId="58"/>
    <cellStyle name="Bad 2" xfId="59"/>
    <cellStyle name="Black" xfId="60"/>
    <cellStyle name="Blockout" xfId="61"/>
    <cellStyle name="Blockout 2" xfId="62"/>
    <cellStyle name="Blockout 2 2" xfId="308"/>
    <cellStyle name="Blockout 3" xfId="307"/>
    <cellStyle name="Blue" xfId="63"/>
    <cellStyle name="Calcs_Divider" xfId="64"/>
    <cellStyle name="Calculation 2" xfId="65"/>
    <cellStyle name="Calculation 2 2" xfId="277"/>
    <cellStyle name="Check" xfId="66"/>
    <cellStyle name="Check 2" xfId="282"/>
    <cellStyle name="Check Cell 2" xfId="67"/>
    <cellStyle name="Column_Heading_1" xfId="68"/>
    <cellStyle name="Comma" xfId="363" builtinId="3"/>
    <cellStyle name="Comma [0]7Z_87C" xfId="69"/>
    <cellStyle name="Comma 0" xfId="70"/>
    <cellStyle name="Comma 1" xfId="71"/>
    <cellStyle name="Comma 1 2" xfId="72"/>
    <cellStyle name="Comma 10" xfId="276"/>
    <cellStyle name="Comma 10 2" xfId="336"/>
    <cellStyle name="Comma 11" xfId="271"/>
    <cellStyle name="Comma 11 2" xfId="335"/>
    <cellStyle name="Comma 12" xfId="339"/>
    <cellStyle name="Comma 13" xfId="340"/>
    <cellStyle name="Comma 14" xfId="306"/>
    <cellStyle name="Comma 15" xfId="358"/>
    <cellStyle name="Comma 16" xfId="343"/>
    <cellStyle name="Comma 17" xfId="351"/>
    <cellStyle name="Comma 18" xfId="359"/>
    <cellStyle name="Comma 19" xfId="342"/>
    <cellStyle name="Comma 2" xfId="73"/>
    <cellStyle name="Comma 2 2" xfId="74"/>
    <cellStyle name="Comma 2 2 2" xfId="310"/>
    <cellStyle name="Comma 2 3" xfId="75"/>
    <cellStyle name="Comma 2 3 2" xfId="76"/>
    <cellStyle name="Comma 2 3 2 2" xfId="312"/>
    <cellStyle name="Comma 2 3 3" xfId="311"/>
    <cellStyle name="Comma 2 4" xfId="77"/>
    <cellStyle name="Comma 2 4 2" xfId="313"/>
    <cellStyle name="Comma 2 5" xfId="78"/>
    <cellStyle name="Comma 2 5 2" xfId="314"/>
    <cellStyle name="Comma 2 6" xfId="309"/>
    <cellStyle name="Comma 20" xfId="353"/>
    <cellStyle name="Comma 21" xfId="356"/>
    <cellStyle name="Comma 3" xfId="79"/>
    <cellStyle name="Comma 3 2" xfId="80"/>
    <cellStyle name="Comma 3 3" xfId="81"/>
    <cellStyle name="Comma 3 3 2" xfId="315"/>
    <cellStyle name="Comma 4" xfId="82"/>
    <cellStyle name="Comma 4 2" xfId="316"/>
    <cellStyle name="Comma 5" xfId="83"/>
    <cellStyle name="Comma 5 2" xfId="317"/>
    <cellStyle name="Comma 6" xfId="84"/>
    <cellStyle name="Comma 6 2" xfId="318"/>
    <cellStyle name="Comma 7" xfId="85"/>
    <cellStyle name="Comma 7 2" xfId="319"/>
    <cellStyle name="Comma 8" xfId="86"/>
    <cellStyle name="Comma 8 2" xfId="320"/>
    <cellStyle name="Comma 9" xfId="269"/>
    <cellStyle name="Comma 9 2" xfId="334"/>
    <cellStyle name="Comma0" xfId="87"/>
    <cellStyle name="Currency 11" xfId="88"/>
    <cellStyle name="Currency 11 2" xfId="89"/>
    <cellStyle name="Currency 11 2 2" xfId="322"/>
    <cellStyle name="Currency 11 3" xfId="321"/>
    <cellStyle name="Currency 2" xfId="90"/>
    <cellStyle name="Currency 2 2" xfId="91"/>
    <cellStyle name="Currency 2 2 2" xfId="324"/>
    <cellStyle name="Currency 2 3" xfId="323"/>
    <cellStyle name="Currency 3" xfId="92"/>
    <cellStyle name="Currency 3 2" xfId="93"/>
    <cellStyle name="Currency 3 2 2" xfId="326"/>
    <cellStyle name="Currency 3 3" xfId="325"/>
    <cellStyle name="Currency 4" xfId="94"/>
    <cellStyle name="Currency 4 2" xfId="95"/>
    <cellStyle name="Currency 4 2 2" xfId="328"/>
    <cellStyle name="Currency 4 3" xfId="327"/>
    <cellStyle name="Currency 5" xfId="96"/>
    <cellStyle name="Currency 5 2" xfId="286"/>
    <cellStyle name="Currency 5 2 2" xfId="337"/>
    <cellStyle name="Currency 5 3" xfId="329"/>
    <cellStyle name="D4_B8B1_005004B79812_.wvu.PrintTitlest" xfId="97"/>
    <cellStyle name="Date" xfId="98"/>
    <cellStyle name="Date 2" xfId="99"/>
    <cellStyle name="Emphasis 1" xfId="100"/>
    <cellStyle name="Emphasis 2" xfId="101"/>
    <cellStyle name="Emphasis 3" xfId="102"/>
    <cellStyle name="Empty_Cell" xfId="103"/>
    <cellStyle name="Euro" xfId="104"/>
    <cellStyle name="Explanatory Text 2" xfId="105"/>
    <cellStyle name="Fixed" xfId="106"/>
    <cellStyle name="Fixed 2" xfId="107"/>
    <cellStyle name="Gilsans" xfId="108"/>
    <cellStyle name="Gilsansl" xfId="109"/>
    <cellStyle name="Good 2" xfId="110"/>
    <cellStyle name="Header1" xfId="111"/>
    <cellStyle name="Header2" xfId="112"/>
    <cellStyle name="Header3" xfId="113"/>
    <cellStyle name="Header4" xfId="114"/>
    <cellStyle name="Header5" xfId="115"/>
    <cellStyle name="Heading 1 2" xfId="116"/>
    <cellStyle name="Heading 1 2 2" xfId="117"/>
    <cellStyle name="Heading 1 3" xfId="118"/>
    <cellStyle name="Heading 2 2" xfId="119"/>
    <cellStyle name="Heading 2 2 2" xfId="120"/>
    <cellStyle name="Heading 2 3" xfId="121"/>
    <cellStyle name="Heading 3 2" xfId="122"/>
    <cellStyle name="Heading 3 2 2" xfId="123"/>
    <cellStyle name="Heading 3 3" xfId="124"/>
    <cellStyle name="Heading 4 2" xfId="125"/>
    <cellStyle name="Heading 4 2 2" xfId="126"/>
    <cellStyle name="Heading 4 3" xfId="127"/>
    <cellStyle name="Heading(4)" xfId="128"/>
    <cellStyle name="Hyperlink" xfId="4" builtinId="8"/>
    <cellStyle name="Hyperlink 2" xfId="129"/>
    <cellStyle name="Hyperlink 3" xfId="265"/>
    <cellStyle name="Hyperlink 4" xfId="284"/>
    <cellStyle name="Hyperlink Arrow" xfId="130"/>
    <cellStyle name="Hyperlink Text" xfId="131"/>
    <cellStyle name="import" xfId="295"/>
    <cellStyle name="import%" xfId="296"/>
    <cellStyle name="import_ICRC Electricity model 1-1  (1 Feb 2003) " xfId="297"/>
    <cellStyle name="Input 2" xfId="132"/>
    <cellStyle name="Input 2 2" xfId="278"/>
    <cellStyle name="Input 3" xfId="3"/>
    <cellStyle name="Input|Date" xfId="133"/>
    <cellStyle name="Input1" xfId="134"/>
    <cellStyle name="Input1 2" xfId="135"/>
    <cellStyle name="Input1 2 2" xfId="331"/>
    <cellStyle name="Input1 3" xfId="298"/>
    <cellStyle name="Input1 3 2" xfId="338"/>
    <cellStyle name="Input1 4" xfId="330"/>
    <cellStyle name="Input1%" xfId="299"/>
    <cellStyle name="Input1_ICRC Electricity model 1-1  (1 Feb 2003) " xfId="300"/>
    <cellStyle name="Input1default" xfId="301"/>
    <cellStyle name="Input1default%" xfId="302"/>
    <cellStyle name="Input2" xfId="136"/>
    <cellStyle name="Input2 2" xfId="137"/>
    <cellStyle name="Input3" xfId="138"/>
    <cellStyle name="Input3 2" xfId="139"/>
    <cellStyle name="Input3 2 2" xfId="333"/>
    <cellStyle name="Input3 3" xfId="332"/>
    <cellStyle name="Inputs_Divider" xfId="140"/>
    <cellStyle name="InSheet" xfId="141"/>
    <cellStyle name="key result" xfId="303"/>
    <cellStyle name="Lines" xfId="142"/>
    <cellStyle name="Linked Cell 2" xfId="143"/>
    <cellStyle name="Local import" xfId="304"/>
    <cellStyle name="Local import %" xfId="305"/>
    <cellStyle name="Mine" xfId="144"/>
    <cellStyle name="Model Name" xfId="145"/>
    <cellStyle name="Neutral 2" xfId="146"/>
    <cellStyle name="Normal" xfId="0" builtinId="0"/>
    <cellStyle name="Normal - Style1" xfId="147"/>
    <cellStyle name="Normal 10" xfId="148"/>
    <cellStyle name="Normal 10 2" xfId="287"/>
    <cellStyle name="Normal 11" xfId="267"/>
    <cellStyle name="Normal 12" xfId="283"/>
    <cellStyle name="Normal 13" xfId="149"/>
    <cellStyle name="Normal 13 2" xfId="150"/>
    <cellStyle name="Normal 13_29(d) - Gas extensions -tariffs" xfId="151"/>
    <cellStyle name="Normal 14" xfId="273"/>
    <cellStyle name="Normal 15" xfId="152"/>
    <cellStyle name="Normal 16" xfId="153"/>
    <cellStyle name="Normal 17" xfId="2"/>
    <cellStyle name="Normal 18" xfId="341"/>
    <cellStyle name="Normal 19" xfId="354"/>
    <cellStyle name="Normal 2" xfId="5"/>
    <cellStyle name="Normal 2 2" xfId="154"/>
    <cellStyle name="Normal 2 2 2" xfId="155"/>
    <cellStyle name="Normal 2 3" xfId="156"/>
    <cellStyle name="Normal 2 3 2" xfId="157"/>
    <cellStyle name="Normal 2 3_29(d) - Gas extensions -tariffs" xfId="158"/>
    <cellStyle name="Normal 2 4" xfId="159"/>
    <cellStyle name="Normal 2 5" xfId="160"/>
    <cellStyle name="Normal 2 6" xfId="285"/>
    <cellStyle name="Normal 2 7" xfId="362"/>
    <cellStyle name="Normal 2_29(d) - Gas extensions -tariffs" xfId="161"/>
    <cellStyle name="Normal 20" xfId="357"/>
    <cellStyle name="Normal 21" xfId="344"/>
    <cellStyle name="Normal 22" xfId="352"/>
    <cellStyle name="Normal 23" xfId="348"/>
    <cellStyle name="Normal 24" xfId="360"/>
    <cellStyle name="Normal 3" xfId="162"/>
    <cellStyle name="Normal 3 2" xfId="163"/>
    <cellStyle name="Normal 3 3" xfId="292"/>
    <cellStyle name="Normal 3_29(d) - Gas extensions -tariffs" xfId="164"/>
    <cellStyle name="Normal 34" xfId="272"/>
    <cellStyle name="Normal 38" xfId="165"/>
    <cellStyle name="Normal 38 2" xfId="166"/>
    <cellStyle name="Normal 38_29(d) - Gas extensions -tariffs" xfId="167"/>
    <cellStyle name="Normal 4" xfId="168"/>
    <cellStyle name="Normal 4 2" xfId="169"/>
    <cellStyle name="Normal 4 3" xfId="170"/>
    <cellStyle name="Normal 4 3 2" xfId="288"/>
    <cellStyle name="Normal 4_29(d) - Gas extensions -tariffs" xfId="171"/>
    <cellStyle name="Normal 40" xfId="172"/>
    <cellStyle name="Normal 40 2" xfId="173"/>
    <cellStyle name="Normal 40_29(d) - Gas extensions -tariffs" xfId="174"/>
    <cellStyle name="Normal 5" xfId="175"/>
    <cellStyle name="Normal 5 2" xfId="176"/>
    <cellStyle name="Normal 6" xfId="177"/>
    <cellStyle name="Normal 6 2" xfId="178"/>
    <cellStyle name="Normal 7" xfId="179"/>
    <cellStyle name="Normal 7 2" xfId="180"/>
    <cellStyle name="Normal 7 2 2" xfId="289"/>
    <cellStyle name="Normal 8" xfId="181"/>
    <cellStyle name="Normal 9" xfId="182"/>
    <cellStyle name="Note 2" xfId="183"/>
    <cellStyle name="Note 2 2" xfId="279"/>
    <cellStyle name="OffSheet" xfId="184"/>
    <cellStyle name="Output 2" xfId="185"/>
    <cellStyle name="Output 2 2" xfId="280"/>
    <cellStyle name="Percent" xfId="1" builtinId="5"/>
    <cellStyle name="Percent [2]" xfId="186"/>
    <cellStyle name="Percent [2] 2" xfId="187"/>
    <cellStyle name="Percent [2]_29(d) - Gas extensions -tariffs" xfId="188"/>
    <cellStyle name="Percent 10" xfId="274"/>
    <cellStyle name="Percent 11" xfId="270"/>
    <cellStyle name="Percent 12" xfId="355"/>
    <cellStyle name="Percent 13" xfId="345"/>
    <cellStyle name="Percent 14" xfId="350"/>
    <cellStyle name="Percent 15" xfId="346"/>
    <cellStyle name="Percent 16" xfId="349"/>
    <cellStyle name="Percent 17" xfId="347"/>
    <cellStyle name="Percent 18" xfId="361"/>
    <cellStyle name="Percent 2" xfId="189"/>
    <cellStyle name="Percent 2 2" xfId="190"/>
    <cellStyle name="Percent 2 3" xfId="293"/>
    <cellStyle name="Percent 3" xfId="191"/>
    <cellStyle name="Percent 3 2" xfId="192"/>
    <cellStyle name="Percent 4" xfId="193"/>
    <cellStyle name="Percent 5" xfId="194"/>
    <cellStyle name="Percent 5 2" xfId="290"/>
    <cellStyle name="Percent 6" xfId="266"/>
    <cellStyle name="Percent 7" xfId="195"/>
    <cellStyle name="Percent 8" xfId="268"/>
    <cellStyle name="Percent 9" xfId="291"/>
    <cellStyle name="Percentage" xfId="196"/>
    <cellStyle name="Period Title" xfId="197"/>
    <cellStyle name="PSChar" xfId="198"/>
    <cellStyle name="PSDate" xfId="199"/>
    <cellStyle name="PSDec" xfId="200"/>
    <cellStyle name="PSDetail" xfId="201"/>
    <cellStyle name="PSHeading" xfId="202"/>
    <cellStyle name="PSInt" xfId="203"/>
    <cellStyle name="PSSpacer" xfId="204"/>
    <cellStyle name="Ratio" xfId="205"/>
    <cellStyle name="Ratio 2" xfId="206"/>
    <cellStyle name="Ratio_29(d) - Gas extensions -tariffs" xfId="207"/>
    <cellStyle name="Right Date" xfId="208"/>
    <cellStyle name="Right Number" xfId="209"/>
    <cellStyle name="Right Year" xfId="210"/>
    <cellStyle name="SAPError" xfId="211"/>
    <cellStyle name="SAPError 2" xfId="212"/>
    <cellStyle name="SAPKey" xfId="213"/>
    <cellStyle name="SAPKey 2" xfId="214"/>
    <cellStyle name="SAPLocked" xfId="215"/>
    <cellStyle name="SAPLocked 2" xfId="216"/>
    <cellStyle name="SAPOutput" xfId="217"/>
    <cellStyle name="SAPOutput 2" xfId="218"/>
    <cellStyle name="SAPSpace" xfId="219"/>
    <cellStyle name="SAPSpace 2" xfId="220"/>
    <cellStyle name="SAPText" xfId="221"/>
    <cellStyle name="SAPText 2" xfId="222"/>
    <cellStyle name="SAPUnLocked" xfId="223"/>
    <cellStyle name="SAPUnLocked 2" xfId="224"/>
    <cellStyle name="Sheet Title" xfId="225"/>
    <cellStyle name="SheetHeader1" xfId="226"/>
    <cellStyle name="SheetHeader2" xfId="227"/>
    <cellStyle name="SheetHeader3" xfId="228"/>
    <cellStyle name="Style 1" xfId="229"/>
    <cellStyle name="Style 1 2" xfId="230"/>
    <cellStyle name="Style 1_29(d) - Gas extensions -tariffs" xfId="231"/>
    <cellStyle name="Style2" xfId="232"/>
    <cellStyle name="Style3" xfId="233"/>
    <cellStyle name="Style4" xfId="234"/>
    <cellStyle name="Style4 2" xfId="235"/>
    <cellStyle name="Style4_29(d) - Gas extensions -tariffs" xfId="236"/>
    <cellStyle name="Style5" xfId="237"/>
    <cellStyle name="Style5 2" xfId="238"/>
    <cellStyle name="Style5_29(d) - Gas extensions -tariffs" xfId="239"/>
    <cellStyle name="Table Head Green" xfId="240"/>
    <cellStyle name="Table Head_pldt" xfId="241"/>
    <cellStyle name="Table Source" xfId="242"/>
    <cellStyle name="Table Units" xfId="243"/>
    <cellStyle name="Table_Heading" xfId="244"/>
    <cellStyle name="Technical_Input" xfId="245"/>
    <cellStyle name="Text" xfId="246"/>
    <cellStyle name="Text 2" xfId="247"/>
    <cellStyle name="Text 3" xfId="248"/>
    <cellStyle name="Text Head 1" xfId="249"/>
    <cellStyle name="Text Head 2" xfId="250"/>
    <cellStyle name="Text Indent 2" xfId="251"/>
    <cellStyle name="Theirs" xfId="252"/>
    <cellStyle name="Title 2" xfId="253"/>
    <cellStyle name="TOC 1" xfId="254"/>
    <cellStyle name="TOC 2" xfId="255"/>
    <cellStyle name="TOC 3" xfId="256"/>
    <cellStyle name="Total 2" xfId="257"/>
    <cellStyle name="Total 2 2" xfId="281"/>
    <cellStyle name="Totals" xfId="258"/>
    <cellStyle name="unit" xfId="259"/>
    <cellStyle name="User_Input" xfId="260"/>
    <cellStyle name="Warning Text 2" xfId="261"/>
    <cellStyle name="year" xfId="262"/>
    <cellStyle name="year 2" xfId="263"/>
    <cellStyle name="year_29(d) - Gas extensions -tariffs" xfId="264"/>
  </cellStyles>
  <dxfs count="10"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49</xdr:row>
      <xdr:rowOff>150719</xdr:rowOff>
    </xdr:to>
    <xdr:pic>
      <xdr:nvPicPr>
        <xdr:cNvPr id="2" name="Picture 1" descr="A picture containing snow, outdoor, man, photo&#10;&#10;Description automatically generated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05600" cy="9900000"/>
        </a:xfrm>
        <a:prstGeom prst="rect">
          <a:avLst/>
        </a:prstGeom>
      </xdr:spPr>
    </xdr:pic>
    <xdr:clientData/>
  </xdr:twoCellAnchor>
  <xdr:twoCellAnchor>
    <xdr:from>
      <xdr:col>1</xdr:col>
      <xdr:colOff>67235</xdr:colOff>
      <xdr:row>5</xdr:row>
      <xdr:rowOff>56029</xdr:rowOff>
    </xdr:from>
    <xdr:to>
      <xdr:col>9</xdr:col>
      <xdr:colOff>459441</xdr:colOff>
      <xdr:row>27</xdr:row>
      <xdr:rowOff>100853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76835" y="1008529"/>
          <a:ext cx="5269006" cy="423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spcBef>
              <a:spcPts val="3000"/>
            </a:spcBef>
            <a:spcAft>
              <a:spcPts val="6000"/>
            </a:spcAft>
          </a:pPr>
          <a:r>
            <a:rPr lang="en-AU" sz="2400" b="1" kern="1400" spc="25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Attachment 11.1</a:t>
          </a:r>
          <a:endParaRPr lang="en-AU" sz="2400" b="1" kern="1400" spc="25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Asset</a:t>
          </a:r>
          <a:r>
            <a:rPr lang="en-AU" sz="3200" baseline="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 Performance Index Targets for Contingent CESS</a:t>
          </a:r>
          <a:endParaRPr lang="en-AU" sz="32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SA Final Plan July 2021 – June 2026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July 2020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ll%20Chivell/SA%20AA%2021/Post%20Draft%20Plan%20Modelling/SA%2021%20RFM%201305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ion\SA%20AA%2021%20Capex\AGN%20SA_Att8.7%20Capex%20Forecast%20Model_Confident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ion\Updated%20AER%20AGN%20MGN%20Incentive%20Mechanisms\AGN%20Vic-Alb\AER%20Vic-Alb%20capital%20expenditure%20sharing%20scheme%20model%20-%202020%20upd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ibrary/Compliance/08.%20Benchmarking%20Surveys/2018-19/AGIG%20benchmark%20template_2018_1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RFM input"/>
      <sheetName val="Workings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F7" t="str">
            <v>Mains</v>
          </cell>
        </row>
        <row r="8">
          <cell r="F8" t="str">
            <v>Inlets</v>
          </cell>
        </row>
        <row r="9">
          <cell r="F9" t="str">
            <v>Meters</v>
          </cell>
        </row>
        <row r="10">
          <cell r="F10" t="str">
            <v>Telemetry</v>
          </cell>
        </row>
        <row r="11">
          <cell r="F11" t="str">
            <v>IT System</v>
          </cell>
        </row>
        <row r="12">
          <cell r="F12" t="str">
            <v>Other Distribution System Equipment</v>
          </cell>
        </row>
        <row r="13">
          <cell r="F13" t="str">
            <v>Other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ents"/>
      <sheetName val="Category Index"/>
      <sheetName val="Mapping"/>
      <sheetName val="Inputs &gt;&gt;&gt;"/>
      <sheetName val="CPI"/>
      <sheetName val="Real Cost Escalation"/>
      <sheetName val="New Growth Volumes"/>
      <sheetName val="Unit rate categories"/>
      <sheetName val="Non Unit rate categories"/>
      <sheetName val="Overheads"/>
      <sheetName val="Calculations &gt;&gt;&gt;"/>
      <sheetName val="Category Summary"/>
      <sheetName val="+Overheads"/>
      <sheetName val="Consolidated Summary"/>
      <sheetName val="Outputs &gt;&gt;&gt;"/>
      <sheetName val="PTRM Input"/>
      <sheetName val="Business Case input"/>
    </sheetNames>
    <sheetDataSet>
      <sheetData sheetId="0"/>
      <sheetData sheetId="1"/>
      <sheetData sheetId="2"/>
      <sheetData sheetId="3"/>
      <sheetData sheetId="4"/>
      <sheetData sheetId="5">
        <row r="21">
          <cell r="F21">
            <v>1.0247452327286035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| General"/>
      <sheetName val="Input | Inflation and Disc Rate"/>
      <sheetName val="Input | Contingent Payment"/>
      <sheetName val="Input | Performance Targets"/>
      <sheetName val="Input | Reported Capex"/>
      <sheetName val="Input | Reported Performance"/>
      <sheetName val="Calc | CESS Revenue Increments"/>
      <sheetName val="Calc | Contingent Payment"/>
      <sheetName val="Output | Models"/>
    </sheetNames>
    <sheetDataSet>
      <sheetData sheetId="0"/>
      <sheetData sheetId="1">
        <row r="6">
          <cell r="D6" t="str">
            <v>AGN Vic-Alb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 - AGIG - QLD"/>
      <sheetName val="D - AGIG - SA"/>
      <sheetName val="D - AGIG - VIC(AGN)"/>
      <sheetName val="D - AGIG - NSW"/>
      <sheetName val="D - AGIG - NT"/>
      <sheetName val="D-AGIG-MG"/>
    </sheetNames>
    <sheetDataSet>
      <sheetData sheetId="0"/>
      <sheetData sheetId="1">
        <row r="24">
          <cell r="D24">
            <v>423451</v>
          </cell>
          <cell r="E24">
            <v>430233</v>
          </cell>
          <cell r="F24">
            <v>435938</v>
          </cell>
          <cell r="G24">
            <v>441913</v>
          </cell>
          <cell r="H24">
            <v>448230</v>
          </cell>
          <cell r="I24">
            <v>454416</v>
          </cell>
        </row>
        <row r="53">
          <cell r="E53">
            <v>263.57144799846355</v>
          </cell>
          <cell r="F53">
            <v>129.13519421478213</v>
          </cell>
          <cell r="G53">
            <v>217.38618988667085</v>
          </cell>
          <cell r="H53">
            <v>313.99</v>
          </cell>
          <cell r="I53">
            <v>600.29999999999995</v>
          </cell>
        </row>
        <row r="54">
          <cell r="E54">
            <v>232.20887731523786</v>
          </cell>
          <cell r="F54">
            <v>81.534663182928554</v>
          </cell>
          <cell r="G54">
            <v>91.317284535540281</v>
          </cell>
          <cell r="H54">
            <v>266.09322033898309</v>
          </cell>
          <cell r="I54">
            <v>882.79411764705867</v>
          </cell>
        </row>
        <row r="57">
          <cell r="E57">
            <v>1288</v>
          </cell>
          <cell r="F57">
            <v>1151</v>
          </cell>
          <cell r="G57">
            <v>620</v>
          </cell>
          <cell r="H57">
            <v>638</v>
          </cell>
          <cell r="I57">
            <v>518</v>
          </cell>
        </row>
        <row r="58">
          <cell r="E58">
            <v>1618</v>
          </cell>
          <cell r="F58">
            <v>2951</v>
          </cell>
          <cell r="G58">
            <v>1140</v>
          </cell>
          <cell r="H58">
            <v>1348</v>
          </cell>
          <cell r="I58">
            <v>1149</v>
          </cell>
        </row>
        <row r="59">
          <cell r="E59">
            <v>5828</v>
          </cell>
          <cell r="F59">
            <v>4822</v>
          </cell>
          <cell r="G59">
            <v>5354</v>
          </cell>
          <cell r="H59">
            <v>5484</v>
          </cell>
          <cell r="I59">
            <v>5614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53"/>
  <sheetViews>
    <sheetView tabSelected="1" zoomScale="85" zoomScaleNormal="85" workbookViewId="0"/>
  </sheetViews>
  <sheetFormatPr defaultColWidth="0" defaultRowHeight="15" customHeight="1" zeroHeight="1"/>
  <cols>
    <col min="1" max="11" width="8" style="55" customWidth="1"/>
    <col min="12" max="16384" width="8" style="5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 hidden="1"/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R172"/>
  <sheetViews>
    <sheetView topLeftCell="A22" workbookViewId="0">
      <selection activeCell="N44" sqref="N44:N48"/>
    </sheetView>
  </sheetViews>
  <sheetFormatPr defaultColWidth="0" defaultRowHeight="0" customHeight="1" zeroHeight="1"/>
  <cols>
    <col min="1" max="2" width="1.125" style="17" customWidth="1"/>
    <col min="3" max="3" width="43.625" style="37" customWidth="1"/>
    <col min="4" max="4" width="20.75" style="37" customWidth="1"/>
    <col min="5" max="5" width="19.5" style="37" customWidth="1"/>
    <col min="6" max="6" width="8" style="37" customWidth="1"/>
    <col min="7" max="7" width="2.5" style="37" customWidth="1"/>
    <col min="8" max="12" width="12" style="17" bestFit="1" customWidth="1"/>
    <col min="13" max="13" width="11.125" style="17" customWidth="1"/>
    <col min="14" max="14" width="12" style="17" bestFit="1" customWidth="1"/>
    <col min="15" max="43" width="11.125" style="17" customWidth="1"/>
    <col min="44" max="44" width="2.5" style="17" customWidth="1"/>
    <col min="45" max="16384" width="11.125" style="17" hidden="1"/>
  </cols>
  <sheetData>
    <row r="1" spans="2:14" ht="18" customHeight="1">
      <c r="B1" s="24" t="s">
        <v>39</v>
      </c>
      <c r="D1" s="10"/>
      <c r="E1" s="10"/>
      <c r="F1" s="10"/>
      <c r="G1" s="10"/>
      <c r="H1" s="40"/>
      <c r="I1" s="41" t="s">
        <v>38</v>
      </c>
      <c r="J1" s="42" t="s">
        <v>37</v>
      </c>
      <c r="K1" s="43" t="s">
        <v>36</v>
      </c>
    </row>
    <row r="2" spans="2:14" ht="18" customHeight="1">
      <c r="B2" s="20" t="s">
        <v>35</v>
      </c>
      <c r="D2" s="20"/>
      <c r="E2" s="20"/>
      <c r="F2" s="20"/>
      <c r="G2" s="20"/>
      <c r="H2" s="21"/>
    </row>
    <row r="3" spans="2:14" ht="3" customHeight="1">
      <c r="C3" s="26"/>
      <c r="D3" s="26"/>
      <c r="E3" s="26"/>
      <c r="F3" s="26"/>
      <c r="G3" s="26"/>
    </row>
    <row r="4" spans="2:14" s="8" customFormat="1" ht="12.75" customHeight="1">
      <c r="B4" s="9" t="s">
        <v>34</v>
      </c>
      <c r="D4" s="14"/>
      <c r="E4" s="14"/>
      <c r="F4" s="14"/>
      <c r="G4" s="14"/>
    </row>
    <row r="5" spans="2:14" ht="10.5" customHeight="1">
      <c r="D5" s="18"/>
      <c r="E5" s="18"/>
      <c r="F5" s="18"/>
      <c r="G5" s="18"/>
    </row>
    <row r="6" spans="2:14" s="18" customFormat="1" ht="10.5" customHeight="1">
      <c r="D6" s="30" t="s">
        <v>12</v>
      </c>
      <c r="E6" s="30" t="s">
        <v>11</v>
      </c>
      <c r="F6" s="30" t="s">
        <v>10</v>
      </c>
      <c r="G6" s="29"/>
      <c r="H6" s="13" t="s">
        <v>45</v>
      </c>
      <c r="I6" s="13" t="s">
        <v>44</v>
      </c>
      <c r="J6" s="13" t="s">
        <v>43</v>
      </c>
      <c r="K6" s="13" t="s">
        <v>42</v>
      </c>
      <c r="L6" s="13" t="s">
        <v>41</v>
      </c>
      <c r="N6" s="17"/>
    </row>
    <row r="7" spans="2:14" s="18" customFormat="1" ht="10.5" customHeight="1">
      <c r="C7" s="5" t="s">
        <v>33</v>
      </c>
      <c r="N7" s="17"/>
    </row>
    <row r="8" spans="2:14" s="18" customFormat="1" ht="10.5" customHeight="1">
      <c r="N8" s="17"/>
    </row>
    <row r="9" spans="2:14" ht="10.5" customHeight="1">
      <c r="C9" s="33" t="s">
        <v>29</v>
      </c>
      <c r="D9" s="34" t="s">
        <v>40</v>
      </c>
      <c r="E9" s="34" t="s">
        <v>31</v>
      </c>
      <c r="F9" s="3" t="s">
        <v>7</v>
      </c>
      <c r="G9" s="18"/>
      <c r="H9" s="44">
        <f>'[4]D - AGIG - SA'!$D$24</f>
        <v>423451</v>
      </c>
      <c r="I9" s="44">
        <f>H10</f>
        <v>430233</v>
      </c>
      <c r="J9" s="44">
        <f>I10</f>
        <v>435938</v>
      </c>
      <c r="K9" s="44">
        <f t="shared" ref="K9:L9" si="0">J10</f>
        <v>441913</v>
      </c>
      <c r="L9" s="44">
        <f t="shared" si="0"/>
        <v>448230</v>
      </c>
      <c r="M9" s="18"/>
    </row>
    <row r="10" spans="2:14" s="18" customFormat="1" ht="10.5" customHeight="1">
      <c r="C10" s="33" t="s">
        <v>28</v>
      </c>
      <c r="D10" s="34" t="s">
        <v>40</v>
      </c>
      <c r="E10" s="34" t="s">
        <v>31</v>
      </c>
      <c r="F10" s="3" t="s">
        <v>7</v>
      </c>
      <c r="H10" s="44">
        <f>'[4]D - AGIG - SA'!E$24</f>
        <v>430233</v>
      </c>
      <c r="I10" s="44">
        <f>'[4]D - AGIG - SA'!F$24</f>
        <v>435938</v>
      </c>
      <c r="J10" s="44">
        <f>'[4]D - AGIG - SA'!G$24</f>
        <v>441913</v>
      </c>
      <c r="K10" s="44">
        <f>'[4]D - AGIG - SA'!H$24</f>
        <v>448230</v>
      </c>
      <c r="L10" s="44">
        <f>'[4]D - AGIG - SA'!I$24</f>
        <v>454416</v>
      </c>
      <c r="N10" s="17"/>
    </row>
    <row r="11" spans="2:14" s="18" customFormat="1" ht="10.5" customHeight="1">
      <c r="N11" s="17"/>
    </row>
    <row r="12" spans="2:14" ht="10.5" customHeight="1">
      <c r="C12" s="15" t="s">
        <v>32</v>
      </c>
      <c r="D12" s="23" t="s">
        <v>8</v>
      </c>
      <c r="E12" s="22" t="s">
        <v>31</v>
      </c>
      <c r="F12" s="25" t="s">
        <v>7</v>
      </c>
      <c r="G12" s="18"/>
      <c r="H12" s="44">
        <f t="shared" ref="H12:I12" si="1">AVERAGE(H9:H10)</f>
        <v>426842</v>
      </c>
      <c r="I12" s="44">
        <f t="shared" si="1"/>
        <v>433085.5</v>
      </c>
      <c r="J12" s="44">
        <f>AVERAGE(J9:J10)</f>
        <v>438925.5</v>
      </c>
      <c r="K12" s="44">
        <f t="shared" ref="K12:L12" si="2">AVERAGE(K9:K10)</f>
        <v>445071.5</v>
      </c>
      <c r="L12" s="44">
        <f t="shared" si="2"/>
        <v>451323</v>
      </c>
      <c r="M12" s="18"/>
    </row>
    <row r="13" spans="2:14" s="18" customFormat="1" ht="10.5" customHeight="1">
      <c r="C13" s="7"/>
      <c r="D13" s="7"/>
      <c r="E13" s="7"/>
      <c r="F13" s="7"/>
      <c r="G13" s="7"/>
      <c r="H13" s="7"/>
      <c r="I13" s="7"/>
      <c r="J13" s="7"/>
      <c r="K13" s="7"/>
      <c r="L13" s="7"/>
      <c r="N13" s="17"/>
    </row>
    <row r="14" spans="2:14" s="18" customFormat="1" ht="10.5" customHeight="1">
      <c r="C14" s="7"/>
      <c r="D14" s="7"/>
      <c r="E14" s="7"/>
      <c r="F14" s="7"/>
      <c r="G14" s="7"/>
      <c r="H14" s="7"/>
      <c r="I14" s="7"/>
      <c r="J14" s="7"/>
      <c r="K14" s="7"/>
      <c r="L14" s="7"/>
      <c r="N14" s="17"/>
    </row>
    <row r="15" spans="2:14" s="16" customFormat="1" ht="10.5" customHeight="1">
      <c r="B15" s="35"/>
      <c r="C15" s="33" t="str">
        <f>"Conversion to per "&amp;H15&amp;" customer basis"</f>
        <v>Conversion to per 1000 customer basis</v>
      </c>
      <c r="D15" s="34" t="s">
        <v>40</v>
      </c>
      <c r="E15" s="34" t="s">
        <v>31</v>
      </c>
      <c r="F15" s="3" t="s">
        <v>7</v>
      </c>
      <c r="G15" s="36"/>
      <c r="H15" s="44">
        <v>1000</v>
      </c>
      <c r="M15" s="18"/>
    </row>
    <row r="16" spans="2:14" s="16" customFormat="1" ht="10.5" customHeight="1">
      <c r="B16" s="35"/>
      <c r="D16" s="36"/>
      <c r="E16" s="36"/>
      <c r="F16" s="36"/>
      <c r="G16" s="36"/>
      <c r="M16" s="18"/>
    </row>
    <row r="17" spans="2:14" s="16" customFormat="1" ht="10.5" customHeight="1">
      <c r="B17" s="35"/>
      <c r="D17" s="36"/>
      <c r="E17" s="36"/>
      <c r="F17" s="36"/>
      <c r="G17" s="36"/>
      <c r="M17" s="18"/>
    </row>
    <row r="18" spans="2:14" s="18" customFormat="1" ht="10.5" customHeight="1">
      <c r="C18" s="5" t="s">
        <v>30</v>
      </c>
      <c r="N18" s="17"/>
    </row>
    <row r="19" spans="2:14" s="18" customFormat="1" ht="10.5" customHeight="1">
      <c r="N19" s="17"/>
    </row>
    <row r="20" spans="2:14" ht="10.5" customHeight="1">
      <c r="C20" s="33" t="s">
        <v>29</v>
      </c>
      <c r="D20" s="34" t="s">
        <v>40</v>
      </c>
      <c r="E20" s="34" t="s">
        <v>26</v>
      </c>
      <c r="F20" s="3" t="s">
        <v>7</v>
      </c>
      <c r="G20" s="18"/>
      <c r="H20" s="44">
        <v>7741</v>
      </c>
      <c r="I20" s="44">
        <f>H21</f>
        <v>7829</v>
      </c>
      <c r="J20" s="44">
        <f t="shared" ref="J20:L20" si="3">I21</f>
        <v>7902</v>
      </c>
      <c r="K20" s="44">
        <f t="shared" si="3"/>
        <v>7977</v>
      </c>
      <c r="L20" s="44">
        <f t="shared" si="3"/>
        <v>8072</v>
      </c>
      <c r="M20" s="18"/>
    </row>
    <row r="21" spans="2:14" s="18" customFormat="1" ht="10.5" customHeight="1">
      <c r="C21" s="33" t="s">
        <v>28</v>
      </c>
      <c r="D21" s="34" t="s">
        <v>40</v>
      </c>
      <c r="E21" s="34" t="s">
        <v>26</v>
      </c>
      <c r="F21" s="3" t="s">
        <v>7</v>
      </c>
      <c r="H21" s="44">
        <v>7829</v>
      </c>
      <c r="I21" s="44">
        <v>7902</v>
      </c>
      <c r="J21" s="44">
        <v>7977</v>
      </c>
      <c r="K21" s="44">
        <v>8072</v>
      </c>
      <c r="L21" s="44">
        <v>8140</v>
      </c>
      <c r="N21" s="17"/>
    </row>
    <row r="22" spans="2:14" s="18" customFormat="1" ht="10.5" customHeight="1">
      <c r="C22" s="7"/>
      <c r="D22" s="7"/>
      <c r="E22" s="7"/>
      <c r="F22" s="7"/>
      <c r="G22" s="7"/>
      <c r="H22" s="7"/>
      <c r="I22" s="7"/>
      <c r="J22" s="7"/>
      <c r="K22" s="7"/>
      <c r="L22" s="7"/>
      <c r="N22" s="17"/>
    </row>
    <row r="23" spans="2:14" ht="10.5" customHeight="1">
      <c r="C23" s="15" t="s">
        <v>27</v>
      </c>
      <c r="D23" s="23" t="s">
        <v>8</v>
      </c>
      <c r="E23" s="22" t="s">
        <v>26</v>
      </c>
      <c r="F23" s="25" t="s">
        <v>7</v>
      </c>
      <c r="G23" s="18"/>
      <c r="H23" s="44">
        <f t="shared" ref="H23:I23" si="4">AVERAGE(H20:H21)</f>
        <v>7785</v>
      </c>
      <c r="I23" s="44">
        <f t="shared" si="4"/>
        <v>7865.5</v>
      </c>
      <c r="J23" s="44">
        <f>AVERAGE(J20:J21)</f>
        <v>7939.5</v>
      </c>
      <c r="K23" s="44">
        <f t="shared" ref="K23:L23" si="5">AVERAGE(K20:K21)</f>
        <v>8024.5</v>
      </c>
      <c r="L23" s="44">
        <f t="shared" si="5"/>
        <v>8106</v>
      </c>
    </row>
    <row r="24" spans="2:14" s="18" customFormat="1" ht="10.5" customHeight="1"/>
    <row r="25" spans="2:14" s="8" customFormat="1" ht="12.75" customHeight="1">
      <c r="B25" s="9" t="s">
        <v>25</v>
      </c>
      <c r="D25" s="14"/>
      <c r="E25" s="14"/>
      <c r="F25" s="14"/>
      <c r="G25" s="14"/>
    </row>
    <row r="26" spans="2:14" ht="10.5" customHeight="1">
      <c r="D26" s="18"/>
      <c r="E26" s="18"/>
      <c r="F26" s="18"/>
      <c r="G26" s="18"/>
    </row>
    <row r="27" spans="2:14" s="18" customFormat="1" ht="10.5" customHeight="1">
      <c r="D27" s="30" t="s">
        <v>12</v>
      </c>
      <c r="E27" s="30" t="s">
        <v>11</v>
      </c>
      <c r="F27" s="30" t="s">
        <v>10</v>
      </c>
      <c r="G27" s="29"/>
      <c r="H27" s="13" t="str">
        <f>H6</f>
        <v>2014/15</v>
      </c>
      <c r="I27" s="13" t="str">
        <f>I6</f>
        <v>2015/16</v>
      </c>
      <c r="J27" s="13" t="str">
        <f>J6</f>
        <v>2016/17</v>
      </c>
      <c r="K27" s="13" t="str">
        <f>K6</f>
        <v>2017/18</v>
      </c>
      <c r="L27" s="13" t="str">
        <f>L6</f>
        <v>2018/19</v>
      </c>
      <c r="N27" s="17"/>
    </row>
    <row r="28" spans="2:14" s="18" customFormat="1" ht="10.5" customHeight="1">
      <c r="C28" s="5" t="s">
        <v>24</v>
      </c>
      <c r="N28" s="17"/>
    </row>
    <row r="29" spans="2:14" s="18" customFormat="1" ht="10.5" customHeight="1">
      <c r="N29" s="17"/>
    </row>
    <row r="30" spans="2:14" s="18" customFormat="1" ht="10.5" customHeight="1">
      <c r="C30" s="33" t="s">
        <v>23</v>
      </c>
      <c r="D30" s="34" t="s">
        <v>40</v>
      </c>
      <c r="E30" s="34" t="s">
        <v>22</v>
      </c>
      <c r="F30" s="3" t="s">
        <v>7</v>
      </c>
      <c r="H30" s="44">
        <v>146</v>
      </c>
      <c r="I30" s="44">
        <v>229</v>
      </c>
      <c r="J30" s="44">
        <v>322</v>
      </c>
      <c r="K30" s="44">
        <v>302</v>
      </c>
      <c r="L30" s="44">
        <v>293</v>
      </c>
      <c r="N30" s="17"/>
    </row>
    <row r="31" spans="2:14" s="18" customFormat="1" ht="10.5" customHeight="1">
      <c r="C31" s="33" t="s">
        <v>21</v>
      </c>
      <c r="D31" s="34" t="s">
        <v>40</v>
      </c>
      <c r="E31" s="34" t="s">
        <v>20</v>
      </c>
      <c r="F31" s="3" t="s">
        <v>7</v>
      </c>
      <c r="H31" s="44">
        <f>'[4]D - AGIG - SA'!E$53*'[4]D - AGIG - SA'!E$54</f>
        <v>61203.63003207482</v>
      </c>
      <c r="I31" s="44">
        <f>'[4]D - AGIG - SA'!F$53*'[4]D - AGIG - SA'!F$54</f>
        <v>10528.994565364324</v>
      </c>
      <c r="J31" s="44">
        <f>'[4]D - AGIG - SA'!G$53*'[4]D - AGIG - SA'!G$54</f>
        <v>19851.116555978111</v>
      </c>
      <c r="K31" s="44">
        <f>'[4]D - AGIG - SA'!H$53*'[4]D - AGIG - SA'!H$54</f>
        <v>83550.610254237297</v>
      </c>
      <c r="L31" s="44">
        <f>'[4]D - AGIG - SA'!I$53*'[4]D - AGIG - SA'!I$54</f>
        <v>529941.30882352928</v>
      </c>
      <c r="N31" s="17"/>
    </row>
    <row r="32" spans="2:14" s="18" customFormat="1" ht="10.5" customHeight="1">
      <c r="N32" s="17"/>
    </row>
    <row r="33" spans="2:15" s="18" customFormat="1" ht="10.5" customHeight="1">
      <c r="C33" s="5" t="s">
        <v>19</v>
      </c>
      <c r="N33" s="17"/>
    </row>
    <row r="34" spans="2:15" s="18" customFormat="1" ht="10.5" customHeight="1">
      <c r="N34" s="17"/>
    </row>
    <row r="35" spans="2:15" s="18" customFormat="1" ht="10.5" customHeight="1">
      <c r="C35" s="33" t="s">
        <v>18</v>
      </c>
      <c r="D35" s="34" t="s">
        <v>40</v>
      </c>
      <c r="E35" s="34" t="s">
        <v>14</v>
      </c>
      <c r="F35" s="3" t="s">
        <v>7</v>
      </c>
      <c r="H35" s="44">
        <f>'[4]D - AGIG - SA'!E57</f>
        <v>1288</v>
      </c>
      <c r="I35" s="44">
        <f>'[4]D - AGIG - SA'!F57</f>
        <v>1151</v>
      </c>
      <c r="J35" s="44">
        <f>'[4]D - AGIG - SA'!G57</f>
        <v>620</v>
      </c>
      <c r="K35" s="44">
        <f>'[4]D - AGIG - SA'!H57</f>
        <v>638</v>
      </c>
      <c r="L35" s="44">
        <f>'[4]D - AGIG - SA'!I57</f>
        <v>518</v>
      </c>
      <c r="N35" s="17"/>
    </row>
    <row r="36" spans="2:15" s="18" customFormat="1" ht="10.5" customHeight="1">
      <c r="C36" s="33" t="s">
        <v>17</v>
      </c>
      <c r="D36" s="34" t="s">
        <v>40</v>
      </c>
      <c r="E36" s="34" t="s">
        <v>14</v>
      </c>
      <c r="F36" s="3" t="s">
        <v>7</v>
      </c>
      <c r="H36" s="44">
        <f>'[4]D - AGIG - SA'!E58</f>
        <v>1618</v>
      </c>
      <c r="I36" s="44">
        <f>'[4]D - AGIG - SA'!F58</f>
        <v>2951</v>
      </c>
      <c r="J36" s="44">
        <f>'[4]D - AGIG - SA'!G58</f>
        <v>1140</v>
      </c>
      <c r="K36" s="44">
        <f>'[4]D - AGIG - SA'!H58</f>
        <v>1348</v>
      </c>
      <c r="L36" s="44">
        <f>'[4]D - AGIG - SA'!I58</f>
        <v>1149</v>
      </c>
      <c r="N36" s="17"/>
    </row>
    <row r="37" spans="2:15" s="18" customFormat="1" ht="10.5" customHeight="1">
      <c r="C37" s="33" t="s">
        <v>16</v>
      </c>
      <c r="D37" s="34" t="s">
        <v>40</v>
      </c>
      <c r="E37" s="34" t="s">
        <v>14</v>
      </c>
      <c r="F37" s="3" t="s">
        <v>7</v>
      </c>
      <c r="H37" s="44">
        <f>'[4]D - AGIG - SA'!E59</f>
        <v>5828</v>
      </c>
      <c r="I37" s="44">
        <f>'[4]D - AGIG - SA'!F59</f>
        <v>4822</v>
      </c>
      <c r="J37" s="44">
        <f>'[4]D - AGIG - SA'!G59</f>
        <v>5354</v>
      </c>
      <c r="K37" s="44">
        <f>'[4]D - AGIG - SA'!H59</f>
        <v>5484</v>
      </c>
      <c r="L37" s="44">
        <f>'[4]D - AGIG - SA'!I59</f>
        <v>5614</v>
      </c>
      <c r="N37" s="17"/>
    </row>
    <row r="38" spans="2:15" s="18" customFormat="1" ht="10.5" customHeight="1">
      <c r="C38" s="33" t="s">
        <v>15</v>
      </c>
      <c r="D38" s="34" t="s">
        <v>40</v>
      </c>
      <c r="E38" s="34" t="s">
        <v>14</v>
      </c>
      <c r="F38" s="3" t="s">
        <v>7</v>
      </c>
      <c r="H38" s="44"/>
      <c r="I38" s="44"/>
      <c r="J38" s="44"/>
      <c r="K38" s="44"/>
      <c r="L38" s="44"/>
      <c r="M38" s="32"/>
      <c r="N38" s="17"/>
    </row>
    <row r="39" spans="2:15" s="18" customFormat="1" ht="15">
      <c r="N39" s="17"/>
    </row>
    <row r="40" spans="2:15" s="8" customFormat="1" ht="12.75" customHeight="1">
      <c r="B40" s="31" t="s">
        <v>13</v>
      </c>
      <c r="D40" s="6"/>
      <c r="E40" s="6"/>
      <c r="F40" s="6"/>
      <c r="G40" s="6"/>
    </row>
    <row r="41" spans="2:15" s="16" customFormat="1" ht="10.5" customHeight="1">
      <c r="B41" s="35"/>
      <c r="D41" s="36"/>
      <c r="E41" s="36"/>
      <c r="F41" s="36"/>
      <c r="G41" s="36"/>
    </row>
    <row r="42" spans="2:15" s="16" customFormat="1" ht="10.5" customHeight="1">
      <c r="B42" s="35"/>
      <c r="C42" s="18"/>
      <c r="D42" s="30" t="s">
        <v>12</v>
      </c>
      <c r="E42" s="30" t="s">
        <v>11</v>
      </c>
      <c r="F42" s="30" t="s">
        <v>10</v>
      </c>
      <c r="G42" s="29"/>
      <c r="H42" s="13" t="str">
        <f>H6</f>
        <v>2014/15</v>
      </c>
      <c r="I42" s="13" t="str">
        <f>I6</f>
        <v>2015/16</v>
      </c>
      <c r="J42" s="13" t="str">
        <f>J6</f>
        <v>2016/17</v>
      </c>
      <c r="K42" s="13" t="str">
        <f>K6</f>
        <v>2017/18</v>
      </c>
      <c r="L42" s="13" t="str">
        <f>L6</f>
        <v>2018/19</v>
      </c>
      <c r="N42" s="13" t="s">
        <v>9</v>
      </c>
    </row>
    <row r="43" spans="2:15" s="16" customFormat="1" ht="10.5" customHeight="1">
      <c r="B43" s="35"/>
      <c r="C43" s="18"/>
      <c r="D43" s="18"/>
      <c r="E43" s="18"/>
      <c r="F43" s="18"/>
      <c r="G43" s="18"/>
      <c r="H43" s="18"/>
      <c r="I43" s="18"/>
      <c r="J43" s="18"/>
      <c r="K43" s="18"/>
      <c r="L43" s="18"/>
      <c r="N43" s="18"/>
    </row>
    <row r="44" spans="2:15" s="16" customFormat="1" ht="10.5" customHeight="1">
      <c r="B44" s="35"/>
      <c r="C44" s="28" t="s">
        <v>0</v>
      </c>
      <c r="D44" s="34" t="s">
        <v>8</v>
      </c>
      <c r="E44" s="34" t="str">
        <f>"outages per "&amp;H15&amp;" customers"</f>
        <v>outages per 1000 customers</v>
      </c>
      <c r="F44" s="3" t="s">
        <v>7</v>
      </c>
      <c r="G44" s="18"/>
      <c r="H44" s="1">
        <f t="shared" ref="H44:L45" si="6">H30/H$12*$H$15</f>
        <v>0.34204694008555858</v>
      </c>
      <c r="I44" s="1">
        <f t="shared" si="6"/>
        <v>0.52876395076722726</v>
      </c>
      <c r="J44" s="1">
        <f t="shared" si="6"/>
        <v>0.73360969002712306</v>
      </c>
      <c r="K44" s="1">
        <f t="shared" si="6"/>
        <v>0.67854266112298811</v>
      </c>
      <c r="L44" s="1">
        <f t="shared" si="6"/>
        <v>0.64920245589079217</v>
      </c>
      <c r="N44" s="1">
        <f>AVERAGE(H44:L44)</f>
        <v>0.58643313957873777</v>
      </c>
    </row>
    <row r="45" spans="2:15" s="16" customFormat="1" ht="10.5" customHeight="1">
      <c r="B45" s="35"/>
      <c r="C45" s="28" t="s">
        <v>1</v>
      </c>
      <c r="D45" s="34" t="s">
        <v>8</v>
      </c>
      <c r="E45" s="34" t="str">
        <f>"minutes per "&amp;H15&amp;" customers"</f>
        <v>minutes per 1000 customers</v>
      </c>
      <c r="F45" s="3" t="s">
        <v>7</v>
      </c>
      <c r="G45" s="19"/>
      <c r="H45" s="2">
        <f t="shared" si="6"/>
        <v>143.38708475753282</v>
      </c>
      <c r="I45" s="2">
        <f t="shared" si="6"/>
        <v>24.311584122221419</v>
      </c>
      <c r="J45" s="2">
        <f t="shared" si="6"/>
        <v>45.226619451314882</v>
      </c>
      <c r="K45" s="2">
        <f t="shared" si="6"/>
        <v>187.72401794821121</v>
      </c>
      <c r="L45" s="2">
        <f t="shared" si="6"/>
        <v>1174.1952189973242</v>
      </c>
      <c r="N45" s="1">
        <f>AVERAGE(H45:L45)</f>
        <v>314.96890505532093</v>
      </c>
    </row>
    <row r="46" spans="2:15" s="16" customFormat="1" ht="10.5" customHeight="1">
      <c r="B46" s="35"/>
      <c r="C46" s="28" t="s">
        <v>2</v>
      </c>
      <c r="D46" s="34" t="s">
        <v>8</v>
      </c>
      <c r="E46" s="34" t="s">
        <v>5</v>
      </c>
      <c r="F46" s="3" t="s">
        <v>7</v>
      </c>
      <c r="G46" s="19"/>
      <c r="H46" s="1">
        <f>H35/H23</f>
        <v>0.16544637122671804</v>
      </c>
      <c r="I46" s="1">
        <f>I35/I23</f>
        <v>0.14633526158540461</v>
      </c>
      <c r="J46" s="1">
        <f>J35/J23</f>
        <v>7.8090559858933178E-2</v>
      </c>
      <c r="K46" s="1">
        <f>K35/K23</f>
        <v>7.9506511309115832E-2</v>
      </c>
      <c r="L46" s="1">
        <f>L35/L23</f>
        <v>6.3903281519861826E-2</v>
      </c>
      <c r="N46" s="1">
        <f>AVERAGE(H46:L46)</f>
        <v>0.10665639710000671</v>
      </c>
    </row>
    <row r="47" spans="2:15" s="16" customFormat="1" ht="10.5" customHeight="1">
      <c r="B47" s="35"/>
      <c r="C47" s="4" t="s">
        <v>3</v>
      </c>
      <c r="D47" s="34" t="s">
        <v>8</v>
      </c>
      <c r="E47" s="34" t="str">
        <f>"events per "&amp;H15&amp;" customers"</f>
        <v>events per 1000 customers</v>
      </c>
      <c r="F47" s="3" t="s">
        <v>7</v>
      </c>
      <c r="G47" s="19"/>
      <c r="H47" s="1">
        <f>H36/H12*$H$15</f>
        <v>3.7906297880714641</v>
      </c>
      <c r="I47" s="1">
        <f>I36/I12*$H$15</f>
        <v>6.8138970249523476</v>
      </c>
      <c r="J47" s="1">
        <f>J36/J12*$H$15</f>
        <v>2.5972516976115538</v>
      </c>
      <c r="K47" s="1">
        <f>K36/K12*$H$15</f>
        <v>3.0287268450125429</v>
      </c>
      <c r="L47" s="1">
        <f>L36/L12*$H$15</f>
        <v>2.5458485386297616</v>
      </c>
      <c r="N47" s="1">
        <f>AVERAGE(H47:L47)</f>
        <v>3.7552707788555346</v>
      </c>
      <c r="O47" s="12"/>
    </row>
    <row r="48" spans="2:15" s="16" customFormat="1" ht="10.5" customHeight="1">
      <c r="B48" s="35"/>
      <c r="C48" s="4" t="s">
        <v>4</v>
      </c>
      <c r="D48" s="34" t="s">
        <v>8</v>
      </c>
      <c r="E48" s="34" t="str">
        <f>"leaks per "&amp;H15&amp;" customers"</f>
        <v>leaks per 1000 customers</v>
      </c>
      <c r="F48" s="3" t="s">
        <v>7</v>
      </c>
      <c r="G48" s="19"/>
      <c r="H48" s="1">
        <f>H37/H12*$H$15</f>
        <v>13.653764156292024</v>
      </c>
      <c r="I48" s="1">
        <f>I37/I12*$H$15</f>
        <v>11.134060133622576</v>
      </c>
      <c r="J48" s="1">
        <f>J37/J12*$H$15</f>
        <v>12.197969814923033</v>
      </c>
      <c r="K48" s="1">
        <f>K37/K12*$H$15</f>
        <v>12.321615740392275</v>
      </c>
      <c r="L48" s="1">
        <f>L37/L12*$H$15</f>
        <v>12.438984939832448</v>
      </c>
      <c r="N48" s="1">
        <f>AVERAGE(H48:L48)</f>
        <v>12.349278957012469</v>
      </c>
      <c r="O48" s="12"/>
    </row>
    <row r="49" spans="1:24" s="16" customFormat="1" ht="10.5" customHeight="1">
      <c r="B49" s="35"/>
      <c r="D49" s="36"/>
      <c r="E49" s="36"/>
      <c r="F49" s="36"/>
      <c r="G49" s="36"/>
    </row>
    <row r="50" spans="1:24" s="27" customFormat="1" ht="12.75" customHeight="1">
      <c r="A50" s="8"/>
      <c r="B50" s="9" t="s">
        <v>6</v>
      </c>
      <c r="D50" s="11"/>
      <c r="E50" s="11"/>
      <c r="F50" s="11"/>
    </row>
    <row r="51" spans="1:24" s="37" customFormat="1" ht="10.5" customHeight="1">
      <c r="A51" s="17"/>
      <c r="B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</row>
    <row r="52" spans="1:24" s="37" customFormat="1" ht="18" customHeight="1">
      <c r="A52" s="17"/>
      <c r="B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</row>
    <row r="53" spans="1:24" s="16" customFormat="1" ht="18" customHeight="1"/>
    <row r="54" spans="1:24" s="37" customFormat="1" ht="18" customHeight="1">
      <c r="A54" s="17"/>
      <c r="B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</row>
    <row r="55" spans="1:24" s="37" customFormat="1" ht="18" customHeight="1">
      <c r="A55" s="17"/>
      <c r="B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</row>
    <row r="56" spans="1:24" s="39" customFormat="1" ht="18" customHeight="1"/>
    <row r="57" spans="1:24" s="37" customFormat="1" ht="18" customHeight="1">
      <c r="A57" s="17"/>
      <c r="B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</row>
    <row r="58" spans="1:24" s="37" customFormat="1" ht="18" customHeight="1">
      <c r="A58" s="17"/>
      <c r="B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</row>
    <row r="59" spans="1:24" s="37" customFormat="1" ht="18" customHeight="1">
      <c r="A59" s="17"/>
      <c r="B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</row>
    <row r="60" spans="1:24" s="37" customFormat="1" ht="18" customHeight="1">
      <c r="A60" s="17"/>
      <c r="B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</row>
    <row r="61" spans="1:24" s="39" customFormat="1" ht="18" customHeight="1"/>
    <row r="62" spans="1:24" s="37" customFormat="1" ht="18" customHeight="1">
      <c r="A62" s="17"/>
      <c r="B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</row>
    <row r="63" spans="1:24" s="37" customFormat="1" ht="18" customHeight="1">
      <c r="A63" s="17"/>
      <c r="B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</row>
    <row r="64" spans="1:24" s="37" customFormat="1" ht="18" customHeight="1">
      <c r="A64" s="17"/>
      <c r="B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</row>
    <row r="65" spans="1:24" s="37" customFormat="1" ht="18" customHeight="1">
      <c r="A65" s="17"/>
      <c r="B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</row>
    <row r="66" spans="1:24" ht="18" customHeight="1"/>
    <row r="67" spans="1:24" ht="18" customHeight="1"/>
    <row r="68" spans="1:24" s="16" customFormat="1" ht="18" customHeight="1"/>
    <row r="69" spans="1:24" ht="18" customHeight="1"/>
    <row r="70" spans="1:24" ht="18" customHeight="1"/>
    <row r="71" spans="1:24" ht="18" customHeight="1"/>
    <row r="72" spans="1:24" s="39" customFormat="1" ht="18" customHeight="1"/>
    <row r="73" spans="1:24" ht="18" customHeight="1"/>
    <row r="74" spans="1:24" ht="18" customHeight="1"/>
    <row r="75" spans="1:24" ht="18" customHeight="1"/>
    <row r="76" spans="1:24" ht="18" customHeight="1"/>
    <row r="77" spans="1:24" ht="18" customHeight="1"/>
    <row r="78" spans="1:24" ht="18" customHeight="1"/>
    <row r="79" spans="1:24" ht="18" customHeight="1"/>
    <row r="80" spans="1:24" ht="18" customHeight="1">
      <c r="C80" s="36"/>
      <c r="D80" s="36"/>
      <c r="E80" s="36"/>
      <c r="F80" s="36"/>
      <c r="G80" s="36"/>
      <c r="H80" s="16"/>
      <c r="I80" s="16"/>
      <c r="J80" s="16"/>
      <c r="K80" s="16"/>
      <c r="L80" s="16"/>
      <c r="N80" s="16"/>
    </row>
    <row r="81" spans="3:14" ht="18" customHeight="1">
      <c r="C81" s="36"/>
      <c r="D81" s="36"/>
      <c r="E81" s="36"/>
      <c r="F81" s="36"/>
      <c r="G81" s="36"/>
      <c r="H81" s="38"/>
      <c r="I81" s="38"/>
      <c r="J81" s="38"/>
      <c r="K81" s="38"/>
      <c r="L81" s="38"/>
      <c r="N81" s="38"/>
    </row>
    <row r="82" spans="3:14" ht="18" customHeight="1">
      <c r="C82" s="36"/>
      <c r="D82" s="36"/>
      <c r="E82" s="36"/>
      <c r="F82" s="36"/>
      <c r="G82" s="36"/>
      <c r="H82" s="16"/>
      <c r="I82" s="16"/>
      <c r="J82" s="16"/>
      <c r="K82" s="16"/>
      <c r="L82" s="16"/>
      <c r="N82" s="16"/>
    </row>
    <row r="83" spans="3:14" ht="18" customHeight="1">
      <c r="C83" s="36"/>
      <c r="D83" s="36"/>
      <c r="E83" s="36"/>
      <c r="F83" s="36"/>
      <c r="G83" s="36"/>
      <c r="H83" s="16"/>
      <c r="I83" s="16"/>
      <c r="J83" s="16"/>
      <c r="K83" s="16"/>
      <c r="L83" s="16"/>
      <c r="N83" s="16"/>
    </row>
    <row r="84" spans="3:14" ht="18" customHeight="1">
      <c r="C84" s="36"/>
      <c r="D84" s="36"/>
      <c r="E84" s="36"/>
      <c r="F84" s="36"/>
      <c r="G84" s="36"/>
      <c r="H84" s="16"/>
      <c r="I84" s="16"/>
      <c r="J84" s="16"/>
      <c r="K84" s="16"/>
      <c r="L84" s="16"/>
      <c r="N84" s="16"/>
    </row>
    <row r="85" spans="3:14" ht="18" customHeight="1">
      <c r="C85" s="36"/>
      <c r="D85" s="36"/>
      <c r="E85" s="36"/>
      <c r="F85" s="36"/>
      <c r="G85" s="36"/>
      <c r="H85" s="16"/>
      <c r="I85" s="16"/>
      <c r="J85" s="16"/>
      <c r="K85" s="16"/>
      <c r="L85" s="16"/>
      <c r="N85" s="16"/>
    </row>
    <row r="86" spans="3:14" ht="18" customHeight="1"/>
    <row r="87" spans="3:14" ht="18" customHeight="1"/>
    <row r="88" spans="3:14" ht="18" customHeight="1"/>
    <row r="89" spans="3:14" ht="18" customHeight="1"/>
    <row r="90" spans="3:14" ht="18" customHeight="1"/>
    <row r="91" spans="3:14" ht="18" customHeight="1"/>
    <row r="92" spans="3:14" ht="18" customHeight="1"/>
    <row r="93" spans="3:14" ht="18" customHeight="1"/>
    <row r="94" spans="3:14" ht="18" customHeight="1"/>
    <row r="95" spans="3:14" ht="18" customHeight="1"/>
    <row r="96" spans="3:14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5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</sheetData>
  <conditionalFormatting sqref="H20:L20">
    <cfRule type="expression" dxfId="9" priority="16">
      <formula>H$6="n/a"</formula>
    </cfRule>
  </conditionalFormatting>
  <conditionalFormatting sqref="H21:L21">
    <cfRule type="expression" dxfId="8" priority="15">
      <formula>H$6="n/a"</formula>
    </cfRule>
  </conditionalFormatting>
  <conditionalFormatting sqref="H30:L30">
    <cfRule type="expression" dxfId="7" priority="14">
      <formula>H$6="n/a"</formula>
    </cfRule>
  </conditionalFormatting>
  <conditionalFormatting sqref="H31:L31">
    <cfRule type="expression" dxfId="6" priority="13">
      <formula>H$6="n/a"</formula>
    </cfRule>
  </conditionalFormatting>
  <conditionalFormatting sqref="H35:L37">
    <cfRule type="expression" dxfId="5" priority="11">
      <formula>H$6="n/a"</formula>
    </cfRule>
  </conditionalFormatting>
  <conditionalFormatting sqref="H38:L38">
    <cfRule type="expression" dxfId="4" priority="10">
      <formula>H$6="n/a"</formula>
    </cfRule>
  </conditionalFormatting>
  <conditionalFormatting sqref="H15">
    <cfRule type="expression" dxfId="3" priority="9">
      <formula>H$6="n/a"</formula>
    </cfRule>
  </conditionalFormatting>
  <conditionalFormatting sqref="H12:L12">
    <cfRule type="expression" dxfId="2" priority="6">
      <formula>H$6="n/a"</formula>
    </cfRule>
  </conditionalFormatting>
  <conditionalFormatting sqref="H23:L23">
    <cfRule type="expression" dxfId="1" priority="2">
      <formula>H$6="n/a"</formula>
    </cfRule>
  </conditionalFormatting>
  <conditionalFormatting sqref="H9:L10">
    <cfRule type="expression" dxfId="0" priority="1">
      <formula>H$6="n/a"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"/>
  <sheetViews>
    <sheetView workbookViewId="0">
      <selection activeCell="N5" sqref="N5:N8"/>
    </sheetView>
  </sheetViews>
  <sheetFormatPr defaultRowHeight="14.25"/>
  <cols>
    <col min="14" max="14" width="10.125" customWidth="1"/>
  </cols>
  <sheetData>
    <row r="1" spans="1:14">
      <c r="A1" s="48"/>
      <c r="B1" s="48"/>
      <c r="C1" s="49"/>
      <c r="D1" s="48"/>
      <c r="E1" s="48"/>
      <c r="F1" s="13" t="s">
        <v>45</v>
      </c>
      <c r="G1" s="13" t="s">
        <v>44</v>
      </c>
      <c r="H1" s="13" t="s">
        <v>43</v>
      </c>
      <c r="I1" s="13" t="s">
        <v>42</v>
      </c>
      <c r="J1" s="13" t="s">
        <v>41</v>
      </c>
      <c r="K1" s="13" t="s">
        <v>51</v>
      </c>
    </row>
    <row r="2" spans="1:14" ht="51">
      <c r="A2" s="45"/>
      <c r="B2" s="45"/>
      <c r="C2" s="46" t="s">
        <v>46</v>
      </c>
      <c r="D2" s="45"/>
      <c r="E2" s="45"/>
      <c r="F2" s="45"/>
      <c r="G2" s="47"/>
      <c r="H2" s="47"/>
      <c r="I2" s="47"/>
      <c r="J2" s="47"/>
      <c r="K2" s="47"/>
      <c r="L2" s="56" t="s">
        <v>49</v>
      </c>
      <c r="M2" s="56" t="s">
        <v>52</v>
      </c>
      <c r="N2" s="56" t="s">
        <v>50</v>
      </c>
    </row>
    <row r="3" spans="1:14">
      <c r="A3" s="48"/>
      <c r="B3" s="48"/>
      <c r="C3" s="49"/>
      <c r="D3" s="48"/>
      <c r="E3" s="48"/>
      <c r="F3" s="13"/>
      <c r="G3" s="13"/>
      <c r="H3" s="13"/>
      <c r="I3" s="13"/>
      <c r="J3" s="13"/>
      <c r="K3" s="13"/>
    </row>
    <row r="4" spans="1:14">
      <c r="A4" s="48"/>
      <c r="B4" s="48"/>
      <c r="C4" s="48" t="s">
        <v>47</v>
      </c>
      <c r="D4" s="48"/>
      <c r="E4" s="48"/>
      <c r="F4" s="50">
        <v>1230.817802307399</v>
      </c>
      <c r="G4" s="51">
        <v>1303.6542995491143</v>
      </c>
      <c r="H4" s="50">
        <v>1385.6282692493432</v>
      </c>
      <c r="I4" s="50">
        <v>1456.9182922152547</v>
      </c>
      <c r="J4" s="50">
        <v>1534.7980872114892</v>
      </c>
      <c r="K4" s="50"/>
      <c r="L4" s="50"/>
      <c r="M4" s="50"/>
      <c r="N4" s="50"/>
    </row>
    <row r="5" spans="1:14">
      <c r="A5" s="48"/>
      <c r="B5" s="48"/>
      <c r="C5" s="48"/>
      <c r="D5" s="52" t="s">
        <v>18</v>
      </c>
      <c r="E5" s="48"/>
      <c r="F5" s="54">
        <v>858.74205764196438</v>
      </c>
      <c r="G5" s="53">
        <v>918.15194545649263</v>
      </c>
      <c r="H5" s="54">
        <v>978.97051388931311</v>
      </c>
      <c r="I5" s="54">
        <v>1039.5434210055696</v>
      </c>
      <c r="J5" s="54">
        <v>1104.2576981855191</v>
      </c>
      <c r="K5" s="54">
        <f>AVERAGE(F5:J5)</f>
        <v>979.93312723577185</v>
      </c>
      <c r="L5" s="57">
        <f>K5/SUM($K$5:$K$7)</f>
        <v>0.84656027913890164</v>
      </c>
      <c r="M5" s="57">
        <v>0.5</v>
      </c>
      <c r="N5" s="57">
        <f>L5*M5</f>
        <v>0.42328013956945082</v>
      </c>
    </row>
    <row r="6" spans="1:14">
      <c r="A6" s="48"/>
      <c r="B6" s="48"/>
      <c r="C6" s="48"/>
      <c r="D6" s="52" t="s">
        <v>48</v>
      </c>
      <c r="E6" s="48"/>
      <c r="F6" s="54">
        <v>75.320789138127793</v>
      </c>
      <c r="G6" s="53">
        <v>87.561903074235886</v>
      </c>
      <c r="H6" s="54">
        <v>121.05810838383161</v>
      </c>
      <c r="I6" s="54">
        <v>135.03180687957197</v>
      </c>
      <c r="J6" s="54">
        <v>151.59236766654874</v>
      </c>
      <c r="K6" s="54">
        <f t="shared" ref="K6:K7" si="0">AVERAGE(F6:J6)</f>
        <v>114.1129950284632</v>
      </c>
      <c r="L6" s="57">
        <f t="shared" ref="L6:L7" si="1">K6/SUM($K$5:$K$7)</f>
        <v>9.8581756489011005E-2</v>
      </c>
      <c r="M6" s="57">
        <v>0.5</v>
      </c>
      <c r="N6" s="57">
        <f t="shared" ref="N6:N8" si="2">L6*M6</f>
        <v>4.9290878244505502E-2</v>
      </c>
    </row>
    <row r="7" spans="1:14">
      <c r="A7" s="48"/>
      <c r="B7" s="48"/>
      <c r="C7" s="48"/>
      <c r="D7" s="52" t="s">
        <v>16</v>
      </c>
      <c r="E7" s="48"/>
      <c r="F7" s="54">
        <v>71.291314229321642</v>
      </c>
      <c r="G7" s="53">
        <v>65.453615969950974</v>
      </c>
      <c r="H7" s="54">
        <v>56.992948169485935</v>
      </c>
      <c r="I7" s="54">
        <v>60.667731346403876</v>
      </c>
      <c r="J7" s="54">
        <v>63.097691027984283</v>
      </c>
      <c r="K7" s="54">
        <f t="shared" si="0"/>
        <v>63.500660148629343</v>
      </c>
      <c r="L7" s="57">
        <f t="shared" si="1"/>
        <v>5.4857964372087425E-2</v>
      </c>
      <c r="M7" s="57">
        <v>0.5</v>
      </c>
      <c r="N7" s="57">
        <f t="shared" si="2"/>
        <v>2.7428982186043713E-2</v>
      </c>
    </row>
    <row r="8" spans="1:14">
      <c r="L8" s="57">
        <f>SUM(L5:L7)</f>
        <v>1</v>
      </c>
      <c r="M8" s="57">
        <v>0.5</v>
      </c>
      <c r="N8" s="57">
        <f t="shared" si="2"/>
        <v>0.5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Input | Performance Targets</vt:lpstr>
      <vt:lpstr>SA RAB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Brooke Palmer</dc:creator>
  <cp:lastModifiedBy>Brooke Palmer</cp:lastModifiedBy>
  <dcterms:created xsi:type="dcterms:W3CDTF">2020-04-24T06:27:33Z</dcterms:created>
  <dcterms:modified xsi:type="dcterms:W3CDTF">2020-06-30T23:25:55Z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