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gig365.sharepoint.com/sites/VictorianAccessArrangement2023-28/Shared Documents/Revised Final Plan/AGN Revised Final Plan/"/>
    </mc:Choice>
  </mc:AlternateContent>
  <xr:revisionPtr revIDLastSave="15" documentId="13_ncr:1_{7E717DDD-7236-4733-9DF1-D55186BEB6CE}" xr6:coauthVersionLast="47" xr6:coauthVersionMax="47" xr10:uidLastSave="{097A1586-3A22-45B1-9AA2-76062681B748}"/>
  <bookViews>
    <workbookView xWindow="32625" yWindow="810" windowWidth="14580" windowHeight="14925" xr2:uid="{00000000-000D-0000-FFFF-FFFF00000000}"/>
  </bookViews>
  <sheets>
    <sheet name="Cover" sheetId="10" r:id="rId1"/>
    <sheet name="Revised Final Plan" sheetId="9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\A">'[1]AUST SUM'!#REF!</definedName>
    <definedName name="\B">[2]Main!#REF!</definedName>
    <definedName name="\C">'[1]AUST SUM'!#REF!</definedName>
    <definedName name="\E">[3]IndustProdn!#REF!</definedName>
    <definedName name="\GP">[3]IndustProdn!#REF!</definedName>
    <definedName name="\I">'[4]Wage Aggrements'!#REF!</definedName>
    <definedName name="\IP">[3]IndustProdn!#REF!</definedName>
    <definedName name="\N">'[1]AUST SUM'!#REF!</definedName>
    <definedName name="\O">'[1]AUST SUM'!#REF!</definedName>
    <definedName name="\P">[5]REXP!#REF!</definedName>
    <definedName name="\PR">[3]IndustProdn!#REF!</definedName>
    <definedName name="\Q">'[1]AUST SUM'!#REF!</definedName>
    <definedName name="\R">'[4]Wage Aggrements'!#REF!</definedName>
    <definedName name="\S">'[1]AUST SUM'!#REF!</definedName>
    <definedName name="\T">'[1]AUST SUM'!#REF!</definedName>
    <definedName name="\V">'[1]AUST SUM'!#REF!</definedName>
    <definedName name="\W">'[1]AUST SUM'!#REF!</definedName>
    <definedName name="\Z">#REF!</definedName>
    <definedName name="__123Graph_A" hidden="1">[7]SECTORS!$BP$16:$BP$33</definedName>
    <definedName name="__123Graph_CWH2" hidden="1">[7]SECTORS!$CD$33:$CD$71</definedName>
    <definedName name="__123Graph_CWH3" hidden="1">[7]SECTORS!$CH$33:$CH$71</definedName>
    <definedName name="__123Graph_X" hidden="1">[7]SECTORS!$A$16:$A$37</definedName>
    <definedName name="_101__123Graph_ACHART_2" hidden="1">[1]VIC!$AU$9:$AU$26</definedName>
    <definedName name="_109__123Graph_ACHART_3" hidden="1">[1]VIC!$AB$9:$AB$26</definedName>
    <definedName name="_110__123Graph_ACHART_30" hidden="1">[1]SA!$BJ$9:$BJ$26</definedName>
    <definedName name="_111__123Graph_ACHART_31" hidden="1">[1]WA!$BJ$9:$BJ$26</definedName>
    <definedName name="_112__123Graph_ACHART_35" hidden="1">[1]WA!$BJ$9:$BJ$26</definedName>
    <definedName name="_116__123Graph_ACHART_3" hidden="1">[1]VIC!$AB$9:$AB$26</definedName>
    <definedName name="_117__123Graph_ACHART_30" hidden="1">[1]SA!$BJ$9:$BJ$26</definedName>
    <definedName name="_118__123Graph_ACHART_31" hidden="1">[1]WA!$BJ$9:$BJ$26</definedName>
    <definedName name="_119__123Graph_ACHART_35" hidden="1">[1]WA!$BJ$9:$BJ$26</definedName>
    <definedName name="_126__123Graph_ACHART_4" hidden="1">[1]VIC!$AV$9:$AV$26</definedName>
    <definedName name="_134__123Graph_ACHART_4" hidden="1">[1]VIC!$AV$9:$AV$26</definedName>
    <definedName name="_14__123Graph_ACHART_1" hidden="1">[1]VIC!$AA$9:$AA$26</definedName>
    <definedName name="_140__123Graph_ACHART_5" hidden="1">[1]VIC!$R$5:$R$26</definedName>
    <definedName name="_149__123Graph_ACHART_5" hidden="1">[1]VIC!$R$5:$R$26</definedName>
    <definedName name="_15__123Graph_ACHART_1" hidden="1">[1]VIC!$AA$9:$AA$26</definedName>
    <definedName name="_154__123Graph_ACHART_6" hidden="1">[1]VIC!$S$5:$S$26</definedName>
    <definedName name="_155__123Graph_ACHART_62" hidden="1">[1]ACT!$BA$7:$BA$26</definedName>
    <definedName name="_156__123Graph_ACHART_66" hidden="1">[8]NSW!$AZ$5:$AZ$26</definedName>
    <definedName name="_157__123Graph_ACHART_68" hidden="1">[1]TAS!$AG$5:$AG$26</definedName>
    <definedName name="_158__123Graph_ACHART_69" hidden="1">[8]NSW!$AG$5:$AG$26</definedName>
    <definedName name="_164__123Graph_ACHART_6" hidden="1">[1]VIC!$S$5:$S$26</definedName>
    <definedName name="_165__123Graph_ACHART_62" hidden="1">[1]ACT!$BA$7:$BA$26</definedName>
    <definedName name="_166__123Graph_ACHART_66" hidden="1">[8]NSW!$AZ$5:$AZ$26</definedName>
    <definedName name="_167__123Graph_ACHART_68" hidden="1">[1]TAS!$AG$5:$AG$26</definedName>
    <definedName name="_168__123Graph_ACHART_69" hidden="1">[8]NSW!$AG$5:$AG$26</definedName>
    <definedName name="_172__123Graph_ACHART_7" hidden="1">[1]VIC!$F$5:$F$26</definedName>
    <definedName name="_173__123Graph_ACHART_70" hidden="1">[1]ACT!$J$5:$J$26</definedName>
    <definedName name="_174__123Graph_ACHART_71" hidden="1">[1]ACT!$N$12:$N$27</definedName>
    <definedName name="_183__123Graph_ACHART_7" hidden="1">[1]VIC!$F$5:$F$26</definedName>
    <definedName name="_184__123Graph_ACHART_70" hidden="1">[1]ACT!$J$5:$J$26</definedName>
    <definedName name="_185__123Graph_ACHART_71" hidden="1">[1]ACT!$N$12:$N$27</definedName>
    <definedName name="_188__123Graph_ACHART_8" hidden="1">[1]VIC!$G$5:$G$26</definedName>
    <definedName name="_200__123Graph_ACHART_8" hidden="1">[1]VIC!$G$5:$G$26</definedName>
    <definedName name="_202__123Graph_ACHART_9" hidden="1">[1]VIC!$BC$5:$BC$26</definedName>
    <definedName name="_210__123Graph_BCHART_1" hidden="1">[9]charts!#REF!</definedName>
    <definedName name="_215__123Graph_ACHART_9" hidden="1">[1]VIC!$BC$5:$BC$26</definedName>
    <definedName name="_223__123Graph_BCHART_1" hidden="1">[9]charts!#REF!</definedName>
    <definedName name="_224__123Graph_BCHART_10" hidden="1">[1]VIC!$BA$5:$BA$26</definedName>
    <definedName name="_238__123Graph_BCHART_10" hidden="1">[1]VIC!$BA$5:$BA$26</definedName>
    <definedName name="_238__123Graph_BCHART_11" hidden="1">[1]VIC!$BE$5:$BE$26</definedName>
    <definedName name="_239__123Graph_BCHART_12" hidden="1">[1]VIC!$N$6:$N$26</definedName>
    <definedName name="_253__123Graph_BCHART_11" hidden="1">[1]VIC!$BE$5:$BE$26</definedName>
    <definedName name="_254__123Graph_BCHART_12" hidden="1">[1]VIC!$N$6:$N$26</definedName>
    <definedName name="_257__123Graph_BCHART_13" hidden="1">[1]VIC!#REF!</definedName>
    <definedName name="_258__123Graph_BCHART_15" hidden="1">[1]VIC!$AG$6:$AG$26</definedName>
    <definedName name="_259__123Graph_BCHART_16" hidden="1">[1]VIC!$BE$5:$BE$26</definedName>
    <definedName name="_273__123Graph_BCHART_13" hidden="1">[1]VIC!#REF!</definedName>
    <definedName name="_273__123Graph_BCHART_2" hidden="1">[1]VIC!$AX$9:$AX$26</definedName>
    <definedName name="_274__123Graph_BCHART_15" hidden="1">[1]VIC!$AG$6:$AG$26</definedName>
    <definedName name="_275__123Graph_BCHART_16" hidden="1">[1]VIC!$BE$5:$BE$26</definedName>
    <definedName name="_28__123Graph_ACHART_10" hidden="1">[1]VIC!$BD$5:$BD$26</definedName>
    <definedName name="_287__123Graph_BCHART_3" hidden="1">[1]VIC!$AF$9:$AF$26</definedName>
    <definedName name="_288__123Graph_BCHART_30" hidden="1">[1]SA!$BI$9:$BI$26</definedName>
    <definedName name="_289__123Graph_BCHART_31" hidden="1">[1]WA!$BI$9:$BI$26</definedName>
    <definedName name="_290__123Graph_BCHART_2" hidden="1">[1]VIC!$AX$9:$AX$26</definedName>
    <definedName name="_290__123Graph_BCHART_35" hidden="1">[1]WA!$BI$9:$BI$26</definedName>
    <definedName name="_30__123Graph_ACHART_10" hidden="1">[1]VIC!$BD$5:$BD$26</definedName>
    <definedName name="_304__123Graph_BCHART_4" hidden="1">[1]VIC!$AY$9:$AY$26</definedName>
    <definedName name="_305__123Graph_BCHART_3" hidden="1">[1]VIC!$AF$9:$AF$26</definedName>
    <definedName name="_306__123Graph_BCHART_30" hidden="1">[1]SA!$BI$9:$BI$26</definedName>
    <definedName name="_307__123Graph_BCHART_31" hidden="1">[1]WA!$BI$9:$BI$26</definedName>
    <definedName name="_308__123Graph_BCHART_35" hidden="1">[1]WA!$BI$9:$BI$26</definedName>
    <definedName name="_318__123Graph_BCHART_5" hidden="1">[1]VIC!$U$5:$U$26</definedName>
    <definedName name="_323__123Graph_BCHART_4" hidden="1">[1]VIC!$AY$9:$AY$26</definedName>
    <definedName name="_332__123Graph_BCHART_6" hidden="1">[1]VIC!$V$5:$V$26</definedName>
    <definedName name="_333__123Graph_BCHART_62" hidden="1">[1]ACT!$BB$7:$BB$26</definedName>
    <definedName name="_334__123Graph_BCHART_66" hidden="1">[8]NSW!$BE$5:$BE$26</definedName>
    <definedName name="_335__123Graph_BCHART_68" hidden="1">[1]TAS!$AN$5:$AN$26</definedName>
    <definedName name="_336__123Graph_BCHART_69" hidden="1">[8]NSW!$AN$5:$AN$26</definedName>
    <definedName name="_338__123Graph_BCHART_5" hidden="1">[1]VIC!$U$5:$U$26</definedName>
    <definedName name="_353__123Graph_BCHART_6" hidden="1">[1]VIC!$V$5:$V$26</definedName>
    <definedName name="_354__123Graph_BCHART_62" hidden="1">[1]ACT!$BB$7:$BB$26</definedName>
    <definedName name="_354__123Graph_BCHART_7" hidden="1">[1]VIC!#REF!</definedName>
    <definedName name="_355__123Graph_BCHART_66" hidden="1">[8]NSW!$BE$5:$BE$26</definedName>
    <definedName name="_355__123Graph_BCHART_70" hidden="1">[1]ACT!$L$5:$L$26</definedName>
    <definedName name="_356__123Graph_BCHART_68" hidden="1">[1]TAS!$AN$5:$AN$26</definedName>
    <definedName name="_356__123Graph_BCHART_71" hidden="1">[1]ACT!$L$12:$L$27</definedName>
    <definedName name="_357__123Graph_BCHART_69" hidden="1">[8]NSW!$AN$5:$AN$26</definedName>
    <definedName name="_374__123Graph_BCHART_8" hidden="1">[1]VIC!#REF!</definedName>
    <definedName name="_376__123Graph_BCHART_7" hidden="1">[1]VIC!#REF!</definedName>
    <definedName name="_377__123Graph_BCHART_70" hidden="1">[1]ACT!$L$5:$L$26</definedName>
    <definedName name="_378__123Graph_BCHART_71" hidden="1">[1]ACT!$L$12:$L$27</definedName>
    <definedName name="_388__123Graph_BCHART_9" hidden="1">[1]VIC!$AZ$5:$AZ$26</definedName>
    <definedName name="_396__123Graph_CCHART_1" hidden="1">[9]charts!#REF!</definedName>
    <definedName name="_397__123Graph_BCHART_8" hidden="1">[1]VIC!#REF!</definedName>
    <definedName name="_404__123Graph_CCHART_10" hidden="1">[9]charts!#REF!</definedName>
    <definedName name="_412__123Graph_BCHART_9" hidden="1">[1]VIC!$AZ$5:$AZ$26</definedName>
    <definedName name="_418__123Graph_CCHART_11" hidden="1">[1]VIC!$BG$5:$BG$26</definedName>
    <definedName name="_419__123Graph_CCHART_12" hidden="1">[1]VIC!$P$6:$P$26</definedName>
    <definedName name="_42__123Graph_ACHART_11" hidden="1">[1]VIC!$AZ$5:$AZ$26</definedName>
    <definedName name="_420__123Graph_CCHART_1" hidden="1">[9]charts!#REF!</definedName>
    <definedName name="_420__123Graph_CCHART_13" hidden="1">[1]VIC!$D$9:$D$26</definedName>
    <definedName name="_421__123Graph_CCHART_14" hidden="1">[1]VIC!$C$6:$C$26</definedName>
    <definedName name="_422__123Graph_CCHART_15" hidden="1">[1]VIC!$BE$6:$BE$26</definedName>
    <definedName name="_423__123Graph_CCHART_16" hidden="1">[1]VIC!$BG$5:$BG$26</definedName>
    <definedName name="_428__123Graph_CCHART_10" hidden="1">[9]charts!#REF!</definedName>
    <definedName name="_437__123Graph_CCHART_2" hidden="1">[1]VIC!$AW$9:$AW$26</definedName>
    <definedName name="_443__123Graph_CCHART_11" hidden="1">[1]VIC!$BG$5:$BG$26</definedName>
    <definedName name="_444__123Graph_CCHART_12" hidden="1">[1]VIC!$P$6:$P$26</definedName>
    <definedName name="_445__123Graph_CCHART_13" hidden="1">[1]VIC!$D$9:$D$26</definedName>
    <definedName name="_445__123Graph_CCHART_3" hidden="1">[9]charts!#REF!</definedName>
    <definedName name="_446__123Graph_CCHART_14" hidden="1">[1]VIC!$C$6:$C$26</definedName>
    <definedName name="_447__123Graph_CCHART_15" hidden="1">[1]VIC!$BE$6:$BE$26</definedName>
    <definedName name="_448__123Graph_CCHART_16" hidden="1">[1]VIC!$BG$5:$BG$26</definedName>
    <definedName name="_45__123Graph_ACHART_11" hidden="1">[1]VIC!$AZ$5:$AZ$26</definedName>
    <definedName name="_453__123Graph_CCHART_4" hidden="1">[9]charts!#REF!</definedName>
    <definedName name="_461__123Graph_CCHART_5" hidden="1">[9]charts!#REF!</definedName>
    <definedName name="_463__123Graph_CCHART_2" hidden="1">[1]VIC!$AW$9:$AW$26</definedName>
    <definedName name="_469__123Graph_CCHART_6" hidden="1">[9]charts!#REF!</definedName>
    <definedName name="_470__123Graph_CCHART_62" hidden="1">[1]ACT!$BD$7:$BD$26</definedName>
    <definedName name="_471__123Graph_CCHART_3" hidden="1">[9]charts!#REF!</definedName>
    <definedName name="_471__123Graph_CCHART_66" hidden="1">[8]NSW!$BG$5:$BG$26</definedName>
    <definedName name="_472__123Graph_CCHART_68" hidden="1">[1]TAS!$AU$5:$AU$26</definedName>
    <definedName name="_473__123Graph_CCHART_69" hidden="1">[8]NSW!$AX$5:$AX$26</definedName>
    <definedName name="_479__123Graph_CCHART_4" hidden="1">[9]charts!#REF!</definedName>
    <definedName name="_481__123Graph_CCHART_7" hidden="1">[9]charts!#REF!</definedName>
    <definedName name="_482__123Graph_CCHART_70" hidden="1">[1]ACT!$P$5:$P$26</definedName>
    <definedName name="_487__123Graph_CCHART_5" hidden="1">[9]charts!#REF!</definedName>
    <definedName name="_490__123Graph_CCHART_8" hidden="1">[9]charts!#REF!</definedName>
    <definedName name="_495__123Graph_CCHART_6" hidden="1">[9]charts!#REF!</definedName>
    <definedName name="_496__123Graph_CCHART_62" hidden="1">[1]ACT!$BD$7:$BD$26</definedName>
    <definedName name="_497__123Graph_CCHART_66" hidden="1">[8]NSW!$BG$5:$BG$26</definedName>
    <definedName name="_498__123Graph_CCHART_68" hidden="1">[1]TAS!$AU$5:$AU$26</definedName>
    <definedName name="_498__123Graph_CCHART_9" hidden="1">[9]charts!#REF!</definedName>
    <definedName name="_499__123Graph_CCHART_69" hidden="1">[8]NSW!$AX$5:$AX$26</definedName>
    <definedName name="_499__123Graph_DCHART_1" hidden="1">[1]VIC!$W$9:$W$26</definedName>
    <definedName name="_507__123Graph_CCHART_7" hidden="1">[9]charts!#REF!</definedName>
    <definedName name="_507__123Graph_DCHART_10" hidden="1">[9]charts!#REF!</definedName>
    <definedName name="_508__123Graph_CCHART_70" hidden="1">[1]ACT!$P$5:$P$26</definedName>
    <definedName name="_508__123Graph_DCHART_11" hidden="1">[1]VIC!$BI$5:$BI$26</definedName>
    <definedName name="_509__123Graph_DCHART_13" hidden="1">[1]VIC!$B$9:$B$26</definedName>
    <definedName name="_510__123Graph_DCHART_16" hidden="1">[1]VIC!$BI$5:$BI$26</definedName>
    <definedName name="_511__123Graph_DCHART_2" hidden="1">[1]VIC!$AG$9:$AG$26</definedName>
    <definedName name="_512__123Graph_DCHART_66" hidden="1">[8]NSW!$BI$5:$BI$26</definedName>
    <definedName name="_513__123Graph_DCHART_68" hidden="1">[1]TAS!$AW$5:$AW$26</definedName>
    <definedName name="_514__123Graph_DCHART_70" hidden="1">[1]ACT!$R$5:$R$26</definedName>
    <definedName name="_516__123Graph_CCHART_8" hidden="1">[9]charts!#REF!</definedName>
    <definedName name="_522__123Graph_ECHART_10" hidden="1">[9]charts!#REF!</definedName>
    <definedName name="_523__123Graph_ECHART_11" hidden="1">[1]VIC!$BO$5:$BO$26</definedName>
    <definedName name="_524__123Graph_CCHART_9" hidden="1">[9]charts!#REF!</definedName>
    <definedName name="_524__123Graph_ECHART_2" hidden="1">[1]VIC!$AN$9:$AN$26</definedName>
    <definedName name="_525__123Graph_DCHART_1" hidden="1">[1]VIC!$W$9:$W$26</definedName>
    <definedName name="_525__123Graph_ECHART_66" hidden="1">[8]NSW!$BO$5:$BO$26</definedName>
    <definedName name="_526__123Graph_ECHART_68" hidden="1">[1]TAS!$AX$5:$AX$26</definedName>
    <definedName name="_533__123Graph_DCHART_10" hidden="1">[9]charts!#REF!</definedName>
    <definedName name="_534__123Graph_DCHART_11" hidden="1">[1]VIC!$BI$5:$BI$26</definedName>
    <definedName name="_534__123Graph_FCHART_10" hidden="1">[9]charts!#REF!</definedName>
    <definedName name="_535__123Graph_DCHART_13" hidden="1">[1]VIC!$B$9:$B$26</definedName>
    <definedName name="_536__123Graph_DCHART_16" hidden="1">[1]VIC!$BI$5:$BI$26</definedName>
    <definedName name="_537__123Graph_DCHART_2" hidden="1">[1]VIC!$AG$9:$AG$26</definedName>
    <definedName name="_538__123Graph_DCHART_66" hidden="1">[8]NSW!$BI$5:$BI$26</definedName>
    <definedName name="_539__123Graph_DCHART_68" hidden="1">[1]TAS!$AW$5:$AW$26</definedName>
    <definedName name="_540__123Graph_DCHART_70" hidden="1">[1]ACT!$R$5:$R$26</definedName>
    <definedName name="_548__123Graph_ECHART_10" hidden="1">[9]charts!#REF!</definedName>
    <definedName name="_548__123Graph_XCHART_10" hidden="1">[1]VIC!$A$5:$A$26</definedName>
    <definedName name="_549__123Graph_ECHART_11" hidden="1">[1]VIC!$BO$5:$BO$26</definedName>
    <definedName name="_550__123Graph_ECHART_2" hidden="1">[1]VIC!$AN$9:$AN$26</definedName>
    <definedName name="_551__123Graph_ECHART_66" hidden="1">[8]NSW!$BO$5:$BO$26</definedName>
    <definedName name="_552__123Graph_ECHART_68" hidden="1">[1]TAS!$AX$5:$AX$26</definedName>
    <definedName name="_560__123Graph_FCHART_10" hidden="1">[9]charts!#REF!</definedName>
    <definedName name="_562__123Graph_XCHART_11" hidden="1">[1]VIC!$A$5:$A$26</definedName>
    <definedName name="_563__123Graph_XCHART_12" hidden="1">[1]VIC!$A$6:$A$26</definedName>
    <definedName name="_564__123Graph_XCHART_13" hidden="1">[1]VIC!$A$9:$A$26</definedName>
    <definedName name="_565__123Graph_XCHART_14" hidden="1">[1]VIC!$A$9:$A$26</definedName>
    <definedName name="_566__123Graph_XCHART_15" hidden="1">[1]VIC!$A$6:$A$26</definedName>
    <definedName name="_567__123Graph_XCHART_16" hidden="1">[1]VIC!$A$5:$A$26</definedName>
    <definedName name="_575__123Graph_XCHART_10" hidden="1">[1]VIC!$A$5:$A$26</definedName>
    <definedName name="_581__123Graph_XCHART_2" hidden="1">[1]VIC!$A$9:$A$26</definedName>
    <definedName name="_590__123Graph_XCHART_11" hidden="1">[1]VIC!$A$5:$A$26</definedName>
    <definedName name="_591__123Graph_XCHART_12" hidden="1">[1]VIC!$A$6:$A$26</definedName>
    <definedName name="_592__123Graph_XCHART_13" hidden="1">[1]VIC!$A$9:$A$26</definedName>
    <definedName name="_593__123Graph_XCHART_14" hidden="1">[1]VIC!$A$9:$A$26</definedName>
    <definedName name="_594__123Graph_XCHART_15" hidden="1">[1]VIC!$A$6:$A$26</definedName>
    <definedName name="_595__123Graph_XCHART_16" hidden="1">[1]VIC!$A$5:$A$26</definedName>
    <definedName name="_595__123Graph_XCHART_3" hidden="1">[1]VIC!$A$9:$A$26</definedName>
    <definedName name="_596__123Graph_XCHART_35" hidden="1">[1]WA!$A$9:$A$26</definedName>
    <definedName name="_60__123Graph_ACHART_12" hidden="1">[1]VIC!#REF!</definedName>
    <definedName name="_610__123Graph_XCHART_2" hidden="1">[1]VIC!$A$9:$A$26</definedName>
    <definedName name="_610__123Graph_XCHART_4" hidden="1">[1]VIC!$A$9:$A$26</definedName>
    <definedName name="_624__123Graph_XCHART_5" hidden="1">[1]VIC!$A$5:$A$26</definedName>
    <definedName name="_625__123Graph_XCHART_3" hidden="1">[1]VIC!$A$9:$A$26</definedName>
    <definedName name="_626__123Graph_XCHART_35" hidden="1">[1]WA!$A$9:$A$26</definedName>
    <definedName name="_638__123Graph_XCHART_6" hidden="1">[1]VIC!$A$5:$A$26</definedName>
    <definedName name="_64__123Graph_ACHART_12" hidden="1">[1]VIC!#REF!</definedName>
    <definedName name="_641__123Graph_XCHART_4" hidden="1">[1]VIC!$A$9:$A$26</definedName>
    <definedName name="_652__123Graph_XCHART_7" hidden="1">[1]VIC!$A$5:$A$26</definedName>
    <definedName name="_653__123Graph_XCHART_71" hidden="1">[1]ACT!$A$12:$A$27</definedName>
    <definedName name="_656__123Graph_XCHART_5" hidden="1">[1]VIC!$A$5:$A$26</definedName>
    <definedName name="_667__123Graph_XCHART_8" hidden="1">[1]VIC!$A$5:$A$26</definedName>
    <definedName name="_671__123Graph_XCHART_6" hidden="1">[1]VIC!$A$5:$A$26</definedName>
    <definedName name="_681__123Graph_XCHART_9" hidden="1">[1]VIC!$A$5:$A$26</definedName>
    <definedName name="_686__123Graph_XCHART_7" hidden="1">[1]VIC!$A$5:$A$26</definedName>
    <definedName name="_687__123Graph_XCHART_71" hidden="1">[1]ACT!$A$12:$A$27</definedName>
    <definedName name="_702__123Graph_XCHART_8" hidden="1">[1]VIC!$A$5:$A$26</definedName>
    <definedName name="_717__123Graph_XCHART_9" hidden="1">[1]VIC!$A$5:$A$26</definedName>
    <definedName name="_78__123Graph_ACHART_13" hidden="1">[1]VIC!#REF!</definedName>
    <definedName name="_79__123Graph_ACHART_14" hidden="1">[1]VIC!$X$6:$X$26</definedName>
    <definedName name="_80__123Graph_ACHART_15" hidden="1">[1]VIC!$N$6:$N$26</definedName>
    <definedName name="_81__123Graph_ACHART_16" hidden="1">[1]VIC!$AZ$5:$AZ$26</definedName>
    <definedName name="_83__123Graph_ACHART_13" hidden="1">[1]VIC!#REF!</definedName>
    <definedName name="_84__123Graph_ACHART_14" hidden="1">[1]VIC!$X$6:$X$26</definedName>
    <definedName name="_85__123Graph_ACHART_15" hidden="1">[1]VIC!$N$6:$N$26</definedName>
    <definedName name="_86__123Graph_ACHART_16" hidden="1">[1]VIC!$AZ$5:$AZ$26</definedName>
    <definedName name="_95__123Graph_ACHART_2" hidden="1">[1]VIC!$AU$9:$AU$26</definedName>
    <definedName name="_Fill" hidden="1">#REF!</definedName>
    <definedName name="ACTMATcurrent">#REF!</definedName>
    <definedName name="ACTqtrlyconstant">#REF!</definedName>
    <definedName name="ACTqtrlycurrent">#REF!</definedName>
    <definedName name="AUSTMATcurrent">#REF!</definedName>
    <definedName name="AUSTqtrlyconstant">#REF!</definedName>
    <definedName name="AUSTqtrlycurrent">#REF!</definedName>
    <definedName name="BYGENDER">#REF!</definedName>
    <definedName name="BYINDUSTRY">#REF!</definedName>
    <definedName name="CHECKqtrlycurrent">#REF!</definedName>
    <definedName name="COMP">[8]Investments!$C$8:$FF$80</definedName>
    <definedName name="CONT">[10]PCE!#REF!</definedName>
    <definedName name="DATES">#REF!</definedName>
    <definedName name="dms_PRCP_BaseYear" localSheetId="1">'Revised Final Plan'!$C$13</definedName>
    <definedName name="e">'[1]AUST SUM'!#REF!</definedName>
    <definedName name="infn">'[11]AWOTE Table'!$A$1:$I$57</definedName>
    <definedName name="interest">'[12]LTF Tables 1'!#REF!</definedName>
    <definedName name="KSTOCK">[5]REXP!#REF!</definedName>
    <definedName name="MLNK75ee85c768f744e8903d61566a06e5d9" hidden="1">#REF!</definedName>
    <definedName name="MLNK79c8e1104ffa410d8b1734d1f9c5561d" hidden="1">#REF!</definedName>
    <definedName name="MLNK9c8f5f4ba36c46079312ff114cba48aa" hidden="1">#REF!</definedName>
    <definedName name="MLNKa67021fd59084f17839ad81e97d1ce73" hidden="1">#REF!</definedName>
    <definedName name="NSWMATconstant">#REF!</definedName>
    <definedName name="NSWMATcurrent">#REF!</definedName>
    <definedName name="NSWqtrlyconstant">#REF!</definedName>
    <definedName name="NSWqtrlycurrent">#REF!</definedName>
    <definedName name="NTMATcurrent">#REF!</definedName>
    <definedName name="NTqtrlyconstant">#REF!</definedName>
    <definedName name="NTqtrlycurrent">#REF!</definedName>
    <definedName name="PAGE1">#REF!</definedName>
    <definedName name="PAGE2">#REF!</definedName>
    <definedName name="PBI">[2]Investments!#REF!</definedName>
    <definedName name="PCE">[10]PCE!#REF!</definedName>
    <definedName name="PCOMP">[2]Investments!#REF!</definedName>
    <definedName name="PCONT">[5]REXP!#REF!</definedName>
    <definedName name="PMAIN">[2]Investments!#REF!</definedName>
    <definedName name="PPEXP">[5]REXP!#REF!</definedName>
    <definedName name="PREXP">[5]REXP!#REF!</definedName>
    <definedName name="PVEXP">[5]REXP!#REF!</definedName>
    <definedName name="QLDMATconstant">#REF!</definedName>
    <definedName name="QLDMATcurrent">#REF!</definedName>
    <definedName name="QLDqtrlyconstant">#REF!</definedName>
    <definedName name="QLDqtrlycurrent">#REF!</definedName>
    <definedName name="RANGE1">#REF!</definedName>
    <definedName name="RDW">[8]Annual!$J$3:$K$46</definedName>
    <definedName name="REQP">[8]Annual!$N$4:$O$46</definedName>
    <definedName name="REXP">[8]Annual!$B$7:$Y$49</definedName>
    <definedName name="RFORE">[8]Annual!$A$20:$Y$38</definedName>
    <definedName name="RGC">[8]Annual!$D$3:$E$46</definedName>
    <definedName name="RGDP">[8]Annual!#REF!</definedName>
    <definedName name="RGI">[8]Annual!$F$3:$G$46</definedName>
    <definedName name="RGNE">[8]Annual!#REF!</definedName>
    <definedName name="RGT">[8]Annual!$H$3:$I$46</definedName>
    <definedName name="RIMP">[8]Annual!#REF!</definedName>
    <definedName name="RNDW">[8]Annual!$L$3:$M$46</definedName>
    <definedName name="RPCE">[8]Annual!$B$3:$C$46</definedName>
    <definedName name="RPI">[8]Annual!$V$3:$W$46</definedName>
    <definedName name="RTREX">[8]Annual!$T$3:$U$46</definedName>
    <definedName name="RXTNL">[8]Annual!#REF!</definedName>
    <definedName name="SAMATconstant">'[13]SA - Non-Res'!#REF!</definedName>
    <definedName name="SAMATcurrent">'[13]SA - Non-Res'!#REF!</definedName>
    <definedName name="SAqtrlyconstant">'[13]SA - Non-Res'!#REF!</definedName>
    <definedName name="SAqtrlycurrent">'[13]SA - Non-Res'!#REF!</definedName>
    <definedName name="Table2">[8]Investments!$C$8</definedName>
    <definedName name="TableTopLeft">[8]Annual!#REF!</definedName>
    <definedName name="TASMATcurrent">#REF!</definedName>
    <definedName name="TASqtrlyconstant">#REF!</definedName>
    <definedName name="TASqtrlycurrent">#REF!</definedName>
    <definedName name="TOT">[10]PCE!#REF!</definedName>
    <definedName name="TotalStateSummaryqtrlyconstant">#REF!</definedName>
    <definedName name="VICMATconstant">#REF!</definedName>
    <definedName name="VICMATcurrent">#REF!</definedName>
    <definedName name="VICqtrlyconstant">#REF!</definedName>
    <definedName name="VICqtrlycurrent">#REF!</definedName>
    <definedName name="WagesnPricesnew">'[1]AUST SUM'!#REF!</definedName>
    <definedName name="WAMATconstant">#REF!</definedName>
    <definedName name="WAMATcurrent">#REF!</definedName>
    <definedName name="WAqtrlyconstant">#REF!</definedName>
    <definedName name="WAqtrlycurrent">#REF!</definedName>
    <definedName name="WHOLE">[8]Annual!$A$3:$Y$47</definedName>
    <definedName name="X">[8]Annual!$B$43:$B$47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" i="9" l="1"/>
  <c r="N7" i="9" l="1"/>
  <c r="AA60" i="9" l="1"/>
  <c r="Z60" i="9"/>
  <c r="Y60" i="9"/>
  <c r="X60" i="9"/>
  <c r="W60" i="9"/>
  <c r="M41" i="9"/>
  <c r="L41" i="9"/>
  <c r="O30" i="9"/>
  <c r="M27" i="9"/>
  <c r="L27" i="9"/>
  <c r="J27" i="9"/>
  <c r="K27" i="9"/>
  <c r="H27" i="9"/>
  <c r="N6" i="9"/>
  <c r="M6" i="9"/>
  <c r="L6" i="9"/>
  <c r="K6" i="9"/>
  <c r="J6" i="9"/>
  <c r="I6" i="9"/>
  <c r="H6" i="9"/>
  <c r="G6" i="9"/>
  <c r="F6" i="9"/>
  <c r="E6" i="9"/>
  <c r="G41" i="9" l="1"/>
  <c r="F41" i="9"/>
  <c r="F27" i="9"/>
  <c r="I27" i="9"/>
  <c r="V40" i="9"/>
  <c r="V39" i="9"/>
  <c r="V38" i="9"/>
  <c r="V35" i="9"/>
  <c r="V37" i="9"/>
  <c r="V36" i="9"/>
  <c r="V33" i="9"/>
  <c r="G27" i="9"/>
  <c r="U40" i="9" l="1"/>
  <c r="U39" i="9"/>
  <c r="U38" i="9"/>
  <c r="U35" i="9"/>
  <c r="V26" i="9"/>
  <c r="U37" i="9"/>
  <c r="V18" i="9"/>
  <c r="V25" i="9"/>
  <c r="V23" i="9"/>
  <c r="V22" i="9"/>
  <c r="V21" i="9"/>
  <c r="V20" i="9"/>
  <c r="U36" i="9"/>
  <c r="U33" i="9"/>
  <c r="M7" i="9"/>
  <c r="V41" i="9"/>
  <c r="V27" i="9" l="1"/>
  <c r="U41" i="9"/>
  <c r="T36" i="9"/>
  <c r="T40" i="9"/>
  <c r="T39" i="9"/>
  <c r="T38" i="9"/>
  <c r="L7" i="9"/>
  <c r="T33" i="9"/>
  <c r="T35" i="9"/>
  <c r="K7" i="9" l="1"/>
  <c r="S36" i="9"/>
  <c r="S40" i="9"/>
  <c r="S39" i="9"/>
  <c r="S38" i="9"/>
  <c r="S35" i="9"/>
  <c r="S33" i="9"/>
  <c r="J7" i="9" l="1"/>
  <c r="R36" i="9"/>
  <c r="R40" i="9"/>
  <c r="R39" i="9"/>
  <c r="R38" i="9"/>
  <c r="R33" i="9"/>
  <c r="R35" i="9"/>
  <c r="I7" i="9" l="1"/>
  <c r="Q36" i="9"/>
  <c r="Q33" i="9"/>
  <c r="Q40" i="9"/>
  <c r="Q39" i="9"/>
  <c r="Q38" i="9"/>
  <c r="Q35" i="9"/>
  <c r="Q25" i="9" l="1"/>
  <c r="Q23" i="9"/>
  <c r="Q22" i="9"/>
  <c r="Q21" i="9"/>
  <c r="P35" i="9"/>
  <c r="S25" i="9"/>
  <c r="U20" i="9"/>
  <c r="U26" i="9"/>
  <c r="Q20" i="9"/>
  <c r="Q26" i="9"/>
  <c r="T26" i="9"/>
  <c r="U18" i="9"/>
  <c r="H7" i="9"/>
  <c r="O33" i="9" s="1"/>
  <c r="P40" i="9"/>
  <c r="P38" i="9"/>
  <c r="S26" i="9"/>
  <c r="U25" i="9"/>
  <c r="U23" i="9"/>
  <c r="U22" i="9"/>
  <c r="U21" i="9"/>
  <c r="R26" i="9"/>
  <c r="T25" i="9"/>
  <c r="T23" i="9"/>
  <c r="T22" i="9"/>
  <c r="T21" i="9"/>
  <c r="S18" i="9"/>
  <c r="P39" i="9"/>
  <c r="S23" i="9"/>
  <c r="S21" i="9"/>
  <c r="P37" i="9"/>
  <c r="R25" i="9"/>
  <c r="R23" i="9"/>
  <c r="R22" i="9"/>
  <c r="R21" i="9"/>
  <c r="S22" i="9"/>
  <c r="R18" i="9"/>
  <c r="R20" i="9"/>
  <c r="P36" i="9"/>
  <c r="T20" i="9"/>
  <c r="S20" i="9"/>
  <c r="P33" i="9"/>
  <c r="Q18" i="9"/>
  <c r="T18" i="9"/>
  <c r="G7" i="9" l="1"/>
  <c r="U27" i="9"/>
  <c r="V49" i="9" s="1"/>
  <c r="AB70" i="9" s="1"/>
  <c r="R27" i="9"/>
  <c r="T27" i="9"/>
  <c r="Q27" i="9"/>
  <c r="P41" i="9"/>
  <c r="S27" i="9"/>
  <c r="F7" i="9" l="1"/>
  <c r="E7" i="9" l="1"/>
  <c r="D7" i="9" l="1"/>
  <c r="P26" i="9" l="1"/>
  <c r="P25" i="9"/>
  <c r="P21" i="9"/>
  <c r="P22" i="9"/>
  <c r="P20" i="9"/>
  <c r="P18" i="9"/>
  <c r="P23" i="9"/>
  <c r="P27" i="9" l="1"/>
  <c r="O26" i="9" l="1"/>
  <c r="O21" i="9"/>
  <c r="O23" i="9"/>
  <c r="O20" i="9"/>
  <c r="O18" i="9"/>
  <c r="O25" i="9"/>
  <c r="O22" i="9"/>
  <c r="K41" i="9"/>
  <c r="T37" i="9"/>
  <c r="J41" i="9"/>
  <c r="S37" i="9"/>
  <c r="I41" i="9"/>
  <c r="R37" i="9"/>
  <c r="H41" i="9"/>
  <c r="Q37" i="9"/>
  <c r="O27" i="9" l="1"/>
  <c r="O41" i="9"/>
  <c r="T41" i="9"/>
  <c r="S41" i="9"/>
  <c r="Q41" i="9"/>
  <c r="R41" i="9"/>
  <c r="Q46" i="9" l="1"/>
  <c r="S55" i="9" s="1"/>
  <c r="T46" i="9"/>
  <c r="X58" i="9" s="1"/>
  <c r="U42" i="9"/>
  <c r="U46" i="9" s="1"/>
  <c r="U49" i="9"/>
  <c r="AA69" i="9" s="1"/>
  <c r="S46" i="9"/>
  <c r="R46" i="9"/>
  <c r="R55" i="9" l="1"/>
  <c r="W55" i="9"/>
  <c r="T55" i="9"/>
  <c r="U55" i="9"/>
  <c r="V55" i="9"/>
  <c r="Y58" i="9"/>
  <c r="U58" i="9"/>
  <c r="V58" i="9"/>
  <c r="Z58" i="9"/>
  <c r="W58" i="9"/>
  <c r="Y59" i="9"/>
  <c r="X59" i="9"/>
  <c r="W59" i="9"/>
  <c r="V59" i="9"/>
  <c r="AA59" i="9"/>
  <c r="AA61" i="9" s="1"/>
  <c r="AA63" i="9" s="1"/>
  <c r="Z59" i="9"/>
  <c r="W57" i="9"/>
  <c r="X57" i="9"/>
  <c r="Y57" i="9"/>
  <c r="U57" i="9"/>
  <c r="T57" i="9"/>
  <c r="V57" i="9"/>
  <c r="X56" i="9"/>
  <c r="V56" i="9"/>
  <c r="W56" i="9"/>
  <c r="S56" i="9"/>
  <c r="U56" i="9"/>
  <c r="T56" i="9"/>
  <c r="Z61" i="9" l="1"/>
  <c r="Z63" i="9" s="1"/>
  <c r="W61" i="9"/>
  <c r="Y61" i="9"/>
  <c r="Y63" i="9" s="1"/>
  <c r="X61" i="9"/>
  <c r="X63" i="9" s="1"/>
  <c r="AB61" i="9" l="1"/>
  <c r="W63" i="9"/>
  <c r="AB63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tc={13AE203C-4982-45CD-AA4E-C3388B41DAC9}</author>
  </authors>
  <commentList>
    <comment ref="F18" authorId="0" shapeId="0" xr:uid="{13AE203C-4982-45CD-AA4E-C3388B41DAC9}">
      <text>
        <t>[Threaded comment]
Your version of Excel allows you to read this threaded comment; however, any edits to it will get removed if the file is opened in a newer version of Excel. Learn more: https://go.microsoft.com/fwlink/?linkid=870924
Comment:
    AER's DD numbers are not in approved PTRMs</t>
      </text>
    </comment>
  </commentList>
</comments>
</file>

<file path=xl/sharedStrings.xml><?xml version="1.0" encoding="utf-8"?>
<sst xmlns="http://schemas.openxmlformats.org/spreadsheetml/2006/main" count="77" uniqueCount="51">
  <si>
    <t>Actual and estimated inflation</t>
  </si>
  <si>
    <t>Actual</t>
  </si>
  <si>
    <t>Estimated</t>
  </si>
  <si>
    <t>HY2023</t>
  </si>
  <si>
    <t>ABS CPI index - December (rebased)</t>
  </si>
  <si>
    <t xml:space="preserve">Inflation rate (per cent) </t>
  </si>
  <si>
    <t>Reconstructed cumulative index (2022=1)</t>
  </si>
  <si>
    <t>7.5.1 -  The carryover amounts that arise from applying the ECM during the current access arrangement period</t>
  </si>
  <si>
    <r>
      <t xml:space="preserve">Base year for the previous period </t>
    </r>
    <r>
      <rPr>
        <b/>
        <sz val="9"/>
        <color rgb="FFFF0000"/>
        <rFont val="Calibri"/>
        <family val="2"/>
        <scheme val="minor"/>
      </rPr>
      <t>(drop down menu)</t>
    </r>
  </si>
  <si>
    <t>7.5.1.1 - Opex allowance applicable to ECM (ECM target)</t>
  </si>
  <si>
    <t>$m, real December 2012</t>
  </si>
  <si>
    <t>$m, real December 2017</t>
  </si>
  <si>
    <t>$m, real December 2022</t>
  </si>
  <si>
    <t>$m, real June 2023</t>
  </si>
  <si>
    <t>Previous period</t>
  </si>
  <si>
    <t>Current access arrangement period</t>
  </si>
  <si>
    <t>Total opex allowance</t>
  </si>
  <si>
    <t>Less approved excludable costs (enter as positive values)</t>
  </si>
  <si>
    <t>Debt raising costs (clause 5.1(iii)(g)(ii))</t>
  </si>
  <si>
    <t>Any cost category that is not forecast using a single year revealed cost approach for the 2023-28 access arrangement period (clause 5.1(iii)(g)(ii))</t>
  </si>
  <si>
    <t>Ancilliary reference services (ARS) (clause 5.1(iii)(g)(ii))</t>
  </si>
  <si>
    <t>Network management fee</t>
  </si>
  <si>
    <t>Plus (less) forecast opex adjustments (enter with the same sign)</t>
  </si>
  <si>
    <t>Approved pass through event costs (clause 5.1(iii)(h))</t>
  </si>
  <si>
    <t>Change in scale adjustment (clause 4.13(11)(b))</t>
  </si>
  <si>
    <t>Forecast opex for ECM purposes</t>
  </si>
  <si>
    <t>7.5.1.2 - Actual and estimated opex applicable to ECM</t>
  </si>
  <si>
    <t xml:space="preserve">$m, Actual </t>
  </si>
  <si>
    <t xml:space="preserve">Total opex </t>
  </si>
  <si>
    <t>Movements in provisions related to opex (clause 5.1(iii)(g)(i))</t>
  </si>
  <si>
    <t>AGN (Albury and Victoria) to nominate base year used to forecast opex 
(drop down menu)</t>
  </si>
  <si>
    <t>Ancillary reference services (ARS) (clause 5.1(iii)(g)(ii))</t>
  </si>
  <si>
    <t>Unaccounted for gas (UAFG) (clause 5.1(iii)(g)(ii))</t>
  </si>
  <si>
    <t>Actual opex for ECM purposes</t>
  </si>
  <si>
    <t>Base year non-recurrent efficiency gain ($m)</t>
  </si>
  <si>
    <t>Incremental gain $m, real June 2023</t>
  </si>
  <si>
    <t>Incremental gain for 2022 &amp; HY2023 true up $m, real June 2023</t>
  </si>
  <si>
    <t>Carryover</t>
  </si>
  <si>
    <t>Forthcoming access arrangement period</t>
  </si>
  <si>
    <t>2023-24</t>
  </si>
  <si>
    <t>2024-25</t>
  </si>
  <si>
    <t>2025-26</t>
  </si>
  <si>
    <t>2026-27</t>
  </si>
  <si>
    <t>2027-28</t>
  </si>
  <si>
    <t>Total</t>
  </si>
  <si>
    <t>Total Carryover Amount ($m, June 2023)</t>
  </si>
  <si>
    <t>2023-27 PTRM inputs ($m, June 2023)</t>
  </si>
  <si>
    <t>Carryover - true-up for actual 2022 and HY2023 opex</t>
  </si>
  <si>
    <t>2028-29</t>
  </si>
  <si>
    <t>2022 true up</t>
  </si>
  <si>
    <t>HY2023 true 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</si>
</sst>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([$€-2]* #,##0.00_);_([$€-2]* \(#,##0.00\);_([$€-2]* &quot;-&quot;??_)"/>
    <numFmt numFmtId="169" formatCode="_-* #,##0.00_-;[Red]\(#,##0.00\)_-;_-* &quot;-&quot;??_-;_-@_-"/>
    <numFmt numFmtId="170" formatCode="mm/dd/yy"/>
    <numFmt numFmtId="171" formatCode="0_);[Red]\(0\)"/>
    <numFmt numFmtId="172" formatCode="0.0%"/>
    <numFmt numFmtId="173" formatCode="_(* #,##0.0_);_(* \(#,##0.0\);_(* &quot;-&quot;?_);_(@_)"/>
    <numFmt numFmtId="174" formatCode="_(* #,##0_);_(* \(#,##0\);_(* &quot;-&quot;?_);_(@_)"/>
    <numFmt numFmtId="175" formatCode="#,##0.000_ ;[Red]\-#,##0.000\ "/>
    <numFmt numFmtId="176" formatCode="#,##0.0_);\(#,##0.0\)"/>
    <numFmt numFmtId="177" formatCode="#,##0_ ;\-#,##0\ "/>
    <numFmt numFmtId="178" formatCode="#,##0;[Red]\(#,##0.0\)"/>
    <numFmt numFmtId="179" formatCode="#,##0_ ;[Red]\(#,##0\)\ "/>
    <numFmt numFmtId="180" formatCode="#,##0.00;\(#,##0.00\)"/>
    <numFmt numFmtId="181" formatCode="_)d\-mmm\-yy_)"/>
    <numFmt numFmtId="182" formatCode="_(#,##0.0_);\(#,##0.0\);_(&quot;-&quot;_)"/>
    <numFmt numFmtId="183" formatCode="_(###0_);\(###0\);_(###0_)"/>
    <numFmt numFmtId="184" formatCode="#,##0.0000_);[Red]\(#,##0.0000\)"/>
    <numFmt numFmtId="185" formatCode="0.0"/>
    <numFmt numFmtId="186" formatCode="_-* #,##0_-;\-* #,##0_-;_-* &quot;-&quot;??_-;_-@_-"/>
    <numFmt numFmtId="187" formatCode="#,##0.0_ ;\-#,##0.0\ "/>
    <numFmt numFmtId="188" formatCode="_-* #,##0.0000_-;\-* #,##0.0000_-;_-* &quot;-&quot;??_-;_-@_-"/>
    <numFmt numFmtId="189" formatCode="0.0000"/>
    <numFmt numFmtId="190" formatCode="0.00000000"/>
    <numFmt numFmtId="191" formatCode="#,##0.0;\–#,##0.0;&quot;–&quot;"/>
    <numFmt numFmtId="192" formatCode="#,##0.00;\–#,##0.00;&quot;–&quot;"/>
    <numFmt numFmtId="193" formatCode="#,##0.000;\–#,##0.000;&quot;–&quot;"/>
  </numFmts>
  <fonts count="8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0"/>
      <name val="Helv"/>
      <charset val="204"/>
    </font>
    <font>
      <sz val="14"/>
      <name val="System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b/>
      <sz val="12"/>
      <color theme="0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"/>
      <name val="Arial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b/>
      <sz val="9"/>
      <color indexed="9"/>
      <name val="Arial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b/>
      <sz val="11"/>
      <color indexed="63"/>
      <name val="Calibri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6"/>
      <color indexed="9"/>
      <name val="Arial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2"/>
      <color theme="0"/>
      <name val="Calibri"/>
      <family val="2"/>
      <scheme val="minor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1"/>
      <color indexed="10"/>
      <name val="Calibri"/>
      <family val="2"/>
    </font>
    <font>
      <b/>
      <sz val="10"/>
      <color theme="1"/>
      <name val="Arial"/>
      <family val="2"/>
    </font>
    <font>
      <b/>
      <sz val="12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i/>
      <sz val="10"/>
      <name val="Arial"/>
      <family val="2"/>
    </font>
    <font>
      <i/>
      <sz val="11"/>
      <color theme="1"/>
      <name val="Arial"/>
      <family val="2"/>
    </font>
    <font>
      <b/>
      <sz val="10"/>
      <color theme="0"/>
      <name val="Arial"/>
      <family val="2"/>
    </font>
    <font>
      <vertAlign val="superscript"/>
      <sz val="5"/>
      <name val="Arial"/>
      <family val="2"/>
    </font>
    <font>
      <b/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indexed="55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2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42"/>
        <bgColor indexed="64"/>
      </patternFill>
    </fill>
    <fill>
      <patternFill patternType="solid">
        <fgColor indexed="62"/>
        <bgColor indexed="64"/>
      </patternFill>
    </fill>
    <fill>
      <patternFill patternType="mediumGray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theme="0" tint="-0.24994659260841701"/>
      </right>
      <top/>
      <bottom style="medium">
        <color indexed="64"/>
      </bottom>
      <diagonal/>
    </border>
    <border>
      <left/>
      <right style="thin">
        <color theme="0" tint="-0.2499465926084170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medium">
        <color auto="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auto="1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/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medium">
        <color auto="1"/>
      </bottom>
      <diagonal/>
    </border>
    <border>
      <left style="medium">
        <color auto="1"/>
      </left>
      <right style="thin">
        <color theme="0" tint="-0.34998626667073579"/>
      </right>
      <top/>
      <bottom style="medium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medium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auto="1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indexed="64"/>
      </right>
      <top style="medium">
        <color auto="1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theme="0" tint="-0.34998626667073579"/>
      </right>
      <top style="medium">
        <color auto="1"/>
      </top>
      <bottom style="medium">
        <color auto="1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medium">
        <color auto="1"/>
      </top>
      <bottom style="thin">
        <color theme="0" tint="-0.34998626667073579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 style="medium">
        <color auto="1"/>
      </left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/>
      <right style="thin">
        <color indexed="64"/>
      </right>
      <top/>
      <bottom style="thin">
        <color theme="0" tint="-0.34998626667073579"/>
      </bottom>
      <diagonal/>
    </border>
    <border>
      <left/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0" tint="-0.34998626667073579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theme="0" tint="-0.34998626667073579"/>
      </bottom>
      <diagonal/>
    </border>
    <border>
      <left/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 style="thin">
        <color indexed="64"/>
      </right>
      <top/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</borders>
  <cellStyleXfs count="710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8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0" fontId="13" fillId="0" borderId="0"/>
    <xf numFmtId="0" fontId="13" fillId="0" borderId="0"/>
    <xf numFmtId="0" fontId="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/>
    <xf numFmtId="0" fontId="4" fillId="0" borderId="0"/>
    <xf numFmtId="0" fontId="4" fillId="0" borderId="0"/>
    <xf numFmtId="169" fontId="15" fillId="0" borderId="0"/>
    <xf numFmtId="169" fontId="15" fillId="0" borderId="0"/>
    <xf numFmtId="0" fontId="16" fillId="12" borderId="0" applyNumberFormat="0" applyBorder="0" applyAlignment="0" applyProtection="0"/>
    <xf numFmtId="0" fontId="1" fillId="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2" borderId="0" applyNumberFormat="0" applyBorder="0" applyAlignment="0" applyProtection="0"/>
    <xf numFmtId="0" fontId="1" fillId="3" borderId="0" applyNumberFormat="0" applyBorder="0" applyAlignment="0" applyProtection="0"/>
    <xf numFmtId="0" fontId="16" fillId="13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7" fillId="22" borderId="0" applyNumberFormat="0" applyBorder="0" applyAlignment="0" applyProtection="0"/>
    <xf numFmtId="0" fontId="17" fillId="26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8" fillId="0" borderId="0"/>
    <xf numFmtId="164" fontId="19" fillId="0" borderId="0" applyFont="0" applyFill="0" applyBorder="0" applyAlignment="0" applyProtection="0"/>
    <xf numFmtId="0" fontId="20" fillId="31" borderId="0" applyNumberFormat="0" applyBorder="0" applyAlignment="0" applyProtection="0"/>
    <xf numFmtId="0" fontId="21" fillId="0" borderId="0" applyNumberFormat="0" applyFill="0" applyBorder="0" applyAlignment="0"/>
    <xf numFmtId="165" fontId="4" fillId="32" borderId="0" applyNumberFormat="0" applyFont="0" applyBorder="0" applyAlignment="0">
      <alignment horizontal="right"/>
    </xf>
    <xf numFmtId="165" fontId="4" fillId="32" borderId="0" applyNumberFormat="0" applyFont="0" applyBorder="0" applyAlignment="0">
      <alignment horizontal="right"/>
    </xf>
    <xf numFmtId="165" fontId="4" fillId="32" borderId="0" applyNumberFormat="0" applyFont="0" applyBorder="0" applyAlignment="0">
      <alignment horizontal="right"/>
    </xf>
    <xf numFmtId="165" fontId="4" fillId="32" borderId="0" applyNumberFormat="0" applyFont="0" applyBorder="0" applyAlignment="0">
      <alignment horizontal="right"/>
    </xf>
    <xf numFmtId="0" fontId="22" fillId="0" borderId="0" applyNumberFormat="0" applyFill="0" applyBorder="0" applyAlignment="0">
      <protection locked="0"/>
    </xf>
    <xf numFmtId="0" fontId="23" fillId="15" borderId="42" applyNumberFormat="0" applyAlignment="0" applyProtection="0"/>
    <xf numFmtId="0" fontId="23" fillId="15" borderId="42" applyNumberFormat="0" applyAlignment="0" applyProtection="0"/>
    <xf numFmtId="0" fontId="23" fillId="15" borderId="42" applyNumberFormat="0" applyAlignment="0" applyProtection="0"/>
    <xf numFmtId="0" fontId="23" fillId="15" borderId="42" applyNumberFormat="0" applyAlignment="0" applyProtection="0"/>
    <xf numFmtId="0" fontId="23" fillId="15" borderId="42" applyNumberFormat="0" applyAlignment="0" applyProtection="0"/>
    <xf numFmtId="0" fontId="23" fillId="15" borderId="42" applyNumberFormat="0" applyAlignment="0" applyProtection="0"/>
    <xf numFmtId="0" fontId="23" fillId="15" borderId="42" applyNumberFormat="0" applyAlignment="0" applyProtection="0"/>
    <xf numFmtId="0" fontId="24" fillId="33" borderId="43" applyNumberFormat="0" applyAlignment="0" applyProtection="0"/>
    <xf numFmtId="0" fontId="24" fillId="33" borderId="43" applyNumberFormat="0" applyAlignment="0" applyProtection="0"/>
    <xf numFmtId="165" fontId="4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3" fontId="27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49" fontId="8" fillId="34" borderId="13">
      <alignment horizontal="center" vertical="center" wrapText="1"/>
    </xf>
    <xf numFmtId="0" fontId="29" fillId="36" borderId="0" applyNumberFormat="0" applyBorder="0" applyAlignment="0" applyProtection="0"/>
    <xf numFmtId="0" fontId="29" fillId="37" borderId="0" applyNumberFormat="0" applyBorder="0" applyAlignment="0" applyProtection="0"/>
    <xf numFmtId="0" fontId="29" fillId="38" borderId="0" applyNumberFormat="0" applyBorder="0" applyAlignment="0" applyProtection="0"/>
    <xf numFmtId="168" fontId="16" fillId="0" borderId="0" applyFont="0" applyFill="0" applyBorder="0" applyAlignment="0" applyProtection="0"/>
    <xf numFmtId="0" fontId="30" fillId="0" borderId="0" applyNumberForma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31" fillId="0" borderId="0"/>
    <xf numFmtId="0" fontId="32" fillId="0" borderId="0"/>
    <xf numFmtId="0" fontId="33" fillId="39" borderId="0" applyNumberFormat="0" applyBorder="0" applyAlignment="0" applyProtection="0"/>
    <xf numFmtId="0" fontId="7" fillId="0" borderId="0" applyFill="0" applyBorder="0">
      <alignment vertical="center"/>
    </xf>
    <xf numFmtId="0" fontId="34" fillId="0" borderId="44" applyNumberFormat="0" applyFill="0" applyAlignment="0" applyProtection="0"/>
    <xf numFmtId="0" fontId="7" fillId="0" borderId="0" applyFill="0" applyBorder="0">
      <alignment vertical="center"/>
    </xf>
    <xf numFmtId="0" fontId="35" fillId="0" borderId="0" applyFill="0" applyBorder="0">
      <alignment vertical="center"/>
    </xf>
    <xf numFmtId="0" fontId="36" fillId="0" borderId="45" applyNumberFormat="0" applyFill="0" applyAlignment="0" applyProtection="0"/>
    <xf numFmtId="0" fontId="35" fillId="0" borderId="0" applyFill="0" applyBorder="0">
      <alignment vertical="center"/>
    </xf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8" fillId="0" borderId="0" applyFill="0" applyBorder="0">
      <alignment vertical="center"/>
    </xf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8" fillId="0" borderId="0" applyFill="0" applyBorder="0">
      <alignment vertical="center"/>
    </xf>
    <xf numFmtId="0" fontId="15" fillId="0" borderId="0" applyFill="0" applyBorder="0">
      <alignment vertical="center"/>
    </xf>
    <xf numFmtId="0" fontId="37" fillId="0" borderId="0" applyNumberFormat="0" applyFill="0" applyBorder="0" applyAlignment="0" applyProtection="0"/>
    <xf numFmtId="0" fontId="15" fillId="0" borderId="0" applyFill="0" applyBorder="0">
      <alignment vertical="center"/>
    </xf>
    <xf numFmtId="172" fontId="39" fillId="0" borderId="0"/>
    <xf numFmtId="0" fontId="40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44" fillId="0" borderId="0" applyFill="0" applyBorder="0">
      <alignment horizontal="center" vertical="center"/>
      <protection locked="0"/>
    </xf>
    <xf numFmtId="0" fontId="45" fillId="0" borderId="0" applyFill="0" applyBorder="0">
      <alignment horizontal="left" vertical="center"/>
      <protection locked="0"/>
    </xf>
    <xf numFmtId="173" fontId="4" fillId="40" borderId="0" applyFont="0" applyBorder="0">
      <alignment horizontal="right"/>
    </xf>
    <xf numFmtId="172" fontId="4" fillId="40" borderId="0" applyFont="0" applyBorder="0" applyAlignment="0"/>
    <xf numFmtId="173" fontId="4" fillId="40" borderId="0" applyFont="0" applyBorder="0">
      <alignment horizontal="right"/>
    </xf>
    <xf numFmtId="0" fontId="46" fillId="13" borderId="42" applyNumberFormat="0" applyAlignment="0" applyProtection="0"/>
    <xf numFmtId="0" fontId="46" fillId="13" borderId="42" applyNumberFormat="0" applyAlignment="0" applyProtection="0"/>
    <xf numFmtId="0" fontId="46" fillId="13" borderId="42" applyNumberFormat="0" applyAlignment="0" applyProtection="0"/>
    <xf numFmtId="0" fontId="46" fillId="13" borderId="42" applyNumberFormat="0" applyAlignment="0" applyProtection="0"/>
    <xf numFmtId="0" fontId="46" fillId="13" borderId="42" applyNumberFormat="0" applyAlignment="0" applyProtection="0"/>
    <xf numFmtId="0" fontId="46" fillId="13" borderId="42" applyNumberFormat="0" applyAlignment="0" applyProtection="0"/>
    <xf numFmtId="0" fontId="46" fillId="13" borderId="42" applyNumberFormat="0" applyAlignment="0" applyProtection="0"/>
    <xf numFmtId="165" fontId="4" fillId="41" borderId="0" applyFont="0" applyBorder="0" applyAlignment="0">
      <alignment horizontal="right"/>
      <protection locked="0"/>
    </xf>
    <xf numFmtId="165" fontId="4" fillId="41" borderId="0" applyFont="0" applyBorder="0" applyAlignment="0">
      <alignment horizontal="right"/>
      <protection locked="0"/>
    </xf>
    <xf numFmtId="165" fontId="4" fillId="41" borderId="0" applyFont="0" applyBorder="0" applyAlignment="0">
      <alignment horizontal="right"/>
      <protection locked="0"/>
    </xf>
    <xf numFmtId="165" fontId="4" fillId="41" borderId="0" applyFont="0" applyBorder="0" applyAlignment="0">
      <alignment horizontal="right"/>
      <protection locked="0"/>
    </xf>
    <xf numFmtId="165" fontId="4" fillId="41" borderId="0" applyFont="0" applyBorder="0" applyAlignment="0">
      <alignment horizontal="right"/>
      <protection locked="0"/>
    </xf>
    <xf numFmtId="165" fontId="4" fillId="41" borderId="0" applyFont="0" applyBorder="0" applyAlignment="0">
      <alignment horizontal="right"/>
      <protection locked="0"/>
    </xf>
    <xf numFmtId="165" fontId="4" fillId="42" borderId="0" applyFont="0" applyBorder="0" applyAlignment="0">
      <alignment horizontal="right"/>
      <protection locked="0"/>
    </xf>
    <xf numFmtId="10" fontId="4" fillId="42" borderId="0" applyFont="0" applyBorder="0">
      <alignment horizontal="right"/>
      <protection locked="0"/>
    </xf>
    <xf numFmtId="165" fontId="4" fillId="42" borderId="0" applyFont="0" applyBorder="0" applyAlignment="0">
      <alignment horizontal="right"/>
      <protection locked="0"/>
    </xf>
    <xf numFmtId="3" fontId="4" fillId="43" borderId="0" applyFont="0" applyBorder="0">
      <protection locked="0"/>
    </xf>
    <xf numFmtId="172" fontId="35" fillId="43" borderId="0" applyBorder="0" applyAlignment="0">
      <protection locked="0"/>
    </xf>
    <xf numFmtId="174" fontId="4" fillId="44" borderId="0" applyFont="0" applyBorder="0">
      <alignment horizontal="right"/>
      <protection locked="0"/>
    </xf>
    <xf numFmtId="174" fontId="4" fillId="44" borderId="0" applyFont="0" applyBorder="0">
      <alignment horizontal="right"/>
      <protection locked="0"/>
    </xf>
    <xf numFmtId="174" fontId="4" fillId="44" borderId="0" applyFont="0" applyBorder="0">
      <alignment horizontal="right"/>
      <protection locked="0"/>
    </xf>
    <xf numFmtId="165" fontId="4" fillId="40" borderId="0" applyFont="0" applyBorder="0">
      <alignment horizontal="right"/>
      <protection locked="0"/>
    </xf>
    <xf numFmtId="165" fontId="4" fillId="40" borderId="0" applyFont="0" applyBorder="0">
      <alignment horizontal="right"/>
      <protection locked="0"/>
    </xf>
    <xf numFmtId="165" fontId="4" fillId="40" borderId="0" applyFont="0" applyBorder="0">
      <alignment horizontal="right"/>
      <protection locked="0"/>
    </xf>
    <xf numFmtId="175" fontId="1" fillId="35" borderId="19">
      <protection locked="0"/>
    </xf>
    <xf numFmtId="175" fontId="1" fillId="35" borderId="19">
      <protection locked="0"/>
    </xf>
    <xf numFmtId="175" fontId="1" fillId="35" borderId="19">
      <protection locked="0"/>
    </xf>
    <xf numFmtId="49" fontId="1" fillId="35" borderId="19" applyFont="0" applyAlignment="0">
      <alignment horizontal="left" vertical="center" wrapText="1"/>
      <protection locked="0"/>
    </xf>
    <xf numFmtId="49" fontId="1" fillId="35" borderId="19" applyFont="0" applyAlignment="0">
      <alignment horizontal="left" vertical="center" wrapText="1"/>
      <protection locked="0"/>
    </xf>
    <xf numFmtId="49" fontId="1" fillId="35" borderId="19" applyFont="0" applyAlignment="0">
      <alignment horizontal="left" vertical="center" wrapText="1"/>
      <protection locked="0"/>
    </xf>
    <xf numFmtId="172" fontId="47" fillId="45" borderId="0" applyBorder="0" applyAlignment="0"/>
    <xf numFmtId="0" fontId="15" fillId="32" borderId="0"/>
    <xf numFmtId="0" fontId="48" fillId="0" borderId="47" applyNumberFormat="0" applyFill="0" applyAlignment="0" applyProtection="0"/>
    <xf numFmtId="173" fontId="11" fillId="32" borderId="48" applyFont="0" applyBorder="0" applyAlignment="0"/>
    <xf numFmtId="172" fontId="35" fillId="32" borderId="0" applyFont="0" applyBorder="0" applyAlignment="0"/>
    <xf numFmtId="176" fontId="49" fillId="0" borderId="0"/>
    <xf numFmtId="0" fontId="50" fillId="0" borderId="0" applyFill="0" applyBorder="0">
      <alignment horizontal="left" vertical="center"/>
    </xf>
    <xf numFmtId="0" fontId="51" fillId="16" borderId="0" applyNumberFormat="0" applyBorder="0" applyAlignment="0" applyProtection="0"/>
    <xf numFmtId="175" fontId="1" fillId="4" borderId="19"/>
    <xf numFmtId="175" fontId="1" fillId="4" borderId="19"/>
    <xf numFmtId="175" fontId="1" fillId="4" borderId="19"/>
    <xf numFmtId="177" fontId="52" fillId="0" borderId="0"/>
    <xf numFmtId="0" fontId="4" fillId="0" borderId="0"/>
    <xf numFmtId="0" fontId="4" fillId="0" borderId="0"/>
    <xf numFmtId="0" fontId="4" fillId="0" borderId="0"/>
    <xf numFmtId="0" fontId="4" fillId="8" borderId="0"/>
    <xf numFmtId="0" fontId="1" fillId="0" borderId="0"/>
    <xf numFmtId="0" fontId="4" fillId="0" borderId="0" applyFill="0"/>
    <xf numFmtId="0" fontId="4" fillId="0" borderId="0" applyFill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8" borderId="0"/>
    <xf numFmtId="0" fontId="4" fillId="8" borderId="0"/>
    <xf numFmtId="0" fontId="4" fillId="0" borderId="0"/>
    <xf numFmtId="0" fontId="1" fillId="0" borderId="0">
      <protection locked="0"/>
    </xf>
    <xf numFmtId="0" fontId="4" fillId="0" borderId="0"/>
    <xf numFmtId="0" fontId="26" fillId="0" borderId="0"/>
    <xf numFmtId="0" fontId="16" fillId="0" borderId="0"/>
    <xf numFmtId="0" fontId="16" fillId="0" borderId="0"/>
    <xf numFmtId="0" fontId="4" fillId="0" borderId="0"/>
    <xf numFmtId="0" fontId="4" fillId="0" borderId="0"/>
    <xf numFmtId="0" fontId="4" fillId="0" borderId="0"/>
    <xf numFmtId="0" fontId="4" fillId="0" borderId="0" applyFill="0"/>
    <xf numFmtId="0" fontId="4" fillId="0" borderId="0"/>
    <xf numFmtId="0" fontId="4" fillId="0" borderId="0" applyFill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>
      <protection locked="0"/>
    </xf>
    <xf numFmtId="0" fontId="4" fillId="0" borderId="0"/>
    <xf numFmtId="0" fontId="4" fillId="8" borderId="0"/>
    <xf numFmtId="0" fontId="4" fillId="0" borderId="0"/>
    <xf numFmtId="0" fontId="4" fillId="8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 applyFill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 applyFill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4" fillId="0" borderId="0"/>
    <xf numFmtId="0" fontId="16" fillId="0" borderId="0"/>
    <xf numFmtId="0" fontId="19" fillId="0" borderId="0"/>
    <xf numFmtId="0" fontId="4" fillId="8" borderId="0"/>
    <xf numFmtId="0" fontId="4" fillId="8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14" borderId="49" applyNumberFormat="0" applyFont="0" applyAlignment="0" applyProtection="0"/>
    <xf numFmtId="0" fontId="4" fillId="14" borderId="49" applyNumberFormat="0" applyFont="0" applyAlignment="0" applyProtection="0"/>
    <xf numFmtId="0" fontId="4" fillId="14" borderId="49" applyNumberFormat="0" applyFont="0" applyAlignment="0" applyProtection="0"/>
    <xf numFmtId="0" fontId="4" fillId="14" borderId="49" applyNumberFormat="0" applyFont="0" applyAlignment="0" applyProtection="0"/>
    <xf numFmtId="0" fontId="4" fillId="14" borderId="49" applyNumberFormat="0" applyFont="0" applyAlignment="0" applyProtection="0"/>
    <xf numFmtId="0" fontId="4" fillId="14" borderId="49" applyNumberFormat="0" applyFont="0" applyAlignment="0" applyProtection="0"/>
    <xf numFmtId="0" fontId="4" fillId="14" borderId="49" applyNumberFormat="0" applyFont="0" applyAlignment="0" applyProtection="0"/>
    <xf numFmtId="0" fontId="4" fillId="14" borderId="49" applyNumberFormat="0" applyFont="0" applyAlignment="0" applyProtection="0"/>
    <xf numFmtId="0" fontId="4" fillId="14" borderId="49" applyNumberFormat="0" applyFont="0" applyAlignment="0" applyProtection="0"/>
    <xf numFmtId="0" fontId="4" fillId="14" borderId="49" applyNumberFormat="0" applyFont="0" applyAlignment="0" applyProtection="0"/>
    <xf numFmtId="0" fontId="4" fillId="14" borderId="49" applyNumberFormat="0" applyFont="0" applyAlignment="0" applyProtection="0"/>
    <xf numFmtId="0" fontId="4" fillId="14" borderId="49" applyNumberFormat="0" applyFont="0" applyAlignment="0" applyProtection="0"/>
    <xf numFmtId="0" fontId="4" fillId="14" borderId="49" applyNumberFormat="0" applyFont="0" applyAlignment="0" applyProtection="0"/>
    <xf numFmtId="0" fontId="4" fillId="14" borderId="49" applyNumberFormat="0" applyFont="0" applyAlignment="0" applyProtection="0"/>
    <xf numFmtId="0" fontId="4" fillId="14" borderId="49" applyNumberFormat="0" applyFont="0" applyAlignment="0" applyProtection="0"/>
    <xf numFmtId="0" fontId="4" fillId="14" borderId="49" applyNumberFormat="0" applyFont="0" applyAlignment="0" applyProtection="0"/>
    <xf numFmtId="0" fontId="4" fillId="14" borderId="49" applyNumberFormat="0" applyFont="0" applyAlignment="0" applyProtection="0"/>
    <xf numFmtId="0" fontId="4" fillId="14" borderId="49" applyNumberFormat="0" applyFont="0" applyAlignment="0" applyProtection="0"/>
    <xf numFmtId="0" fontId="4" fillId="14" borderId="49" applyNumberFormat="0" applyFont="0" applyAlignment="0" applyProtection="0"/>
    <xf numFmtId="0" fontId="4" fillId="14" borderId="49" applyNumberFormat="0" applyFont="0" applyAlignment="0" applyProtection="0"/>
    <xf numFmtId="0" fontId="4" fillId="14" borderId="49" applyNumberFormat="0" applyFont="0" applyAlignment="0" applyProtection="0"/>
    <xf numFmtId="0" fontId="53" fillId="15" borderId="50" applyNumberFormat="0" applyAlignment="0" applyProtection="0"/>
    <xf numFmtId="0" fontId="53" fillId="15" borderId="50" applyNumberFormat="0" applyAlignment="0" applyProtection="0"/>
    <xf numFmtId="0" fontId="53" fillId="15" borderId="50" applyNumberFormat="0" applyAlignment="0" applyProtection="0"/>
    <xf numFmtId="0" fontId="53" fillId="15" borderId="50" applyNumberFormat="0" applyAlignment="0" applyProtection="0"/>
    <xf numFmtId="0" fontId="53" fillId="15" borderId="50" applyNumberFormat="0" applyAlignment="0" applyProtection="0"/>
    <xf numFmtId="0" fontId="53" fillId="15" borderId="50" applyNumberFormat="0" applyAlignment="0" applyProtection="0"/>
    <xf numFmtId="0" fontId="53" fillId="15" borderId="50" applyNumberFormat="0" applyAlignment="0" applyProtection="0"/>
    <xf numFmtId="178" fontId="4" fillId="0" borderId="0" applyFill="0" applyBorder="0"/>
    <xf numFmtId="178" fontId="4" fillId="0" borderId="0" applyFill="0" applyBorder="0"/>
    <xf numFmtId="178" fontId="4" fillId="0" borderId="0" applyFill="0" applyBorder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72" fontId="54" fillId="0" borderId="0"/>
    <xf numFmtId="0" fontId="38" fillId="0" borderId="0" applyFill="0" applyBorder="0">
      <alignment vertical="center"/>
    </xf>
    <xf numFmtId="0" fontId="25" fillId="0" borderId="0" applyNumberFormat="0" applyFont="0" applyFill="0" applyBorder="0" applyAlignment="0" applyProtection="0">
      <alignment horizontal="left"/>
    </xf>
    <xf numFmtId="15" fontId="25" fillId="0" borderId="0" applyFont="0" applyFill="0" applyBorder="0" applyAlignment="0" applyProtection="0"/>
    <xf numFmtId="4" fontId="25" fillId="0" borderId="0" applyFont="0" applyFill="0" applyBorder="0" applyAlignment="0" applyProtection="0"/>
    <xf numFmtId="179" fontId="55" fillId="0" borderId="9"/>
    <xf numFmtId="0" fontId="56" fillId="0" borderId="5">
      <alignment horizontal="center"/>
    </xf>
    <xf numFmtId="0" fontId="56" fillId="0" borderId="5">
      <alignment horizontal="center"/>
    </xf>
    <xf numFmtId="0" fontId="56" fillId="0" borderId="5">
      <alignment horizontal="center"/>
    </xf>
    <xf numFmtId="0" fontId="56" fillId="0" borderId="5">
      <alignment horizontal="center"/>
    </xf>
    <xf numFmtId="0" fontId="56" fillId="0" borderId="5">
      <alignment horizontal="center"/>
    </xf>
    <xf numFmtId="0" fontId="56" fillId="0" borderId="5">
      <alignment horizontal="center"/>
    </xf>
    <xf numFmtId="0" fontId="56" fillId="0" borderId="5">
      <alignment horizontal="center"/>
    </xf>
    <xf numFmtId="0" fontId="56" fillId="0" borderId="5">
      <alignment horizontal="center"/>
    </xf>
    <xf numFmtId="0" fontId="56" fillId="0" borderId="5">
      <alignment horizontal="center"/>
    </xf>
    <xf numFmtId="0" fontId="56" fillId="0" borderId="5">
      <alignment horizontal="center"/>
    </xf>
    <xf numFmtId="0" fontId="56" fillId="0" borderId="5">
      <alignment horizontal="center"/>
    </xf>
    <xf numFmtId="3" fontId="25" fillId="0" borderId="0" applyFont="0" applyFill="0" applyBorder="0" applyAlignment="0" applyProtection="0"/>
    <xf numFmtId="0" fontId="25" fillId="46" borderId="0" applyNumberFormat="0" applyFont="0" applyBorder="0" applyAlignment="0" applyProtection="0"/>
    <xf numFmtId="180" fontId="4" fillId="0" borderId="0"/>
    <xf numFmtId="180" fontId="4" fillId="0" borderId="0"/>
    <xf numFmtId="180" fontId="4" fillId="0" borderId="0"/>
    <xf numFmtId="181" fontId="15" fillId="0" borderId="0" applyFill="0" applyBorder="0">
      <alignment horizontal="right" vertical="center"/>
    </xf>
    <xf numFmtId="182" fontId="15" fillId="0" borderId="0" applyFill="0" applyBorder="0">
      <alignment horizontal="right" vertical="center"/>
    </xf>
    <xf numFmtId="183" fontId="15" fillId="0" borderId="0" applyFill="0" applyBorder="0">
      <alignment horizontal="right" vertical="center"/>
    </xf>
    <xf numFmtId="175" fontId="6" fillId="35" borderId="25">
      <alignment horizontal="right" indent="2"/>
      <protection locked="0"/>
    </xf>
    <xf numFmtId="0" fontId="4" fillId="14" borderId="0" applyNumberFormat="0" applyFont="0" applyBorder="0" applyAlignment="0" applyProtection="0"/>
    <xf numFmtId="0" fontId="4" fillId="14" borderId="0" applyNumberFormat="0" applyFont="0" applyBorder="0" applyAlignment="0" applyProtection="0"/>
    <xf numFmtId="0" fontId="4" fillId="15" borderId="0" applyNumberFormat="0" applyFont="0" applyBorder="0" applyAlignment="0" applyProtection="0"/>
    <xf numFmtId="0" fontId="4" fillId="15" borderId="0" applyNumberFormat="0" applyFont="0" applyBorder="0" applyAlignment="0" applyProtection="0"/>
    <xf numFmtId="0" fontId="4" fillId="17" borderId="0" applyNumberFormat="0" applyFont="0" applyBorder="0" applyAlignment="0" applyProtection="0"/>
    <xf numFmtId="0" fontId="4" fillId="17" borderId="0" applyNumberFormat="0" applyFont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17" borderId="0" applyNumberFormat="0" applyFont="0" applyBorder="0" applyAlignment="0" applyProtection="0"/>
    <xf numFmtId="0" fontId="4" fillId="17" borderId="0" applyNumberFormat="0" applyFont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Border="0" applyAlignment="0" applyProtection="0"/>
    <xf numFmtId="0" fontId="4" fillId="0" borderId="0" applyNumberFormat="0" applyFont="0" applyBorder="0" applyAlignment="0" applyProtection="0"/>
    <xf numFmtId="0" fontId="57" fillId="0" borderId="0" applyNumberFormat="0" applyFill="0" applyBorder="0" applyAlignment="0" applyProtection="0"/>
    <xf numFmtId="0" fontId="58" fillId="47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0" fillId="0" borderId="0"/>
    <xf numFmtId="0" fontId="59" fillId="0" borderId="0"/>
    <xf numFmtId="15" fontId="4" fillId="0" borderId="0"/>
    <xf numFmtId="15" fontId="4" fillId="0" borderId="0"/>
    <xf numFmtId="15" fontId="4" fillId="0" borderId="0"/>
    <xf numFmtId="10" fontId="4" fillId="0" borderId="0"/>
    <xf numFmtId="10" fontId="4" fillId="0" borderId="0"/>
    <xf numFmtId="10" fontId="4" fillId="0" borderId="0"/>
    <xf numFmtId="0" fontId="60" fillId="48" borderId="51" applyBorder="0" applyProtection="0">
      <alignment horizontal="centerContinuous" vertical="center"/>
    </xf>
    <xf numFmtId="0" fontId="61" fillId="0" borderId="0" applyBorder="0" applyProtection="0">
      <alignment vertical="center"/>
    </xf>
    <xf numFmtId="0" fontId="62" fillId="0" borderId="0">
      <alignment horizontal="left"/>
    </xf>
    <xf numFmtId="0" fontId="62" fillId="0" borderId="10" applyFill="0" applyBorder="0" applyProtection="0">
      <alignment horizontal="left" vertical="top"/>
    </xf>
    <xf numFmtId="0" fontId="58" fillId="49" borderId="0">
      <alignment horizontal="left" vertical="center"/>
      <protection locked="0"/>
    </xf>
    <xf numFmtId="0" fontId="63" fillId="11" borderId="0">
      <alignment vertical="center"/>
      <protection locked="0"/>
    </xf>
    <xf numFmtId="49" fontId="4" fillId="0" borderId="0" applyFont="0" applyFill="0" applyBorder="0" applyAlignment="0" applyProtection="0"/>
    <xf numFmtId="0" fontId="64" fillId="0" borderId="0"/>
    <xf numFmtId="49" fontId="4" fillId="0" borderId="0" applyFont="0" applyFill="0" applyBorder="0" applyAlignment="0" applyProtection="0"/>
    <xf numFmtId="0" fontId="65" fillId="0" borderId="0"/>
    <xf numFmtId="0" fontId="65" fillId="0" borderId="0"/>
    <xf numFmtId="0" fontId="64" fillId="0" borderId="0"/>
    <xf numFmtId="176" fontId="66" fillId="0" borderId="0"/>
    <xf numFmtId="0" fontId="57" fillId="0" borderId="0" applyNumberFormat="0" applyFill="0" applyBorder="0" applyAlignment="0" applyProtection="0"/>
    <xf numFmtId="0" fontId="67" fillId="0" borderId="0" applyFill="0" applyBorder="0">
      <alignment horizontal="left" vertical="center"/>
      <protection locked="0"/>
    </xf>
    <xf numFmtId="0" fontId="64" fillId="0" borderId="0"/>
    <xf numFmtId="0" fontId="68" fillId="0" borderId="0" applyFill="0" applyBorder="0">
      <alignment horizontal="left" vertical="center"/>
      <protection locked="0"/>
    </xf>
    <xf numFmtId="0" fontId="29" fillId="0" borderId="52" applyNumberFormat="0" applyFill="0" applyAlignment="0" applyProtection="0"/>
    <xf numFmtId="0" fontId="29" fillId="0" borderId="52" applyNumberFormat="0" applyFill="0" applyAlignment="0" applyProtection="0"/>
    <xf numFmtId="0" fontId="29" fillId="0" borderId="52" applyNumberFormat="0" applyFill="0" applyAlignment="0" applyProtection="0"/>
    <xf numFmtId="0" fontId="29" fillId="0" borderId="52" applyNumberFormat="0" applyFill="0" applyAlignment="0" applyProtection="0"/>
    <xf numFmtId="0" fontId="29" fillId="0" borderId="52" applyNumberFormat="0" applyFill="0" applyAlignment="0" applyProtection="0"/>
    <xf numFmtId="0" fontId="29" fillId="0" borderId="52" applyNumberFormat="0" applyFill="0" applyAlignment="0" applyProtection="0"/>
    <xf numFmtId="0" fontId="29" fillId="0" borderId="52" applyNumberFormat="0" applyFill="0" applyAlignment="0" applyProtection="0"/>
    <xf numFmtId="0" fontId="69" fillId="0" borderId="0" applyNumberFormat="0" applyFill="0" applyBorder="0" applyAlignment="0" applyProtection="0"/>
    <xf numFmtId="184" fontId="4" fillId="0" borderId="51" applyBorder="0" applyProtection="0">
      <alignment horizontal="right"/>
    </xf>
    <xf numFmtId="184" fontId="4" fillId="0" borderId="51" applyBorder="0" applyProtection="0">
      <alignment horizontal="right"/>
    </xf>
    <xf numFmtId="184" fontId="4" fillId="0" borderId="51" applyBorder="0" applyProtection="0">
      <alignment horizontal="right"/>
    </xf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4" fillId="0" borderId="0"/>
    <xf numFmtId="0" fontId="4" fillId="8" borderId="0"/>
    <xf numFmtId="0" fontId="4" fillId="8" borderId="0"/>
    <xf numFmtId="0" fontId="4" fillId="8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6" fillId="0" borderId="5">
      <alignment horizontal="center"/>
    </xf>
    <xf numFmtId="0" fontId="56" fillId="0" borderId="5">
      <alignment horizontal="center"/>
    </xf>
    <xf numFmtId="0" fontId="56" fillId="0" borderId="5">
      <alignment horizontal="center"/>
    </xf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350">
    <xf numFmtId="0" fontId="0" fillId="0" borderId="0" xfId="0"/>
    <xf numFmtId="0" fontId="0" fillId="0" borderId="0" xfId="0" applyAlignment="1">
      <alignment vertical="center"/>
    </xf>
    <xf numFmtId="0" fontId="6" fillId="5" borderId="0" xfId="5" applyFont="1" applyFill="1"/>
    <xf numFmtId="0" fontId="0" fillId="5" borderId="0" xfId="0" applyFill="1"/>
    <xf numFmtId="0" fontId="50" fillId="4" borderId="13" xfId="0" applyFont="1" applyFill="1" applyBorder="1" applyAlignment="1">
      <alignment horizontal="left" vertical="center"/>
    </xf>
    <xf numFmtId="0" fontId="50" fillId="4" borderId="31" xfId="0" applyFont="1" applyFill="1" applyBorder="1" applyAlignment="1">
      <alignment horizontal="left" vertical="center"/>
    </xf>
    <xf numFmtId="0" fontId="50" fillId="4" borderId="32" xfId="0" applyFont="1" applyFill="1" applyBorder="1" applyAlignment="1">
      <alignment horizontal="left" vertical="center"/>
    </xf>
    <xf numFmtId="0" fontId="0" fillId="5" borderId="0" xfId="0" applyFill="1" applyAlignment="1">
      <alignment vertical="center"/>
    </xf>
    <xf numFmtId="0" fontId="5" fillId="7" borderId="70" xfId="0" quotePrefix="1" applyFont="1" applyFill="1" applyBorder="1" applyAlignment="1">
      <alignment horizontal="right" vertical="center"/>
    </xf>
    <xf numFmtId="0" fontId="5" fillId="7" borderId="70" xfId="0" applyFont="1" applyFill="1" applyBorder="1" applyAlignment="1">
      <alignment horizontal="right" vertical="center"/>
    </xf>
    <xf numFmtId="0" fontId="5" fillId="7" borderId="71" xfId="0" applyFont="1" applyFill="1" applyBorder="1" applyAlignment="1">
      <alignment horizontal="right" vertical="center"/>
    </xf>
    <xf numFmtId="185" fontId="7" fillId="4" borderId="72" xfId="0" applyNumberFormat="1" applyFont="1" applyFill="1" applyBorder="1" applyAlignment="1">
      <alignment vertical="center"/>
    </xf>
    <xf numFmtId="0" fontId="9" fillId="5" borderId="26" xfId="0" applyFont="1" applyFill="1" applyBorder="1" applyAlignment="1">
      <alignment horizontal="left" vertical="center" wrapText="1" indent="1"/>
    </xf>
    <xf numFmtId="10" fontId="4" fillId="5" borderId="75" xfId="1" applyNumberFormat="1" applyFont="1" applyFill="1" applyBorder="1" applyAlignment="1" applyProtection="1">
      <alignment horizontal="right" vertical="center" wrapText="1"/>
    </xf>
    <xf numFmtId="0" fontId="9" fillId="5" borderId="76" xfId="0" applyFont="1" applyFill="1" applyBorder="1" applyAlignment="1">
      <alignment horizontal="left" vertical="center" wrapText="1" indent="1"/>
    </xf>
    <xf numFmtId="185" fontId="7" fillId="4" borderId="77" xfId="0" applyNumberFormat="1" applyFont="1" applyFill="1" applyBorder="1" applyAlignment="1">
      <alignment vertical="center"/>
    </xf>
    <xf numFmtId="2" fontId="4" fillId="5" borderId="78" xfId="1" applyNumberFormat="1" applyFont="1" applyFill="1" applyBorder="1" applyAlignment="1" applyProtection="1">
      <alignment horizontal="right" vertical="center" wrapText="1"/>
    </xf>
    <xf numFmtId="2" fontId="4" fillId="5" borderId="73" xfId="1" applyNumberFormat="1" applyFont="1" applyFill="1" applyBorder="1" applyAlignment="1" applyProtection="1">
      <alignment horizontal="right" vertical="center" wrapText="1"/>
    </xf>
    <xf numFmtId="0" fontId="9" fillId="5" borderId="0" xfId="0" applyFont="1" applyFill="1" applyAlignment="1">
      <alignment horizontal="left" vertical="center" wrapText="1" indent="1"/>
    </xf>
    <xf numFmtId="0" fontId="6" fillId="0" borderId="0" xfId="0" applyFont="1"/>
    <xf numFmtId="185" fontId="4" fillId="5" borderId="0" xfId="1" applyNumberFormat="1" applyFont="1" applyFill="1" applyBorder="1" applyAlignment="1" applyProtection="1">
      <alignment horizontal="right" vertical="center" wrapText="1"/>
    </xf>
    <xf numFmtId="2" fontId="7" fillId="0" borderId="0" xfId="0" applyNumberFormat="1" applyFont="1" applyAlignment="1">
      <alignment horizontal="center"/>
    </xf>
    <xf numFmtId="0" fontId="6" fillId="5" borderId="0" xfId="0" applyFont="1" applyFill="1"/>
    <xf numFmtId="0" fontId="28" fillId="11" borderId="0" xfId="653" applyFont="1">
      <alignment vertical="center"/>
      <protection locked="0"/>
    </xf>
    <xf numFmtId="0" fontId="72" fillId="11" borderId="0" xfId="653" applyFont="1">
      <alignment vertical="center"/>
      <protection locked="0"/>
    </xf>
    <xf numFmtId="0" fontId="73" fillId="4" borderId="31" xfId="0" applyFont="1" applyFill="1" applyBorder="1" applyAlignment="1" applyProtection="1">
      <alignment horizontal="left" vertical="center"/>
      <protection locked="0"/>
    </xf>
    <xf numFmtId="0" fontId="73" fillId="4" borderId="32" xfId="0" applyFont="1" applyFill="1" applyBorder="1" applyAlignment="1" applyProtection="1">
      <alignment horizontal="left" vertical="center"/>
      <protection locked="0"/>
    </xf>
    <xf numFmtId="0" fontId="73" fillId="4" borderId="33" xfId="0" applyFont="1" applyFill="1" applyBorder="1" applyAlignment="1" applyProtection="1">
      <alignment horizontal="left" vertical="center"/>
      <protection locked="0"/>
    </xf>
    <xf numFmtId="0" fontId="74" fillId="5" borderId="0" xfId="0" applyFont="1" applyFill="1"/>
    <xf numFmtId="0" fontId="0" fillId="0" borderId="0" xfId="0" applyAlignment="1">
      <alignment horizontal="right"/>
    </xf>
    <xf numFmtId="186" fontId="6" fillId="0" borderId="0" xfId="0" applyNumberFormat="1" applyFont="1"/>
    <xf numFmtId="186" fontId="7" fillId="0" borderId="0" xfId="0" applyNumberFormat="1" applyFont="1"/>
    <xf numFmtId="0" fontId="75" fillId="0" borderId="5" xfId="0" applyFont="1" applyBorder="1" applyAlignment="1">
      <alignment vertical="center"/>
    </xf>
    <xf numFmtId="0" fontId="75" fillId="0" borderId="0" xfId="0" applyFont="1" applyAlignment="1">
      <alignment vertical="center"/>
    </xf>
    <xf numFmtId="185" fontId="76" fillId="0" borderId="0" xfId="0" applyNumberFormat="1" applyFont="1"/>
    <xf numFmtId="0" fontId="6" fillId="0" borderId="5" xfId="0" applyFont="1" applyBorder="1"/>
    <xf numFmtId="0" fontId="12" fillId="5" borderId="8" xfId="0" applyFont="1" applyFill="1" applyBorder="1" applyAlignment="1">
      <alignment vertical="center" wrapText="1"/>
    </xf>
    <xf numFmtId="0" fontId="6" fillId="0" borderId="0" xfId="0" applyFont="1" applyAlignment="1">
      <alignment horizontal="right"/>
    </xf>
    <xf numFmtId="0" fontId="4" fillId="0" borderId="56" xfId="0" applyFont="1" applyBorder="1" applyAlignment="1">
      <alignment horizontal="left" vertical="center" wrapText="1" indent="1"/>
    </xf>
    <xf numFmtId="0" fontId="7" fillId="4" borderId="68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left" vertical="center"/>
    </xf>
    <xf numFmtId="0" fontId="0" fillId="4" borderId="54" xfId="0" applyFill="1" applyBorder="1"/>
    <xf numFmtId="10" fontId="6" fillId="5" borderId="0" xfId="0" applyNumberFormat="1" applyFont="1" applyFill="1"/>
    <xf numFmtId="0" fontId="7" fillId="0" borderId="0" xfId="0" applyFont="1" applyAlignment="1">
      <alignment horizontal="left"/>
    </xf>
    <xf numFmtId="0" fontId="59" fillId="4" borderId="31" xfId="0" applyFont="1" applyFill="1" applyBorder="1" applyAlignment="1">
      <alignment horizontal="left" vertical="center"/>
    </xf>
    <xf numFmtId="0" fontId="7" fillId="4" borderId="32" xfId="0" applyFont="1" applyFill="1" applyBorder="1" applyAlignment="1">
      <alignment horizontal="left" vertical="center"/>
    </xf>
    <xf numFmtId="0" fontId="7" fillId="5" borderId="7" xfId="0" applyFont="1" applyFill="1" applyBorder="1" applyAlignment="1">
      <alignment horizontal="left"/>
    </xf>
    <xf numFmtId="0" fontId="7" fillId="5" borderId="0" xfId="0" applyFont="1" applyFill="1" applyAlignment="1">
      <alignment horizontal="left"/>
    </xf>
    <xf numFmtId="0" fontId="7" fillId="6" borderId="91" xfId="0" applyFont="1" applyFill="1" applyBorder="1" applyAlignment="1">
      <alignment horizontal="right" vertical="center"/>
    </xf>
    <xf numFmtId="0" fontId="7" fillId="6" borderId="92" xfId="0" applyFont="1" applyFill="1" applyBorder="1" applyAlignment="1">
      <alignment horizontal="right" vertical="center"/>
    </xf>
    <xf numFmtId="0" fontId="7" fillId="51" borderId="92" xfId="0" applyFont="1" applyFill="1" applyBorder="1" applyAlignment="1">
      <alignment horizontal="right" vertical="center"/>
    </xf>
    <xf numFmtId="187" fontId="4" fillId="32" borderId="0" xfId="0" applyNumberFormat="1" applyFont="1" applyFill="1" applyAlignment="1">
      <alignment horizontal="left" vertical="center"/>
    </xf>
    <xf numFmtId="187" fontId="4" fillId="32" borderId="0" xfId="0" applyNumberFormat="1" applyFont="1" applyFill="1" applyAlignment="1">
      <alignment horizontal="right"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77" fillId="52" borderId="31" xfId="0" applyFont="1" applyFill="1" applyBorder="1"/>
    <xf numFmtId="0" fontId="77" fillId="52" borderId="32" xfId="0" applyFont="1" applyFill="1" applyBorder="1" applyAlignment="1">
      <alignment wrapText="1"/>
    </xf>
    <xf numFmtId="187" fontId="77" fillId="52" borderId="32" xfId="0" applyNumberFormat="1" applyFont="1" applyFill="1" applyBorder="1" applyAlignment="1">
      <alignment horizontal="right"/>
    </xf>
    <xf numFmtId="0" fontId="4" fillId="0" borderId="26" xfId="0" applyFont="1" applyBorder="1" applyAlignment="1">
      <alignment horizontal="left" vertical="center" indent="4"/>
    </xf>
    <xf numFmtId="0" fontId="73" fillId="4" borderId="2" xfId="0" applyFont="1" applyFill="1" applyBorder="1" applyAlignment="1" applyProtection="1">
      <alignment horizontal="left" vertical="center"/>
      <protection locked="0"/>
    </xf>
    <xf numFmtId="0" fontId="75" fillId="9" borderId="26" xfId="0" applyFont="1" applyFill="1" applyBorder="1" applyAlignment="1">
      <alignment horizontal="left" vertical="center" wrapText="1" indent="1"/>
    </xf>
    <xf numFmtId="0" fontId="7" fillId="6" borderId="105" xfId="0" applyFont="1" applyFill="1" applyBorder="1" applyAlignment="1">
      <alignment horizontal="right" vertical="center"/>
    </xf>
    <xf numFmtId="2" fontId="4" fillId="5" borderId="106" xfId="1" applyNumberFormat="1" applyFont="1" applyFill="1" applyBorder="1" applyAlignment="1" applyProtection="1">
      <alignment horizontal="right" vertical="center" wrapText="1"/>
    </xf>
    <xf numFmtId="187" fontId="4" fillId="32" borderId="54" xfId="0" applyNumberFormat="1" applyFont="1" applyFill="1" applyBorder="1" applyAlignment="1">
      <alignment horizontal="right" vertical="center"/>
    </xf>
    <xf numFmtId="0" fontId="59" fillId="4" borderId="1" xfId="0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quotePrefix="1"/>
    <xf numFmtId="0" fontId="5" fillId="0" borderId="0" xfId="0" applyFont="1"/>
    <xf numFmtId="185" fontId="7" fillId="4" borderId="19" xfId="0" applyNumberFormat="1" applyFont="1" applyFill="1" applyBorder="1"/>
    <xf numFmtId="185" fontId="7" fillId="4" borderId="117" xfId="0" applyNumberFormat="1" applyFont="1" applyFill="1" applyBorder="1"/>
    <xf numFmtId="185" fontId="4" fillId="9" borderId="117" xfId="0" applyNumberFormat="1" applyFont="1" applyFill="1" applyBorder="1" applyAlignment="1" applyProtection="1">
      <alignment vertical="center" wrapText="1"/>
      <protection locked="0"/>
    </xf>
    <xf numFmtId="185" fontId="4" fillId="9" borderId="19" xfId="0" applyNumberFormat="1" applyFont="1" applyFill="1" applyBorder="1" applyAlignment="1" applyProtection="1">
      <alignment vertical="center" wrapText="1"/>
      <protection locked="0"/>
    </xf>
    <xf numFmtId="185" fontId="4" fillId="9" borderId="28" xfId="0" applyNumberFormat="1" applyFont="1" applyFill="1" applyBorder="1" applyAlignment="1" applyProtection="1">
      <alignment vertical="center" wrapText="1"/>
      <protection locked="0"/>
    </xf>
    <xf numFmtId="188" fontId="0" fillId="0" borderId="0" xfId="0" applyNumberFormat="1" applyAlignment="1">
      <alignment vertical="center"/>
    </xf>
    <xf numFmtId="189" fontId="0" fillId="0" borderId="0" xfId="0" applyNumberFormat="1" applyAlignment="1">
      <alignment vertical="center"/>
    </xf>
    <xf numFmtId="185" fontId="4" fillId="9" borderId="123" xfId="0" applyNumberFormat="1" applyFont="1" applyFill="1" applyBorder="1" applyAlignment="1" applyProtection="1">
      <alignment vertical="center" wrapText="1"/>
      <protection locked="0"/>
    </xf>
    <xf numFmtId="185" fontId="7" fillId="50" borderId="112" xfId="1" applyNumberFormat="1" applyFont="1" applyFill="1" applyBorder="1" applyAlignment="1" applyProtection="1">
      <alignment horizontal="right" wrapText="1"/>
    </xf>
    <xf numFmtId="0" fontId="79" fillId="0" borderId="13" xfId="0" applyFont="1" applyBorder="1"/>
    <xf numFmtId="0" fontId="3" fillId="35" borderId="13" xfId="0" applyFont="1" applyFill="1" applyBorder="1"/>
    <xf numFmtId="0" fontId="4" fillId="0" borderId="26" xfId="369" applyBorder="1" applyAlignment="1">
      <alignment horizontal="left" vertical="center" indent="4"/>
    </xf>
    <xf numFmtId="0" fontId="4" fillId="0" borderId="26" xfId="5" applyBorder="1" applyAlignment="1">
      <alignment horizontal="left" vertical="center" indent="4"/>
    </xf>
    <xf numFmtId="0" fontId="7" fillId="0" borderId="58" xfId="0" applyFont="1" applyBorder="1" applyAlignment="1">
      <alignment horizontal="left" vertical="center" wrapText="1" indent="1"/>
    </xf>
    <xf numFmtId="0" fontId="4" fillId="0" borderId="59" xfId="0" applyFont="1" applyBorder="1" applyAlignment="1">
      <alignment horizontal="left" vertical="center" wrapText="1" indent="1"/>
    </xf>
    <xf numFmtId="0" fontId="50" fillId="4" borderId="33" xfId="0" applyFont="1" applyFill="1" applyBorder="1" applyAlignment="1">
      <alignment horizontal="left" vertical="center"/>
    </xf>
    <xf numFmtId="0" fontId="5" fillId="7" borderId="128" xfId="0" quotePrefix="1" applyFont="1" applyFill="1" applyBorder="1" applyAlignment="1">
      <alignment horizontal="right" vertical="center"/>
    </xf>
    <xf numFmtId="0" fontId="4" fillId="0" borderId="129" xfId="0" applyFont="1" applyBorder="1" applyAlignment="1">
      <alignment horizontal="left" vertical="center" wrapText="1" indent="1"/>
    </xf>
    <xf numFmtId="0" fontId="50" fillId="4" borderId="4" xfId="0" applyFont="1" applyFill="1" applyBorder="1" applyAlignment="1">
      <alignment horizontal="left" vertical="center"/>
    </xf>
    <xf numFmtId="0" fontId="50" fillId="4" borderId="41" xfId="0" applyFont="1" applyFill="1" applyBorder="1" applyAlignment="1">
      <alignment horizontal="left" vertical="center"/>
    </xf>
    <xf numFmtId="185" fontId="4" fillId="9" borderId="130" xfId="0" applyNumberFormat="1" applyFont="1" applyFill="1" applyBorder="1" applyAlignment="1" applyProtection="1">
      <alignment vertical="center" wrapText="1"/>
      <protection locked="0"/>
    </xf>
    <xf numFmtId="185" fontId="4" fillId="9" borderId="34" xfId="0" applyNumberFormat="1" applyFont="1" applyFill="1" applyBorder="1" applyAlignment="1" applyProtection="1">
      <alignment vertical="center" wrapText="1"/>
      <protection locked="0"/>
    </xf>
    <xf numFmtId="0" fontId="7" fillId="4" borderId="53" xfId="0" applyFont="1" applyFill="1" applyBorder="1" applyAlignment="1">
      <alignment horizontal="right" vertical="center"/>
    </xf>
    <xf numFmtId="0" fontId="7" fillId="4" borderId="98" xfId="0" applyFont="1" applyFill="1" applyBorder="1" applyAlignment="1">
      <alignment horizontal="right" vertical="center"/>
    </xf>
    <xf numFmtId="0" fontId="7" fillId="4" borderId="74" xfId="0" applyFont="1" applyFill="1" applyBorder="1" applyAlignment="1">
      <alignment horizontal="right" vertical="center"/>
    </xf>
    <xf numFmtId="0" fontId="7" fillId="6" borderId="81" xfId="0" applyFont="1" applyFill="1" applyBorder="1" applyAlignment="1">
      <alignment horizontal="right" vertical="center"/>
    </xf>
    <xf numFmtId="0" fontId="7" fillId="6" borderId="82" xfId="0" applyFont="1" applyFill="1" applyBorder="1" applyAlignment="1">
      <alignment horizontal="right" vertical="center"/>
    </xf>
    <xf numFmtId="185" fontId="4" fillId="9" borderId="131" xfId="0" applyNumberFormat="1" applyFont="1" applyFill="1" applyBorder="1" applyAlignment="1" applyProtection="1">
      <alignment vertical="center" wrapText="1"/>
      <protection locked="0"/>
    </xf>
    <xf numFmtId="185" fontId="4" fillId="9" borderId="15" xfId="0" applyNumberFormat="1" applyFont="1" applyFill="1" applyBorder="1" applyAlignment="1" applyProtection="1">
      <alignment vertical="center" wrapText="1"/>
      <protection locked="0"/>
    </xf>
    <xf numFmtId="0" fontId="7" fillId="6" borderId="132" xfId="0" applyFont="1" applyFill="1" applyBorder="1" applyAlignment="1">
      <alignment horizontal="right" vertical="center"/>
    </xf>
    <xf numFmtId="0" fontId="7" fillId="6" borderId="133" xfId="0" applyFont="1" applyFill="1" applyBorder="1" applyAlignment="1">
      <alignment horizontal="right" vertical="center"/>
    </xf>
    <xf numFmtId="0" fontId="7" fillId="4" borderId="36" xfId="0" applyFont="1" applyFill="1" applyBorder="1" applyAlignment="1">
      <alignment horizontal="right" vertical="center"/>
    </xf>
    <xf numFmtId="0" fontId="7" fillId="4" borderId="137" xfId="0" applyFont="1" applyFill="1" applyBorder="1" applyAlignment="1">
      <alignment horizontal="right" vertical="center"/>
    </xf>
    <xf numFmtId="0" fontId="7" fillId="4" borderId="102" xfId="0" applyFont="1" applyFill="1" applyBorder="1" applyAlignment="1">
      <alignment horizontal="right" vertical="center"/>
    </xf>
    <xf numFmtId="0" fontId="7" fillId="4" borderId="138" xfId="0" applyFont="1" applyFill="1" applyBorder="1" applyAlignment="1">
      <alignment horizontal="right" vertical="center"/>
    </xf>
    <xf numFmtId="0" fontId="7" fillId="6" borderId="139" xfId="0" applyFont="1" applyFill="1" applyBorder="1" applyAlignment="1">
      <alignment horizontal="right" vertical="center"/>
    </xf>
    <xf numFmtId="0" fontId="7" fillId="6" borderId="140" xfId="0" applyFont="1" applyFill="1" applyBorder="1" applyAlignment="1">
      <alignment horizontal="right" vertical="center"/>
    </xf>
    <xf numFmtId="0" fontId="73" fillId="4" borderId="3" xfId="0" applyFont="1" applyFill="1" applyBorder="1" applyAlignment="1" applyProtection="1">
      <alignment horizontal="left" vertical="center"/>
      <protection locked="0"/>
    </xf>
    <xf numFmtId="0" fontId="7" fillId="4" borderId="11" xfId="0" applyFont="1" applyFill="1" applyBorder="1" applyAlignment="1">
      <alignment horizontal="right" vertical="center"/>
    </xf>
    <xf numFmtId="0" fontId="7" fillId="6" borderId="114" xfId="0" applyFont="1" applyFill="1" applyBorder="1" applyAlignment="1">
      <alignment horizontal="right" vertical="center"/>
    </xf>
    <xf numFmtId="0" fontId="7" fillId="6" borderId="142" xfId="0" applyFont="1" applyFill="1" applyBorder="1" applyAlignment="1">
      <alignment horizontal="right" vertical="center"/>
    </xf>
    <xf numFmtId="0" fontId="7" fillId="10" borderId="69" xfId="0" applyFont="1" applyFill="1" applyBorder="1" applyAlignment="1">
      <alignment horizontal="center" vertical="center" wrapText="1"/>
    </xf>
    <xf numFmtId="0" fontId="7" fillId="4" borderId="143" xfId="0" applyFont="1" applyFill="1" applyBorder="1" applyAlignment="1">
      <alignment horizontal="right" vertical="center"/>
    </xf>
    <xf numFmtId="0" fontId="5" fillId="35" borderId="4" xfId="0" applyFont="1" applyFill="1" applyBorder="1" applyAlignment="1">
      <alignment horizontal="center"/>
    </xf>
    <xf numFmtId="0" fontId="3" fillId="9" borderId="93" xfId="0" applyFont="1" applyFill="1" applyBorder="1" applyAlignment="1">
      <alignment horizontal="right"/>
    </xf>
    <xf numFmtId="0" fontId="5" fillId="9" borderId="62" xfId="0" applyFont="1" applyFill="1" applyBorder="1"/>
    <xf numFmtId="0" fontId="59" fillId="4" borderId="32" xfId="0" applyFont="1" applyFill="1" applyBorder="1" applyAlignment="1">
      <alignment horizontal="left" vertical="center"/>
    </xf>
    <xf numFmtId="0" fontId="59" fillId="4" borderId="33" xfId="0" applyFont="1" applyFill="1" applyBorder="1" applyAlignment="1">
      <alignment horizontal="left" vertical="center"/>
    </xf>
    <xf numFmtId="0" fontId="0" fillId="4" borderId="5" xfId="0" applyFill="1" applyBorder="1"/>
    <xf numFmtId="185" fontId="0" fillId="0" borderId="0" xfId="0" applyNumberFormat="1"/>
    <xf numFmtId="0" fontId="6" fillId="0" borderId="0" xfId="5" applyFont="1"/>
    <xf numFmtId="0" fontId="4" fillId="0" borderId="26" xfId="0" applyFont="1" applyBorder="1" applyAlignment="1">
      <alignment horizontal="left" vertical="center" wrapText="1" indent="4"/>
    </xf>
    <xf numFmtId="190" fontId="4" fillId="0" borderId="0" xfId="0" applyNumberFormat="1" applyFont="1" applyAlignment="1">
      <alignment vertical="center"/>
    </xf>
    <xf numFmtId="0" fontId="7" fillId="5" borderId="5" xfId="0" applyFont="1" applyFill="1" applyBorder="1" applyAlignment="1">
      <alignment horizontal="left" wrapText="1"/>
    </xf>
    <xf numFmtId="0" fontId="77" fillId="52" borderId="1" xfId="0" applyFont="1" applyFill="1" applyBorder="1" applyAlignment="1">
      <alignment vertical="center"/>
    </xf>
    <xf numFmtId="0" fontId="77" fillId="52" borderId="2" xfId="0" applyFont="1" applyFill="1" applyBorder="1" applyAlignment="1">
      <alignment vertical="center"/>
    </xf>
    <xf numFmtId="2" fontId="7" fillId="52" borderId="2" xfId="0" applyNumberFormat="1" applyFont="1" applyFill="1" applyBorder="1" applyAlignment="1">
      <alignment horizontal="right"/>
    </xf>
    <xf numFmtId="0" fontId="78" fillId="0" borderId="0" xfId="0" applyFont="1" applyAlignment="1">
      <alignment horizontal="center" wrapText="1"/>
    </xf>
    <xf numFmtId="0" fontId="4" fillId="0" borderId="0" xfId="0" applyFont="1" applyAlignment="1">
      <alignment horizontal="left"/>
    </xf>
    <xf numFmtId="0" fontId="2" fillId="0" borderId="0" xfId="0" applyFont="1"/>
    <xf numFmtId="10" fontId="4" fillId="5" borderId="80" xfId="1" applyNumberFormat="1" applyFont="1" applyFill="1" applyBorder="1" applyAlignment="1" applyProtection="1">
      <alignment horizontal="right" vertical="center" wrapText="1"/>
    </xf>
    <xf numFmtId="191" fontId="4" fillId="5" borderId="85" xfId="0" applyNumberFormat="1" applyFont="1" applyFill="1" applyBorder="1" applyAlignment="1">
      <alignment horizontal="right" vertical="center"/>
    </xf>
    <xf numFmtId="191" fontId="4" fillId="5" borderId="87" xfId="0" applyNumberFormat="1" applyFont="1" applyFill="1" applyBorder="1" applyAlignment="1">
      <alignment horizontal="right" vertical="center"/>
    </xf>
    <xf numFmtId="191" fontId="4" fillId="5" borderId="75" xfId="0" applyNumberFormat="1" applyFont="1" applyFill="1" applyBorder="1" applyAlignment="1">
      <alignment horizontal="right" vertical="center"/>
    </xf>
    <xf numFmtId="191" fontId="4" fillId="5" borderId="95" xfId="0" applyNumberFormat="1" applyFont="1" applyFill="1" applyBorder="1" applyAlignment="1">
      <alignment horizontal="right" vertical="center"/>
    </xf>
    <xf numFmtId="191" fontId="4" fillId="5" borderId="84" xfId="0" applyNumberFormat="1" applyFont="1" applyFill="1" applyBorder="1" applyAlignment="1">
      <alignment horizontal="right" vertical="center"/>
    </xf>
    <xf numFmtId="191" fontId="4" fillId="32" borderId="0" xfId="0" applyNumberFormat="1" applyFont="1" applyFill="1" applyAlignment="1">
      <alignment horizontal="right" vertical="center"/>
    </xf>
    <xf numFmtId="191" fontId="4" fillId="32" borderId="2" xfId="0" applyNumberFormat="1" applyFont="1" applyFill="1" applyBorder="1" applyAlignment="1">
      <alignment horizontal="right" vertical="center"/>
    </xf>
    <xf numFmtId="191" fontId="0" fillId="9" borderId="3" xfId="0" applyNumberFormat="1" applyFill="1" applyBorder="1"/>
    <xf numFmtId="191" fontId="4" fillId="32" borderId="0" xfId="0" applyNumberFormat="1" applyFont="1" applyFill="1" applyAlignment="1">
      <alignment horizontal="left" vertical="center"/>
    </xf>
    <xf numFmtId="191" fontId="4" fillId="5" borderId="53" xfId="0" applyNumberFormat="1" applyFont="1" applyFill="1" applyBorder="1" applyAlignment="1">
      <alignment horizontal="right" vertical="center"/>
    </xf>
    <xf numFmtId="191" fontId="4" fillId="5" borderId="96" xfId="0" applyNumberFormat="1" applyFont="1" applyFill="1" applyBorder="1" applyAlignment="1">
      <alignment horizontal="right" vertical="center"/>
    </xf>
    <xf numFmtId="191" fontId="0" fillId="9" borderId="8" xfId="0" applyNumberFormat="1" applyFill="1" applyBorder="1"/>
    <xf numFmtId="191" fontId="4" fillId="5" borderId="76" xfId="0" applyNumberFormat="1" applyFont="1" applyFill="1" applyBorder="1" applyAlignment="1">
      <alignment horizontal="right" vertical="center"/>
    </xf>
    <xf numFmtId="191" fontId="4" fillId="5" borderId="107" xfId="0" applyNumberFormat="1" applyFont="1" applyFill="1" applyBorder="1" applyAlignment="1">
      <alignment horizontal="right" vertical="center"/>
    </xf>
    <xf numFmtId="191" fontId="4" fillId="32" borderId="54" xfId="0" applyNumberFormat="1" applyFont="1" applyFill="1" applyBorder="1" applyAlignment="1">
      <alignment horizontal="right" vertical="center"/>
    </xf>
    <xf numFmtId="191" fontId="4" fillId="5" borderId="97" xfId="0" applyNumberFormat="1" applyFont="1" applyFill="1" applyBorder="1" applyAlignment="1">
      <alignment horizontal="right" vertical="center"/>
    </xf>
    <xf numFmtId="191" fontId="4" fillId="5" borderId="108" xfId="0" applyNumberFormat="1" applyFont="1" applyFill="1" applyBorder="1" applyAlignment="1">
      <alignment horizontal="right" vertical="center"/>
    </xf>
    <xf numFmtId="191" fontId="4" fillId="5" borderId="116" xfId="0" applyNumberFormat="1" applyFont="1" applyFill="1" applyBorder="1" applyAlignment="1">
      <alignment horizontal="right" vertical="center"/>
    </xf>
    <xf numFmtId="191" fontId="4" fillId="5" borderId="27" xfId="0" applyNumberFormat="1" applyFont="1" applyFill="1" applyBorder="1" applyAlignment="1">
      <alignment horizontal="right" vertical="center"/>
    </xf>
    <xf numFmtId="191" fontId="0" fillId="9" borderId="6" xfId="0" applyNumberFormat="1" applyFill="1" applyBorder="1"/>
    <xf numFmtId="191" fontId="4" fillId="5" borderId="59" xfId="0" applyNumberFormat="1" applyFont="1" applyFill="1" applyBorder="1" applyAlignment="1">
      <alignment horizontal="right" vertical="center"/>
    </xf>
    <xf numFmtId="191" fontId="77" fillId="52" borderId="32" xfId="0" applyNumberFormat="1" applyFont="1" applyFill="1" applyBorder="1" applyAlignment="1">
      <alignment horizontal="right"/>
    </xf>
    <xf numFmtId="191" fontId="77" fillId="52" borderId="33" xfId="0" applyNumberFormat="1" applyFont="1" applyFill="1" applyBorder="1" applyAlignment="1">
      <alignment horizontal="right"/>
    </xf>
    <xf numFmtId="191" fontId="77" fillId="52" borderId="111" xfId="0" applyNumberFormat="1" applyFont="1" applyFill="1" applyBorder="1" applyAlignment="1">
      <alignment horizontal="right"/>
    </xf>
    <xf numFmtId="191" fontId="77" fillId="52" borderId="110" xfId="0" applyNumberFormat="1" applyFont="1" applyFill="1" applyBorder="1" applyAlignment="1">
      <alignment horizontal="right"/>
    </xf>
    <xf numFmtId="191" fontId="77" fillId="52" borderId="100" xfId="0" applyNumberFormat="1" applyFont="1" applyFill="1" applyBorder="1" applyAlignment="1">
      <alignment horizontal="right"/>
    </xf>
    <xf numFmtId="191" fontId="77" fillId="52" borderId="31" xfId="0" applyNumberFormat="1" applyFont="1" applyFill="1" applyBorder="1" applyAlignment="1">
      <alignment horizontal="right"/>
    </xf>
    <xf numFmtId="191" fontId="77" fillId="52" borderId="13" xfId="0" applyNumberFormat="1" applyFont="1" applyFill="1" applyBorder="1" applyAlignment="1">
      <alignment horizontal="right"/>
    </xf>
    <xf numFmtId="191" fontId="7" fillId="5" borderId="5" xfId="0" applyNumberFormat="1" applyFont="1" applyFill="1" applyBorder="1" applyAlignment="1">
      <alignment horizontal="left" wrapText="1"/>
    </xf>
    <xf numFmtId="191" fontId="0" fillId="5" borderId="0" xfId="0" applyNumberFormat="1" applyFill="1"/>
    <xf numFmtId="191" fontId="7" fillId="5" borderId="32" xfId="0" applyNumberFormat="1" applyFont="1" applyFill="1" applyBorder="1" applyAlignment="1">
      <alignment horizontal="right" vertical="center"/>
    </xf>
    <xf numFmtId="191" fontId="0" fillId="0" borderId="0" xfId="0" applyNumberFormat="1"/>
    <xf numFmtId="191" fontId="7" fillId="52" borderId="2" xfId="0" applyNumberFormat="1" applyFont="1" applyFill="1" applyBorder="1" applyAlignment="1">
      <alignment horizontal="right"/>
    </xf>
    <xf numFmtId="191" fontId="77" fillId="52" borderId="3" xfId="0" applyNumberFormat="1" applyFont="1" applyFill="1" applyBorder="1" applyAlignment="1">
      <alignment horizontal="right" vertical="center"/>
    </xf>
    <xf numFmtId="191" fontId="77" fillId="52" borderId="153" xfId="0" applyNumberFormat="1" applyFont="1" applyFill="1" applyBorder="1" applyAlignment="1">
      <alignment horizontal="right" vertical="center"/>
    </xf>
    <xf numFmtId="191" fontId="77" fillId="52" borderId="2" xfId="0" applyNumberFormat="1" applyFont="1" applyFill="1" applyBorder="1" applyAlignment="1">
      <alignment horizontal="right" vertical="center"/>
    </xf>
    <xf numFmtId="191" fontId="77" fillId="52" borderId="4" xfId="0" applyNumberFormat="1" applyFont="1" applyFill="1" applyBorder="1" applyAlignment="1">
      <alignment horizontal="right"/>
    </xf>
    <xf numFmtId="191" fontId="4" fillId="9" borderId="87" xfId="0" applyNumberFormat="1" applyFont="1" applyFill="1" applyBorder="1" applyAlignment="1">
      <alignment horizontal="right" vertical="center"/>
    </xf>
    <xf numFmtId="191" fontId="4" fillId="9" borderId="88" xfId="0" applyNumberFormat="1" applyFont="1" applyFill="1" applyBorder="1" applyAlignment="1">
      <alignment horizontal="right" vertical="center"/>
    </xf>
    <xf numFmtId="191" fontId="4" fillId="9" borderId="134" xfId="0" applyNumberFormat="1" applyFont="1" applyFill="1" applyBorder="1" applyAlignment="1">
      <alignment horizontal="right" vertical="center"/>
    </xf>
    <xf numFmtId="191" fontId="4" fillId="9" borderId="33" xfId="0" applyNumberFormat="1" applyFont="1" applyFill="1" applyBorder="1" applyAlignment="1">
      <alignment horizontal="right" vertical="center"/>
    </xf>
    <xf numFmtId="191" fontId="4" fillId="9" borderId="89" xfId="0" applyNumberFormat="1" applyFont="1" applyFill="1" applyBorder="1" applyAlignment="1">
      <alignment horizontal="right" vertical="center"/>
    </xf>
    <xf numFmtId="191" fontId="9" fillId="35" borderId="146" xfId="0" applyNumberFormat="1" applyFont="1" applyFill="1" applyBorder="1" applyAlignment="1">
      <alignment horizontal="center"/>
    </xf>
    <xf numFmtId="191" fontId="4" fillId="5" borderId="125" xfId="0" applyNumberFormat="1" applyFont="1" applyFill="1" applyBorder="1" applyAlignment="1">
      <alignment horizontal="right" vertical="center"/>
    </xf>
    <xf numFmtId="191" fontId="4" fillId="5" borderId="14" xfId="0" applyNumberFormat="1" applyFont="1" applyFill="1" applyBorder="1" applyAlignment="1">
      <alignment horizontal="right" vertical="center"/>
    </xf>
    <xf numFmtId="191" fontId="4" fillId="5" borderId="145" xfId="0" applyNumberFormat="1" applyFont="1" applyFill="1" applyBorder="1" applyAlignment="1">
      <alignment horizontal="right" vertical="center"/>
    </xf>
    <xf numFmtId="191" fontId="4" fillId="55" borderId="75" xfId="0" applyNumberFormat="1" applyFont="1" applyFill="1" applyBorder="1" applyAlignment="1">
      <alignment horizontal="right" vertical="center"/>
    </xf>
    <xf numFmtId="191" fontId="4" fillId="55" borderId="80" xfId="0" applyNumberFormat="1" applyFont="1" applyFill="1" applyBorder="1" applyAlignment="1">
      <alignment horizontal="right" vertical="center"/>
    </xf>
    <xf numFmtId="191" fontId="7" fillId="4" borderId="24" xfId="0" applyNumberFormat="1" applyFont="1" applyFill="1" applyBorder="1" applyAlignment="1">
      <alignment horizontal="left"/>
    </xf>
    <xf numFmtId="191" fontId="7" fillId="4" borderId="83" xfId="0" applyNumberFormat="1" applyFont="1" applyFill="1" applyBorder="1" applyAlignment="1">
      <alignment horizontal="left"/>
    </xf>
    <xf numFmtId="191" fontId="7" fillId="4" borderId="23" xfId="0" applyNumberFormat="1" applyFont="1" applyFill="1" applyBorder="1" applyAlignment="1">
      <alignment horizontal="left"/>
    </xf>
    <xf numFmtId="191" fontId="7" fillId="4" borderId="85" xfId="0" applyNumberFormat="1" applyFont="1" applyFill="1" applyBorder="1" applyAlignment="1">
      <alignment horizontal="left"/>
    </xf>
    <xf numFmtId="191" fontId="7" fillId="4" borderId="144" xfId="0" applyNumberFormat="1" applyFont="1" applyFill="1" applyBorder="1" applyAlignment="1">
      <alignment horizontal="left"/>
    </xf>
    <xf numFmtId="191" fontId="7" fillId="4" borderId="86" xfId="0" applyNumberFormat="1" applyFont="1" applyFill="1" applyBorder="1" applyAlignment="1">
      <alignment horizontal="left"/>
    </xf>
    <xf numFmtId="191" fontId="4" fillId="5" borderId="24" xfId="0" applyNumberFormat="1" applyFont="1" applyFill="1" applyBorder="1" applyAlignment="1">
      <alignment horizontal="right" vertical="center"/>
    </xf>
    <xf numFmtId="191" fontId="4" fillId="5" borderId="122" xfId="0" applyNumberFormat="1" applyFont="1" applyFill="1" applyBorder="1" applyAlignment="1">
      <alignment horizontal="right" vertical="center"/>
    </xf>
    <xf numFmtId="191" fontId="4" fillId="5" borderId="23" xfId="0" applyNumberFormat="1" applyFont="1" applyFill="1" applyBorder="1" applyAlignment="1">
      <alignment horizontal="right" vertical="center"/>
    </xf>
    <xf numFmtId="191" fontId="4" fillId="5" borderId="144" xfId="0" applyNumberFormat="1" applyFont="1" applyFill="1" applyBorder="1" applyAlignment="1">
      <alignment horizontal="right" vertical="center"/>
    </xf>
    <xf numFmtId="191" fontId="4" fillId="55" borderId="23" xfId="0" applyNumberFormat="1" applyFont="1" applyFill="1" applyBorder="1" applyAlignment="1">
      <alignment horizontal="right" vertical="center"/>
    </xf>
    <xf numFmtId="191" fontId="4" fillId="55" borderId="37" xfId="0" applyNumberFormat="1" applyFont="1" applyFill="1" applyBorder="1" applyAlignment="1">
      <alignment horizontal="right" vertical="center"/>
    </xf>
    <xf numFmtId="191" fontId="4" fillId="5" borderId="121" xfId="0" applyNumberFormat="1" applyFont="1" applyFill="1" applyBorder="1" applyAlignment="1">
      <alignment horizontal="right" vertical="center"/>
    </xf>
    <xf numFmtId="191" fontId="4" fillId="5" borderId="78" xfId="0" applyNumberFormat="1" applyFont="1" applyFill="1" applyBorder="1" applyAlignment="1">
      <alignment horizontal="right" vertical="center"/>
    </xf>
    <xf numFmtId="191" fontId="4" fillId="5" borderId="55" xfId="0" applyNumberFormat="1" applyFont="1" applyFill="1" applyBorder="1" applyAlignment="1">
      <alignment horizontal="right" vertical="center"/>
    </xf>
    <xf numFmtId="191" fontId="7" fillId="50" borderId="77" xfId="1" applyNumberFormat="1" applyFont="1" applyFill="1" applyBorder="1" applyAlignment="1" applyProtection="1">
      <alignment horizontal="right" wrapText="1"/>
    </xf>
    <xf numFmtId="191" fontId="7" fillId="50" borderId="88" xfId="1" applyNumberFormat="1" applyFont="1" applyFill="1" applyBorder="1" applyAlignment="1" applyProtection="1">
      <alignment horizontal="right" wrapText="1"/>
    </xf>
    <xf numFmtId="191" fontId="7" fillId="50" borderId="134" xfId="1" applyNumberFormat="1" applyFont="1" applyFill="1" applyBorder="1" applyAlignment="1" applyProtection="1">
      <alignment horizontal="right" wrapText="1"/>
    </xf>
    <xf numFmtId="191" fontId="7" fillId="50" borderId="32" xfId="1" applyNumberFormat="1" applyFont="1" applyFill="1" applyBorder="1" applyAlignment="1" applyProtection="1">
      <alignment horizontal="right" wrapText="1"/>
    </xf>
    <xf numFmtId="191" fontId="7" fillId="50" borderId="33" xfId="1" applyNumberFormat="1" applyFont="1" applyFill="1" applyBorder="1" applyAlignment="1" applyProtection="1">
      <alignment horizontal="right" wrapText="1"/>
    </xf>
    <xf numFmtId="191" fontId="7" fillId="50" borderId="13" xfId="1" applyNumberFormat="1" applyFont="1" applyFill="1" applyBorder="1" applyAlignment="1" applyProtection="1">
      <alignment horizontal="right" wrapText="1"/>
    </xf>
    <xf numFmtId="191" fontId="4" fillId="35" borderId="130" xfId="0" applyNumberFormat="1" applyFont="1" applyFill="1" applyBorder="1" applyAlignment="1" applyProtection="1">
      <alignment vertical="center" wrapText="1"/>
      <protection locked="0"/>
    </xf>
    <xf numFmtId="191" fontId="4" fillId="35" borderId="150" xfId="0" applyNumberFormat="1" applyFont="1" applyFill="1" applyBorder="1" applyAlignment="1" applyProtection="1">
      <alignment vertical="center" wrapText="1"/>
      <protection locked="0"/>
    </xf>
    <xf numFmtId="191" fontId="4" fillId="54" borderId="148" xfId="0" applyNumberFormat="1" applyFont="1" applyFill="1" applyBorder="1" applyAlignment="1" applyProtection="1">
      <alignment vertical="center" wrapText="1"/>
      <protection locked="0"/>
    </xf>
    <xf numFmtId="191" fontId="4" fillId="54" borderId="8" xfId="0" applyNumberFormat="1" applyFont="1" applyFill="1" applyBorder="1"/>
    <xf numFmtId="191" fontId="7" fillId="4" borderId="19" xfId="0" applyNumberFormat="1" applyFont="1" applyFill="1" applyBorder="1"/>
    <xf numFmtId="191" fontId="7" fillId="4" borderId="117" xfId="0" applyNumberFormat="1" applyFont="1" applyFill="1" applyBorder="1"/>
    <xf numFmtId="191" fontId="7" fillId="4" borderId="21" xfId="0" applyNumberFormat="1" applyFont="1" applyFill="1" applyBorder="1"/>
    <xf numFmtId="191" fontId="7" fillId="4" borderId="0" xfId="0" applyNumberFormat="1" applyFont="1" applyFill="1"/>
    <xf numFmtId="191" fontId="7" fillId="4" borderId="8" xfId="0" applyNumberFormat="1" applyFont="1" applyFill="1" applyBorder="1"/>
    <xf numFmtId="191" fontId="4" fillId="35" borderId="19" xfId="0" applyNumberFormat="1" applyFont="1" applyFill="1" applyBorder="1" applyAlignment="1" applyProtection="1">
      <alignment vertical="center" wrapText="1"/>
      <protection locked="0"/>
    </xf>
    <xf numFmtId="191" fontId="4" fillId="35" borderId="117" xfId="0" applyNumberFormat="1" applyFont="1" applyFill="1" applyBorder="1" applyAlignment="1" applyProtection="1">
      <alignment vertical="center" wrapText="1"/>
      <protection locked="0"/>
    </xf>
    <xf numFmtId="191" fontId="4" fillId="35" borderId="147" xfId="0" applyNumberFormat="1" applyFont="1" applyFill="1" applyBorder="1" applyAlignment="1" applyProtection="1">
      <alignment vertical="center" wrapText="1"/>
      <protection locked="0"/>
    </xf>
    <xf numFmtId="191" fontId="4" fillId="54" borderId="149" xfId="0" applyNumberFormat="1" applyFont="1" applyFill="1" applyBorder="1" applyAlignment="1" applyProtection="1">
      <alignment vertical="center" wrapText="1"/>
      <protection locked="0"/>
    </xf>
    <xf numFmtId="191" fontId="4" fillId="54" borderId="40" xfId="0" applyNumberFormat="1" applyFont="1" applyFill="1" applyBorder="1" applyAlignment="1" applyProtection="1">
      <alignment vertical="center" wrapText="1"/>
      <protection locked="0"/>
    </xf>
    <xf numFmtId="191" fontId="4" fillId="35" borderId="21" xfId="0" applyNumberFormat="1" applyFont="1" applyFill="1" applyBorder="1" applyAlignment="1" applyProtection="1">
      <alignment vertical="center" wrapText="1"/>
      <protection locked="0"/>
    </xf>
    <xf numFmtId="191" fontId="4" fillId="54" borderId="19" xfId="0" applyNumberFormat="1" applyFont="1" applyFill="1" applyBorder="1" applyAlignment="1" applyProtection="1">
      <alignment vertical="center" wrapText="1"/>
      <protection locked="0"/>
    </xf>
    <xf numFmtId="191" fontId="4" fillId="35" borderId="149" xfId="0" applyNumberFormat="1" applyFont="1" applyFill="1" applyBorder="1" applyAlignment="1" applyProtection="1">
      <alignment vertical="center" wrapText="1"/>
      <protection locked="0"/>
    </xf>
    <xf numFmtId="191" fontId="4" fillId="35" borderId="28" xfId="0" applyNumberFormat="1" applyFont="1" applyFill="1" applyBorder="1" applyAlignment="1" applyProtection="1">
      <alignment vertical="center" wrapText="1"/>
      <protection locked="0"/>
    </xf>
    <xf numFmtId="191" fontId="4" fillId="35" borderId="123" xfId="0" applyNumberFormat="1" applyFont="1" applyFill="1" applyBorder="1" applyAlignment="1" applyProtection="1">
      <alignment vertical="center" wrapText="1"/>
      <protection locked="0"/>
    </xf>
    <xf numFmtId="191" fontId="4" fillId="35" borderId="124" xfId="0" applyNumberFormat="1" applyFont="1" applyFill="1" applyBorder="1" applyAlignment="1" applyProtection="1">
      <alignment vertical="center" wrapText="1"/>
      <protection locked="0"/>
    </xf>
    <xf numFmtId="191" fontId="4" fillId="54" borderId="28" xfId="0" applyNumberFormat="1" applyFont="1" applyFill="1" applyBorder="1" applyAlignment="1" applyProtection="1">
      <alignment vertical="center" wrapText="1"/>
      <protection locked="0"/>
    </xf>
    <xf numFmtId="191" fontId="4" fillId="54" borderId="103" xfId="0" applyNumberFormat="1" applyFont="1" applyFill="1" applyBorder="1" applyAlignment="1" applyProtection="1">
      <alignment vertical="center" wrapText="1"/>
      <protection locked="0"/>
    </xf>
    <xf numFmtId="191" fontId="7" fillId="50" borderId="112" xfId="1" applyNumberFormat="1" applyFont="1" applyFill="1" applyBorder="1" applyAlignment="1" applyProtection="1">
      <alignment horizontal="right" wrapText="1"/>
    </xf>
    <xf numFmtId="191" fontId="7" fillId="50" borderId="101" xfId="1" applyNumberFormat="1" applyFont="1" applyFill="1" applyBorder="1" applyAlignment="1" applyProtection="1">
      <alignment horizontal="right" wrapText="1"/>
    </xf>
    <xf numFmtId="191" fontId="7" fillId="4" borderId="20" xfId="0" applyNumberFormat="1" applyFont="1" applyFill="1" applyBorder="1" applyAlignment="1">
      <alignment vertical="center"/>
    </xf>
    <xf numFmtId="191" fontId="70" fillId="4" borderId="117" xfId="0" applyNumberFormat="1" applyFont="1" applyFill="1" applyBorder="1" applyAlignment="1">
      <alignment vertical="center"/>
    </xf>
    <xf numFmtId="191" fontId="70" fillId="4" borderId="19" xfId="0" applyNumberFormat="1" applyFont="1" applyFill="1" applyBorder="1" applyAlignment="1">
      <alignment vertical="center"/>
    </xf>
    <xf numFmtId="191" fontId="70" fillId="4" borderId="21" xfId="0" applyNumberFormat="1" applyFont="1" applyFill="1" applyBorder="1" applyAlignment="1">
      <alignment vertical="center"/>
    </xf>
    <xf numFmtId="191" fontId="7" fillId="4" borderId="22" xfId="0" applyNumberFormat="1" applyFont="1" applyFill="1" applyBorder="1" applyAlignment="1">
      <alignment vertical="center"/>
    </xf>
    <xf numFmtId="191" fontId="9" fillId="35" borderId="117" xfId="0" applyNumberFormat="1" applyFont="1" applyFill="1" applyBorder="1" applyAlignment="1" applyProtection="1">
      <alignment vertical="center" wrapText="1"/>
      <protection locked="0"/>
    </xf>
    <xf numFmtId="191" fontId="4" fillId="35" borderId="22" xfId="0" applyNumberFormat="1" applyFont="1" applyFill="1" applyBorder="1" applyAlignment="1" applyProtection="1">
      <alignment vertical="center" wrapText="1"/>
      <protection locked="0"/>
    </xf>
    <xf numFmtId="191" fontId="4" fillId="35" borderId="20" xfId="0" applyNumberFormat="1" applyFont="1" applyFill="1" applyBorder="1" applyAlignment="1" applyProtection="1">
      <alignment vertical="center" wrapText="1"/>
      <protection locked="0"/>
    </xf>
    <xf numFmtId="191" fontId="7" fillId="4" borderId="117" xfId="0" applyNumberFormat="1" applyFont="1" applyFill="1" applyBorder="1" applyAlignment="1">
      <alignment vertical="center"/>
    </xf>
    <xf numFmtId="191" fontId="7" fillId="4" borderId="19" xfId="0" applyNumberFormat="1" applyFont="1" applyFill="1" applyBorder="1" applyAlignment="1">
      <alignment vertical="center"/>
    </xf>
    <xf numFmtId="191" fontId="7" fillId="4" borderId="21" xfId="0" applyNumberFormat="1" applyFont="1" applyFill="1" applyBorder="1" applyAlignment="1">
      <alignment vertical="center"/>
    </xf>
    <xf numFmtId="191" fontId="4" fillId="35" borderId="30" xfId="0" applyNumberFormat="1" applyFont="1" applyFill="1" applyBorder="1" applyAlignment="1" applyProtection="1">
      <alignment vertical="center" wrapText="1"/>
      <protection locked="0"/>
    </xf>
    <xf numFmtId="191" fontId="4" fillId="35" borderId="63" xfId="0" applyNumberFormat="1" applyFont="1" applyFill="1" applyBorder="1" applyAlignment="1" applyProtection="1">
      <alignment vertical="center" wrapText="1"/>
      <protection locked="0"/>
    </xf>
    <xf numFmtId="191" fontId="7" fillId="50" borderId="126" xfId="1" applyNumberFormat="1" applyFont="1" applyFill="1" applyBorder="1" applyAlignment="1" applyProtection="1">
      <alignment horizontal="right" wrapText="1"/>
    </xf>
    <xf numFmtId="191" fontId="7" fillId="50" borderId="109" xfId="1" applyNumberFormat="1" applyFont="1" applyFill="1" applyBorder="1" applyAlignment="1" applyProtection="1">
      <alignment horizontal="right" wrapText="1"/>
    </xf>
    <xf numFmtId="191" fontId="4" fillId="5" borderId="127" xfId="1" applyNumberFormat="1" applyFont="1" applyFill="1" applyBorder="1" applyAlignment="1" applyProtection="1">
      <alignment horizontal="right" vertical="center" wrapText="1"/>
    </xf>
    <xf numFmtId="191" fontId="4" fillId="5" borderId="125" xfId="1" applyNumberFormat="1" applyFont="1" applyFill="1" applyBorder="1" applyAlignment="1" applyProtection="1">
      <alignment horizontal="right" vertical="center" wrapText="1"/>
    </xf>
    <xf numFmtId="191" fontId="4" fillId="5" borderId="14" xfId="1" applyNumberFormat="1" applyFont="1" applyFill="1" applyBorder="1" applyAlignment="1" applyProtection="1">
      <alignment horizontal="right" vertical="center" wrapText="1"/>
    </xf>
    <xf numFmtId="191" fontId="4" fillId="5" borderId="75" xfId="1" applyNumberFormat="1" applyFont="1" applyFill="1" applyBorder="1" applyAlignment="1" applyProtection="1">
      <alignment horizontal="right" vertical="center" wrapText="1"/>
    </xf>
    <xf numFmtId="191" fontId="4" fillId="5" borderId="80" xfId="1" applyNumberFormat="1" applyFont="1" applyFill="1" applyBorder="1" applyAlignment="1" applyProtection="1">
      <alignment horizontal="right" vertical="center" wrapText="1"/>
    </xf>
    <xf numFmtId="191" fontId="4" fillId="5" borderId="24" xfId="1" applyNumberFormat="1" applyFont="1" applyFill="1" applyBorder="1" applyAlignment="1" applyProtection="1">
      <alignment horizontal="right" wrapText="1"/>
    </xf>
    <xf numFmtId="191" fontId="4" fillId="5" borderId="122" xfId="1" applyNumberFormat="1" applyFont="1" applyFill="1" applyBorder="1" applyAlignment="1" applyProtection="1">
      <alignment horizontal="right" wrapText="1"/>
    </xf>
    <xf numFmtId="191" fontId="4" fillId="5" borderId="23" xfId="1" applyNumberFormat="1" applyFont="1" applyFill="1" applyBorder="1" applyAlignment="1" applyProtection="1">
      <alignment horizontal="right" wrapText="1"/>
    </xf>
    <xf numFmtId="191" fontId="4" fillId="5" borderId="37" xfId="1" applyNumberFormat="1" applyFont="1" applyFill="1" applyBorder="1" applyAlignment="1" applyProtection="1">
      <alignment horizontal="right" wrapText="1"/>
    </xf>
    <xf numFmtId="191" fontId="4" fillId="5" borderId="53" xfId="1" applyNumberFormat="1" applyFont="1" applyFill="1" applyBorder="1" applyAlignment="1" applyProtection="1">
      <alignment horizontal="right" wrapText="1"/>
    </xf>
    <xf numFmtId="191" fontId="4" fillId="5" borderId="121" xfId="1" applyNumberFormat="1" applyFont="1" applyFill="1" applyBorder="1" applyAlignment="1" applyProtection="1">
      <alignment horizontal="right" wrapText="1"/>
    </xf>
    <xf numFmtId="191" fontId="4" fillId="5" borderId="78" xfId="1" applyNumberFormat="1" applyFont="1" applyFill="1" applyBorder="1" applyAlignment="1" applyProtection="1">
      <alignment horizontal="right" wrapText="1"/>
    </xf>
    <xf numFmtId="191" fontId="4" fillId="5" borderId="38" xfId="1" applyNumberFormat="1" applyFont="1" applyFill="1" applyBorder="1" applyAlignment="1" applyProtection="1">
      <alignment horizontal="right" wrapText="1"/>
    </xf>
    <xf numFmtId="191" fontId="7" fillId="50" borderId="89" xfId="1" applyNumberFormat="1" applyFont="1" applyFill="1" applyBorder="1" applyAlignment="1" applyProtection="1">
      <alignment horizontal="right" wrapText="1"/>
    </xf>
    <xf numFmtId="185" fontId="4" fillId="5" borderId="154" xfId="1" applyNumberFormat="1" applyFont="1" applyFill="1" applyBorder="1" applyAlignment="1" applyProtection="1">
      <alignment horizontal="right" vertical="center" wrapText="1"/>
    </xf>
    <xf numFmtId="185" fontId="4" fillId="5" borderId="84" xfId="1" applyNumberFormat="1" applyFont="1" applyFill="1" applyBorder="1" applyAlignment="1" applyProtection="1">
      <alignment horizontal="right" vertical="center" wrapText="1"/>
    </xf>
    <xf numFmtId="0" fontId="7" fillId="50" borderId="39" xfId="0" applyFont="1" applyFill="1" applyBorder="1" applyAlignment="1">
      <alignment horizontal="left" vertical="center" wrapText="1" indent="1"/>
    </xf>
    <xf numFmtId="0" fontId="7" fillId="50" borderId="87" xfId="0" applyFont="1" applyFill="1" applyBorder="1" applyAlignment="1">
      <alignment horizontal="left" wrapText="1"/>
    </xf>
    <xf numFmtId="191" fontId="9" fillId="35" borderId="155" xfId="0" applyNumberFormat="1" applyFont="1" applyFill="1" applyBorder="1" applyAlignment="1" applyProtection="1">
      <alignment vertical="center" wrapText="1"/>
      <protection locked="0"/>
    </xf>
    <xf numFmtId="191" fontId="9" fillId="35" borderId="156" xfId="0" applyNumberFormat="1" applyFont="1" applyFill="1" applyBorder="1" applyAlignment="1" applyProtection="1">
      <alignment vertical="center" wrapText="1"/>
      <protection locked="0"/>
    </xf>
    <xf numFmtId="0" fontId="7" fillId="5" borderId="1" xfId="0" applyFont="1" applyFill="1" applyBorder="1" applyAlignment="1">
      <alignment horizontal="left"/>
    </xf>
    <xf numFmtId="0" fontId="7" fillId="5" borderId="3" xfId="0" applyFont="1" applyFill="1" applyBorder="1" applyAlignment="1">
      <alignment horizontal="left"/>
    </xf>
    <xf numFmtId="0" fontId="5" fillId="9" borderId="18" xfId="0" applyFont="1" applyFill="1" applyBorder="1"/>
    <xf numFmtId="0" fontId="7" fillId="5" borderId="8" xfId="0" applyFont="1" applyFill="1" applyBorder="1" applyAlignment="1">
      <alignment horizontal="left"/>
    </xf>
    <xf numFmtId="0" fontId="7" fillId="5" borderId="54" xfId="0" applyFont="1" applyFill="1" applyBorder="1" applyAlignment="1">
      <alignment horizontal="left"/>
    </xf>
    <xf numFmtId="0" fontId="7" fillId="5" borderId="56" xfId="0" applyFont="1" applyFill="1" applyBorder="1" applyAlignment="1">
      <alignment horizontal="left"/>
    </xf>
    <xf numFmtId="0" fontId="7" fillId="6" borderId="11" xfId="0" applyFont="1" applyFill="1" applyBorder="1" applyAlignment="1">
      <alignment horizontal="right" vertical="center"/>
    </xf>
    <xf numFmtId="0" fontId="7" fillId="51" borderId="114" xfId="0" applyFont="1" applyFill="1" applyBorder="1" applyAlignment="1">
      <alignment horizontal="right" vertical="center"/>
    </xf>
    <xf numFmtId="0" fontId="7" fillId="6" borderId="115" xfId="0" applyFont="1" applyFill="1" applyBorder="1" applyAlignment="1">
      <alignment horizontal="right" vertical="center"/>
    </xf>
    <xf numFmtId="187" fontId="4" fillId="32" borderId="7" xfId="0" applyNumberFormat="1" applyFont="1" applyFill="1" applyBorder="1" applyAlignment="1">
      <alignment horizontal="right" vertical="center"/>
    </xf>
    <xf numFmtId="191" fontId="4" fillId="32" borderId="8" xfId="0" applyNumberFormat="1" applyFont="1" applyFill="1" applyBorder="1" applyAlignment="1">
      <alignment horizontal="right" vertical="center"/>
    </xf>
    <xf numFmtId="187" fontId="4" fillId="32" borderId="5" xfId="0" applyNumberFormat="1" applyFont="1" applyFill="1" applyBorder="1" applyAlignment="1">
      <alignment horizontal="right" vertical="center"/>
    </xf>
    <xf numFmtId="191" fontId="4" fillId="32" borderId="5" xfId="0" applyNumberFormat="1" applyFont="1" applyFill="1" applyBorder="1" applyAlignment="1">
      <alignment horizontal="right" vertical="center"/>
    </xf>
    <xf numFmtId="191" fontId="9" fillId="0" borderId="13" xfId="0" applyNumberFormat="1" applyFont="1" applyBorder="1"/>
    <xf numFmtId="193" fontId="9" fillId="35" borderId="131" xfId="0" applyNumberFormat="1" applyFont="1" applyFill="1" applyBorder="1" applyAlignment="1" applyProtection="1">
      <alignment vertical="center" wrapText="1"/>
      <protection locked="0"/>
    </xf>
    <xf numFmtId="192" fontId="7" fillId="4" borderId="19" xfId="0" applyNumberFormat="1" applyFont="1" applyFill="1" applyBorder="1"/>
    <xf numFmtId="192" fontId="7" fillId="4" borderId="20" xfId="0" applyNumberFormat="1" applyFont="1" applyFill="1" applyBorder="1"/>
    <xf numFmtId="192" fontId="4" fillId="35" borderId="19" xfId="0" applyNumberFormat="1" applyFont="1" applyFill="1" applyBorder="1" applyAlignment="1" applyProtection="1">
      <alignment vertical="center" wrapText="1"/>
      <protection locked="0"/>
    </xf>
    <xf numFmtId="192" fontId="4" fillId="35" borderId="28" xfId="0" applyNumberFormat="1" applyFont="1" applyFill="1" applyBorder="1" applyAlignment="1" applyProtection="1">
      <alignment vertical="center" wrapText="1"/>
      <protection locked="0"/>
    </xf>
    <xf numFmtId="192" fontId="4" fillId="35" borderId="29" xfId="0" applyNumberFormat="1" applyFont="1" applyFill="1" applyBorder="1" applyAlignment="1" applyProtection="1">
      <alignment vertical="center" wrapText="1"/>
      <protection locked="0"/>
    </xf>
    <xf numFmtId="193" fontId="7" fillId="50" borderId="112" xfId="1" applyNumberFormat="1" applyFont="1" applyFill="1" applyBorder="1" applyAlignment="1" applyProtection="1">
      <alignment horizontal="right" wrapText="1"/>
    </xf>
    <xf numFmtId="193" fontId="7" fillId="50" borderId="36" xfId="1" applyNumberFormat="1" applyFont="1" applyFill="1" applyBorder="1" applyAlignment="1" applyProtection="1">
      <alignment horizontal="right" wrapText="1"/>
    </xf>
    <xf numFmtId="193" fontId="4" fillId="35" borderId="117" xfId="0" applyNumberFormat="1" applyFont="1" applyFill="1" applyBorder="1" applyAlignment="1" applyProtection="1">
      <alignment vertical="center" wrapText="1"/>
      <protection locked="0"/>
    </xf>
    <xf numFmtId="193" fontId="4" fillId="35" borderId="19" xfId="0" applyNumberFormat="1" applyFont="1" applyFill="1" applyBorder="1" applyAlignment="1" applyProtection="1">
      <alignment vertical="center" wrapText="1"/>
      <protection locked="0"/>
    </xf>
    <xf numFmtId="193" fontId="4" fillId="35" borderId="21" xfId="0" applyNumberFormat="1" applyFont="1" applyFill="1" applyBorder="1" applyAlignment="1" applyProtection="1">
      <alignment vertical="center" wrapText="1"/>
      <protection locked="0"/>
    </xf>
    <xf numFmtId="191" fontId="10" fillId="35" borderId="117" xfId="0" applyNumberFormat="1" applyFont="1" applyFill="1" applyBorder="1" applyAlignment="1" applyProtection="1">
      <alignment vertical="center" wrapText="1"/>
      <protection locked="0"/>
    </xf>
    <xf numFmtId="191" fontId="10" fillId="35" borderId="19" xfId="0" applyNumberFormat="1" applyFont="1" applyFill="1" applyBorder="1" applyAlignment="1" applyProtection="1">
      <alignment vertical="center" wrapText="1"/>
      <protection locked="0"/>
    </xf>
    <xf numFmtId="191" fontId="10" fillId="35" borderId="21" xfId="0" applyNumberFormat="1" applyFont="1" applyFill="1" applyBorder="1" applyAlignment="1" applyProtection="1">
      <alignment vertical="center" wrapText="1"/>
      <protection locked="0"/>
    </xf>
    <xf numFmtId="193" fontId="4" fillId="35" borderId="15" xfId="0" applyNumberFormat="1" applyFont="1" applyFill="1" applyBorder="1" applyAlignment="1" applyProtection="1">
      <alignment vertical="center" wrapText="1"/>
      <protection locked="0"/>
    </xf>
    <xf numFmtId="193" fontId="4" fillId="35" borderId="34" xfId="0" applyNumberFormat="1" applyFont="1" applyFill="1" applyBorder="1" applyAlignment="1" applyProtection="1">
      <alignment vertical="center" wrapText="1"/>
      <protection locked="0"/>
    </xf>
    <xf numFmtId="0" fontId="6" fillId="0" borderId="8" xfId="5" applyFont="1" applyBorder="1" applyAlignment="1">
      <alignment horizontal="center"/>
    </xf>
    <xf numFmtId="0" fontId="4" fillId="5" borderId="151" xfId="0" applyFont="1" applyFill="1" applyBorder="1" applyAlignment="1">
      <alignment horizontal="center"/>
    </xf>
    <xf numFmtId="0" fontId="4" fillId="5" borderId="152" xfId="0" applyFont="1" applyFill="1" applyBorder="1" applyAlignment="1">
      <alignment horizontal="center"/>
    </xf>
    <xf numFmtId="0" fontId="4" fillId="5" borderId="24" xfId="0" applyFont="1" applyFill="1" applyBorder="1" applyAlignment="1">
      <alignment horizontal="center"/>
    </xf>
    <xf numFmtId="0" fontId="4" fillId="5" borderId="83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113" xfId="0" applyFont="1" applyFill="1" applyBorder="1" applyAlignment="1">
      <alignment horizontal="center" vertical="center"/>
    </xf>
    <xf numFmtId="0" fontId="5" fillId="51" borderId="16" xfId="0" applyFont="1" applyFill="1" applyBorder="1" applyAlignment="1">
      <alignment horizontal="center" vertical="center" wrapText="1"/>
    </xf>
    <xf numFmtId="0" fontId="5" fillId="51" borderId="60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5" fillId="51" borderId="17" xfId="0" applyFont="1" applyFill="1" applyBorder="1" applyAlignment="1">
      <alignment horizontal="center" vertical="center" wrapText="1"/>
    </xf>
    <xf numFmtId="0" fontId="5" fillId="51" borderId="61" xfId="0" applyFont="1" applyFill="1" applyBorder="1" applyAlignment="1">
      <alignment horizontal="center" vertical="center" wrapText="1"/>
    </xf>
    <xf numFmtId="0" fontId="7" fillId="34" borderId="35" xfId="0" applyFont="1" applyFill="1" applyBorder="1" applyAlignment="1">
      <alignment horizontal="center" vertical="center"/>
    </xf>
    <xf numFmtId="0" fontId="7" fillId="34" borderId="51" xfId="0" applyFont="1" applyFill="1" applyBorder="1" applyAlignment="1">
      <alignment horizontal="center" vertical="center"/>
    </xf>
    <xf numFmtId="0" fontId="7" fillId="34" borderId="57" xfId="0" applyFont="1" applyFill="1" applyBorder="1" applyAlignment="1">
      <alignment horizontal="center" vertical="center"/>
    </xf>
    <xf numFmtId="0" fontId="4" fillId="5" borderId="127" xfId="0" applyFont="1" applyFill="1" applyBorder="1" applyAlignment="1">
      <alignment horizontal="center"/>
    </xf>
    <xf numFmtId="0" fontId="4" fillId="5" borderId="145" xfId="0" applyFont="1" applyFill="1" applyBorder="1" applyAlignment="1">
      <alignment horizontal="center"/>
    </xf>
    <xf numFmtId="0" fontId="4" fillId="5" borderId="53" xfId="0" applyFont="1" applyFill="1" applyBorder="1" applyAlignment="1">
      <alignment horizontal="center"/>
    </xf>
    <xf numFmtId="0" fontId="4" fillId="5" borderId="55" xfId="0" applyFont="1" applyFill="1" applyBorder="1" applyAlignment="1">
      <alignment horizontal="center"/>
    </xf>
    <xf numFmtId="0" fontId="4" fillId="5" borderId="94" xfId="0" applyFont="1" applyFill="1" applyBorder="1" applyAlignment="1">
      <alignment horizontal="center"/>
    </xf>
    <xf numFmtId="0" fontId="4" fillId="5" borderId="90" xfId="0" applyFont="1" applyFill="1" applyBorder="1" applyAlignment="1">
      <alignment horizontal="center"/>
    </xf>
    <xf numFmtId="0" fontId="5" fillId="4" borderId="119" xfId="0" applyFont="1" applyFill="1" applyBorder="1" applyAlignment="1">
      <alignment horizontal="center"/>
    </xf>
    <xf numFmtId="0" fontId="5" fillId="4" borderId="118" xfId="0" applyFont="1" applyFill="1" applyBorder="1" applyAlignment="1">
      <alignment horizontal="center"/>
    </xf>
    <xf numFmtId="0" fontId="5" fillId="4" borderId="120" xfId="0" applyFont="1" applyFill="1" applyBorder="1" applyAlignment="1">
      <alignment horizontal="center"/>
    </xf>
    <xf numFmtId="0" fontId="5" fillId="6" borderId="10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5" fillId="6" borderId="8" xfId="0" applyFont="1" applyFill="1" applyBorder="1" applyAlignment="1">
      <alignment horizontal="center"/>
    </xf>
    <xf numFmtId="0" fontId="5" fillId="4" borderId="77" xfId="0" applyFont="1" applyFill="1" applyBorder="1" applyAlignment="1">
      <alignment horizontal="center"/>
    </xf>
    <xf numFmtId="0" fontId="5" fillId="4" borderId="141" xfId="0" applyFont="1" applyFill="1" applyBorder="1" applyAlignment="1">
      <alignment horizontal="center"/>
    </xf>
    <xf numFmtId="0" fontId="5" fillId="6" borderId="99" xfId="0" applyFont="1" applyFill="1" applyBorder="1" applyAlignment="1">
      <alignment horizontal="center"/>
    </xf>
    <xf numFmtId="0" fontId="5" fillId="6" borderId="5" xfId="0" applyFont="1" applyFill="1" applyBorder="1" applyAlignment="1">
      <alignment horizontal="center"/>
    </xf>
    <xf numFmtId="0" fontId="5" fillId="6" borderId="56" xfId="0" applyFont="1" applyFill="1" applyBorder="1" applyAlignment="1">
      <alignment horizontal="center"/>
    </xf>
    <xf numFmtId="0" fontId="7" fillId="4" borderId="79" xfId="0" applyFont="1" applyFill="1" applyBorder="1" applyAlignment="1">
      <alignment horizontal="center" vertical="center"/>
    </xf>
    <xf numFmtId="0" fontId="7" fillId="4" borderId="68" xfId="0" applyFont="1" applyFill="1" applyBorder="1" applyAlignment="1">
      <alignment horizontal="center" vertical="center"/>
    </xf>
    <xf numFmtId="0" fontId="7" fillId="4" borderId="69" xfId="0" applyFont="1" applyFill="1" applyBorder="1" applyAlignment="1">
      <alignment horizontal="center" vertical="center"/>
    </xf>
    <xf numFmtId="0" fontId="7" fillId="6" borderId="79" xfId="0" applyFont="1" applyFill="1" applyBorder="1" applyAlignment="1">
      <alignment horizontal="center" vertical="center"/>
    </xf>
    <xf numFmtId="0" fontId="7" fillId="6" borderId="68" xfId="0" applyFont="1" applyFill="1" applyBorder="1" applyAlignment="1">
      <alignment horizontal="center" vertical="center"/>
    </xf>
    <xf numFmtId="0" fontId="7" fillId="6" borderId="69" xfId="0" applyFont="1" applyFill="1" applyBorder="1" applyAlignment="1">
      <alignment horizontal="center" vertical="center"/>
    </xf>
    <xf numFmtId="0" fontId="5" fillId="4" borderId="129" xfId="0" applyFont="1" applyFill="1" applyBorder="1" applyAlignment="1">
      <alignment horizontal="center"/>
    </xf>
    <xf numFmtId="0" fontId="5" fillId="4" borderId="95" xfId="0" applyFont="1" applyFill="1" applyBorder="1" applyAlignment="1">
      <alignment horizontal="center"/>
    </xf>
    <xf numFmtId="0" fontId="5" fillId="4" borderId="125" xfId="0" applyFont="1" applyFill="1" applyBorder="1" applyAlignment="1">
      <alignment horizontal="center"/>
    </xf>
    <xf numFmtId="0" fontId="5" fillId="6" borderId="135" xfId="0" applyFont="1" applyFill="1" applyBorder="1" applyAlignment="1">
      <alignment horizontal="center"/>
    </xf>
    <xf numFmtId="0" fontId="5" fillId="6" borderId="95" xfId="0" applyFont="1" applyFill="1" applyBorder="1" applyAlignment="1">
      <alignment horizontal="center"/>
    </xf>
    <xf numFmtId="0" fontId="5" fillId="6" borderId="136" xfId="0" applyFont="1" applyFill="1" applyBorder="1" applyAlignment="1">
      <alignment horizontal="center"/>
    </xf>
    <xf numFmtId="0" fontId="71" fillId="53" borderId="64" xfId="0" applyFont="1" applyFill="1" applyBorder="1" applyAlignment="1">
      <alignment horizontal="center" vertical="center" wrapText="1"/>
    </xf>
    <xf numFmtId="0" fontId="71" fillId="53" borderId="65" xfId="0" applyFont="1" applyFill="1" applyBorder="1" applyAlignment="1">
      <alignment horizontal="center" vertical="center" wrapText="1"/>
    </xf>
    <xf numFmtId="0" fontId="71" fillId="53" borderId="10" xfId="0" applyFont="1" applyFill="1" applyBorder="1" applyAlignment="1">
      <alignment horizontal="center" vertical="center" wrapText="1"/>
    </xf>
    <xf numFmtId="0" fontId="71" fillId="53" borderId="48" xfId="0" applyFont="1" applyFill="1" applyBorder="1" applyAlignment="1">
      <alignment horizontal="center" vertical="center" wrapText="1"/>
    </xf>
    <xf numFmtId="0" fontId="71" fillId="53" borderId="51" xfId="0" applyFont="1" applyFill="1" applyBorder="1" applyAlignment="1">
      <alignment horizontal="center" vertical="center" wrapText="1"/>
    </xf>
    <xf numFmtId="0" fontId="71" fillId="53" borderId="66" xfId="0" applyFont="1" applyFill="1" applyBorder="1" applyAlignment="1">
      <alignment horizontal="center" vertical="center" wrapText="1"/>
    </xf>
    <xf numFmtId="185" fontId="7" fillId="7" borderId="79" xfId="0" applyNumberFormat="1" applyFont="1" applyFill="1" applyBorder="1" applyAlignment="1">
      <alignment horizontal="center" vertical="center"/>
    </xf>
    <xf numFmtId="185" fontId="7" fillId="7" borderId="68" xfId="0" applyNumberFormat="1" applyFont="1" applyFill="1" applyBorder="1" applyAlignment="1">
      <alignment horizontal="center" vertical="center"/>
    </xf>
    <xf numFmtId="185" fontId="7" fillId="7" borderId="104" xfId="0" applyNumberFormat="1" applyFont="1" applyFill="1" applyBorder="1" applyAlignment="1">
      <alignment horizontal="center" vertical="center"/>
    </xf>
    <xf numFmtId="185" fontId="7" fillId="7" borderId="69" xfId="0" applyNumberFormat="1" applyFont="1" applyFill="1" applyBorder="1" applyAlignment="1">
      <alignment horizontal="center" vertical="center"/>
    </xf>
    <xf numFmtId="0" fontId="7" fillId="10" borderId="79" xfId="0" applyFont="1" applyFill="1" applyBorder="1" applyAlignment="1">
      <alignment horizontal="center" vertical="center"/>
    </xf>
    <xf numFmtId="0" fontId="7" fillId="10" borderId="68" xfId="0" applyFont="1" applyFill="1" applyBorder="1" applyAlignment="1">
      <alignment horizontal="center" vertical="center"/>
    </xf>
    <xf numFmtId="0" fontId="7" fillId="10" borderId="104" xfId="0" applyFont="1" applyFill="1" applyBorder="1" applyAlignment="1">
      <alignment horizontal="center" vertical="center"/>
    </xf>
    <xf numFmtId="0" fontId="7" fillId="10" borderId="67" xfId="0" applyFont="1" applyFill="1" applyBorder="1" applyAlignment="1">
      <alignment horizontal="center" vertical="center"/>
    </xf>
    <xf numFmtId="0" fontId="4" fillId="0" borderId="0" xfId="5"/>
  </cellXfs>
  <cellStyles count="710">
    <cellStyle name=" 1" xfId="9" xr:uid="{00000000-0005-0000-0000-000000000000}"/>
    <cellStyle name=" 1 2" xfId="10" xr:uid="{00000000-0005-0000-0000-000001000000}"/>
    <cellStyle name=" 1 2 2" xfId="11" xr:uid="{00000000-0005-0000-0000-000002000000}"/>
    <cellStyle name=" 1 2 3" xfId="12" xr:uid="{00000000-0005-0000-0000-000003000000}"/>
    <cellStyle name=" 1 3" xfId="13" xr:uid="{00000000-0005-0000-0000-000004000000}"/>
    <cellStyle name=" 1 3 2" xfId="14" xr:uid="{00000000-0005-0000-0000-000005000000}"/>
    <cellStyle name=" 1 4" xfId="15" xr:uid="{00000000-0005-0000-0000-000006000000}"/>
    <cellStyle name=" 1_29(d) - Gas extensions -tariffs" xfId="16" xr:uid="{00000000-0005-0000-0000-000007000000}"/>
    <cellStyle name="_3GIS model v2.77_Distribution Business_Retail Fin Perform " xfId="17" xr:uid="{00000000-0005-0000-0000-000008000000}"/>
    <cellStyle name="_3GIS model v2.77_Fleet Overhead Costs 2_Retail Fin Perform " xfId="18" xr:uid="{00000000-0005-0000-0000-000009000000}"/>
    <cellStyle name="_3GIS model v2.77_Fleet Overhead Costs_Retail Fin Perform " xfId="19" xr:uid="{00000000-0005-0000-0000-00000A000000}"/>
    <cellStyle name="_3GIS model v2.77_Forecast 2_Retail Fin Perform " xfId="20" xr:uid="{00000000-0005-0000-0000-00000B000000}"/>
    <cellStyle name="_3GIS model v2.77_Forecast_Retail Fin Perform " xfId="21" xr:uid="{00000000-0005-0000-0000-00000C000000}"/>
    <cellStyle name="_3GIS model v2.77_Funding &amp; Cashflow_1_Retail Fin Perform " xfId="22" xr:uid="{00000000-0005-0000-0000-00000D000000}"/>
    <cellStyle name="_3GIS model v2.77_Funding &amp; Cashflow_Retail Fin Perform " xfId="23" xr:uid="{00000000-0005-0000-0000-00000E000000}"/>
    <cellStyle name="_3GIS model v2.77_Group P&amp;L_1_Retail Fin Perform " xfId="24" xr:uid="{00000000-0005-0000-0000-00000F000000}"/>
    <cellStyle name="_3GIS model v2.77_Group P&amp;L_Retail Fin Perform " xfId="25" xr:uid="{00000000-0005-0000-0000-000010000000}"/>
    <cellStyle name="_3GIS model v2.77_Opening  Detailed BS_Retail Fin Perform " xfId="26" xr:uid="{00000000-0005-0000-0000-000011000000}"/>
    <cellStyle name="_3GIS model v2.77_OUTPUT DB_Retail Fin Perform " xfId="27" xr:uid="{00000000-0005-0000-0000-000012000000}"/>
    <cellStyle name="_3GIS model v2.77_OUTPUT EB_Retail Fin Perform " xfId="28" xr:uid="{00000000-0005-0000-0000-000013000000}"/>
    <cellStyle name="_3GIS model v2.77_Report_Retail Fin Perform " xfId="29" xr:uid="{00000000-0005-0000-0000-000014000000}"/>
    <cellStyle name="_3GIS model v2.77_Retail Fin Perform " xfId="30" xr:uid="{00000000-0005-0000-0000-000015000000}"/>
    <cellStyle name="_3GIS model v2.77_Sheet2 2_Retail Fin Perform " xfId="31" xr:uid="{00000000-0005-0000-0000-000016000000}"/>
    <cellStyle name="_3GIS model v2.77_Sheet2_Retail Fin Perform " xfId="32" xr:uid="{00000000-0005-0000-0000-000017000000}"/>
    <cellStyle name="_Capex" xfId="33" xr:uid="{00000000-0005-0000-0000-000018000000}"/>
    <cellStyle name="_Capex 2" xfId="34" xr:uid="{00000000-0005-0000-0000-000019000000}"/>
    <cellStyle name="_Capex_29(d) - Gas extensions -tariffs" xfId="35" xr:uid="{00000000-0005-0000-0000-00001A000000}"/>
    <cellStyle name="_UED AMP 2009-14 Final 250309 Less PU" xfId="36" xr:uid="{00000000-0005-0000-0000-00001B000000}"/>
    <cellStyle name="_UED AMP 2009-14 Final 250309 Less PU_1011 monthly" xfId="37" xr:uid="{00000000-0005-0000-0000-00001C000000}"/>
    <cellStyle name="20% - Accent1 2" xfId="38" xr:uid="{00000000-0005-0000-0000-00001D000000}"/>
    <cellStyle name="20% - Accent1 3" xfId="39" xr:uid="{00000000-0005-0000-0000-00001E000000}"/>
    <cellStyle name="20% - Accent2 2" xfId="40" xr:uid="{00000000-0005-0000-0000-00001F000000}"/>
    <cellStyle name="20% - Accent3 2" xfId="41" xr:uid="{00000000-0005-0000-0000-000020000000}"/>
    <cellStyle name="20% - Accent4 2" xfId="42" xr:uid="{00000000-0005-0000-0000-000021000000}"/>
    <cellStyle name="20% - Accent5 2" xfId="43" xr:uid="{00000000-0005-0000-0000-000022000000}"/>
    <cellStyle name="20% - Accent6 2" xfId="44" xr:uid="{00000000-0005-0000-0000-000023000000}"/>
    <cellStyle name="40% - Accent1 2" xfId="45" xr:uid="{00000000-0005-0000-0000-000024000000}"/>
    <cellStyle name="40% - Accent1 3" xfId="46" xr:uid="{00000000-0005-0000-0000-000025000000}"/>
    <cellStyle name="40% - Accent2 2" xfId="47" xr:uid="{00000000-0005-0000-0000-000026000000}"/>
    <cellStyle name="40% - Accent3 2" xfId="48" xr:uid="{00000000-0005-0000-0000-000027000000}"/>
    <cellStyle name="40% - Accent4 2" xfId="49" xr:uid="{00000000-0005-0000-0000-000028000000}"/>
    <cellStyle name="40% - Accent5 2" xfId="50" xr:uid="{00000000-0005-0000-0000-000029000000}"/>
    <cellStyle name="40% - Accent6 2" xfId="51" xr:uid="{00000000-0005-0000-0000-00002A000000}"/>
    <cellStyle name="60% - Accent1 2" xfId="52" xr:uid="{00000000-0005-0000-0000-00002B000000}"/>
    <cellStyle name="60% - Accent2 2" xfId="53" xr:uid="{00000000-0005-0000-0000-00002C000000}"/>
    <cellStyle name="60% - Accent3 2" xfId="54" xr:uid="{00000000-0005-0000-0000-00002D000000}"/>
    <cellStyle name="60% - Accent4 2" xfId="55" xr:uid="{00000000-0005-0000-0000-00002E000000}"/>
    <cellStyle name="60% - Accent5 2" xfId="56" xr:uid="{00000000-0005-0000-0000-00002F000000}"/>
    <cellStyle name="60% - Accent6 2" xfId="57" xr:uid="{00000000-0005-0000-0000-000030000000}"/>
    <cellStyle name="Accent1 - 20%" xfId="58" xr:uid="{00000000-0005-0000-0000-000031000000}"/>
    <cellStyle name="Accent1 - 40%" xfId="59" xr:uid="{00000000-0005-0000-0000-000032000000}"/>
    <cellStyle name="Accent1 - 60%" xfId="60" xr:uid="{00000000-0005-0000-0000-000033000000}"/>
    <cellStyle name="Accent1 2" xfId="61" xr:uid="{00000000-0005-0000-0000-000034000000}"/>
    <cellStyle name="Accent1 3" xfId="676" xr:uid="{00000000-0005-0000-0000-000035000000}"/>
    <cellStyle name="Accent1 4" xfId="677" xr:uid="{00000000-0005-0000-0000-000036000000}"/>
    <cellStyle name="Accent1 5" xfId="678" xr:uid="{00000000-0005-0000-0000-000037000000}"/>
    <cellStyle name="Accent2 - 20%" xfId="62" xr:uid="{00000000-0005-0000-0000-000038000000}"/>
    <cellStyle name="Accent2 - 40%" xfId="63" xr:uid="{00000000-0005-0000-0000-000039000000}"/>
    <cellStyle name="Accent2 - 60%" xfId="64" xr:uid="{00000000-0005-0000-0000-00003A000000}"/>
    <cellStyle name="Accent2 2" xfId="65" xr:uid="{00000000-0005-0000-0000-00003B000000}"/>
    <cellStyle name="Accent2 3" xfId="679" xr:uid="{00000000-0005-0000-0000-00003C000000}"/>
    <cellStyle name="Accent2 4" xfId="680" xr:uid="{00000000-0005-0000-0000-00003D000000}"/>
    <cellStyle name="Accent2 5" xfId="681" xr:uid="{00000000-0005-0000-0000-00003E000000}"/>
    <cellStyle name="Accent3 - 20%" xfId="66" xr:uid="{00000000-0005-0000-0000-00003F000000}"/>
    <cellStyle name="Accent3 - 40%" xfId="67" xr:uid="{00000000-0005-0000-0000-000040000000}"/>
    <cellStyle name="Accent3 - 60%" xfId="68" xr:uid="{00000000-0005-0000-0000-000041000000}"/>
    <cellStyle name="Accent3 2" xfId="69" xr:uid="{00000000-0005-0000-0000-000042000000}"/>
    <cellStyle name="Accent3 3" xfId="682" xr:uid="{00000000-0005-0000-0000-000043000000}"/>
    <cellStyle name="Accent3 4" xfId="683" xr:uid="{00000000-0005-0000-0000-000044000000}"/>
    <cellStyle name="Accent3 5" xfId="684" xr:uid="{00000000-0005-0000-0000-000045000000}"/>
    <cellStyle name="Accent4 - 20%" xfId="70" xr:uid="{00000000-0005-0000-0000-000046000000}"/>
    <cellStyle name="Accent4 - 40%" xfId="71" xr:uid="{00000000-0005-0000-0000-000047000000}"/>
    <cellStyle name="Accent4 - 60%" xfId="72" xr:uid="{00000000-0005-0000-0000-000048000000}"/>
    <cellStyle name="Accent4 2" xfId="73" xr:uid="{00000000-0005-0000-0000-000049000000}"/>
    <cellStyle name="Accent4 3" xfId="685" xr:uid="{00000000-0005-0000-0000-00004A000000}"/>
    <cellStyle name="Accent4 4" xfId="686" xr:uid="{00000000-0005-0000-0000-00004B000000}"/>
    <cellStyle name="Accent4 5" xfId="687" xr:uid="{00000000-0005-0000-0000-00004C000000}"/>
    <cellStyle name="Accent5 - 20%" xfId="74" xr:uid="{00000000-0005-0000-0000-00004D000000}"/>
    <cellStyle name="Accent5 - 40%" xfId="75" xr:uid="{00000000-0005-0000-0000-00004E000000}"/>
    <cellStyle name="Accent5 - 60%" xfId="76" xr:uid="{00000000-0005-0000-0000-00004F000000}"/>
    <cellStyle name="Accent5 2" xfId="77" xr:uid="{00000000-0005-0000-0000-000050000000}"/>
    <cellStyle name="Accent5 3" xfId="688" xr:uid="{00000000-0005-0000-0000-000051000000}"/>
    <cellStyle name="Accent5 4" xfId="689" xr:uid="{00000000-0005-0000-0000-000052000000}"/>
    <cellStyle name="Accent5 5" xfId="690" xr:uid="{00000000-0005-0000-0000-000053000000}"/>
    <cellStyle name="Accent6 - 20%" xfId="78" xr:uid="{00000000-0005-0000-0000-000054000000}"/>
    <cellStyle name="Accent6 - 40%" xfId="79" xr:uid="{00000000-0005-0000-0000-000055000000}"/>
    <cellStyle name="Accent6 - 60%" xfId="80" xr:uid="{00000000-0005-0000-0000-000056000000}"/>
    <cellStyle name="Accent6 2" xfId="81" xr:uid="{00000000-0005-0000-0000-000057000000}"/>
    <cellStyle name="Accent6 3" xfId="691" xr:uid="{00000000-0005-0000-0000-000058000000}"/>
    <cellStyle name="Accent6 4" xfId="692" xr:uid="{00000000-0005-0000-0000-000059000000}"/>
    <cellStyle name="Accent6 5" xfId="693" xr:uid="{00000000-0005-0000-0000-00005A000000}"/>
    <cellStyle name="Agara" xfId="82" xr:uid="{00000000-0005-0000-0000-00005B000000}"/>
    <cellStyle name="B79812_.wvu.PrintTitlest" xfId="83" xr:uid="{00000000-0005-0000-0000-00005C000000}"/>
    <cellStyle name="Bad 2" xfId="84" xr:uid="{00000000-0005-0000-0000-00005D000000}"/>
    <cellStyle name="Black" xfId="85" xr:uid="{00000000-0005-0000-0000-00005E000000}"/>
    <cellStyle name="Blockout" xfId="86" xr:uid="{00000000-0005-0000-0000-00005F000000}"/>
    <cellStyle name="Blockout 2" xfId="87" xr:uid="{00000000-0005-0000-0000-000060000000}"/>
    <cellStyle name="Blockout 2 2" xfId="88" xr:uid="{00000000-0005-0000-0000-000061000000}"/>
    <cellStyle name="Blockout 3" xfId="89" xr:uid="{00000000-0005-0000-0000-000062000000}"/>
    <cellStyle name="Blue" xfId="90" xr:uid="{00000000-0005-0000-0000-000063000000}"/>
    <cellStyle name="Calculation 2" xfId="91" xr:uid="{00000000-0005-0000-0000-000064000000}"/>
    <cellStyle name="Calculation 2 2" xfId="92" xr:uid="{00000000-0005-0000-0000-000065000000}"/>
    <cellStyle name="Calculation 2 2 2" xfId="93" xr:uid="{00000000-0005-0000-0000-000066000000}"/>
    <cellStyle name="Calculation 2 3" xfId="94" xr:uid="{00000000-0005-0000-0000-000067000000}"/>
    <cellStyle name="Calculation 2 3 2" xfId="95" xr:uid="{00000000-0005-0000-0000-000068000000}"/>
    <cellStyle name="Calculation 2 3 3" xfId="96" xr:uid="{00000000-0005-0000-0000-000069000000}"/>
    <cellStyle name="Calculation 2 4" xfId="97" xr:uid="{00000000-0005-0000-0000-00006A000000}"/>
    <cellStyle name="Check Cell 2" xfId="98" xr:uid="{00000000-0005-0000-0000-00006B000000}"/>
    <cellStyle name="Check Cell 2 2 2 2" xfId="99" xr:uid="{00000000-0005-0000-0000-00006C000000}"/>
    <cellStyle name="Comma [0]7Z_87C" xfId="100" xr:uid="{00000000-0005-0000-0000-00006D000000}"/>
    <cellStyle name="Comma 0" xfId="101" xr:uid="{00000000-0005-0000-0000-00006E000000}"/>
    <cellStyle name="Comma 1" xfId="102" xr:uid="{00000000-0005-0000-0000-00006F000000}"/>
    <cellStyle name="Comma 1 2" xfId="103" xr:uid="{00000000-0005-0000-0000-000070000000}"/>
    <cellStyle name="Comma 10" xfId="104" xr:uid="{00000000-0005-0000-0000-000071000000}"/>
    <cellStyle name="Comma 11" xfId="105" xr:uid="{00000000-0005-0000-0000-000072000000}"/>
    <cellStyle name="Comma 2" xfId="106" xr:uid="{00000000-0005-0000-0000-000073000000}"/>
    <cellStyle name="Comma 2 2" xfId="107" xr:uid="{00000000-0005-0000-0000-000074000000}"/>
    <cellStyle name="Comma 2 2 2" xfId="108" xr:uid="{00000000-0005-0000-0000-000075000000}"/>
    <cellStyle name="Comma 2 2 3" xfId="109" xr:uid="{00000000-0005-0000-0000-000076000000}"/>
    <cellStyle name="Comma 2 2 4" xfId="110" xr:uid="{00000000-0005-0000-0000-000077000000}"/>
    <cellStyle name="Comma 2 3" xfId="111" xr:uid="{00000000-0005-0000-0000-000078000000}"/>
    <cellStyle name="Comma 2 3 2" xfId="112" xr:uid="{00000000-0005-0000-0000-000079000000}"/>
    <cellStyle name="Comma 2 3 3" xfId="113" xr:uid="{00000000-0005-0000-0000-00007A000000}"/>
    <cellStyle name="Comma 2 4" xfId="114" xr:uid="{00000000-0005-0000-0000-00007B000000}"/>
    <cellStyle name="Comma 2 5" xfId="115" xr:uid="{00000000-0005-0000-0000-00007C000000}"/>
    <cellStyle name="Comma 2 6" xfId="116" xr:uid="{00000000-0005-0000-0000-00007D000000}"/>
    <cellStyle name="Comma 2 7" xfId="117" xr:uid="{00000000-0005-0000-0000-00007E000000}"/>
    <cellStyle name="Comma 2 8" xfId="118" xr:uid="{00000000-0005-0000-0000-00007F000000}"/>
    <cellStyle name="Comma 3" xfId="119" xr:uid="{00000000-0005-0000-0000-000080000000}"/>
    <cellStyle name="Comma 3 2" xfId="120" xr:uid="{00000000-0005-0000-0000-000081000000}"/>
    <cellStyle name="Comma 3 2 2" xfId="121" xr:uid="{00000000-0005-0000-0000-000082000000}"/>
    <cellStyle name="Comma 3 2 3" xfId="122" xr:uid="{00000000-0005-0000-0000-000083000000}"/>
    <cellStyle name="Comma 3 3" xfId="123" xr:uid="{00000000-0005-0000-0000-000084000000}"/>
    <cellStyle name="Comma 3 3 2" xfId="124" xr:uid="{00000000-0005-0000-0000-000085000000}"/>
    <cellStyle name="Comma 3 3 3" xfId="125" xr:uid="{00000000-0005-0000-0000-000086000000}"/>
    <cellStyle name="Comma 3 4" xfId="126" xr:uid="{00000000-0005-0000-0000-000087000000}"/>
    <cellStyle name="Comma 3 5" xfId="127" xr:uid="{00000000-0005-0000-0000-000088000000}"/>
    <cellStyle name="Comma 3 6" xfId="128" xr:uid="{00000000-0005-0000-0000-000089000000}"/>
    <cellStyle name="Comma 4" xfId="129" xr:uid="{00000000-0005-0000-0000-00008A000000}"/>
    <cellStyle name="Comma 4 2" xfId="130" xr:uid="{00000000-0005-0000-0000-00008B000000}"/>
    <cellStyle name="Comma 5" xfId="131" xr:uid="{00000000-0005-0000-0000-00008C000000}"/>
    <cellStyle name="Comma 6" xfId="132" xr:uid="{00000000-0005-0000-0000-00008D000000}"/>
    <cellStyle name="Comma 7" xfId="133" xr:uid="{00000000-0005-0000-0000-00008E000000}"/>
    <cellStyle name="Comma 8" xfId="134" xr:uid="{00000000-0005-0000-0000-00008F000000}"/>
    <cellStyle name="Comma 9" xfId="135" xr:uid="{00000000-0005-0000-0000-000090000000}"/>
    <cellStyle name="Comma 9 2" xfId="136" xr:uid="{00000000-0005-0000-0000-000091000000}"/>
    <cellStyle name="Comma 9 3" xfId="137" xr:uid="{00000000-0005-0000-0000-000092000000}"/>
    <cellStyle name="Comma0" xfId="138" xr:uid="{00000000-0005-0000-0000-000093000000}"/>
    <cellStyle name="Currency 11" xfId="139" xr:uid="{00000000-0005-0000-0000-000094000000}"/>
    <cellStyle name="Currency 11 2" xfId="140" xr:uid="{00000000-0005-0000-0000-000095000000}"/>
    <cellStyle name="Currency 11 3" xfId="141" xr:uid="{00000000-0005-0000-0000-000096000000}"/>
    <cellStyle name="Currency 2" xfId="142" xr:uid="{00000000-0005-0000-0000-000097000000}"/>
    <cellStyle name="Currency 2 2" xfId="143" xr:uid="{00000000-0005-0000-0000-000098000000}"/>
    <cellStyle name="Currency 2 3" xfId="144" xr:uid="{00000000-0005-0000-0000-000099000000}"/>
    <cellStyle name="Currency 3" xfId="145" xr:uid="{00000000-0005-0000-0000-00009A000000}"/>
    <cellStyle name="Currency 3 2" xfId="146" xr:uid="{00000000-0005-0000-0000-00009B000000}"/>
    <cellStyle name="Currency 4" xfId="147" xr:uid="{00000000-0005-0000-0000-00009C000000}"/>
    <cellStyle name="Currency 4 2" xfId="148" xr:uid="{00000000-0005-0000-0000-00009D000000}"/>
    <cellStyle name="Currency 5" xfId="149" xr:uid="{00000000-0005-0000-0000-00009E000000}"/>
    <cellStyle name="Currency 6" xfId="150" xr:uid="{00000000-0005-0000-0000-00009F000000}"/>
    <cellStyle name="Currency 6 2" xfId="151" xr:uid="{00000000-0005-0000-0000-0000A0000000}"/>
    <cellStyle name="Currency 6 3" xfId="152" xr:uid="{00000000-0005-0000-0000-0000A1000000}"/>
    <cellStyle name="Currency 7" xfId="153" xr:uid="{00000000-0005-0000-0000-0000A2000000}"/>
    <cellStyle name="Currency 8" xfId="154" xr:uid="{00000000-0005-0000-0000-0000A3000000}"/>
    <cellStyle name="D4_B8B1_005004B79812_.wvu.PrintTitlest" xfId="155" xr:uid="{00000000-0005-0000-0000-0000A4000000}"/>
    <cellStyle name="Date" xfId="156" xr:uid="{00000000-0005-0000-0000-0000A5000000}"/>
    <cellStyle name="Date 2" xfId="157" xr:uid="{00000000-0005-0000-0000-0000A6000000}"/>
    <cellStyle name="dms_Blue_HDR" xfId="158" xr:uid="{00000000-0005-0000-0000-0000A7000000}"/>
    <cellStyle name="Emphasis 1" xfId="159" xr:uid="{00000000-0005-0000-0000-0000AC000000}"/>
    <cellStyle name="Emphasis 2" xfId="160" xr:uid="{00000000-0005-0000-0000-0000AD000000}"/>
    <cellStyle name="Emphasis 3" xfId="161" xr:uid="{00000000-0005-0000-0000-0000AE000000}"/>
    <cellStyle name="Euro" xfId="162" xr:uid="{00000000-0005-0000-0000-0000AF000000}"/>
    <cellStyle name="Explanatory Text 2" xfId="163" xr:uid="{00000000-0005-0000-0000-0000B0000000}"/>
    <cellStyle name="Fixed" xfId="164" xr:uid="{00000000-0005-0000-0000-0000B1000000}"/>
    <cellStyle name="Fixed 2" xfId="165" xr:uid="{00000000-0005-0000-0000-0000B2000000}"/>
    <cellStyle name="Gilsans" xfId="166" xr:uid="{00000000-0005-0000-0000-0000B3000000}"/>
    <cellStyle name="Gilsansl" xfId="167" xr:uid="{00000000-0005-0000-0000-0000B4000000}"/>
    <cellStyle name="Good 2" xfId="168" xr:uid="{00000000-0005-0000-0000-0000B5000000}"/>
    <cellStyle name="Heading 1 2" xfId="169" xr:uid="{00000000-0005-0000-0000-0000B6000000}"/>
    <cellStyle name="Heading 1 2 2" xfId="170" xr:uid="{00000000-0005-0000-0000-0000B7000000}"/>
    <cellStyle name="Heading 1 3" xfId="171" xr:uid="{00000000-0005-0000-0000-0000B8000000}"/>
    <cellStyle name="Heading 2 2" xfId="172" xr:uid="{00000000-0005-0000-0000-0000B9000000}"/>
    <cellStyle name="Heading 2 2 2" xfId="173" xr:uid="{00000000-0005-0000-0000-0000BA000000}"/>
    <cellStyle name="Heading 2 3" xfId="174" xr:uid="{00000000-0005-0000-0000-0000BB000000}"/>
    <cellStyle name="Heading 3 2" xfId="175" xr:uid="{00000000-0005-0000-0000-0000BC000000}"/>
    <cellStyle name="Heading 3 2 2" xfId="176" xr:uid="{00000000-0005-0000-0000-0000BD000000}"/>
    <cellStyle name="Heading 3 2 2 2" xfId="177" xr:uid="{00000000-0005-0000-0000-0000BE000000}"/>
    <cellStyle name="Heading 3 2 2 2 2" xfId="178" xr:uid="{00000000-0005-0000-0000-0000BF000000}"/>
    <cellStyle name="Heading 3 2 2 2 2 2" xfId="179" xr:uid="{00000000-0005-0000-0000-0000C0000000}"/>
    <cellStyle name="Heading 3 2 2 2 2 2 2" xfId="180" xr:uid="{00000000-0005-0000-0000-0000C1000000}"/>
    <cellStyle name="Heading 3 2 2 2 2 2 3" xfId="181" xr:uid="{00000000-0005-0000-0000-0000C2000000}"/>
    <cellStyle name="Heading 3 2 2 2 2 3" xfId="182" xr:uid="{00000000-0005-0000-0000-0000C3000000}"/>
    <cellStyle name="Heading 3 2 2 2 2 3 2" xfId="183" xr:uid="{00000000-0005-0000-0000-0000C4000000}"/>
    <cellStyle name="Heading 3 2 2 2 2 3 3" xfId="184" xr:uid="{00000000-0005-0000-0000-0000C5000000}"/>
    <cellStyle name="Heading 3 2 2 2 2 4" xfId="185" xr:uid="{00000000-0005-0000-0000-0000C6000000}"/>
    <cellStyle name="Heading 3 2 2 2 2 4 2" xfId="186" xr:uid="{00000000-0005-0000-0000-0000C7000000}"/>
    <cellStyle name="Heading 3 2 2 2 2 5" xfId="187" xr:uid="{00000000-0005-0000-0000-0000C8000000}"/>
    <cellStyle name="Heading 3 2 2 2 2 6" xfId="188" xr:uid="{00000000-0005-0000-0000-0000C9000000}"/>
    <cellStyle name="Heading 3 2 2 2 3" xfId="189" xr:uid="{00000000-0005-0000-0000-0000CA000000}"/>
    <cellStyle name="Heading 3 2 2 2 3 2" xfId="190" xr:uid="{00000000-0005-0000-0000-0000CB000000}"/>
    <cellStyle name="Heading 3 2 2 2 3 3" xfId="191" xr:uid="{00000000-0005-0000-0000-0000CC000000}"/>
    <cellStyle name="Heading 3 2 2 2 4" xfId="192" xr:uid="{00000000-0005-0000-0000-0000CD000000}"/>
    <cellStyle name="Heading 3 2 2 2 4 2" xfId="193" xr:uid="{00000000-0005-0000-0000-0000CE000000}"/>
    <cellStyle name="Heading 3 2 2 2 4 3" xfId="194" xr:uid="{00000000-0005-0000-0000-0000CF000000}"/>
    <cellStyle name="Heading 3 2 2 2 5" xfId="195" xr:uid="{00000000-0005-0000-0000-0000D0000000}"/>
    <cellStyle name="Heading 3 2 2 2 5 2" xfId="196" xr:uid="{00000000-0005-0000-0000-0000D1000000}"/>
    <cellStyle name="Heading 3 2 2 2 6" xfId="197" xr:uid="{00000000-0005-0000-0000-0000D2000000}"/>
    <cellStyle name="Heading 3 2 2 3" xfId="198" xr:uid="{00000000-0005-0000-0000-0000D3000000}"/>
    <cellStyle name="Heading 3 2 2 3 2" xfId="199" xr:uid="{00000000-0005-0000-0000-0000D4000000}"/>
    <cellStyle name="Heading 3 2 2 3 2 2" xfId="200" xr:uid="{00000000-0005-0000-0000-0000D5000000}"/>
    <cellStyle name="Heading 3 2 2 3 2 2 2" xfId="201" xr:uid="{00000000-0005-0000-0000-0000D6000000}"/>
    <cellStyle name="Heading 3 2 2 3 2 2 3" xfId="202" xr:uid="{00000000-0005-0000-0000-0000D7000000}"/>
    <cellStyle name="Heading 3 2 2 3 2 3" xfId="203" xr:uid="{00000000-0005-0000-0000-0000D8000000}"/>
    <cellStyle name="Heading 3 2 2 3 2 3 2" xfId="204" xr:uid="{00000000-0005-0000-0000-0000D9000000}"/>
    <cellStyle name="Heading 3 2 2 3 2 3 3" xfId="205" xr:uid="{00000000-0005-0000-0000-0000DA000000}"/>
    <cellStyle name="Heading 3 2 2 3 2 4" xfId="206" xr:uid="{00000000-0005-0000-0000-0000DB000000}"/>
    <cellStyle name="Heading 3 2 2 3 2 4 2" xfId="207" xr:uid="{00000000-0005-0000-0000-0000DC000000}"/>
    <cellStyle name="Heading 3 2 2 3 2 5" xfId="208" xr:uid="{00000000-0005-0000-0000-0000DD000000}"/>
    <cellStyle name="Heading 3 2 2 3 2 6" xfId="209" xr:uid="{00000000-0005-0000-0000-0000DE000000}"/>
    <cellStyle name="Heading 3 2 2 3 3" xfId="210" xr:uid="{00000000-0005-0000-0000-0000DF000000}"/>
    <cellStyle name="Heading 3 2 2 3 3 2" xfId="211" xr:uid="{00000000-0005-0000-0000-0000E0000000}"/>
    <cellStyle name="Heading 3 2 2 3 3 3" xfId="212" xr:uid="{00000000-0005-0000-0000-0000E1000000}"/>
    <cellStyle name="Heading 3 2 2 3 4" xfId="213" xr:uid="{00000000-0005-0000-0000-0000E2000000}"/>
    <cellStyle name="Heading 3 2 2 3 4 2" xfId="214" xr:uid="{00000000-0005-0000-0000-0000E3000000}"/>
    <cellStyle name="Heading 3 2 2 3 4 3" xfId="215" xr:uid="{00000000-0005-0000-0000-0000E4000000}"/>
    <cellStyle name="Heading 3 2 2 3 5" xfId="216" xr:uid="{00000000-0005-0000-0000-0000E5000000}"/>
    <cellStyle name="Heading 3 2 2 3 5 2" xfId="217" xr:uid="{00000000-0005-0000-0000-0000E6000000}"/>
    <cellStyle name="Heading 3 2 2 3 6" xfId="218" xr:uid="{00000000-0005-0000-0000-0000E7000000}"/>
    <cellStyle name="Heading 3 2 2 4" xfId="219" xr:uid="{00000000-0005-0000-0000-0000E8000000}"/>
    <cellStyle name="Heading 3 2 2 4 2" xfId="220" xr:uid="{00000000-0005-0000-0000-0000E9000000}"/>
    <cellStyle name="Heading 3 2 2 4 2 2" xfId="221" xr:uid="{00000000-0005-0000-0000-0000EA000000}"/>
    <cellStyle name="Heading 3 2 2 4 2 3" xfId="222" xr:uid="{00000000-0005-0000-0000-0000EB000000}"/>
    <cellStyle name="Heading 3 2 2 4 3" xfId="223" xr:uid="{00000000-0005-0000-0000-0000EC000000}"/>
    <cellStyle name="Heading 3 2 2 4 3 2" xfId="224" xr:uid="{00000000-0005-0000-0000-0000ED000000}"/>
    <cellStyle name="Heading 3 2 2 4 3 3" xfId="225" xr:uid="{00000000-0005-0000-0000-0000EE000000}"/>
    <cellStyle name="Heading 3 2 2 4 4" xfId="226" xr:uid="{00000000-0005-0000-0000-0000EF000000}"/>
    <cellStyle name="Heading 3 2 2 4 4 2" xfId="227" xr:uid="{00000000-0005-0000-0000-0000F0000000}"/>
    <cellStyle name="Heading 3 2 2 4 5" xfId="228" xr:uid="{00000000-0005-0000-0000-0000F1000000}"/>
    <cellStyle name="Heading 3 2 2 4 6" xfId="229" xr:uid="{00000000-0005-0000-0000-0000F2000000}"/>
    <cellStyle name="Heading 3 2 2 5" xfId="230" xr:uid="{00000000-0005-0000-0000-0000F3000000}"/>
    <cellStyle name="Heading 3 2 2 5 2" xfId="231" xr:uid="{00000000-0005-0000-0000-0000F4000000}"/>
    <cellStyle name="Heading 3 2 2 5 2 2" xfId="232" xr:uid="{00000000-0005-0000-0000-0000F5000000}"/>
    <cellStyle name="Heading 3 2 2 5 2 3" xfId="233" xr:uid="{00000000-0005-0000-0000-0000F6000000}"/>
    <cellStyle name="Heading 3 2 2 5 3" xfId="234" xr:uid="{00000000-0005-0000-0000-0000F7000000}"/>
    <cellStyle name="Heading 3 2 2 5 3 2" xfId="235" xr:uid="{00000000-0005-0000-0000-0000F8000000}"/>
    <cellStyle name="Heading 3 2 2 5 4" xfId="236" xr:uid="{00000000-0005-0000-0000-0000F9000000}"/>
    <cellStyle name="Heading 3 2 2 5 5" xfId="237" xr:uid="{00000000-0005-0000-0000-0000FA000000}"/>
    <cellStyle name="Heading 3 2 2 6" xfId="238" xr:uid="{00000000-0005-0000-0000-0000FB000000}"/>
    <cellStyle name="Heading 3 2 3" xfId="239" xr:uid="{00000000-0005-0000-0000-0000FC000000}"/>
    <cellStyle name="Heading 3 2 4" xfId="240" xr:uid="{00000000-0005-0000-0000-0000FD000000}"/>
    <cellStyle name="Heading 3 2 4 2" xfId="241" xr:uid="{00000000-0005-0000-0000-0000FE000000}"/>
    <cellStyle name="Heading 3 2 4 2 2" xfId="242" xr:uid="{00000000-0005-0000-0000-0000FF000000}"/>
    <cellStyle name="Heading 3 2 4 2 2 2" xfId="243" xr:uid="{00000000-0005-0000-0000-000000010000}"/>
    <cellStyle name="Heading 3 2 4 2 2 3" xfId="244" xr:uid="{00000000-0005-0000-0000-000001010000}"/>
    <cellStyle name="Heading 3 2 4 2 3" xfId="245" xr:uid="{00000000-0005-0000-0000-000002010000}"/>
    <cellStyle name="Heading 3 2 4 2 3 2" xfId="246" xr:uid="{00000000-0005-0000-0000-000003010000}"/>
    <cellStyle name="Heading 3 2 4 2 3 3" xfId="247" xr:uid="{00000000-0005-0000-0000-000004010000}"/>
    <cellStyle name="Heading 3 2 4 2 4" xfId="248" xr:uid="{00000000-0005-0000-0000-000005010000}"/>
    <cellStyle name="Heading 3 2 4 2 4 2" xfId="249" xr:uid="{00000000-0005-0000-0000-000006010000}"/>
    <cellStyle name="Heading 3 2 4 2 5" xfId="250" xr:uid="{00000000-0005-0000-0000-000007010000}"/>
    <cellStyle name="Heading 3 2 4 2 6" xfId="251" xr:uid="{00000000-0005-0000-0000-000008010000}"/>
    <cellStyle name="Heading 3 2 4 3" xfId="252" xr:uid="{00000000-0005-0000-0000-000009010000}"/>
    <cellStyle name="Heading 3 2 4 3 2" xfId="253" xr:uid="{00000000-0005-0000-0000-00000A010000}"/>
    <cellStyle name="Heading 3 2 4 3 3" xfId="254" xr:uid="{00000000-0005-0000-0000-00000B010000}"/>
    <cellStyle name="Heading 3 2 4 4" xfId="255" xr:uid="{00000000-0005-0000-0000-00000C010000}"/>
    <cellStyle name="Heading 3 2 4 4 2" xfId="256" xr:uid="{00000000-0005-0000-0000-00000D010000}"/>
    <cellStyle name="Heading 3 2 4 4 3" xfId="257" xr:uid="{00000000-0005-0000-0000-00000E010000}"/>
    <cellStyle name="Heading 3 2 4 5" xfId="258" xr:uid="{00000000-0005-0000-0000-00000F010000}"/>
    <cellStyle name="Heading 3 2 4 5 2" xfId="259" xr:uid="{00000000-0005-0000-0000-000010010000}"/>
    <cellStyle name="Heading 3 2 4 6" xfId="260" xr:uid="{00000000-0005-0000-0000-000011010000}"/>
    <cellStyle name="Heading 3 2 5" xfId="261" xr:uid="{00000000-0005-0000-0000-000012010000}"/>
    <cellStyle name="Heading 3 2 5 2" xfId="262" xr:uid="{00000000-0005-0000-0000-000013010000}"/>
    <cellStyle name="Heading 3 2 5 2 2" xfId="263" xr:uid="{00000000-0005-0000-0000-000014010000}"/>
    <cellStyle name="Heading 3 2 5 2 2 2" xfId="264" xr:uid="{00000000-0005-0000-0000-000015010000}"/>
    <cellStyle name="Heading 3 2 5 2 2 3" xfId="265" xr:uid="{00000000-0005-0000-0000-000016010000}"/>
    <cellStyle name="Heading 3 2 5 2 3" xfId="266" xr:uid="{00000000-0005-0000-0000-000017010000}"/>
    <cellStyle name="Heading 3 2 5 2 3 2" xfId="267" xr:uid="{00000000-0005-0000-0000-000018010000}"/>
    <cellStyle name="Heading 3 2 5 2 3 3" xfId="268" xr:uid="{00000000-0005-0000-0000-000019010000}"/>
    <cellStyle name="Heading 3 2 5 2 4" xfId="269" xr:uid="{00000000-0005-0000-0000-00001A010000}"/>
    <cellStyle name="Heading 3 2 5 2 4 2" xfId="270" xr:uid="{00000000-0005-0000-0000-00001B010000}"/>
    <cellStyle name="Heading 3 2 5 2 5" xfId="271" xr:uid="{00000000-0005-0000-0000-00001C010000}"/>
    <cellStyle name="Heading 3 2 5 2 6" xfId="272" xr:uid="{00000000-0005-0000-0000-00001D010000}"/>
    <cellStyle name="Heading 3 2 5 3" xfId="273" xr:uid="{00000000-0005-0000-0000-00001E010000}"/>
    <cellStyle name="Heading 3 2 5 3 2" xfId="274" xr:uid="{00000000-0005-0000-0000-00001F010000}"/>
    <cellStyle name="Heading 3 2 5 3 3" xfId="275" xr:uid="{00000000-0005-0000-0000-000020010000}"/>
    <cellStyle name="Heading 3 2 5 4" xfId="276" xr:uid="{00000000-0005-0000-0000-000021010000}"/>
    <cellStyle name="Heading 3 2 5 4 2" xfId="277" xr:uid="{00000000-0005-0000-0000-000022010000}"/>
    <cellStyle name="Heading 3 2 5 4 3" xfId="278" xr:uid="{00000000-0005-0000-0000-000023010000}"/>
    <cellStyle name="Heading 3 2 5 5" xfId="279" xr:uid="{00000000-0005-0000-0000-000024010000}"/>
    <cellStyle name="Heading 3 2 5 5 2" xfId="280" xr:uid="{00000000-0005-0000-0000-000025010000}"/>
    <cellStyle name="Heading 3 2 5 6" xfId="281" xr:uid="{00000000-0005-0000-0000-000026010000}"/>
    <cellStyle name="Heading 3 2 6" xfId="282" xr:uid="{00000000-0005-0000-0000-000027010000}"/>
    <cellStyle name="Heading 3 2 6 2" xfId="283" xr:uid="{00000000-0005-0000-0000-000028010000}"/>
    <cellStyle name="Heading 3 2 6 2 2" xfId="284" xr:uid="{00000000-0005-0000-0000-000029010000}"/>
    <cellStyle name="Heading 3 2 6 2 3" xfId="285" xr:uid="{00000000-0005-0000-0000-00002A010000}"/>
    <cellStyle name="Heading 3 2 6 3" xfId="286" xr:uid="{00000000-0005-0000-0000-00002B010000}"/>
    <cellStyle name="Heading 3 2 6 3 2" xfId="287" xr:uid="{00000000-0005-0000-0000-00002C010000}"/>
    <cellStyle name="Heading 3 2 6 3 3" xfId="288" xr:uid="{00000000-0005-0000-0000-00002D010000}"/>
    <cellStyle name="Heading 3 2 6 4" xfId="289" xr:uid="{00000000-0005-0000-0000-00002E010000}"/>
    <cellStyle name="Heading 3 2 6 4 2" xfId="290" xr:uid="{00000000-0005-0000-0000-00002F010000}"/>
    <cellStyle name="Heading 3 2 6 5" xfId="291" xr:uid="{00000000-0005-0000-0000-000030010000}"/>
    <cellStyle name="Heading 3 2 6 6" xfId="292" xr:uid="{00000000-0005-0000-0000-000031010000}"/>
    <cellStyle name="Heading 3 2 7" xfId="293" xr:uid="{00000000-0005-0000-0000-000032010000}"/>
    <cellStyle name="Heading 3 2 7 2" xfId="294" xr:uid="{00000000-0005-0000-0000-000033010000}"/>
    <cellStyle name="Heading 3 2 7 2 2" xfId="295" xr:uid="{00000000-0005-0000-0000-000034010000}"/>
    <cellStyle name="Heading 3 2 7 2 3" xfId="296" xr:uid="{00000000-0005-0000-0000-000035010000}"/>
    <cellStyle name="Heading 3 2 7 3" xfId="297" xr:uid="{00000000-0005-0000-0000-000036010000}"/>
    <cellStyle name="Heading 3 2 7 3 2" xfId="298" xr:uid="{00000000-0005-0000-0000-000037010000}"/>
    <cellStyle name="Heading 3 2 7 4" xfId="299" xr:uid="{00000000-0005-0000-0000-000038010000}"/>
    <cellStyle name="Heading 3 2 7 5" xfId="300" xr:uid="{00000000-0005-0000-0000-000039010000}"/>
    <cellStyle name="Heading 3 2 8" xfId="301" xr:uid="{00000000-0005-0000-0000-00003A010000}"/>
    <cellStyle name="Heading 3 3" xfId="302" xr:uid="{00000000-0005-0000-0000-00003B010000}"/>
    <cellStyle name="Heading 4 2" xfId="303" xr:uid="{00000000-0005-0000-0000-00003C010000}"/>
    <cellStyle name="Heading 4 2 2" xfId="304" xr:uid="{00000000-0005-0000-0000-00003D010000}"/>
    <cellStyle name="Heading 4 3" xfId="305" xr:uid="{00000000-0005-0000-0000-00003E010000}"/>
    <cellStyle name="Heading(4)" xfId="306" xr:uid="{00000000-0005-0000-0000-00003F010000}"/>
    <cellStyle name="Hyperlink 2" xfId="307" xr:uid="{00000000-0005-0000-0000-000040010000}"/>
    <cellStyle name="Hyperlink 2 2" xfId="308" xr:uid="{00000000-0005-0000-0000-000041010000}"/>
    <cellStyle name="Hyperlink 2 3" xfId="309" xr:uid="{00000000-0005-0000-0000-000042010000}"/>
    <cellStyle name="Hyperlink 2 4" xfId="310" xr:uid="{00000000-0005-0000-0000-000043010000}"/>
    <cellStyle name="Hyperlink 3" xfId="311" xr:uid="{00000000-0005-0000-0000-000044010000}"/>
    <cellStyle name="Hyperlink 4" xfId="312" xr:uid="{00000000-0005-0000-0000-000045010000}"/>
    <cellStyle name="Hyperlink Arrow" xfId="313" xr:uid="{00000000-0005-0000-0000-000046010000}"/>
    <cellStyle name="Hyperlink Text" xfId="314" xr:uid="{00000000-0005-0000-0000-000047010000}"/>
    <cellStyle name="import" xfId="315" xr:uid="{00000000-0005-0000-0000-000048010000}"/>
    <cellStyle name="import%" xfId="316" xr:uid="{00000000-0005-0000-0000-000049010000}"/>
    <cellStyle name="import_ICRC Electricity model 1-1  (1 Feb 2003) " xfId="317" xr:uid="{00000000-0005-0000-0000-00004A010000}"/>
    <cellStyle name="Input 2" xfId="318" xr:uid="{00000000-0005-0000-0000-00004B010000}"/>
    <cellStyle name="Input 2 2" xfId="319" xr:uid="{00000000-0005-0000-0000-00004C010000}"/>
    <cellStyle name="Input 2 2 2" xfId="320" xr:uid="{00000000-0005-0000-0000-00004D010000}"/>
    <cellStyle name="Input 2 3" xfId="321" xr:uid="{00000000-0005-0000-0000-00004E010000}"/>
    <cellStyle name="Input 2 3 2" xfId="322" xr:uid="{00000000-0005-0000-0000-00004F010000}"/>
    <cellStyle name="Input 2 3 3" xfId="323" xr:uid="{00000000-0005-0000-0000-000050010000}"/>
    <cellStyle name="Input 2 4" xfId="324" xr:uid="{00000000-0005-0000-0000-000051010000}"/>
    <cellStyle name="Input1" xfId="325" xr:uid="{00000000-0005-0000-0000-000052010000}"/>
    <cellStyle name="Input1 2" xfId="326" xr:uid="{00000000-0005-0000-0000-000053010000}"/>
    <cellStyle name="Input1 2 2" xfId="327" xr:uid="{00000000-0005-0000-0000-000054010000}"/>
    <cellStyle name="Input1 3" xfId="328" xr:uid="{00000000-0005-0000-0000-000055010000}"/>
    <cellStyle name="Input1 3 2" xfId="329" xr:uid="{00000000-0005-0000-0000-000056010000}"/>
    <cellStyle name="Input1 4" xfId="330" xr:uid="{00000000-0005-0000-0000-000057010000}"/>
    <cellStyle name="Input1 5" xfId="331" xr:uid="{00000000-0005-0000-0000-000058010000}"/>
    <cellStyle name="Input1%" xfId="332" xr:uid="{00000000-0005-0000-0000-000059010000}"/>
    <cellStyle name="Input1_ICRC Electricity model 1-1  (1 Feb 2003) " xfId="333" xr:uid="{00000000-0005-0000-0000-00005A010000}"/>
    <cellStyle name="Input1default" xfId="334" xr:uid="{00000000-0005-0000-0000-00005B010000}"/>
    <cellStyle name="Input1default%" xfId="335" xr:uid="{00000000-0005-0000-0000-00005C010000}"/>
    <cellStyle name="Input2" xfId="336" xr:uid="{00000000-0005-0000-0000-00005D010000}"/>
    <cellStyle name="Input2 2" xfId="337" xr:uid="{00000000-0005-0000-0000-00005E010000}"/>
    <cellStyle name="Input2 3" xfId="338" xr:uid="{00000000-0005-0000-0000-00005F010000}"/>
    <cellStyle name="Input3" xfId="339" xr:uid="{00000000-0005-0000-0000-000060010000}"/>
    <cellStyle name="Input3 2" xfId="340" xr:uid="{00000000-0005-0000-0000-000061010000}"/>
    <cellStyle name="Input3 3" xfId="341" xr:uid="{00000000-0005-0000-0000-000062010000}"/>
    <cellStyle name="InputCell" xfId="342" xr:uid="{00000000-0005-0000-0000-000063010000}"/>
    <cellStyle name="InputCell 2" xfId="343" xr:uid="{00000000-0005-0000-0000-000064010000}"/>
    <cellStyle name="InputCell 3" xfId="344" xr:uid="{00000000-0005-0000-0000-000065010000}"/>
    <cellStyle name="InputCellText" xfId="345" xr:uid="{00000000-0005-0000-0000-000066010000}"/>
    <cellStyle name="InputCellText 2" xfId="346" xr:uid="{00000000-0005-0000-0000-000067010000}"/>
    <cellStyle name="InputCellText 3" xfId="347" xr:uid="{00000000-0005-0000-0000-000068010000}"/>
    <cellStyle name="key result" xfId="348" xr:uid="{00000000-0005-0000-0000-000069010000}"/>
    <cellStyle name="Lines" xfId="349" xr:uid="{00000000-0005-0000-0000-00006A010000}"/>
    <cellStyle name="Linked Cell 2" xfId="350" xr:uid="{00000000-0005-0000-0000-00006B010000}"/>
    <cellStyle name="Local import" xfId="351" xr:uid="{00000000-0005-0000-0000-00006C010000}"/>
    <cellStyle name="Local import %" xfId="352" xr:uid="{00000000-0005-0000-0000-00006D010000}"/>
    <cellStyle name="Mine" xfId="353" xr:uid="{00000000-0005-0000-0000-00006E010000}"/>
    <cellStyle name="Model Name" xfId="354" xr:uid="{00000000-0005-0000-0000-00006F010000}"/>
    <cellStyle name="Neutral 2" xfId="355" xr:uid="{00000000-0005-0000-0000-000070010000}"/>
    <cellStyle name="NonInputCell" xfId="356" xr:uid="{00000000-0005-0000-0000-000071010000}"/>
    <cellStyle name="NonInputCell 2" xfId="357" xr:uid="{00000000-0005-0000-0000-000072010000}"/>
    <cellStyle name="NonInputCell 3" xfId="358" xr:uid="{00000000-0005-0000-0000-000073010000}"/>
    <cellStyle name="Normal" xfId="0" builtinId="0"/>
    <cellStyle name="Normal - Style1" xfId="359" xr:uid="{00000000-0005-0000-0000-000075010000}"/>
    <cellStyle name="Normal 10" xfId="5" xr:uid="{00000000-0005-0000-0000-000076010000}"/>
    <cellStyle name="Normal 10 2" xfId="360" xr:uid="{00000000-0005-0000-0000-000077010000}"/>
    <cellStyle name="Normal 10 2 2 2" xfId="694" xr:uid="{00000000-0005-0000-0000-000078010000}"/>
    <cellStyle name="Normal 10 2 2 2 7" xfId="706" xr:uid="{00000000-0005-0000-0000-000079010000}"/>
    <cellStyle name="Normal 11" xfId="361" xr:uid="{00000000-0005-0000-0000-00007A010000}"/>
    <cellStyle name="Normal 11 2" xfId="362" xr:uid="{00000000-0005-0000-0000-00007B010000}"/>
    <cellStyle name="Normal 11 3" xfId="363" xr:uid="{00000000-0005-0000-0000-00007C010000}"/>
    <cellStyle name="Normal 11 4" xfId="364" xr:uid="{00000000-0005-0000-0000-00007D010000}"/>
    <cellStyle name="Normal 114" xfId="365" xr:uid="{00000000-0005-0000-0000-00007E010000}"/>
    <cellStyle name="Normal 114 2" xfId="366" xr:uid="{00000000-0005-0000-0000-00007F010000}"/>
    <cellStyle name="Normal 12" xfId="367" xr:uid="{00000000-0005-0000-0000-000080010000}"/>
    <cellStyle name="Normal 12 2" xfId="368" xr:uid="{00000000-0005-0000-0000-000081010000}"/>
    <cellStyle name="Normal 13" xfId="369" xr:uid="{00000000-0005-0000-0000-000082010000}"/>
    <cellStyle name="Normal 13 2" xfId="3" xr:uid="{00000000-0005-0000-0000-000083010000}"/>
    <cellStyle name="Normal 13_29(d) - Gas extensions -tariffs" xfId="370" xr:uid="{00000000-0005-0000-0000-000084010000}"/>
    <cellStyle name="Normal 14" xfId="7" xr:uid="{00000000-0005-0000-0000-000085010000}"/>
    <cellStyle name="Normal 14 2" xfId="371" xr:uid="{00000000-0005-0000-0000-000086010000}"/>
    <cellStyle name="Normal 14 3" xfId="372" xr:uid="{00000000-0005-0000-0000-000087010000}"/>
    <cellStyle name="Normal 14 3 2" xfId="373" xr:uid="{00000000-0005-0000-0000-000088010000}"/>
    <cellStyle name="Normal 14 3 3" xfId="374" xr:uid="{00000000-0005-0000-0000-000089010000}"/>
    <cellStyle name="Normal 14 4" xfId="375" xr:uid="{00000000-0005-0000-0000-00008A010000}"/>
    <cellStyle name="Normal 14 5" xfId="376" xr:uid="{00000000-0005-0000-0000-00008B010000}"/>
    <cellStyle name="Normal 14 9" xfId="708" xr:uid="{00000000-0005-0000-0000-00008C010000}"/>
    <cellStyle name="Normal 14 9 2" xfId="709" xr:uid="{00000000-0005-0000-0000-00008D010000}"/>
    <cellStyle name="Normal 15" xfId="377" xr:uid="{00000000-0005-0000-0000-00008E010000}"/>
    <cellStyle name="Normal 15 2" xfId="378" xr:uid="{00000000-0005-0000-0000-00008F010000}"/>
    <cellStyle name="Normal 159" xfId="704" xr:uid="{00000000-0005-0000-0000-000090010000}"/>
    <cellStyle name="Normal 16" xfId="379" xr:uid="{00000000-0005-0000-0000-000091010000}"/>
    <cellStyle name="Normal 16 2" xfId="380" xr:uid="{00000000-0005-0000-0000-000092010000}"/>
    <cellStyle name="Normal 16 3" xfId="381" xr:uid="{00000000-0005-0000-0000-000093010000}"/>
    <cellStyle name="Normal 17" xfId="382" xr:uid="{00000000-0005-0000-0000-000094010000}"/>
    <cellStyle name="Normal 17 2" xfId="383" xr:uid="{00000000-0005-0000-0000-000095010000}"/>
    <cellStyle name="Normal 17 2 2" xfId="384" xr:uid="{00000000-0005-0000-0000-000096010000}"/>
    <cellStyle name="Normal 17 2 2 2" xfId="385" xr:uid="{00000000-0005-0000-0000-000097010000}"/>
    <cellStyle name="Normal 17 2 2 3" xfId="386" xr:uid="{00000000-0005-0000-0000-000098010000}"/>
    <cellStyle name="Normal 17 2 3" xfId="387" xr:uid="{00000000-0005-0000-0000-000099010000}"/>
    <cellStyle name="Normal 17 2 4" xfId="388" xr:uid="{00000000-0005-0000-0000-00009A010000}"/>
    <cellStyle name="Normal 17 3" xfId="389" xr:uid="{00000000-0005-0000-0000-00009B010000}"/>
    <cellStyle name="Normal 17 3 2" xfId="390" xr:uid="{00000000-0005-0000-0000-00009C010000}"/>
    <cellStyle name="Normal 17 3 2 2" xfId="391" xr:uid="{00000000-0005-0000-0000-00009D010000}"/>
    <cellStyle name="Normal 17 3 2 3" xfId="392" xr:uid="{00000000-0005-0000-0000-00009E010000}"/>
    <cellStyle name="Normal 17 3 3" xfId="393" xr:uid="{00000000-0005-0000-0000-00009F010000}"/>
    <cellStyle name="Normal 17 3 4" xfId="394" xr:uid="{00000000-0005-0000-0000-0000A0010000}"/>
    <cellStyle name="Normal 17 4" xfId="395" xr:uid="{00000000-0005-0000-0000-0000A1010000}"/>
    <cellStyle name="Normal 17 4 2" xfId="396" xr:uid="{00000000-0005-0000-0000-0000A2010000}"/>
    <cellStyle name="Normal 17 4 3" xfId="397" xr:uid="{00000000-0005-0000-0000-0000A3010000}"/>
    <cellStyle name="Normal 17 5" xfId="398" xr:uid="{00000000-0005-0000-0000-0000A4010000}"/>
    <cellStyle name="Normal 17 6" xfId="399" xr:uid="{00000000-0005-0000-0000-0000A5010000}"/>
    <cellStyle name="Normal 18" xfId="400" xr:uid="{00000000-0005-0000-0000-0000A6010000}"/>
    <cellStyle name="Normal 18 2" xfId="401" xr:uid="{00000000-0005-0000-0000-0000A7010000}"/>
    <cellStyle name="Normal 19" xfId="402" xr:uid="{00000000-0005-0000-0000-0000A8010000}"/>
    <cellStyle name="Normal 2" xfId="403" xr:uid="{00000000-0005-0000-0000-0000A9010000}"/>
    <cellStyle name="Normal 2 2" xfId="404" xr:uid="{00000000-0005-0000-0000-0000AA010000}"/>
    <cellStyle name="Normal 2 2 2" xfId="2" xr:uid="{00000000-0005-0000-0000-0000AB010000}"/>
    <cellStyle name="Normal 2 2 3" xfId="405" xr:uid="{00000000-0005-0000-0000-0000AC010000}"/>
    <cellStyle name="Normal 2 2 4" xfId="406" xr:uid="{00000000-0005-0000-0000-0000AD010000}"/>
    <cellStyle name="Normal 2 2 5" xfId="407" xr:uid="{00000000-0005-0000-0000-0000AE010000}"/>
    <cellStyle name="Normal 2 3" xfId="408" xr:uid="{00000000-0005-0000-0000-0000AF010000}"/>
    <cellStyle name="Normal 2 3 2" xfId="409" xr:uid="{00000000-0005-0000-0000-0000B0010000}"/>
    <cellStyle name="Normal 2 3_29(d) - Gas extensions -tariffs" xfId="410" xr:uid="{00000000-0005-0000-0000-0000B1010000}"/>
    <cellStyle name="Normal 2 4" xfId="411" xr:uid="{00000000-0005-0000-0000-0000B2010000}"/>
    <cellStyle name="Normal 2 4 2" xfId="412" xr:uid="{00000000-0005-0000-0000-0000B3010000}"/>
    <cellStyle name="Normal 2 4 3" xfId="413" xr:uid="{00000000-0005-0000-0000-0000B4010000}"/>
    <cellStyle name="Normal 2 5" xfId="8" xr:uid="{00000000-0005-0000-0000-0000B5010000}"/>
    <cellStyle name="Normal 2 6" xfId="414" xr:uid="{00000000-0005-0000-0000-0000B6010000}"/>
    <cellStyle name="Normal 2_29(d) - Gas extensions -tariffs" xfId="415" xr:uid="{00000000-0005-0000-0000-0000B7010000}"/>
    <cellStyle name="Normal 20" xfId="416" xr:uid="{00000000-0005-0000-0000-0000B8010000}"/>
    <cellStyle name="Normal 20 2" xfId="417" xr:uid="{00000000-0005-0000-0000-0000B9010000}"/>
    <cellStyle name="Normal 20 2 2" xfId="418" xr:uid="{00000000-0005-0000-0000-0000BA010000}"/>
    <cellStyle name="Normal 20 3" xfId="419" xr:uid="{00000000-0005-0000-0000-0000BB010000}"/>
    <cellStyle name="Normal 20 4" xfId="420" xr:uid="{00000000-0005-0000-0000-0000BC010000}"/>
    <cellStyle name="Normal 21" xfId="421" xr:uid="{00000000-0005-0000-0000-0000BD010000}"/>
    <cellStyle name="Normal 21 2" xfId="422" xr:uid="{00000000-0005-0000-0000-0000BE010000}"/>
    <cellStyle name="Normal 21 3" xfId="423" xr:uid="{00000000-0005-0000-0000-0000BF010000}"/>
    <cellStyle name="Normal 22" xfId="424" xr:uid="{00000000-0005-0000-0000-0000C0010000}"/>
    <cellStyle name="Normal 23" xfId="425" xr:uid="{00000000-0005-0000-0000-0000C1010000}"/>
    <cellStyle name="Normal 23 2" xfId="426" xr:uid="{00000000-0005-0000-0000-0000C2010000}"/>
    <cellStyle name="Normal 23 2 2" xfId="427" xr:uid="{00000000-0005-0000-0000-0000C3010000}"/>
    <cellStyle name="Normal 23 3" xfId="428" xr:uid="{00000000-0005-0000-0000-0000C4010000}"/>
    <cellStyle name="Normal 23 4" xfId="429" xr:uid="{00000000-0005-0000-0000-0000C5010000}"/>
    <cellStyle name="Normal 24" xfId="430" xr:uid="{00000000-0005-0000-0000-0000C6010000}"/>
    <cellStyle name="Normal 24 2" xfId="431" xr:uid="{00000000-0005-0000-0000-0000C7010000}"/>
    <cellStyle name="Normal 24 2 2" xfId="432" xr:uid="{00000000-0005-0000-0000-0000C8010000}"/>
    <cellStyle name="Normal 24 3" xfId="433" xr:uid="{00000000-0005-0000-0000-0000C9010000}"/>
    <cellStyle name="Normal 24 4" xfId="434" xr:uid="{00000000-0005-0000-0000-0000CA010000}"/>
    <cellStyle name="Normal 25" xfId="435" xr:uid="{00000000-0005-0000-0000-0000CB010000}"/>
    <cellStyle name="Normal 25 2" xfId="436" xr:uid="{00000000-0005-0000-0000-0000CC010000}"/>
    <cellStyle name="Normal 25 2 2" xfId="437" xr:uid="{00000000-0005-0000-0000-0000CD010000}"/>
    <cellStyle name="Normal 25 3" xfId="438" xr:uid="{00000000-0005-0000-0000-0000CE010000}"/>
    <cellStyle name="Normal 25 4" xfId="439" xr:uid="{00000000-0005-0000-0000-0000CF010000}"/>
    <cellStyle name="Normal 26" xfId="440" xr:uid="{00000000-0005-0000-0000-0000D0010000}"/>
    <cellStyle name="Normal 26 2" xfId="441" xr:uid="{00000000-0005-0000-0000-0000D1010000}"/>
    <cellStyle name="Normal 26 2 2" xfId="442" xr:uid="{00000000-0005-0000-0000-0000D2010000}"/>
    <cellStyle name="Normal 26 3" xfId="443" xr:uid="{00000000-0005-0000-0000-0000D3010000}"/>
    <cellStyle name="Normal 26 4" xfId="444" xr:uid="{00000000-0005-0000-0000-0000D4010000}"/>
    <cellStyle name="Normal 27" xfId="445" xr:uid="{00000000-0005-0000-0000-0000D5010000}"/>
    <cellStyle name="Normal 28" xfId="6" xr:uid="{00000000-0005-0000-0000-0000D6010000}"/>
    <cellStyle name="Normal 28 4" xfId="707" xr:uid="{00000000-0005-0000-0000-0000D7010000}"/>
    <cellStyle name="Normal 29" xfId="446" xr:uid="{00000000-0005-0000-0000-0000D8010000}"/>
    <cellStyle name="Normal 3" xfId="447" xr:uid="{00000000-0005-0000-0000-0000D9010000}"/>
    <cellStyle name="Normal 3 2" xfId="448" xr:uid="{00000000-0005-0000-0000-0000DA010000}"/>
    <cellStyle name="Normal 3 2 2" xfId="449" xr:uid="{00000000-0005-0000-0000-0000DB010000}"/>
    <cellStyle name="Normal 3 3" xfId="450" xr:uid="{00000000-0005-0000-0000-0000DC010000}"/>
    <cellStyle name="Normal 3 3 2" xfId="451" xr:uid="{00000000-0005-0000-0000-0000DD010000}"/>
    <cellStyle name="Normal 3 3 3" xfId="452" xr:uid="{00000000-0005-0000-0000-0000DE010000}"/>
    <cellStyle name="Normal 3 4" xfId="453" xr:uid="{00000000-0005-0000-0000-0000DF010000}"/>
    <cellStyle name="Normal 3 5" xfId="454" xr:uid="{00000000-0005-0000-0000-0000E0010000}"/>
    <cellStyle name="Normal 3 5 2" xfId="455" xr:uid="{00000000-0005-0000-0000-0000E1010000}"/>
    <cellStyle name="Normal 3 5 3" xfId="456" xr:uid="{00000000-0005-0000-0000-0000E2010000}"/>
    <cellStyle name="Normal 3_29(d) - Gas extensions -tariffs" xfId="457" xr:uid="{00000000-0005-0000-0000-0000E3010000}"/>
    <cellStyle name="Normal 30" xfId="458" xr:uid="{00000000-0005-0000-0000-0000E4010000}"/>
    <cellStyle name="Normal 31" xfId="459" xr:uid="{00000000-0005-0000-0000-0000E5010000}"/>
    <cellStyle name="Normal 32" xfId="4" xr:uid="{00000000-0005-0000-0000-0000E6010000}"/>
    <cellStyle name="Normal 32 3" xfId="705" xr:uid="{00000000-0005-0000-0000-0000E7010000}"/>
    <cellStyle name="Normal 33" xfId="460" xr:uid="{00000000-0005-0000-0000-0000E8010000}"/>
    <cellStyle name="Normal 34" xfId="461" xr:uid="{00000000-0005-0000-0000-0000E9010000}"/>
    <cellStyle name="Normal 35" xfId="695" xr:uid="{00000000-0005-0000-0000-0000EA010000}"/>
    <cellStyle name="Normal 36" xfId="696" xr:uid="{00000000-0005-0000-0000-0000EB010000}"/>
    <cellStyle name="Normal 37" xfId="697" xr:uid="{00000000-0005-0000-0000-0000EC010000}"/>
    <cellStyle name="Normal 38" xfId="462" xr:uid="{00000000-0005-0000-0000-0000ED010000}"/>
    <cellStyle name="Normal 38 2" xfId="463" xr:uid="{00000000-0005-0000-0000-0000EE010000}"/>
    <cellStyle name="Normal 38_29(d) - Gas extensions -tariffs" xfId="464" xr:uid="{00000000-0005-0000-0000-0000EF010000}"/>
    <cellStyle name="Normal 4" xfId="465" xr:uid="{00000000-0005-0000-0000-0000F0010000}"/>
    <cellStyle name="Normal 4 2" xfId="466" xr:uid="{00000000-0005-0000-0000-0000F1010000}"/>
    <cellStyle name="Normal 4 2 2" xfId="467" xr:uid="{00000000-0005-0000-0000-0000F2010000}"/>
    <cellStyle name="Normal 4 2 2 2" xfId="468" xr:uid="{00000000-0005-0000-0000-0000F3010000}"/>
    <cellStyle name="Normal 4 2 2 2 2" xfId="469" xr:uid="{00000000-0005-0000-0000-0000F4010000}"/>
    <cellStyle name="Normal 4 2 2 2 3" xfId="470" xr:uid="{00000000-0005-0000-0000-0000F5010000}"/>
    <cellStyle name="Normal 4 2 2 3" xfId="471" xr:uid="{00000000-0005-0000-0000-0000F6010000}"/>
    <cellStyle name="Normal 4 2 2 4" xfId="472" xr:uid="{00000000-0005-0000-0000-0000F7010000}"/>
    <cellStyle name="Normal 4 2 3" xfId="473" xr:uid="{00000000-0005-0000-0000-0000F8010000}"/>
    <cellStyle name="Normal 4 2 3 2" xfId="474" xr:uid="{00000000-0005-0000-0000-0000F9010000}"/>
    <cellStyle name="Normal 4 2 3 2 2" xfId="475" xr:uid="{00000000-0005-0000-0000-0000FA010000}"/>
    <cellStyle name="Normal 4 2 3 2 3" xfId="476" xr:uid="{00000000-0005-0000-0000-0000FB010000}"/>
    <cellStyle name="Normal 4 2 3 3" xfId="477" xr:uid="{00000000-0005-0000-0000-0000FC010000}"/>
    <cellStyle name="Normal 4 2 3 4" xfId="478" xr:uid="{00000000-0005-0000-0000-0000FD010000}"/>
    <cellStyle name="Normal 4 3" xfId="479" xr:uid="{00000000-0005-0000-0000-0000FE010000}"/>
    <cellStyle name="Normal 4 3 2" xfId="480" xr:uid="{00000000-0005-0000-0000-0000FF010000}"/>
    <cellStyle name="Normal 4 3 2 2" xfId="481" xr:uid="{00000000-0005-0000-0000-000000020000}"/>
    <cellStyle name="Normal 4 3 2 3" xfId="482" xr:uid="{00000000-0005-0000-0000-000001020000}"/>
    <cellStyle name="Normal 4 3 3" xfId="483" xr:uid="{00000000-0005-0000-0000-000002020000}"/>
    <cellStyle name="Normal 4 3 3 2" xfId="484" xr:uid="{00000000-0005-0000-0000-000003020000}"/>
    <cellStyle name="Normal 4 3 4" xfId="485" xr:uid="{00000000-0005-0000-0000-000004020000}"/>
    <cellStyle name="Normal 4 4" xfId="486" xr:uid="{00000000-0005-0000-0000-000005020000}"/>
    <cellStyle name="Normal 4 5" xfId="487" xr:uid="{00000000-0005-0000-0000-000006020000}"/>
    <cellStyle name="Normal 4 6" xfId="488" xr:uid="{00000000-0005-0000-0000-000007020000}"/>
    <cellStyle name="Normal 4_29(d) - Gas extensions -tariffs" xfId="489" xr:uid="{00000000-0005-0000-0000-000008020000}"/>
    <cellStyle name="Normal 40" xfId="490" xr:uid="{00000000-0005-0000-0000-000009020000}"/>
    <cellStyle name="Normal 40 2" xfId="491" xr:uid="{00000000-0005-0000-0000-00000A020000}"/>
    <cellStyle name="Normal 40_29(d) - Gas extensions -tariffs" xfId="492" xr:uid="{00000000-0005-0000-0000-00000B020000}"/>
    <cellStyle name="Normal 5" xfId="493" xr:uid="{00000000-0005-0000-0000-00000C020000}"/>
    <cellStyle name="Normal 5 2" xfId="494" xr:uid="{00000000-0005-0000-0000-00000D020000}"/>
    <cellStyle name="Normal 5 3" xfId="495" xr:uid="{00000000-0005-0000-0000-00000E020000}"/>
    <cellStyle name="Normal 6" xfId="496" xr:uid="{00000000-0005-0000-0000-00000F020000}"/>
    <cellStyle name="Normal 6 2" xfId="497" xr:uid="{00000000-0005-0000-0000-000010020000}"/>
    <cellStyle name="Normal 6 2 2" xfId="498" xr:uid="{00000000-0005-0000-0000-000011020000}"/>
    <cellStyle name="Normal 6 2 3" xfId="499" xr:uid="{00000000-0005-0000-0000-000012020000}"/>
    <cellStyle name="Normal 7" xfId="500" xr:uid="{00000000-0005-0000-0000-000013020000}"/>
    <cellStyle name="Normal 7 2" xfId="501" xr:uid="{00000000-0005-0000-0000-000014020000}"/>
    <cellStyle name="Normal 7 2 2" xfId="502" xr:uid="{00000000-0005-0000-0000-000015020000}"/>
    <cellStyle name="Normal 7 2 2 2" xfId="503" xr:uid="{00000000-0005-0000-0000-000016020000}"/>
    <cellStyle name="Normal 7 2 2 3" xfId="504" xr:uid="{00000000-0005-0000-0000-000017020000}"/>
    <cellStyle name="Normal 7 2 3" xfId="505" xr:uid="{00000000-0005-0000-0000-000018020000}"/>
    <cellStyle name="Normal 7 2 4" xfId="506" xr:uid="{00000000-0005-0000-0000-000019020000}"/>
    <cellStyle name="Normal 8" xfId="507" xr:uid="{00000000-0005-0000-0000-00001A020000}"/>
    <cellStyle name="Normal 8 2" xfId="508" xr:uid="{00000000-0005-0000-0000-00001B020000}"/>
    <cellStyle name="Normal 8 2 2" xfId="509" xr:uid="{00000000-0005-0000-0000-00001C020000}"/>
    <cellStyle name="Normal 8 2 3" xfId="510" xr:uid="{00000000-0005-0000-0000-00001D020000}"/>
    <cellStyle name="Normal 8 2 3 2" xfId="511" xr:uid="{00000000-0005-0000-0000-00001E020000}"/>
    <cellStyle name="Normal 8 2 3 3" xfId="512" xr:uid="{00000000-0005-0000-0000-00001F020000}"/>
    <cellStyle name="Normal 8 2 4" xfId="513" xr:uid="{00000000-0005-0000-0000-000020020000}"/>
    <cellStyle name="Normal 9" xfId="514" xr:uid="{00000000-0005-0000-0000-000021020000}"/>
    <cellStyle name="Normal 9 2" xfId="515" xr:uid="{00000000-0005-0000-0000-000022020000}"/>
    <cellStyle name="Note 2" xfId="516" xr:uid="{00000000-0005-0000-0000-000026020000}"/>
    <cellStyle name="Note 2 2" xfId="517" xr:uid="{00000000-0005-0000-0000-000027020000}"/>
    <cellStyle name="Note 2 2 2" xfId="518" xr:uid="{00000000-0005-0000-0000-000028020000}"/>
    <cellStyle name="Note 2 3" xfId="519" xr:uid="{00000000-0005-0000-0000-000029020000}"/>
    <cellStyle name="Note 2 3 2" xfId="520" xr:uid="{00000000-0005-0000-0000-00002A020000}"/>
    <cellStyle name="Note 2 3 3" xfId="521" xr:uid="{00000000-0005-0000-0000-00002B020000}"/>
    <cellStyle name="Note 2 4" xfId="522" xr:uid="{00000000-0005-0000-0000-00002C020000}"/>
    <cellStyle name="Note 3" xfId="523" xr:uid="{00000000-0005-0000-0000-00002D020000}"/>
    <cellStyle name="Note 3 2" xfId="524" xr:uid="{00000000-0005-0000-0000-00002E020000}"/>
    <cellStyle name="Note 3 2 2" xfId="525" xr:uid="{00000000-0005-0000-0000-00002F020000}"/>
    <cellStyle name="Note 3 3" xfId="526" xr:uid="{00000000-0005-0000-0000-000030020000}"/>
    <cellStyle name="Note 3 3 2" xfId="527" xr:uid="{00000000-0005-0000-0000-000031020000}"/>
    <cellStyle name="Note 3 3 3" xfId="528" xr:uid="{00000000-0005-0000-0000-000032020000}"/>
    <cellStyle name="Note 3 4" xfId="529" xr:uid="{00000000-0005-0000-0000-000033020000}"/>
    <cellStyle name="Note 4" xfId="530" xr:uid="{00000000-0005-0000-0000-000034020000}"/>
    <cellStyle name="Note 4 2" xfId="531" xr:uid="{00000000-0005-0000-0000-000035020000}"/>
    <cellStyle name="Note 4 2 2" xfId="532" xr:uid="{00000000-0005-0000-0000-000036020000}"/>
    <cellStyle name="Note 4 3" xfId="533" xr:uid="{00000000-0005-0000-0000-000037020000}"/>
    <cellStyle name="Note 4 3 2" xfId="534" xr:uid="{00000000-0005-0000-0000-000038020000}"/>
    <cellStyle name="Note 4 3 3" xfId="535" xr:uid="{00000000-0005-0000-0000-000039020000}"/>
    <cellStyle name="Note 4 4" xfId="536" xr:uid="{00000000-0005-0000-0000-00003A020000}"/>
    <cellStyle name="Output 2" xfId="537" xr:uid="{00000000-0005-0000-0000-00003B020000}"/>
    <cellStyle name="Output 2 2" xfId="538" xr:uid="{00000000-0005-0000-0000-00003C020000}"/>
    <cellStyle name="Output 2 2 2" xfId="539" xr:uid="{00000000-0005-0000-0000-00003D020000}"/>
    <cellStyle name="Output 2 3" xfId="540" xr:uid="{00000000-0005-0000-0000-00003E020000}"/>
    <cellStyle name="Output 2 3 2" xfId="541" xr:uid="{00000000-0005-0000-0000-00003F020000}"/>
    <cellStyle name="Output 2 3 3" xfId="542" xr:uid="{00000000-0005-0000-0000-000040020000}"/>
    <cellStyle name="Output 2 4" xfId="543" xr:uid="{00000000-0005-0000-0000-000041020000}"/>
    <cellStyle name="Percent" xfId="1" builtinId="5"/>
    <cellStyle name="Percent [2]" xfId="544" xr:uid="{00000000-0005-0000-0000-000043020000}"/>
    <cellStyle name="Percent [2] 2" xfId="545" xr:uid="{00000000-0005-0000-0000-000044020000}"/>
    <cellStyle name="Percent [2]_29(d) - Gas extensions -tariffs" xfId="546" xr:uid="{00000000-0005-0000-0000-000045020000}"/>
    <cellStyle name="Percent 10" xfId="698" xr:uid="{00000000-0005-0000-0000-000046020000}"/>
    <cellStyle name="Percent 11" xfId="699" xr:uid="{00000000-0005-0000-0000-000047020000}"/>
    <cellStyle name="Percent 12" xfId="547" xr:uid="{00000000-0005-0000-0000-000048020000}"/>
    <cellStyle name="Percent 12 2" xfId="548" xr:uid="{00000000-0005-0000-0000-000049020000}"/>
    <cellStyle name="Percent 12 2 2" xfId="549" xr:uid="{00000000-0005-0000-0000-00004A020000}"/>
    <cellStyle name="Percent 12 3" xfId="550" xr:uid="{00000000-0005-0000-0000-00004B020000}"/>
    <cellStyle name="Percent 12 4" xfId="551" xr:uid="{00000000-0005-0000-0000-00004C020000}"/>
    <cellStyle name="Percent 2" xfId="552" xr:uid="{00000000-0005-0000-0000-00004D020000}"/>
    <cellStyle name="Percent 2 2" xfId="553" xr:uid="{00000000-0005-0000-0000-00004E020000}"/>
    <cellStyle name="Percent 2 2 2" xfId="554" xr:uid="{00000000-0005-0000-0000-00004F020000}"/>
    <cellStyle name="Percent 2 2 2 2" xfId="555" xr:uid="{00000000-0005-0000-0000-000050020000}"/>
    <cellStyle name="Percent 2 2 2 2 2" xfId="556" xr:uid="{00000000-0005-0000-0000-000051020000}"/>
    <cellStyle name="Percent 2 2 2 2 3" xfId="557" xr:uid="{00000000-0005-0000-0000-000052020000}"/>
    <cellStyle name="Percent 2 2 2 3" xfId="558" xr:uid="{00000000-0005-0000-0000-000053020000}"/>
    <cellStyle name="Percent 2 2 2 4" xfId="559" xr:uid="{00000000-0005-0000-0000-000054020000}"/>
    <cellStyle name="Percent 2 2 3" xfId="560" xr:uid="{00000000-0005-0000-0000-000055020000}"/>
    <cellStyle name="Percent 2 2 3 2" xfId="561" xr:uid="{00000000-0005-0000-0000-000056020000}"/>
    <cellStyle name="Percent 2 2 3 2 2" xfId="562" xr:uid="{00000000-0005-0000-0000-000057020000}"/>
    <cellStyle name="Percent 2 2 3 2 3" xfId="563" xr:uid="{00000000-0005-0000-0000-000058020000}"/>
    <cellStyle name="Percent 2 2 3 3" xfId="564" xr:uid="{00000000-0005-0000-0000-000059020000}"/>
    <cellStyle name="Percent 2 2 3 4" xfId="565" xr:uid="{00000000-0005-0000-0000-00005A020000}"/>
    <cellStyle name="Percent 2 3" xfId="566" xr:uid="{00000000-0005-0000-0000-00005B020000}"/>
    <cellStyle name="Percent 2 3 2" xfId="567" xr:uid="{00000000-0005-0000-0000-00005C020000}"/>
    <cellStyle name="Percent 2 3 2 2" xfId="568" xr:uid="{00000000-0005-0000-0000-00005D020000}"/>
    <cellStyle name="Percent 2 3 2 3" xfId="569" xr:uid="{00000000-0005-0000-0000-00005E020000}"/>
    <cellStyle name="Percent 2 3 3" xfId="570" xr:uid="{00000000-0005-0000-0000-00005F020000}"/>
    <cellStyle name="Percent 2 3 4" xfId="571" xr:uid="{00000000-0005-0000-0000-000060020000}"/>
    <cellStyle name="Percent 2 4" xfId="572" xr:uid="{00000000-0005-0000-0000-000061020000}"/>
    <cellStyle name="Percent 2 4 2" xfId="573" xr:uid="{00000000-0005-0000-0000-000062020000}"/>
    <cellStyle name="Percent 2 4 2 2" xfId="574" xr:uid="{00000000-0005-0000-0000-000063020000}"/>
    <cellStyle name="Percent 2 4 2 3" xfId="575" xr:uid="{00000000-0005-0000-0000-000064020000}"/>
    <cellStyle name="Percent 2 4 3" xfId="576" xr:uid="{00000000-0005-0000-0000-000065020000}"/>
    <cellStyle name="Percent 2 4 4" xfId="577" xr:uid="{00000000-0005-0000-0000-000066020000}"/>
    <cellStyle name="Percent 3" xfId="578" xr:uid="{00000000-0005-0000-0000-000067020000}"/>
    <cellStyle name="Percent 3 2" xfId="579" xr:uid="{00000000-0005-0000-0000-000068020000}"/>
    <cellStyle name="Percent 3 4" xfId="580" xr:uid="{00000000-0005-0000-0000-000069020000}"/>
    <cellStyle name="Percent 3 4 2" xfId="581" xr:uid="{00000000-0005-0000-0000-00006A020000}"/>
    <cellStyle name="Percent 3 4 3" xfId="582" xr:uid="{00000000-0005-0000-0000-00006B020000}"/>
    <cellStyle name="Percent 4" xfId="583" xr:uid="{00000000-0005-0000-0000-00006C020000}"/>
    <cellStyle name="Percent 5" xfId="584" xr:uid="{00000000-0005-0000-0000-00006D020000}"/>
    <cellStyle name="Percent 5 2" xfId="585" xr:uid="{00000000-0005-0000-0000-00006E020000}"/>
    <cellStyle name="Percent 5 3" xfId="586" xr:uid="{00000000-0005-0000-0000-00006F020000}"/>
    <cellStyle name="Percent 6" xfId="587" xr:uid="{00000000-0005-0000-0000-000070020000}"/>
    <cellStyle name="Percent 7" xfId="588" xr:uid="{00000000-0005-0000-0000-000071020000}"/>
    <cellStyle name="Percent 8" xfId="589" xr:uid="{00000000-0005-0000-0000-000072020000}"/>
    <cellStyle name="Percent 9" xfId="700" xr:uid="{00000000-0005-0000-0000-000073020000}"/>
    <cellStyle name="Percentage" xfId="590" xr:uid="{00000000-0005-0000-0000-000074020000}"/>
    <cellStyle name="Period Title" xfId="591" xr:uid="{00000000-0005-0000-0000-000075020000}"/>
    <cellStyle name="PSChar" xfId="592" xr:uid="{00000000-0005-0000-0000-000076020000}"/>
    <cellStyle name="PSDate" xfId="593" xr:uid="{00000000-0005-0000-0000-000077020000}"/>
    <cellStyle name="PSDec" xfId="594" xr:uid="{00000000-0005-0000-0000-000078020000}"/>
    <cellStyle name="PSDetail" xfId="595" xr:uid="{00000000-0005-0000-0000-000079020000}"/>
    <cellStyle name="PSHeading" xfId="596" xr:uid="{00000000-0005-0000-0000-00007A020000}"/>
    <cellStyle name="PSHeading 2" xfId="597" xr:uid="{00000000-0005-0000-0000-00007B020000}"/>
    <cellStyle name="PSHeading 2 2" xfId="598" xr:uid="{00000000-0005-0000-0000-00007C020000}"/>
    <cellStyle name="PSHeading 2 2 2" xfId="599" xr:uid="{00000000-0005-0000-0000-00007D020000}"/>
    <cellStyle name="PSHeading 2 3" xfId="600" xr:uid="{00000000-0005-0000-0000-00007E020000}"/>
    <cellStyle name="PSHeading 3" xfId="601" xr:uid="{00000000-0005-0000-0000-00007F020000}"/>
    <cellStyle name="PSHeading 3 2" xfId="602" xr:uid="{00000000-0005-0000-0000-000080020000}"/>
    <cellStyle name="PSHeading 3 2 2" xfId="603" xr:uid="{00000000-0005-0000-0000-000081020000}"/>
    <cellStyle name="PSHeading 3 2 2 2" xfId="701" xr:uid="{00000000-0005-0000-0000-000082020000}"/>
    <cellStyle name="PSHeading 3 2 3" xfId="702" xr:uid="{00000000-0005-0000-0000-000083020000}"/>
    <cellStyle name="PSHeading 3 3" xfId="604" xr:uid="{00000000-0005-0000-0000-000084020000}"/>
    <cellStyle name="PSHeading 4" xfId="605" xr:uid="{00000000-0005-0000-0000-000085020000}"/>
    <cellStyle name="PSHeading 4 2" xfId="606" xr:uid="{00000000-0005-0000-0000-000086020000}"/>
    <cellStyle name="PSHeading 5" xfId="703" xr:uid="{00000000-0005-0000-0000-000087020000}"/>
    <cellStyle name="PSInt" xfId="607" xr:uid="{00000000-0005-0000-0000-000088020000}"/>
    <cellStyle name="PSSpacer" xfId="608" xr:uid="{00000000-0005-0000-0000-000089020000}"/>
    <cellStyle name="Ratio" xfId="609" xr:uid="{00000000-0005-0000-0000-00008A020000}"/>
    <cellStyle name="Ratio 2" xfId="610" xr:uid="{00000000-0005-0000-0000-00008B020000}"/>
    <cellStyle name="Ratio_29(d) - Gas extensions -tariffs" xfId="611" xr:uid="{00000000-0005-0000-0000-00008C020000}"/>
    <cellStyle name="Right Date" xfId="612" xr:uid="{00000000-0005-0000-0000-00008D020000}"/>
    <cellStyle name="Right Number" xfId="613" xr:uid="{00000000-0005-0000-0000-00008E020000}"/>
    <cellStyle name="Right Year" xfId="614" xr:uid="{00000000-0005-0000-0000-00008F020000}"/>
    <cellStyle name="RIN_Input$_3dp" xfId="615" xr:uid="{00000000-0005-0000-0000-000090020000}"/>
    <cellStyle name="SAPError" xfId="616" xr:uid="{00000000-0005-0000-0000-000091020000}"/>
    <cellStyle name="SAPError 2" xfId="617" xr:uid="{00000000-0005-0000-0000-000092020000}"/>
    <cellStyle name="SAPKey" xfId="618" xr:uid="{00000000-0005-0000-0000-000093020000}"/>
    <cellStyle name="SAPKey 2" xfId="619" xr:uid="{00000000-0005-0000-0000-000094020000}"/>
    <cellStyle name="SAPLocked" xfId="620" xr:uid="{00000000-0005-0000-0000-000095020000}"/>
    <cellStyle name="SAPLocked 2" xfId="621" xr:uid="{00000000-0005-0000-0000-000096020000}"/>
    <cellStyle name="SAPOutput" xfId="622" xr:uid="{00000000-0005-0000-0000-000097020000}"/>
    <cellStyle name="SAPOutput 2" xfId="623" xr:uid="{00000000-0005-0000-0000-000098020000}"/>
    <cellStyle name="SAPSpace" xfId="624" xr:uid="{00000000-0005-0000-0000-000099020000}"/>
    <cellStyle name="SAPSpace 2" xfId="625" xr:uid="{00000000-0005-0000-0000-00009A020000}"/>
    <cellStyle name="SAPText" xfId="626" xr:uid="{00000000-0005-0000-0000-00009B020000}"/>
    <cellStyle name="SAPText 2" xfId="627" xr:uid="{00000000-0005-0000-0000-00009C020000}"/>
    <cellStyle name="SAPUnLocked" xfId="628" xr:uid="{00000000-0005-0000-0000-00009D020000}"/>
    <cellStyle name="SAPUnLocked 2" xfId="629" xr:uid="{00000000-0005-0000-0000-00009E020000}"/>
    <cellStyle name="Sheet Title" xfId="630" xr:uid="{00000000-0005-0000-0000-00009F020000}"/>
    <cellStyle name="SheetHeader1" xfId="631" xr:uid="{00000000-0005-0000-0000-0000A0020000}"/>
    <cellStyle name="Style 1" xfId="632" xr:uid="{00000000-0005-0000-0000-0000A1020000}"/>
    <cellStyle name="Style 1 2" xfId="633" xr:uid="{00000000-0005-0000-0000-0000A2020000}"/>
    <cellStyle name="Style 1 2 2" xfId="634" xr:uid="{00000000-0005-0000-0000-0000A3020000}"/>
    <cellStyle name="Style 1 3" xfId="635" xr:uid="{00000000-0005-0000-0000-0000A4020000}"/>
    <cellStyle name="Style 1 3 2" xfId="636" xr:uid="{00000000-0005-0000-0000-0000A5020000}"/>
    <cellStyle name="Style 1 3 3" xfId="637" xr:uid="{00000000-0005-0000-0000-0000A6020000}"/>
    <cellStyle name="Style 1 4" xfId="638" xr:uid="{00000000-0005-0000-0000-0000A7020000}"/>
    <cellStyle name="Style 1_29(d) - Gas extensions -tariffs" xfId="639" xr:uid="{00000000-0005-0000-0000-0000A8020000}"/>
    <cellStyle name="Style2" xfId="640" xr:uid="{00000000-0005-0000-0000-0000A9020000}"/>
    <cellStyle name="Style3" xfId="641" xr:uid="{00000000-0005-0000-0000-0000AA020000}"/>
    <cellStyle name="Style4" xfId="642" xr:uid="{00000000-0005-0000-0000-0000AB020000}"/>
    <cellStyle name="Style4 2" xfId="643" xr:uid="{00000000-0005-0000-0000-0000AC020000}"/>
    <cellStyle name="Style4_29(d) - Gas extensions -tariffs" xfId="644" xr:uid="{00000000-0005-0000-0000-0000AD020000}"/>
    <cellStyle name="Style5" xfId="645" xr:uid="{00000000-0005-0000-0000-0000AE020000}"/>
    <cellStyle name="Style5 2" xfId="646" xr:uid="{00000000-0005-0000-0000-0000AF020000}"/>
    <cellStyle name="Style5_29(d) - Gas extensions -tariffs" xfId="647" xr:uid="{00000000-0005-0000-0000-0000B0020000}"/>
    <cellStyle name="Table Head Green" xfId="648" xr:uid="{00000000-0005-0000-0000-0000B1020000}"/>
    <cellStyle name="Table Head_pldt" xfId="649" xr:uid="{00000000-0005-0000-0000-0000B2020000}"/>
    <cellStyle name="Table Source" xfId="650" xr:uid="{00000000-0005-0000-0000-0000B3020000}"/>
    <cellStyle name="Table Units" xfId="651" xr:uid="{00000000-0005-0000-0000-0000B4020000}"/>
    <cellStyle name="TableLvl2" xfId="652" xr:uid="{00000000-0005-0000-0000-0000B5020000}"/>
    <cellStyle name="TableLvl3" xfId="653" xr:uid="{00000000-0005-0000-0000-0000B6020000}"/>
    <cellStyle name="Text" xfId="654" xr:uid="{00000000-0005-0000-0000-0000B7020000}"/>
    <cellStyle name="Text 2" xfId="655" xr:uid="{00000000-0005-0000-0000-0000B8020000}"/>
    <cellStyle name="Text 3" xfId="656" xr:uid="{00000000-0005-0000-0000-0000B9020000}"/>
    <cellStyle name="Text Head 1" xfId="657" xr:uid="{00000000-0005-0000-0000-0000BA020000}"/>
    <cellStyle name="Text Head 2" xfId="658" xr:uid="{00000000-0005-0000-0000-0000BB020000}"/>
    <cellStyle name="Text Indent 2" xfId="659" xr:uid="{00000000-0005-0000-0000-0000BC020000}"/>
    <cellStyle name="Theirs" xfId="660" xr:uid="{00000000-0005-0000-0000-0000BD020000}"/>
    <cellStyle name="Title 2" xfId="661" xr:uid="{00000000-0005-0000-0000-0000BE020000}"/>
    <cellStyle name="TOC 1" xfId="662" xr:uid="{00000000-0005-0000-0000-0000BF020000}"/>
    <cellStyle name="TOC 2" xfId="663" xr:uid="{00000000-0005-0000-0000-0000C0020000}"/>
    <cellStyle name="TOC 3" xfId="664" xr:uid="{00000000-0005-0000-0000-0000C1020000}"/>
    <cellStyle name="Total 2" xfId="665" xr:uid="{00000000-0005-0000-0000-0000C2020000}"/>
    <cellStyle name="Total 2 2" xfId="666" xr:uid="{00000000-0005-0000-0000-0000C3020000}"/>
    <cellStyle name="Total 2 2 2" xfId="667" xr:uid="{00000000-0005-0000-0000-0000C4020000}"/>
    <cellStyle name="Total 2 3" xfId="668" xr:uid="{00000000-0005-0000-0000-0000C5020000}"/>
    <cellStyle name="Total 2 3 2" xfId="669" xr:uid="{00000000-0005-0000-0000-0000C6020000}"/>
    <cellStyle name="Total 2 3 3" xfId="670" xr:uid="{00000000-0005-0000-0000-0000C7020000}"/>
    <cellStyle name="Total 2 4" xfId="671" xr:uid="{00000000-0005-0000-0000-0000C8020000}"/>
    <cellStyle name="Warning Text 2" xfId="672" xr:uid="{00000000-0005-0000-0000-0000C9020000}"/>
    <cellStyle name="year" xfId="673" xr:uid="{00000000-0005-0000-0000-0000CA020000}"/>
    <cellStyle name="year 2" xfId="674" xr:uid="{00000000-0005-0000-0000-0000CB020000}"/>
    <cellStyle name="year_29(d) - Gas extensions -tariffs" xfId="675" xr:uid="{00000000-0005-0000-0000-0000CC020000}"/>
  </cellStyles>
  <dxfs count="12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00A3E0"/>
      <color rgb="FF7FDFFF"/>
      <color rgb="FFBDEEFF"/>
      <color rgb="FFFF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21" Type="http://schemas.openxmlformats.org/officeDocument/2006/relationships/customXml" Target="../customXml/item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8.xml"/><Relationship Id="rId19" Type="http://schemas.microsoft.com/office/2017/10/relationships/person" Target="persons/person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38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50EB781-9745-4F0E-A5ED-4A2E3BE980E3}"/>
            </a:ext>
          </a:extLst>
        </xdr:cNvPr>
        <xdr:cNvPicPr/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82075" cy="612457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0</xdr:colOff>
      <xdr:row>0</xdr:row>
      <xdr:rowOff>9525</xdr:rowOff>
    </xdr:from>
    <xdr:ext cx="8982075" cy="6115050"/>
    <xdr:pic>
      <xdr:nvPicPr>
        <xdr:cNvPr id="3" name="Picture 2">
          <a:extLst>
            <a:ext uri="{FF2B5EF4-FFF2-40B4-BE49-F238E27FC236}">
              <a16:creationId xmlns:a16="http://schemas.microsoft.com/office/drawing/2014/main" id="{4EB83942-D05D-42C9-BDF4-B0B2367E8B93}"/>
            </a:ext>
          </a:extLst>
        </xdr:cNvPr>
        <xdr:cNvPicPr/>
      </xdr:nvPicPr>
      <xdr:blipFill rotWithShape="1"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7"/>
        <a:stretch/>
      </xdr:blipFill>
      <xdr:spPr bwMode="auto">
        <a:xfrm>
          <a:off x="0" y="9525"/>
          <a:ext cx="8982075" cy="61150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0</xdr:col>
      <xdr:colOff>361949</xdr:colOff>
      <xdr:row>21</xdr:row>
      <xdr:rowOff>57150</xdr:rowOff>
    </xdr:from>
    <xdr:to>
      <xdr:col>9</xdr:col>
      <xdr:colOff>171450</xdr:colOff>
      <xdr:row>35</xdr:row>
      <xdr:rowOff>93980</xdr:rowOff>
    </xdr:to>
    <xdr:sp macro="" textlink="">
      <xdr:nvSpPr>
        <xdr:cNvPr id="4" name="Rectangle: Diagonal Corners Snipped 3">
          <a:extLst>
            <a:ext uri="{FF2B5EF4-FFF2-40B4-BE49-F238E27FC236}">
              <a16:creationId xmlns:a16="http://schemas.microsoft.com/office/drawing/2014/main" id="{8E9EF322-498D-4166-89B8-FCCEB10F7E78}"/>
            </a:ext>
          </a:extLst>
        </xdr:cNvPr>
        <xdr:cNvSpPr/>
      </xdr:nvSpPr>
      <xdr:spPr>
        <a:xfrm>
          <a:off x="361949" y="3457575"/>
          <a:ext cx="5295901" cy="2303780"/>
        </a:xfrm>
        <a:prstGeom prst="snip2Diag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AU"/>
        </a:p>
      </xdr:txBody>
    </xdr:sp>
    <xdr:clientData/>
  </xdr:twoCellAnchor>
  <xdr:twoCellAnchor>
    <xdr:from>
      <xdr:col>1</xdr:col>
      <xdr:colOff>29211</xdr:colOff>
      <xdr:row>32</xdr:row>
      <xdr:rowOff>1270</xdr:rowOff>
    </xdr:from>
    <xdr:to>
      <xdr:col>3</xdr:col>
      <xdr:colOff>187963</xdr:colOff>
      <xdr:row>32</xdr:row>
      <xdr:rowOff>46355</xdr:rowOff>
    </xdr:to>
    <xdr:sp macro="" textlink="">
      <xdr:nvSpPr>
        <xdr:cNvPr id="5" name="object 9">
          <a:extLst>
            <a:ext uri="{FF2B5EF4-FFF2-40B4-BE49-F238E27FC236}">
              <a16:creationId xmlns:a16="http://schemas.microsoft.com/office/drawing/2014/main" id="{7B4ABA3B-F1BD-45A2-8AB9-45C1B83BDBC0}"/>
            </a:ext>
          </a:extLst>
        </xdr:cNvPr>
        <xdr:cNvSpPr/>
      </xdr:nvSpPr>
      <xdr:spPr>
        <a:xfrm>
          <a:off x="638811" y="5182870"/>
          <a:ext cx="1377952" cy="45085"/>
        </a:xfrm>
        <a:custGeom>
          <a:avLst/>
          <a:gdLst/>
          <a:ahLst/>
          <a:cxnLst/>
          <a:rect l="l" t="t" r="r" b="b"/>
          <a:pathLst>
            <a:path w="1543050">
              <a:moveTo>
                <a:pt x="0" y="0"/>
              </a:moveTo>
              <a:lnTo>
                <a:pt x="1542605" y="0"/>
              </a:lnTo>
            </a:path>
          </a:pathLst>
        </a:custGeom>
        <a:ln w="31750">
          <a:solidFill>
            <a:srgbClr val="00A3E0"/>
          </a:solidFill>
        </a:ln>
      </xdr:spPr>
      <xdr:txBody>
        <a:bodyPr wrap="square" lIns="0" tIns="0" rIns="0" bIns="0" rtlCol="0"/>
        <a:lstStyle/>
        <a:p>
          <a:endParaRPr lang="en-AU"/>
        </a:p>
      </xdr:txBody>
    </xdr:sp>
    <xdr:clientData/>
  </xdr:twoCellAnchor>
  <xdr:twoCellAnchor>
    <xdr:from>
      <xdr:col>0</xdr:col>
      <xdr:colOff>581025</xdr:colOff>
      <xdr:row>32</xdr:row>
      <xdr:rowOff>80010</xdr:rowOff>
    </xdr:from>
    <xdr:to>
      <xdr:col>5</xdr:col>
      <xdr:colOff>156844</xdr:colOff>
      <xdr:row>37</xdr:row>
      <xdr:rowOff>57150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64A825A8-2F0C-4B07-B891-7B41D07D998E}"/>
            </a:ext>
          </a:extLst>
        </xdr:cNvPr>
        <xdr:cNvSpPr txBox="1"/>
      </xdr:nvSpPr>
      <xdr:spPr>
        <a:xfrm>
          <a:off x="581025" y="5261610"/>
          <a:ext cx="2623819" cy="786765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ts val="1300"/>
            </a:lnSpc>
            <a:spcBef>
              <a:spcPts val="600"/>
            </a:spcBef>
            <a:spcAft>
              <a:spcPts val="600"/>
            </a:spcAft>
          </a:pPr>
          <a:r>
            <a:rPr lang="en-AU" sz="1600">
              <a:solidFill>
                <a:srgbClr val="00A3E0"/>
              </a:solidFill>
              <a:effectLst/>
              <a:latin typeface="FS Albert" panose="02000000040000020004" pitchFamily="50" charset="0"/>
              <a:ea typeface="Tahoma" panose="020B0604030504040204" pitchFamily="34" charset="0"/>
              <a:cs typeface="Times New Roman" panose="02020603050405020304" pitchFamily="18" charset="0"/>
            </a:rPr>
            <a:t>January 2023</a:t>
          </a:r>
          <a:endParaRPr lang="en-AU" sz="1100">
            <a:effectLst/>
            <a:latin typeface="Tahoma" panose="020B0604030504040204" pitchFamily="34" charset="0"/>
            <a:ea typeface="Tahoma" panose="020B060403050404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552450</xdr:colOff>
      <xdr:row>21</xdr:row>
      <xdr:rowOff>95251</xdr:rowOff>
    </xdr:from>
    <xdr:to>
      <xdr:col>9</xdr:col>
      <xdr:colOff>57150</xdr:colOff>
      <xdr:row>31</xdr:row>
      <xdr:rowOff>1</xdr:rowOff>
    </xdr:to>
    <xdr:sp macro="" textlink="">
      <xdr:nvSpPr>
        <xdr:cNvPr id="7" name="Text Box 22">
          <a:extLst>
            <a:ext uri="{FF2B5EF4-FFF2-40B4-BE49-F238E27FC236}">
              <a16:creationId xmlns:a16="http://schemas.microsoft.com/office/drawing/2014/main" id="{754B15AB-7B74-4D3A-A6E4-7A5C9FFF7A4A}"/>
            </a:ext>
          </a:extLst>
        </xdr:cNvPr>
        <xdr:cNvSpPr txBox="1"/>
      </xdr:nvSpPr>
      <xdr:spPr>
        <a:xfrm>
          <a:off x="552450" y="3495676"/>
          <a:ext cx="4991100" cy="152400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90000"/>
            </a:lnSpc>
            <a:spcBef>
              <a:spcPts val="600"/>
            </a:spcBef>
            <a:spcAft>
              <a:spcPts val="600"/>
            </a:spcAft>
          </a:pPr>
          <a:r>
            <a:rPr lang="en-AU" sz="1600">
              <a:solidFill>
                <a:srgbClr val="003C71"/>
              </a:solidFill>
              <a:effectLst/>
              <a:latin typeface="Bree Serif" panose="02000503040000020004" pitchFamily="50" charset="0"/>
              <a:ea typeface="Tahoma" panose="020B0604030504040204" pitchFamily="34" charset="0"/>
              <a:cs typeface="Times New Roman" panose="02020603050405020304" pitchFamily="18" charset="0"/>
            </a:rPr>
            <a:t>Attachment 11.3</a:t>
          </a:r>
          <a:endParaRPr lang="en-AU" sz="1050">
            <a:effectLst/>
            <a:latin typeface="Tahoma" panose="020B0604030504040204" pitchFamily="34" charset="0"/>
            <a:ea typeface="Tahoma" panose="020B0604030504040204" pitchFamily="34" charset="0"/>
            <a:cs typeface="Times New Roman" panose="02020603050405020304" pitchFamily="18" charset="0"/>
          </a:endParaRPr>
        </a:p>
        <a:p>
          <a:pPr>
            <a:lnSpc>
              <a:spcPct val="90000"/>
            </a:lnSpc>
            <a:spcBef>
              <a:spcPts val="600"/>
            </a:spcBef>
            <a:spcAft>
              <a:spcPts val="600"/>
            </a:spcAft>
          </a:pPr>
          <a:r>
            <a:rPr lang="en-AU" sz="2000" b="1">
              <a:solidFill>
                <a:srgbClr val="003C71"/>
              </a:solidFill>
              <a:effectLst/>
              <a:latin typeface="Bree Serif SemiBold" panose="02000503040000020004" pitchFamily="50" charset="0"/>
              <a:ea typeface="Tahoma" panose="020B0604030504040204" pitchFamily="34" charset="0"/>
              <a:cs typeface="Times New Roman" panose="02020603050405020304" pitchFamily="18" charset="0"/>
            </a:rPr>
            <a:t>Updated ECM Model</a:t>
          </a:r>
          <a:endParaRPr lang="en-AU" sz="1050">
            <a:effectLst/>
            <a:latin typeface="Tahoma" panose="020B0604030504040204" pitchFamily="34" charset="0"/>
            <a:ea typeface="Tahoma" panose="020B0604030504040204" pitchFamily="34" charset="0"/>
            <a:cs typeface="Times New Roman" panose="02020603050405020304" pitchFamily="18" charset="0"/>
          </a:endParaRPr>
        </a:p>
        <a:p>
          <a:pPr>
            <a:lnSpc>
              <a:spcPct val="90000"/>
            </a:lnSpc>
            <a:spcBef>
              <a:spcPts val="600"/>
            </a:spcBef>
            <a:spcAft>
              <a:spcPts val="600"/>
            </a:spcAft>
          </a:pPr>
          <a:r>
            <a:rPr lang="en-AU" sz="1600">
              <a:solidFill>
                <a:srgbClr val="003C71"/>
              </a:solidFill>
              <a:effectLst/>
              <a:latin typeface="Bree Serif" panose="02000503040000020004" pitchFamily="50" charset="0"/>
              <a:ea typeface="Tahoma" panose="020B0604030504040204" pitchFamily="34" charset="0"/>
              <a:cs typeface="Times New Roman" panose="02020603050405020304" pitchFamily="18" charset="0"/>
            </a:rPr>
            <a:t>Revised Final Plan</a:t>
          </a:r>
          <a:endParaRPr lang="en-AU" sz="1050">
            <a:effectLst/>
            <a:latin typeface="Tahoma" panose="020B0604030504040204" pitchFamily="34" charset="0"/>
            <a:ea typeface="Tahoma" panose="020B060403050404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361950</xdr:colOff>
      <xdr:row>1</xdr:row>
      <xdr:rowOff>76200</xdr:rowOff>
    </xdr:from>
    <xdr:to>
      <xdr:col>6</xdr:col>
      <xdr:colOff>304165</xdr:colOff>
      <xdr:row>9</xdr:row>
      <xdr:rowOff>149225</xdr:rowOff>
    </xdr:to>
    <xdr:pic>
      <xdr:nvPicPr>
        <xdr:cNvPr id="8" name="Picture 7" descr="Graphical user interface, text&#10;&#10;Description automatically generated with medium confidence">
          <a:extLst>
            <a:ext uri="{FF2B5EF4-FFF2-40B4-BE49-F238E27FC236}">
              <a16:creationId xmlns:a16="http://schemas.microsoft.com/office/drawing/2014/main" id="{65BB217B-04AC-4B81-854E-38741FF60D02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238125"/>
          <a:ext cx="3599815" cy="1368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conomic\statefc\STCONST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conomic\FC\REALPC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conomic\Private%20Clients\Envestra-SP%20AusNet-Multinet%20Gas\WageGrowth%20x%20segmen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conomic\FC\INFLN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MCircosta\Local%20Settings\Temporary%20Internet%20Files\OLK2C\Forecasts%20of%20Drivers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conomic\FC\RGDPQ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conomic\FC\sectQ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conomic\Private%20Clients\Jemena\WAGES%20DAT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conomic\FC\REXP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AGN%20Attach%20Cover_Excel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conomic\FC\GPSECTOR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conomic\Private%20Clients\EnergyAustralia\EnergyAustDat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conomic\ECA\WD4-F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W"/>
      <sheetName val="VIC"/>
      <sheetName val="QLD"/>
      <sheetName val="SA"/>
      <sheetName val="WA"/>
      <sheetName val="TAS"/>
      <sheetName val="NT"/>
      <sheetName val="ACT"/>
      <sheetName val="AUST SUM"/>
      <sheetName val="WA GVA"/>
      <sheetName val="Linked Sheet"/>
      <sheetName val="Tot WD by State"/>
      <sheetName val="NDBlg fc"/>
      <sheetName val="Data2"/>
      <sheetName val="Data"/>
      <sheetName val="A&amp;A analysis"/>
      <sheetName val="Public Equip,Intang"/>
      <sheetName val="2ndHand Purch Assets"/>
      <sheetName val="NSW- Constn Cont. to Growth"/>
      <sheetName val="VIC- Constn Cont. to Growth"/>
      <sheetName val="NSW Table"/>
      <sheetName val="VIC Table"/>
      <sheetName val="NSW v VIC data"/>
      <sheetName val="NSW v VIC chart"/>
      <sheetName val="QLD- Constn Cont. to Growth"/>
      <sheetName val="WA-Construction Cont. to Growth"/>
      <sheetName val="SA- Construction Cont. to Growt"/>
      <sheetName val="TAS- Construction Cont. to Grow"/>
      <sheetName val="NT- Construction Cont. to Growt"/>
      <sheetName val="ACT- Construction Cont. to Gro "/>
      <sheetName val="Dwell WD by State"/>
      <sheetName val="NonDwell WD by State"/>
      <sheetName val="Eng WD by State"/>
      <sheetName val="Dwell Comp by State"/>
      <sheetName val="DwelInvReconc"/>
      <sheetName val="SA Table"/>
      <sheetName val="875505a"/>
      <sheetName val="GRAPH"/>
      <sheetName val="Pub NDBldg"/>
      <sheetName val="Tot Cons WD by State"/>
      <sheetName val="STCONSTN"/>
      <sheetName val="SIP"/>
      <sheetName val="WA Table"/>
      <sheetName val="Sheet1"/>
      <sheetName val="GVA,WD x State x Categ"/>
      <sheetName val="Chart"/>
    </sheetNames>
    <sheetDataSet>
      <sheetData sheetId="0">
        <row r="10">
          <cell r="R10">
            <v>21811.607255531868</v>
          </cell>
        </row>
      </sheetData>
      <sheetData sheetId="1">
        <row r="5">
          <cell r="A5">
            <v>29738</v>
          </cell>
          <cell r="F5">
            <v>674.47</v>
          </cell>
          <cell r="R5">
            <v>14177.069606736852</v>
          </cell>
          <cell r="AZ5">
            <v>250.47005466731844</v>
          </cell>
          <cell r="BC5">
            <v>1684</v>
          </cell>
          <cell r="BE5">
            <v>1240.0428428397813</v>
          </cell>
          <cell r="BG5">
            <v>4388.2665927097833</v>
          </cell>
        </row>
        <row r="6">
          <cell r="A6">
            <v>30103</v>
          </cell>
          <cell r="C6">
            <v>-11.677165054035965</v>
          </cell>
          <cell r="F6">
            <v>747.71199999999999</v>
          </cell>
          <cell r="G6">
            <v>10.859193144246593</v>
          </cell>
          <cell r="N6">
            <v>3607.4010000000003</v>
          </cell>
          <cell r="P6">
            <v>5517.3438772791578</v>
          </cell>
          <cell r="R6">
            <v>14319.002877279157</v>
          </cell>
          <cell r="S6">
            <v>1.0011467424471121</v>
          </cell>
          <cell r="X6">
            <v>-12.061810921265694</v>
          </cell>
          <cell r="AG6">
            <v>2494.8698551498615</v>
          </cell>
          <cell r="AZ6">
            <v>239.62353411377717</v>
          </cell>
          <cell r="BA6">
            <v>-4.3304659983996574</v>
          </cell>
          <cell r="BC6">
            <v>1436</v>
          </cell>
          <cell r="BD6">
            <v>-14.726840855106893</v>
          </cell>
          <cell r="BE6">
            <v>1112.5311448501388</v>
          </cell>
          <cell r="BG6">
            <v>4918.4056543223405</v>
          </cell>
        </row>
        <row r="7">
          <cell r="A7">
            <v>30468</v>
          </cell>
          <cell r="C7">
            <v>-5.8594243711860949</v>
          </cell>
          <cell r="F7">
            <v>678.60899999999992</v>
          </cell>
          <cell r="G7">
            <v>-9.241927373106229</v>
          </cell>
          <cell r="N7">
            <v>2897.0010000000002</v>
          </cell>
          <cell r="P7">
            <v>4948.8069939886018</v>
          </cell>
          <cell r="R7">
            <v>12710.420993988602</v>
          </cell>
          <cell r="S7">
            <v>-11.233895942873161</v>
          </cell>
          <cell r="U7">
            <v>7301.9083305514278</v>
          </cell>
          <cell r="X7">
            <v>-8.2448957714706754</v>
          </cell>
          <cell r="AG7">
            <v>1977.6584597456579</v>
          </cell>
          <cell r="AZ7">
            <v>325.93790661267985</v>
          </cell>
          <cell r="BA7">
            <v>36.02082442282952</v>
          </cell>
          <cell r="BC7">
            <v>2949</v>
          </cell>
          <cell r="BD7">
            <v>105.36211699164343</v>
          </cell>
          <cell r="BE7">
            <v>919.34254025434234</v>
          </cell>
          <cell r="BG7">
            <v>4528.182776042051</v>
          </cell>
        </row>
        <row r="8">
          <cell r="A8">
            <v>30834</v>
          </cell>
          <cell r="C8">
            <v>28.105013755361917</v>
          </cell>
          <cell r="F8">
            <v>659.9899999999999</v>
          </cell>
          <cell r="G8">
            <v>-2.7437007172024019</v>
          </cell>
          <cell r="N8">
            <v>3429.5619999999999</v>
          </cell>
          <cell r="P8">
            <v>4076.6062302907662</v>
          </cell>
          <cell r="R8">
            <v>13528.639230290766</v>
          </cell>
          <cell r="S8">
            <v>6.4373810803681542</v>
          </cell>
          <cell r="U8">
            <v>7517.6901765341618</v>
          </cell>
          <cell r="V8">
            <v>2.9551431792137928</v>
          </cell>
          <cell r="X8">
            <v>29.393494993358317</v>
          </cell>
          <cell r="AG8">
            <v>2025.2537053941983</v>
          </cell>
          <cell r="AZ8">
            <v>367.80657271255586</v>
          </cell>
          <cell r="BA8">
            <v>12.845595817619815</v>
          </cell>
          <cell r="BC8">
            <v>2503</v>
          </cell>
          <cell r="BD8">
            <v>-15.123770769752454</v>
          </cell>
          <cell r="BE8">
            <v>1404.3082946058016</v>
          </cell>
          <cell r="BG8">
            <v>3605.6018687417686</v>
          </cell>
        </row>
        <row r="9">
          <cell r="A9">
            <v>31199</v>
          </cell>
          <cell r="B9">
            <v>6191.6689999999999</v>
          </cell>
          <cell r="C9">
            <v>15.462768073210897</v>
          </cell>
          <cell r="D9">
            <v>40293</v>
          </cell>
          <cell r="F9">
            <v>821.59400000000005</v>
          </cell>
          <cell r="G9">
            <v>24.485825542811291</v>
          </cell>
          <cell r="N9">
            <v>3884.4339999999997</v>
          </cell>
          <cell r="P9">
            <v>4559.3479927911649</v>
          </cell>
          <cell r="R9">
            <v>15457.044992791165</v>
          </cell>
          <cell r="S9">
            <v>14.25424781956397</v>
          </cell>
          <cell r="U9">
            <v>8189.379815221766</v>
          </cell>
          <cell r="V9">
            <v>8.934787453521654</v>
          </cell>
          <cell r="W9">
            <v>5888.8986443741896</v>
          </cell>
          <cell r="X9">
            <v>17.903553677119042</v>
          </cell>
          <cell r="AA9">
            <v>6704.4788980231251</v>
          </cell>
          <cell r="AB9">
            <v>18.608673388716369</v>
          </cell>
          <cell r="AG9">
            <v>2700.6673488561291</v>
          </cell>
          <cell r="AN9">
            <v>950.47784068246972</v>
          </cell>
          <cell r="AZ9">
            <v>302.77035562581023</v>
          </cell>
          <cell r="BA9">
            <v>-17.68217914299537</v>
          </cell>
          <cell r="BC9">
            <v>2629</v>
          </cell>
          <cell r="BD9">
            <v>5.0339592489013096</v>
          </cell>
          <cell r="BE9">
            <v>1183.7666511438706</v>
          </cell>
          <cell r="BG9">
            <v>3608.870152108695</v>
          </cell>
        </row>
        <row r="10">
          <cell r="A10">
            <v>31564</v>
          </cell>
          <cell r="B10">
            <v>6078.7119999999995</v>
          </cell>
          <cell r="C10">
            <v>-1.8243384780420313</v>
          </cell>
          <cell r="D10">
            <v>35877</v>
          </cell>
          <cell r="F10">
            <v>950.84</v>
          </cell>
          <cell r="G10">
            <v>15.731127539879797</v>
          </cell>
          <cell r="N10">
            <v>4242.2469999999994</v>
          </cell>
          <cell r="P10">
            <v>4044.6261314392841</v>
          </cell>
          <cell r="R10">
            <v>15316.425131439282</v>
          </cell>
          <cell r="S10">
            <v>-0.90974608288625358</v>
          </cell>
          <cell r="U10">
            <v>8982.7725456122298</v>
          </cell>
          <cell r="V10">
            <v>9.6880685508781603</v>
          </cell>
          <cell r="W10">
            <v>5767.9286857270545</v>
          </cell>
          <cell r="X10">
            <v>-2.0542034419746851</v>
          </cell>
          <cell r="AA10">
            <v>6712.8664933207374</v>
          </cell>
          <cell r="AB10">
            <v>0.12510435822365995</v>
          </cell>
          <cell r="AG10">
            <v>3280.6243302958537</v>
          </cell>
          <cell r="AN10">
            <v>733.65933748304542</v>
          </cell>
          <cell r="AU10">
            <v>5449</v>
          </cell>
          <cell r="AV10" t="e">
            <v>#DIV/0!</v>
          </cell>
          <cell r="AW10">
            <v>336</v>
          </cell>
          <cell r="AX10">
            <v>5738</v>
          </cell>
          <cell r="AZ10">
            <v>310.78331427294506</v>
          </cell>
          <cell r="BA10">
            <v>2.6465466312157515</v>
          </cell>
          <cell r="BC10">
            <v>2202</v>
          </cell>
          <cell r="BD10">
            <v>-16.241917078737167</v>
          </cell>
          <cell r="BE10">
            <v>961.62266970414566</v>
          </cell>
          <cell r="BG10">
            <v>3310.9667939562387</v>
          </cell>
          <cell r="BI10">
            <v>3629.7250296603543</v>
          </cell>
          <cell r="BO10">
            <v>8021</v>
          </cell>
        </row>
        <row r="11">
          <cell r="A11">
            <v>31929</v>
          </cell>
          <cell r="B11">
            <v>5579.6740000000009</v>
          </cell>
          <cell r="C11">
            <v>-8.2096009812604791</v>
          </cell>
          <cell r="D11">
            <v>32536</v>
          </cell>
          <cell r="F11">
            <v>1005.597</v>
          </cell>
          <cell r="G11">
            <v>5.7588027428379096</v>
          </cell>
          <cell r="N11">
            <v>4616.2089999999998</v>
          </cell>
          <cell r="P11">
            <v>3973.0895222340946</v>
          </cell>
          <cell r="R11">
            <v>15174.569522234095</v>
          </cell>
          <cell r="S11">
            <v>-0.92616656946932219</v>
          </cell>
          <cell r="U11">
            <v>8644.6585611191604</v>
          </cell>
          <cell r="V11">
            <v>-3.7640270058738823</v>
          </cell>
          <cell r="W11">
            <v>5250.4540421620613</v>
          </cell>
          <cell r="X11">
            <v>-8.9715853256907057</v>
          </cell>
          <cell r="AA11">
            <v>6251.0988521316112</v>
          </cell>
          <cell r="AB11">
            <v>-6.8788444049733837</v>
          </cell>
          <cell r="AF11">
            <v>-4.6478149100257049</v>
          </cell>
          <cell r="AG11">
            <v>3427.6395985458248</v>
          </cell>
          <cell r="AN11">
            <v>925.22178435092701</v>
          </cell>
          <cell r="AU11">
            <v>5816</v>
          </cell>
          <cell r="AV11">
            <v>6.7351807671132358</v>
          </cell>
          <cell r="AW11">
            <v>367</v>
          </cell>
          <cell r="AX11">
            <v>6112</v>
          </cell>
          <cell r="AY11">
            <v>6.517950505402581</v>
          </cell>
          <cell r="AZ11">
            <v>329.21995783793955</v>
          </cell>
          <cell r="BA11">
            <v>5.9323144835254915</v>
          </cell>
          <cell r="BC11">
            <v>2172</v>
          </cell>
          <cell r="BD11">
            <v>-1.3623978201634857</v>
          </cell>
          <cell r="BE11">
            <v>1188.569401454175</v>
          </cell>
          <cell r="BG11">
            <v>3047.8677378831676</v>
          </cell>
          <cell r="BI11">
            <v>3257.390712794268</v>
          </cell>
          <cell r="BO11">
            <v>7592</v>
          </cell>
        </row>
        <row r="12">
          <cell r="A12">
            <v>32295</v>
          </cell>
          <cell r="B12">
            <v>5686.7839999999997</v>
          </cell>
          <cell r="C12">
            <v>1.9196462015522497</v>
          </cell>
          <cell r="D12">
            <v>31852</v>
          </cell>
          <cell r="F12">
            <v>1116.308</v>
          </cell>
          <cell r="G12">
            <v>11.009479940771506</v>
          </cell>
          <cell r="N12">
            <v>5130.2939999999999</v>
          </cell>
          <cell r="P12">
            <v>3777.272288474659</v>
          </cell>
          <cell r="R12">
            <v>15710.65828847466</v>
          </cell>
          <cell r="S12">
            <v>3.5328103736654848</v>
          </cell>
          <cell r="U12">
            <v>9123.2317346506879</v>
          </cell>
          <cell r="V12">
            <v>5.5360564000062729</v>
          </cell>
          <cell r="W12">
            <v>5405.3317332670304</v>
          </cell>
          <cell r="X12">
            <v>2.949796148319253</v>
          </cell>
          <cell r="AA12">
            <v>6516.4401231283537</v>
          </cell>
          <cell r="AB12">
            <v>4.2447140458554911</v>
          </cell>
          <cell r="AF12">
            <v>1.8117114202523377</v>
          </cell>
          <cell r="AG12">
            <v>3962.6775570325708</v>
          </cell>
          <cell r="AN12">
            <v>925.55716852080457</v>
          </cell>
          <cell r="AU12">
            <v>6424</v>
          </cell>
          <cell r="AV12">
            <v>10.453920220082535</v>
          </cell>
          <cell r="AW12">
            <v>599</v>
          </cell>
          <cell r="AX12">
            <v>6918</v>
          </cell>
          <cell r="AY12">
            <v>13.187172774869115</v>
          </cell>
          <cell r="AZ12">
            <v>281.45226673296929</v>
          </cell>
          <cell r="BA12">
            <v>-14.50935460251902</v>
          </cell>
          <cell r="BC12">
            <v>1812</v>
          </cell>
          <cell r="BD12">
            <v>-16.574585635359117</v>
          </cell>
          <cell r="BE12">
            <v>1167.6164429674291</v>
          </cell>
          <cell r="BG12">
            <v>2851.7151199538544</v>
          </cell>
          <cell r="BI12">
            <v>3041.0165602070697</v>
          </cell>
          <cell r="BO12">
            <v>6892</v>
          </cell>
        </row>
        <row r="13">
          <cell r="A13">
            <v>32660</v>
          </cell>
          <cell r="B13">
            <v>6761.7159999999994</v>
          </cell>
          <cell r="C13">
            <v>18.90228290717566</v>
          </cell>
          <cell r="D13">
            <v>38635</v>
          </cell>
          <cell r="F13">
            <v>1225.009</v>
          </cell>
          <cell r="G13">
            <v>9.7375455519444376</v>
          </cell>
          <cell r="N13">
            <v>6347.8670000000002</v>
          </cell>
          <cell r="P13">
            <v>3749.5063527783695</v>
          </cell>
          <cell r="R13">
            <v>18084.098352778368</v>
          </cell>
          <cell r="S13">
            <v>15.107196787832011</v>
          </cell>
          <cell r="U13">
            <v>10052.409203165431</v>
          </cell>
          <cell r="V13">
            <v>10.184740402741932</v>
          </cell>
          <cell r="W13">
            <v>6432.84280547241</v>
          </cell>
          <cell r="X13">
            <v>19.009213918945598</v>
          </cell>
          <cell r="AA13">
            <v>7654.0845404229403</v>
          </cell>
          <cell r="AB13">
            <v>17.458065996138352</v>
          </cell>
          <cell r="AF13">
            <v>9.1727571231861038</v>
          </cell>
          <cell r="AG13">
            <v>5106.7194581981867</v>
          </cell>
          <cell r="AN13">
            <v>995.52304056178014</v>
          </cell>
          <cell r="AU13">
            <v>7905</v>
          </cell>
          <cell r="AV13">
            <v>23.054171855541728</v>
          </cell>
          <cell r="AW13">
            <v>1030</v>
          </cell>
          <cell r="AX13">
            <v>8779</v>
          </cell>
          <cell r="AY13">
            <v>26.900838392599024</v>
          </cell>
          <cell r="AZ13">
            <v>328.87319452758948</v>
          </cell>
          <cell r="BA13">
            <v>16.848657267916511</v>
          </cell>
          <cell r="BC13">
            <v>1597</v>
          </cell>
          <cell r="BD13">
            <v>-11.865342163355407</v>
          </cell>
          <cell r="BE13">
            <v>1241.1475418018135</v>
          </cell>
          <cell r="BG13">
            <v>2753.9833122165892</v>
          </cell>
          <cell r="BI13">
            <v>3556.2286864045373</v>
          </cell>
          <cell r="BO13">
            <v>6970</v>
          </cell>
        </row>
        <row r="14">
          <cell r="A14">
            <v>33025</v>
          </cell>
          <cell r="B14">
            <v>6082.7870000000012</v>
          </cell>
          <cell r="C14">
            <v>-10.040779589086535</v>
          </cell>
          <cell r="D14">
            <v>30016</v>
          </cell>
          <cell r="F14">
            <v>1304.5930000000001</v>
          </cell>
          <cell r="G14">
            <v>6.496605331062888</v>
          </cell>
          <cell r="N14">
            <v>7054.4359999999997</v>
          </cell>
          <cell r="P14">
            <v>4591.9809824642989</v>
          </cell>
          <cell r="R14">
            <v>19033.796982464301</v>
          </cell>
          <cell r="S14">
            <v>5.2515674885169172</v>
          </cell>
          <cell r="U14">
            <v>10679</v>
          </cell>
          <cell r="V14">
            <v>6.2332400539092614</v>
          </cell>
          <cell r="W14">
            <v>5742.081316483388</v>
          </cell>
          <cell r="X14">
            <v>-10.738043970255145</v>
          </cell>
          <cell r="AA14">
            <v>7045.934416203615</v>
          </cell>
          <cell r="AB14">
            <v>-7.9454325466036817</v>
          </cell>
          <cell r="AF14">
            <v>-5.8503929368390439</v>
          </cell>
          <cell r="AG14">
            <v>5650.3238983372839</v>
          </cell>
          <cell r="AN14">
            <v>887.5817686148539</v>
          </cell>
          <cell r="AU14">
            <v>8499</v>
          </cell>
          <cell r="AV14">
            <v>7.5142314990512382</v>
          </cell>
          <cell r="AW14">
            <v>682</v>
          </cell>
          <cell r="AX14">
            <v>9174</v>
          </cell>
          <cell r="AY14">
            <v>4.4993735049549954</v>
          </cell>
          <cell r="AZ14">
            <v>340.70568351661313</v>
          </cell>
          <cell r="BA14">
            <v>3.597887935506705</v>
          </cell>
          <cell r="BC14">
            <v>1699</v>
          </cell>
          <cell r="BD14">
            <v>6.3869755792110183</v>
          </cell>
          <cell r="BE14">
            <v>1404.1121016627158</v>
          </cell>
          <cell r="BG14">
            <v>3704.399213849445</v>
          </cell>
          <cell r="BI14">
            <v>3378.0431006914523</v>
          </cell>
          <cell r="BO14">
            <v>8369</v>
          </cell>
        </row>
        <row r="15">
          <cell r="A15">
            <v>33390</v>
          </cell>
          <cell r="B15">
            <v>4498.7049999999999</v>
          </cell>
          <cell r="C15">
            <v>-26.042042899085583</v>
          </cell>
          <cell r="D15">
            <v>23580</v>
          </cell>
          <cell r="F15">
            <v>1092.645</v>
          </cell>
          <cell r="G15">
            <v>-16.246292905143601</v>
          </cell>
          <cell r="N15">
            <v>5713.6450000000004</v>
          </cell>
          <cell r="P15">
            <v>4301.8955756710784</v>
          </cell>
          <cell r="R15">
            <v>15606.890575671079</v>
          </cell>
          <cell r="S15">
            <v>-18.004323624710327</v>
          </cell>
          <cell r="U15">
            <v>9109</v>
          </cell>
          <cell r="V15">
            <v>-14.701751100290295</v>
          </cell>
          <cell r="W15">
            <v>4206.3860914972338</v>
          </cell>
          <cell r="X15">
            <v>-26.744574664551372</v>
          </cell>
          <cell r="AA15">
            <v>5295.5470642302807</v>
          </cell>
          <cell r="AB15">
            <v>-24.842515535596654</v>
          </cell>
          <cell r="AF15">
            <v>-21.104699093157464</v>
          </cell>
          <cell r="AG15">
            <v>4143.1701576652495</v>
          </cell>
          <cell r="AN15">
            <v>769.20410466726594</v>
          </cell>
          <cell r="AU15">
            <v>6455</v>
          </cell>
          <cell r="AV15">
            <v>-24.049888222143778</v>
          </cell>
          <cell r="AW15">
            <v>145</v>
          </cell>
          <cell r="AX15">
            <v>6659</v>
          </cell>
          <cell r="AY15">
            <v>-27.414432090691086</v>
          </cell>
          <cell r="AZ15">
            <v>292.31890850276613</v>
          </cell>
          <cell r="BA15">
            <v>-14.201927750197807</v>
          </cell>
          <cell r="BC15">
            <v>1665</v>
          </cell>
          <cell r="BD15">
            <v>-2.0011771630370823</v>
          </cell>
          <cell r="BE15">
            <v>1570.474842334751</v>
          </cell>
          <cell r="BG15">
            <v>3532.6914710038127</v>
          </cell>
          <cell r="BI15">
            <v>1884.0307508917176</v>
          </cell>
          <cell r="BO15">
            <v>7191</v>
          </cell>
        </row>
        <row r="16">
          <cell r="A16">
            <v>33756</v>
          </cell>
          <cell r="B16">
            <v>4201.9710000000005</v>
          </cell>
          <cell r="C16">
            <v>-6.5959870673893857</v>
          </cell>
          <cell r="D16">
            <v>25421</v>
          </cell>
          <cell r="F16">
            <v>1069.1369999999999</v>
          </cell>
          <cell r="G16">
            <v>-2.151476463078128</v>
          </cell>
          <cell r="N16">
            <v>4216.0429999999997</v>
          </cell>
          <cell r="P16">
            <v>3474.8509497588448</v>
          </cell>
          <cell r="R16">
            <v>12962.001949758844</v>
          </cell>
          <cell r="S16">
            <v>-16.946928749761604</v>
          </cell>
          <cell r="U16">
            <v>7689</v>
          </cell>
          <cell r="V16">
            <v>-15.588977933911519</v>
          </cell>
          <cell r="W16">
            <v>3957.4323208662631</v>
          </cell>
          <cell r="X16">
            <v>-5.9184717050630349</v>
          </cell>
          <cell r="AA16">
            <v>5025.2170944991703</v>
          </cell>
          <cell r="AB16">
            <v>-5.1048544456738458</v>
          </cell>
          <cell r="AF16">
            <v>-5.1332288401253923</v>
          </cell>
          <cell r="AG16">
            <v>2952.4765773376103</v>
          </cell>
          <cell r="AN16">
            <v>625.86682556831306</v>
          </cell>
          <cell r="AU16">
            <v>4873</v>
          </cell>
          <cell r="AV16">
            <v>-24.50813323005422</v>
          </cell>
          <cell r="AW16">
            <v>209</v>
          </cell>
          <cell r="AX16">
            <v>5090</v>
          </cell>
          <cell r="AY16">
            <v>-23.562096410872503</v>
          </cell>
          <cell r="AZ16">
            <v>244.53867913373733</v>
          </cell>
          <cell r="BA16">
            <v>-16.345240755637491</v>
          </cell>
          <cell r="BC16">
            <v>1707</v>
          </cell>
          <cell r="BD16">
            <v>2.522522522522519</v>
          </cell>
          <cell r="BE16">
            <v>1263.5664226623894</v>
          </cell>
          <cell r="BG16">
            <v>2848.9841241905315</v>
          </cell>
          <cell r="BI16">
            <v>2751.5585476462493</v>
          </cell>
          <cell r="BO16">
            <v>7061</v>
          </cell>
        </row>
        <row r="17">
          <cell r="A17">
            <v>34121</v>
          </cell>
          <cell r="B17">
            <v>4890.223</v>
          </cell>
          <cell r="C17">
            <v>16.379265825489988</v>
          </cell>
          <cell r="D17">
            <v>28154</v>
          </cell>
          <cell r="F17">
            <v>1145.2429999999999</v>
          </cell>
          <cell r="G17">
            <v>7.1184516109722207</v>
          </cell>
          <cell r="N17">
            <v>3713.4340000000002</v>
          </cell>
          <cell r="P17">
            <v>3773.672009138003</v>
          </cell>
          <cell r="R17">
            <v>13522.572009138003</v>
          </cell>
          <cell r="S17">
            <v>4.3247182152259089</v>
          </cell>
          <cell r="U17">
            <v>8319</v>
          </cell>
          <cell r="V17">
            <v>8.1935232149824344</v>
          </cell>
          <cell r="W17">
            <v>4622.8566807341513</v>
          </cell>
          <cell r="X17">
            <v>16.814548068436199</v>
          </cell>
          <cell r="AA17">
            <v>5767.3289244816597</v>
          </cell>
          <cell r="AB17">
            <v>14.767756616820371</v>
          </cell>
          <cell r="AF17">
            <v>15.517003992840417</v>
          </cell>
          <cell r="AG17">
            <v>2785.996939226301</v>
          </cell>
          <cell r="AN17">
            <v>727.91455342109214</v>
          </cell>
          <cell r="AU17">
            <v>4822</v>
          </cell>
          <cell r="AV17">
            <v>-1.0465832136261066</v>
          </cell>
          <cell r="AW17">
            <v>1130</v>
          </cell>
          <cell r="AX17">
            <v>5726</v>
          </cell>
          <cell r="AY17">
            <v>12.495088408644396</v>
          </cell>
          <cell r="AZ17">
            <v>267.36631926584869</v>
          </cell>
          <cell r="BA17">
            <v>9.3349813669464599</v>
          </cell>
          <cell r="BC17">
            <v>1367</v>
          </cell>
          <cell r="BD17">
            <v>-19.917984768599883</v>
          </cell>
          <cell r="BE17">
            <v>927.43706077369916</v>
          </cell>
          <cell r="BG17">
            <v>3045.757455716911</v>
          </cell>
          <cell r="BI17">
            <v>3079.6684079910501</v>
          </cell>
          <cell r="BO17">
            <v>6138</v>
          </cell>
        </row>
        <row r="18">
          <cell r="A18">
            <v>34486</v>
          </cell>
          <cell r="B18">
            <v>5426.5010000000002</v>
          </cell>
          <cell r="C18">
            <v>10.966330165311478</v>
          </cell>
          <cell r="D18">
            <v>31466</v>
          </cell>
          <cell r="F18">
            <v>1267.2429999999999</v>
          </cell>
          <cell r="G18">
            <v>10.652761029755254</v>
          </cell>
          <cell r="N18">
            <v>3517.5889999999999</v>
          </cell>
          <cell r="P18">
            <v>4189.978546616434</v>
          </cell>
          <cell r="R18">
            <v>14401.311546616434</v>
          </cell>
          <cell r="S18">
            <v>6.4983165693968337</v>
          </cell>
          <cell r="U18">
            <v>8982</v>
          </cell>
          <cell r="V18">
            <v>7.9697078975838442</v>
          </cell>
          <cell r="W18">
            <v>5146.6363644637258</v>
          </cell>
          <cell r="X18">
            <v>11.330216788083373</v>
          </cell>
          <cell r="AA18">
            <v>6411.2124311584521</v>
          </cell>
          <cell r="AB18">
            <v>11.16432780422112</v>
          </cell>
          <cell r="AF18">
            <v>15.804529201430274</v>
          </cell>
          <cell r="AG18">
            <v>2526.3429200546316</v>
          </cell>
          <cell r="AN18">
            <v>1078.6168435948171</v>
          </cell>
          <cell r="AU18">
            <v>4867</v>
          </cell>
          <cell r="AV18">
            <v>0.93322272915803417</v>
          </cell>
          <cell r="AW18">
            <v>416</v>
          </cell>
          <cell r="AX18">
            <v>5245</v>
          </cell>
          <cell r="AY18">
            <v>-8.4002794271742953</v>
          </cell>
          <cell r="AZ18">
            <v>279.86463553627436</v>
          </cell>
          <cell r="BA18">
            <v>4.6746038561417791</v>
          </cell>
          <cell r="BC18">
            <v>1366</v>
          </cell>
          <cell r="BD18">
            <v>-7.3152889539140897E-2</v>
          </cell>
          <cell r="BE18">
            <v>991.24607994536836</v>
          </cell>
          <cell r="BG18">
            <v>3111.3617030216169</v>
          </cell>
          <cell r="BI18">
            <v>2687.8606481914671</v>
          </cell>
          <cell r="BO18">
            <v>6833</v>
          </cell>
        </row>
        <row r="19">
          <cell r="A19">
            <v>34851</v>
          </cell>
          <cell r="B19">
            <v>5426.0079999999998</v>
          </cell>
          <cell r="C19">
            <v>-9.0850439353196144E-3</v>
          </cell>
          <cell r="D19">
            <v>29459</v>
          </cell>
          <cell r="F19">
            <v>1342.2150000000001</v>
          </cell>
          <cell r="G19">
            <v>5.9161502568962909</v>
          </cell>
          <cell r="N19">
            <v>4129.893</v>
          </cell>
          <cell r="P19">
            <v>4266.4548539426278</v>
          </cell>
          <cell r="R19">
            <v>15164.570853942629</v>
          </cell>
          <cell r="S19">
            <v>5.2999291408671878</v>
          </cell>
          <cell r="U19">
            <v>9259</v>
          </cell>
          <cell r="V19">
            <v>3.0839456691160061</v>
          </cell>
          <cell r="W19">
            <v>5185.5276457299324</v>
          </cell>
          <cell r="X19">
            <v>0.75566405924345825</v>
          </cell>
          <cell r="AA19">
            <v>6518.0299079161869</v>
          </cell>
          <cell r="AB19">
            <v>1.6661041558785783</v>
          </cell>
          <cell r="AF19">
            <v>-1.0086455331412059</v>
          </cell>
          <cell r="AG19">
            <v>2848.2654845694424</v>
          </cell>
          <cell r="AN19">
            <v>739.30880475155459</v>
          </cell>
          <cell r="AU19">
            <v>5451</v>
          </cell>
          <cell r="AV19">
            <v>11.999178138483657</v>
          </cell>
          <cell r="AW19">
            <v>-326</v>
          </cell>
          <cell r="AX19">
            <v>5275</v>
          </cell>
          <cell r="AY19">
            <v>0.57197330791229906</v>
          </cell>
          <cell r="AZ19">
            <v>240.48035427006744</v>
          </cell>
          <cell r="BA19">
            <v>-14.072618067923838</v>
          </cell>
          <cell r="BC19">
            <v>1043</v>
          </cell>
          <cell r="BD19">
            <v>-23.645680819912151</v>
          </cell>
          <cell r="BE19">
            <v>1281.6275154305577</v>
          </cell>
          <cell r="BG19">
            <v>3527.146049191073</v>
          </cell>
          <cell r="BI19">
            <v>2287.0333432945563</v>
          </cell>
          <cell r="BO19">
            <v>7889</v>
          </cell>
        </row>
        <row r="20">
          <cell r="A20">
            <v>35217</v>
          </cell>
          <cell r="B20">
            <v>4740.8410000000003</v>
          </cell>
          <cell r="C20">
            <v>-12.627460188042472</v>
          </cell>
          <cell r="D20">
            <v>23675</v>
          </cell>
          <cell r="F20">
            <v>1302.204</v>
          </cell>
          <cell r="G20">
            <v>-2.9809680267319449</v>
          </cell>
          <cell r="N20">
            <v>4912.1759999999995</v>
          </cell>
          <cell r="P20">
            <v>4063.0646460801809</v>
          </cell>
          <cell r="R20">
            <v>15018.28564608018</v>
          </cell>
          <cell r="S20">
            <v>-0.96465115479622554</v>
          </cell>
          <cell r="U20">
            <v>9365</v>
          </cell>
          <cell r="V20">
            <v>1.14483205529754</v>
          </cell>
          <cell r="W20">
            <v>4469.5637322330876</v>
          </cell>
          <cell r="X20">
            <v>-13.80696358038726</v>
          </cell>
          <cell r="AA20">
            <v>5709.9918127328519</v>
          </cell>
          <cell r="AB20">
            <v>-12.396968203566662</v>
          </cell>
          <cell r="AF20">
            <v>-6.8101476398419685</v>
          </cell>
          <cell r="AG20">
            <v>3610.7800999297565</v>
          </cell>
          <cell r="AN20">
            <v>980.33901798803595</v>
          </cell>
          <cell r="AU20">
            <v>6867</v>
          </cell>
          <cell r="AV20">
            <v>25.976884975233894</v>
          </cell>
          <cell r="AW20">
            <v>373</v>
          </cell>
          <cell r="AX20">
            <v>7208</v>
          </cell>
          <cell r="AY20">
            <v>36.644549763033176</v>
          </cell>
          <cell r="AZ20">
            <v>271.2772677669127</v>
          </cell>
          <cell r="BA20">
            <v>12.8064155553677</v>
          </cell>
          <cell r="BC20">
            <v>1531</v>
          </cell>
          <cell r="BD20">
            <v>46.788111217641415</v>
          </cell>
          <cell r="BE20">
            <v>1301.395900070243</v>
          </cell>
          <cell r="BG20">
            <v>3082.7256280921447</v>
          </cell>
          <cell r="BI20">
            <v>2436.8252845704646</v>
          </cell>
          <cell r="BO20">
            <v>6984</v>
          </cell>
        </row>
        <row r="21">
          <cell r="A21">
            <v>35582</v>
          </cell>
          <cell r="B21">
            <v>4774.0490000000009</v>
          </cell>
          <cell r="C21">
            <v>0.70046643622936333</v>
          </cell>
          <cell r="D21">
            <v>24699</v>
          </cell>
          <cell r="F21">
            <v>1436.7570000000001</v>
          </cell>
          <cell r="G21">
            <v>10.332712846835058</v>
          </cell>
          <cell r="N21">
            <v>5417.3019999999997</v>
          </cell>
          <cell r="P21">
            <v>4222.7031392601739</v>
          </cell>
          <cell r="R21">
            <v>15850.811139260175</v>
          </cell>
          <cell r="S21">
            <v>5.5434122961783405</v>
          </cell>
          <cell r="U21">
            <v>10283</v>
          </cell>
          <cell r="V21">
            <v>9.8024559530165423</v>
          </cell>
          <cell r="W21">
            <v>4572.1370413256955</v>
          </cell>
          <cell r="X21">
            <v>2.2949288842864322</v>
          </cell>
          <cell r="AA21">
            <v>5940.8595160640107</v>
          </cell>
          <cell r="AB21">
            <v>4.0432230185749374</v>
          </cell>
          <cell r="AF21">
            <v>7.4528617650340356</v>
          </cell>
          <cell r="AG21">
            <v>4253.0487756742541</v>
          </cell>
          <cell r="AN21">
            <v>1603.5779114623606</v>
          </cell>
          <cell r="AU21">
            <v>8766</v>
          </cell>
          <cell r="AV21">
            <v>27.653997378768015</v>
          </cell>
          <cell r="AW21">
            <v>734</v>
          </cell>
          <cell r="AX21">
            <v>9376</v>
          </cell>
          <cell r="AY21">
            <v>30.077691453940059</v>
          </cell>
          <cell r="AZ21">
            <v>201.91195867430542</v>
          </cell>
          <cell r="BA21">
            <v>-25.569893734040207</v>
          </cell>
          <cell r="BC21">
            <v>668</v>
          </cell>
          <cell r="BD21">
            <v>-56.368386675375568</v>
          </cell>
          <cell r="BE21">
            <v>1164.2532243257456</v>
          </cell>
          <cell r="BG21">
            <v>2619.1252277978133</v>
          </cell>
          <cell r="BI21">
            <v>2412.6750639404513</v>
          </cell>
          <cell r="BO21">
            <v>5371</v>
          </cell>
        </row>
        <row r="22">
          <cell r="A22">
            <v>35947</v>
          </cell>
          <cell r="B22">
            <v>6473.0580000000009</v>
          </cell>
          <cell r="C22">
            <v>35.58842818747776</v>
          </cell>
          <cell r="D22">
            <v>33602</v>
          </cell>
          <cell r="F22">
            <v>1677.4490000000001</v>
          </cell>
          <cell r="G22">
            <v>16.752450135965937</v>
          </cell>
          <cell r="N22">
            <v>4811.6669999999995</v>
          </cell>
          <cell r="P22">
            <v>5296.4620075449475</v>
          </cell>
          <cell r="R22">
            <v>18258.636007544948</v>
          </cell>
          <cell r="S22">
            <v>15.19054669903257</v>
          </cell>
          <cell r="U22">
            <v>11268</v>
          </cell>
          <cell r="V22">
            <v>9.5789166585626759</v>
          </cell>
          <cell r="W22">
            <v>6287.1151143094039</v>
          </cell>
          <cell r="X22">
            <v>37.509332233104914</v>
          </cell>
          <cell r="AA22">
            <v>7872.1910371265694</v>
          </cell>
          <cell r="AB22">
            <v>32.509294586755708</v>
          </cell>
          <cell r="AF22">
            <v>28.086387706364867</v>
          </cell>
          <cell r="AG22">
            <v>3641.0379638668651</v>
          </cell>
          <cell r="AN22">
            <v>2568.5681707263434</v>
          </cell>
          <cell r="AU22">
            <v>8703</v>
          </cell>
          <cell r="AV22">
            <v>-0.71868583162217892</v>
          </cell>
          <cell r="AW22">
            <v>316</v>
          </cell>
          <cell r="AX22">
            <v>8982</v>
          </cell>
          <cell r="AY22">
            <v>-4.202218430034133</v>
          </cell>
          <cell r="AZ22">
            <v>185.942885690597</v>
          </cell>
          <cell r="BA22">
            <v>-7.9089287670510817</v>
          </cell>
          <cell r="BC22">
            <v>841</v>
          </cell>
          <cell r="BD22">
            <v>25.898203592814362</v>
          </cell>
          <cell r="BE22">
            <v>1170.6290361331344</v>
          </cell>
          <cell r="BG22">
            <v>2727.8938368186041</v>
          </cell>
          <cell r="BI22">
            <v>2524.16116417483</v>
          </cell>
          <cell r="BO22">
            <v>6530</v>
          </cell>
        </row>
        <row r="23">
          <cell r="A23">
            <v>36312</v>
          </cell>
          <cell r="B23">
            <v>7652.6409999999987</v>
          </cell>
          <cell r="C23">
            <v>18.222963551384797</v>
          </cell>
          <cell r="D23">
            <v>37472</v>
          </cell>
          <cell r="F23">
            <v>1802.5700000000002</v>
          </cell>
          <cell r="G23">
            <v>7.4590047148974437</v>
          </cell>
          <cell r="N23">
            <v>5599.0209999999997</v>
          </cell>
          <cell r="P23">
            <v>6484.0325977741068</v>
          </cell>
          <cell r="R23">
            <v>21538.264597774105</v>
          </cell>
          <cell r="S23">
            <v>17.962067861333828</v>
          </cell>
          <cell r="U23">
            <v>13119</v>
          </cell>
          <cell r="V23">
            <v>16.427050053248138</v>
          </cell>
          <cell r="W23">
            <v>7394.666243981419</v>
          </cell>
          <cell r="X23">
            <v>17.616205676769638</v>
          </cell>
          <cell r="AA23">
            <v>9119.8815144004857</v>
          </cell>
          <cell r="AB23">
            <v>15.849341960701913</v>
          </cell>
          <cell r="AF23">
            <v>8.4225032425421453</v>
          </cell>
          <cell r="AG23">
            <v>4306.2954308823118</v>
          </cell>
          <cell r="AN23">
            <v>3558.6665390612839</v>
          </cell>
          <cell r="AU23">
            <v>11135</v>
          </cell>
          <cell r="AV23">
            <v>27.944386992990932</v>
          </cell>
          <cell r="AW23">
            <v>661</v>
          </cell>
          <cell r="AX23">
            <v>11672</v>
          </cell>
          <cell r="AY23">
            <v>29.948786461812517</v>
          </cell>
          <cell r="AZ23">
            <v>257.97475601857968</v>
          </cell>
          <cell r="BA23">
            <v>38.738707351160187</v>
          </cell>
          <cell r="BC23">
            <v>1082</v>
          </cell>
          <cell r="BD23">
            <v>28.656361474435201</v>
          </cell>
          <cell r="BE23">
            <v>1292.7255691176879</v>
          </cell>
          <cell r="BG23">
            <v>2925.3660587128229</v>
          </cell>
          <cell r="BI23">
            <v>3772.5788865699756</v>
          </cell>
          <cell r="BO23">
            <v>8153</v>
          </cell>
        </row>
        <row r="24">
          <cell r="A24">
            <v>36678</v>
          </cell>
          <cell r="B24">
            <v>9662.6990000000005</v>
          </cell>
          <cell r="C24">
            <v>26.266200126204819</v>
          </cell>
          <cell r="D24">
            <v>46441</v>
          </cell>
          <cell r="F24">
            <v>2137.58</v>
          </cell>
          <cell r="G24">
            <v>18.585131229300366</v>
          </cell>
          <cell r="N24">
            <v>5211.5860000000002</v>
          </cell>
          <cell r="P24">
            <v>5560.9112706784608</v>
          </cell>
          <cell r="R24">
            <v>22572.776270678463</v>
          </cell>
          <cell r="S24">
            <v>4.8031338282067182</v>
          </cell>
          <cell r="U24">
            <v>13550</v>
          </cell>
          <cell r="V24">
            <v>3.285311380440592</v>
          </cell>
          <cell r="W24">
            <v>9438.8916833652183</v>
          </cell>
          <cell r="X24">
            <v>27.644593710332927</v>
          </cell>
          <cell r="AA24">
            <v>11502.762899208617</v>
          </cell>
          <cell r="AB24">
            <v>26.128424816106556</v>
          </cell>
          <cell r="AF24">
            <v>20.164485981308424</v>
          </cell>
          <cell r="AG24">
            <v>4050.6113413371449</v>
          </cell>
          <cell r="AN24">
            <v>2822.6063514238094</v>
          </cell>
          <cell r="AU24">
            <v>10451</v>
          </cell>
          <cell r="AV24">
            <v>-6.1427929950606197</v>
          </cell>
          <cell r="AW24">
            <v>-64</v>
          </cell>
          <cell r="AX24">
            <v>10443</v>
          </cell>
          <cell r="AY24">
            <v>-10.529472241261139</v>
          </cell>
          <cell r="AZ24">
            <v>223.80731663478218</v>
          </cell>
          <cell r="BA24">
            <v>-13.244489465216013</v>
          </cell>
          <cell r="BC24">
            <v>670</v>
          </cell>
          <cell r="BD24">
            <v>-38.077634011090581</v>
          </cell>
          <cell r="BE24">
            <v>1160.9746586628553</v>
          </cell>
          <cell r="BG24">
            <v>2738.3049192546514</v>
          </cell>
          <cell r="BI24">
            <v>3376.2043212911112</v>
          </cell>
          <cell r="BO24">
            <v>8147</v>
          </cell>
        </row>
        <row r="25">
          <cell r="A25">
            <v>37043</v>
          </cell>
          <cell r="B25">
            <v>7859.1189999999997</v>
          </cell>
          <cell r="C25">
            <v>-18.665385313151127</v>
          </cell>
          <cell r="D25">
            <v>33688</v>
          </cell>
          <cell r="F25">
            <v>1760.4770000000001</v>
          </cell>
          <cell r="G25">
            <v>-17.641585344174249</v>
          </cell>
          <cell r="N25">
            <v>5135.9129999999996</v>
          </cell>
          <cell r="P25">
            <v>5015.7640210166928</v>
          </cell>
          <cell r="R25">
            <v>19771.273021016692</v>
          </cell>
          <cell r="S25">
            <v>-12.410982220653388</v>
          </cell>
          <cell r="U25">
            <v>12879</v>
          </cell>
          <cell r="V25">
            <v>-4.9520295202951985</v>
          </cell>
          <cell r="W25">
            <v>7715.9323262899661</v>
          </cell>
          <cell r="X25">
            <v>-18.253831221643715</v>
          </cell>
          <cell r="AA25">
            <v>9367.5842381853345</v>
          </cell>
          <cell r="AB25">
            <v>-18.562311331047098</v>
          </cell>
          <cell r="AF25">
            <v>-14.142608262817324</v>
          </cell>
          <cell r="AG25">
            <v>3894.024641015078</v>
          </cell>
          <cell r="AN25">
            <v>2557.052167105277</v>
          </cell>
          <cell r="AU25">
            <v>9630</v>
          </cell>
          <cell r="AV25">
            <v>-7.855707587790639</v>
          </cell>
          <cell r="AW25">
            <v>39</v>
          </cell>
          <cell r="AX25">
            <v>9712</v>
          </cell>
          <cell r="AY25">
            <v>-6.9999042420760276</v>
          </cell>
          <cell r="AZ25">
            <v>143.18667371003357</v>
          </cell>
          <cell r="BA25">
            <v>-36.022344638673552</v>
          </cell>
          <cell r="BC25">
            <v>394</v>
          </cell>
          <cell r="BD25">
            <v>-41.194029850746276</v>
          </cell>
          <cell r="BE25">
            <v>1241.8883589849215</v>
          </cell>
          <cell r="BG25">
            <v>2458.7118539114158</v>
          </cell>
          <cell r="BI25">
            <v>2820.3880252889981</v>
          </cell>
          <cell r="BO25">
            <v>7497</v>
          </cell>
        </row>
        <row r="26">
          <cell r="A26">
            <v>37408</v>
          </cell>
          <cell r="B26">
            <v>9411.9340000000011</v>
          </cell>
          <cell r="C26">
            <v>19.758130650522034</v>
          </cell>
          <cell r="D26">
            <v>46331</v>
          </cell>
          <cell r="F26">
            <v>2054.2049999999999</v>
          </cell>
          <cell r="G26">
            <v>16.684569011693974</v>
          </cell>
          <cell r="N26">
            <v>5555.4110000000001</v>
          </cell>
          <cell r="P26">
            <v>5187.9318966746723</v>
          </cell>
          <cell r="R26">
            <v>22209.481896674675</v>
          </cell>
          <cell r="S26">
            <v>12.332078329332607</v>
          </cell>
          <cell r="U26">
            <v>14527</v>
          </cell>
          <cell r="V26">
            <v>12.796024536066476</v>
          </cell>
          <cell r="W26">
            <v>9208.5413798029767</v>
          </cell>
          <cell r="X26">
            <v>19.344506799617026</v>
          </cell>
          <cell r="AA26">
            <v>11137.844389016571</v>
          </cell>
          <cell r="AB26">
            <v>18.897723317128843</v>
          </cell>
          <cell r="AF26">
            <v>17.689687658525987</v>
          </cell>
          <cell r="AG26">
            <v>4249.5151485828974</v>
          </cell>
          <cell r="AN26">
            <v>2890.660270229957</v>
          </cell>
          <cell r="AU26">
            <v>10613</v>
          </cell>
          <cell r="AV26">
            <v>10.207684319833854</v>
          </cell>
          <cell r="AW26">
            <v>-445</v>
          </cell>
          <cell r="AX26">
            <v>10307</v>
          </cell>
          <cell r="AY26">
            <v>6.1264415156507379</v>
          </cell>
          <cell r="AZ26">
            <v>203.39262019702437</v>
          </cell>
          <cell r="BA26">
            <v>42.047171658525627</v>
          </cell>
          <cell r="BC26">
            <v>775</v>
          </cell>
          <cell r="BD26">
            <v>96.700507614213208</v>
          </cell>
          <cell r="BE26">
            <v>1305.8958514171027</v>
          </cell>
          <cell r="BG26">
            <v>2297.2716264447154</v>
          </cell>
          <cell r="BI26">
            <v>3292.5379111547518</v>
          </cell>
          <cell r="BO26">
            <v>8465</v>
          </cell>
        </row>
      </sheetData>
      <sheetData sheetId="2">
        <row r="14">
          <cell r="I14">
            <v>-11.519771608665696</v>
          </cell>
        </row>
      </sheetData>
      <sheetData sheetId="3">
        <row r="7">
          <cell r="H7">
            <v>1152.5380000000002</v>
          </cell>
        </row>
        <row r="10">
          <cell r="BI10">
            <v>1295.7683235747779</v>
          </cell>
        </row>
        <row r="11">
          <cell r="BI11">
            <v>1026.5715434102922</v>
          </cell>
          <cell r="BJ11">
            <v>-20.775070301288356</v>
          </cell>
        </row>
        <row r="12">
          <cell r="BI12">
            <v>978.44474075197741</v>
          </cell>
          <cell r="BJ12">
            <v>-4.6881099488143345</v>
          </cell>
        </row>
        <row r="13">
          <cell r="BI13">
            <v>1307.6143385514627</v>
          </cell>
          <cell r="BJ13">
            <v>33.642124495094535</v>
          </cell>
        </row>
        <row r="14">
          <cell r="BI14">
            <v>1594.539547108956</v>
          </cell>
          <cell r="BJ14">
            <v>21.942647774522015</v>
          </cell>
        </row>
        <row r="15">
          <cell r="BI15">
            <v>1501.490612555378</v>
          </cell>
          <cell r="BJ15">
            <v>-5.8354736150811775</v>
          </cell>
        </row>
        <row r="16">
          <cell r="BI16">
            <v>1768.4353928341377</v>
          </cell>
          <cell r="BJ16">
            <v>17.778651298022297</v>
          </cell>
        </row>
        <row r="17">
          <cell r="BI17">
            <v>1382.9908966467456</v>
          </cell>
          <cell r="BJ17">
            <v>-21.795791791390773</v>
          </cell>
        </row>
        <row r="18">
          <cell r="BI18">
            <v>1161.0995295457906</v>
          </cell>
          <cell r="BJ18">
            <v>-16.044311472979434</v>
          </cell>
        </row>
        <row r="19">
          <cell r="BI19">
            <v>1346.313890014254</v>
          </cell>
          <cell r="BJ19">
            <v>15.951635131651232</v>
          </cell>
        </row>
        <row r="20">
          <cell r="BI20">
            <v>1463.8141293961721</v>
          </cell>
          <cell r="BJ20">
            <v>8.7275515950202553</v>
          </cell>
        </row>
        <row r="21">
          <cell r="BI21">
            <v>1451.489231396738</v>
          </cell>
          <cell r="BJ21">
            <v>-0.84197151482054977</v>
          </cell>
        </row>
        <row r="22">
          <cell r="BI22">
            <v>1437.6871753234377</v>
          </cell>
          <cell r="BJ22">
            <v>-0.9508893193798551</v>
          </cell>
        </row>
        <row r="23">
          <cell r="BI23">
            <v>1108.7931793889329</v>
          </cell>
          <cell r="BJ23">
            <v>-22.876603588017208</v>
          </cell>
        </row>
        <row r="24">
          <cell r="BI24">
            <v>3435.4695549675898</v>
          </cell>
          <cell r="BJ24">
            <v>209.83862624956907</v>
          </cell>
        </row>
        <row r="25">
          <cell r="BI25">
            <v>1959.3274936649882</v>
          </cell>
          <cell r="BJ25">
            <v>-42.967694450039374</v>
          </cell>
        </row>
        <row r="26">
          <cell r="BI26">
            <v>906.73917140408662</v>
          </cell>
          <cell r="BJ26">
            <v>-53.721918651383781</v>
          </cell>
        </row>
      </sheetData>
      <sheetData sheetId="4">
        <row r="9">
          <cell r="A9">
            <v>1985</v>
          </cell>
          <cell r="BI9">
            <v>-2416.2352513224432</v>
          </cell>
        </row>
        <row r="10">
          <cell r="A10">
            <v>1986</v>
          </cell>
          <cell r="BI10">
            <v>606.34326691207525</v>
          </cell>
        </row>
        <row r="11">
          <cell r="A11">
            <v>1987</v>
          </cell>
          <cell r="BI11">
            <v>804.87719605902385</v>
          </cell>
          <cell r="BJ11">
            <v>32.742827368731668</v>
          </cell>
        </row>
        <row r="12">
          <cell r="A12">
            <v>1988</v>
          </cell>
          <cell r="BI12">
            <v>596.94495264173952</v>
          </cell>
          <cell r="BJ12">
            <v>-25.834033369984567</v>
          </cell>
        </row>
        <row r="13">
          <cell r="A13">
            <v>1989</v>
          </cell>
          <cell r="BI13">
            <v>945.26970840044009</v>
          </cell>
          <cell r="BJ13">
            <v>58.351235606769578</v>
          </cell>
        </row>
        <row r="14">
          <cell r="A14">
            <v>1990</v>
          </cell>
          <cell r="BI14">
            <v>1361.1328703797928</v>
          </cell>
          <cell r="BJ14">
            <v>43.994127631897271</v>
          </cell>
        </row>
        <row r="15">
          <cell r="A15">
            <v>1991</v>
          </cell>
          <cell r="BI15">
            <v>951.33761938369025</v>
          </cell>
          <cell r="BJ15">
            <v>-30.106924894243324</v>
          </cell>
        </row>
        <row r="16">
          <cell r="A16">
            <v>1992</v>
          </cell>
          <cell r="BI16">
            <v>889.26603620846936</v>
          </cell>
          <cell r="BJ16">
            <v>-6.5246640005083627</v>
          </cell>
        </row>
        <row r="17">
          <cell r="A17">
            <v>1993</v>
          </cell>
          <cell r="BI17">
            <v>835.6687399049365</v>
          </cell>
          <cell r="BJ17">
            <v>-6.0271385750943152</v>
          </cell>
        </row>
        <row r="18">
          <cell r="A18">
            <v>1994</v>
          </cell>
          <cell r="BI18">
            <v>616.21420909504081</v>
          </cell>
          <cell r="BJ18">
            <v>-26.260947709359129</v>
          </cell>
        </row>
        <row r="19">
          <cell r="A19">
            <v>1995</v>
          </cell>
          <cell r="BI19">
            <v>1113.1335128977053</v>
          </cell>
          <cell r="BJ19">
            <v>80.640675996814437</v>
          </cell>
        </row>
        <row r="20">
          <cell r="A20">
            <v>1996</v>
          </cell>
          <cell r="BI20">
            <v>947.21084429593157</v>
          </cell>
          <cell r="BJ20">
            <v>-14.905909010846718</v>
          </cell>
        </row>
        <row r="21">
          <cell r="A21">
            <v>1997</v>
          </cell>
          <cell r="BI21">
            <v>1155.2598719141984</v>
          </cell>
          <cell r="BJ21">
            <v>21.964384051463327</v>
          </cell>
        </row>
        <row r="22">
          <cell r="A22">
            <v>1998</v>
          </cell>
          <cell r="BI22">
            <v>2608.9721885997092</v>
          </cell>
          <cell r="BJ22">
            <v>125.83422587653756</v>
          </cell>
        </row>
        <row r="23">
          <cell r="A23">
            <v>1999</v>
          </cell>
          <cell r="BI23">
            <v>1193.1323774716457</v>
          </cell>
          <cell r="BJ23">
            <v>-54.268106701741992</v>
          </cell>
        </row>
        <row r="24">
          <cell r="A24">
            <v>2000</v>
          </cell>
          <cell r="BI24">
            <v>1156.4157775404333</v>
          </cell>
          <cell r="BJ24">
            <v>-3.0773282683869585</v>
          </cell>
        </row>
        <row r="25">
          <cell r="A25">
            <v>2001</v>
          </cell>
          <cell r="BI25">
            <v>1495.4474453871371</v>
          </cell>
          <cell r="BJ25">
            <v>29.317454364708361</v>
          </cell>
        </row>
        <row r="26">
          <cell r="A26">
            <v>2002</v>
          </cell>
          <cell r="BI26">
            <v>946.98957305855538</v>
          </cell>
          <cell r="BJ26">
            <v>-36.675168627313312</v>
          </cell>
        </row>
      </sheetData>
      <sheetData sheetId="5">
        <row r="5">
          <cell r="AG5">
            <v>278.90908783783777</v>
          </cell>
          <cell r="AN5">
            <v>166.74272482427213</v>
          </cell>
        </row>
        <row r="6">
          <cell r="AG6">
            <v>226.85773076923073</v>
          </cell>
          <cell r="AN6">
            <v>70.623101119624664</v>
          </cell>
        </row>
        <row r="7">
          <cell r="AG7">
            <v>134.49534452736319</v>
          </cell>
          <cell r="AN7">
            <v>20.634395597377967</v>
          </cell>
        </row>
        <row r="8">
          <cell r="AG8">
            <v>105.54392634207242</v>
          </cell>
          <cell r="AN8">
            <v>4.415665889521839</v>
          </cell>
        </row>
        <row r="9">
          <cell r="AG9">
            <v>138.70824225934592</v>
          </cell>
          <cell r="AN9">
            <v>45.210391530046842</v>
          </cell>
        </row>
        <row r="10">
          <cell r="AG10">
            <v>248.92847309514733</v>
          </cell>
          <cell r="AN10">
            <v>89.695028720497703</v>
          </cell>
          <cell r="AU10">
            <v>461</v>
          </cell>
          <cell r="AW10">
            <v>30</v>
          </cell>
          <cell r="AX10">
            <v>487</v>
          </cell>
        </row>
        <row r="11">
          <cell r="AG11">
            <v>274.24478717813975</v>
          </cell>
          <cell r="AN11">
            <v>93.436924415640021</v>
          </cell>
          <cell r="AU11">
            <v>491</v>
          </cell>
          <cell r="AW11">
            <v>7</v>
          </cell>
          <cell r="AX11">
            <v>500</v>
          </cell>
        </row>
        <row r="12">
          <cell r="AG12">
            <v>250.96893433948679</v>
          </cell>
          <cell r="AN12">
            <v>73.153648048517439</v>
          </cell>
          <cell r="AU12">
            <v>427</v>
          </cell>
          <cell r="AW12">
            <v>18</v>
          </cell>
          <cell r="AX12">
            <v>446</v>
          </cell>
        </row>
        <row r="13">
          <cell r="AG13">
            <v>264.66164385891096</v>
          </cell>
          <cell r="AN13">
            <v>126.0982579255666</v>
          </cell>
          <cell r="AU13">
            <v>509</v>
          </cell>
          <cell r="AW13">
            <v>29</v>
          </cell>
          <cell r="AX13">
            <v>536</v>
          </cell>
        </row>
        <row r="14">
          <cell r="AG14">
            <v>280.8975898777021</v>
          </cell>
          <cell r="AN14">
            <v>76.183937986218695</v>
          </cell>
          <cell r="AU14">
            <v>467</v>
          </cell>
          <cell r="AW14">
            <v>63</v>
          </cell>
          <cell r="AX14">
            <v>531</v>
          </cell>
        </row>
        <row r="15">
          <cell r="AG15">
            <v>164.97690534249284</v>
          </cell>
          <cell r="AN15">
            <v>55.345312466041264</v>
          </cell>
          <cell r="AU15">
            <v>292</v>
          </cell>
          <cell r="AW15">
            <v>-21</v>
          </cell>
          <cell r="AX15">
            <v>275</v>
          </cell>
        </row>
        <row r="16">
          <cell r="AG16">
            <v>197.59635452658966</v>
          </cell>
          <cell r="AN16">
            <v>188.84172708286309</v>
          </cell>
          <cell r="AU16">
            <v>542</v>
          </cell>
          <cell r="AW16">
            <v>35</v>
          </cell>
          <cell r="AX16">
            <v>564</v>
          </cell>
        </row>
        <row r="17">
          <cell r="AG17">
            <v>147.77293657510936</v>
          </cell>
          <cell r="AN17">
            <v>114.27447047922561</v>
          </cell>
          <cell r="AU17">
            <v>367</v>
          </cell>
          <cell r="AW17">
            <v>12</v>
          </cell>
          <cell r="AX17">
            <v>374</v>
          </cell>
        </row>
        <row r="18">
          <cell r="AG18">
            <v>141.31744795731009</v>
          </cell>
          <cell r="AN18">
            <v>53.913501081613447</v>
          </cell>
          <cell r="AU18">
            <v>267</v>
          </cell>
          <cell r="AW18">
            <v>44</v>
          </cell>
          <cell r="AX18">
            <v>308</v>
          </cell>
        </row>
        <row r="19">
          <cell r="AG19">
            <v>178.27388853629515</v>
          </cell>
          <cell r="AN19">
            <v>44.414497272683626</v>
          </cell>
          <cell r="AU19">
            <v>341</v>
          </cell>
          <cell r="AW19">
            <v>46</v>
          </cell>
          <cell r="AX19">
            <v>384</v>
          </cell>
        </row>
        <row r="20">
          <cell r="AG20">
            <v>223.20673664900542</v>
          </cell>
          <cell r="AN20">
            <v>89.352670502635803</v>
          </cell>
          <cell r="AU20">
            <v>464</v>
          </cell>
          <cell r="AW20">
            <v>34</v>
          </cell>
          <cell r="AX20">
            <v>496</v>
          </cell>
        </row>
        <row r="21">
          <cell r="AG21">
            <v>250.18737365660422</v>
          </cell>
          <cell r="AN21">
            <v>77.471315375490803</v>
          </cell>
          <cell r="AU21">
            <v>475</v>
          </cell>
          <cell r="AW21">
            <v>31</v>
          </cell>
          <cell r="AX21">
            <v>506</v>
          </cell>
        </row>
        <row r="22">
          <cell r="AG22">
            <v>189.82881768324131</v>
          </cell>
          <cell r="AN22">
            <v>95.695806019527666</v>
          </cell>
          <cell r="AU22">
            <v>412</v>
          </cell>
          <cell r="AW22">
            <v>39</v>
          </cell>
          <cell r="AX22">
            <v>445</v>
          </cell>
        </row>
        <row r="23">
          <cell r="AG23">
            <v>180.40990846882016</v>
          </cell>
          <cell r="AN23">
            <v>76.660362497463623</v>
          </cell>
          <cell r="AU23">
            <v>389</v>
          </cell>
          <cell r="AW23">
            <v>53</v>
          </cell>
          <cell r="AX23">
            <v>440</v>
          </cell>
        </row>
        <row r="24">
          <cell r="AG24">
            <v>213.71313753546914</v>
          </cell>
          <cell r="AN24">
            <v>44.818472974815428</v>
          </cell>
          <cell r="AU24">
            <v>418</v>
          </cell>
          <cell r="AW24">
            <v>43</v>
          </cell>
          <cell r="AX24">
            <v>461</v>
          </cell>
        </row>
        <row r="25">
          <cell r="AG25">
            <v>159.59097776421004</v>
          </cell>
          <cell r="AN25">
            <v>29.314517670085948</v>
          </cell>
          <cell r="AU25">
            <v>297</v>
          </cell>
          <cell r="AW25">
            <v>42</v>
          </cell>
          <cell r="AX25">
            <v>337</v>
          </cell>
        </row>
        <row r="26">
          <cell r="AG26">
            <v>183.01231058201998</v>
          </cell>
          <cell r="AN26">
            <v>353.09040730567574</v>
          </cell>
          <cell r="AU26">
            <v>812</v>
          </cell>
          <cell r="AW26">
            <v>37</v>
          </cell>
          <cell r="AX26">
            <v>839</v>
          </cell>
        </row>
      </sheetData>
      <sheetData sheetId="6">
        <row r="14">
          <cell r="V14">
            <v>-3.4204584093745161</v>
          </cell>
        </row>
      </sheetData>
      <sheetData sheetId="7">
        <row r="5">
          <cell r="J5">
            <v>0</v>
          </cell>
          <cell r="L5">
            <v>538.52499999999998</v>
          </cell>
          <cell r="P5">
            <v>108.21374966680047</v>
          </cell>
          <cell r="R5">
            <v>910.43474966680049</v>
          </cell>
        </row>
        <row r="6">
          <cell r="J6">
            <v>0</v>
          </cell>
          <cell r="L6">
            <v>536.61099999999999</v>
          </cell>
          <cell r="P6">
            <v>73.577210032863462</v>
          </cell>
          <cell r="R6">
            <v>910.27821003286351</v>
          </cell>
        </row>
        <row r="7">
          <cell r="J7">
            <v>0</v>
          </cell>
          <cell r="L7">
            <v>389.51400000000001</v>
          </cell>
          <cell r="P7">
            <v>64.6415770427312</v>
          </cell>
          <cell r="R7">
            <v>876.02957704273126</v>
          </cell>
          <cell r="BA7">
            <v>49.33827737984646</v>
          </cell>
          <cell r="BB7">
            <v>0.29777500000001567</v>
          </cell>
          <cell r="BD7">
            <v>40.625</v>
          </cell>
        </row>
        <row r="8">
          <cell r="J8">
            <v>0</v>
          </cell>
          <cell r="L8">
            <v>461.18800000000005</v>
          </cell>
          <cell r="P8">
            <v>137.03063454870204</v>
          </cell>
          <cell r="R8">
            <v>1253.0906345487019</v>
          </cell>
          <cell r="BA8">
            <v>21.268717593897613</v>
          </cell>
          <cell r="BB8">
            <v>4.8053951330798554</v>
          </cell>
          <cell r="BD8">
            <v>47.037037037037031</v>
          </cell>
        </row>
        <row r="9">
          <cell r="J9">
            <v>0</v>
          </cell>
          <cell r="L9">
            <v>651.61500000000001</v>
          </cell>
          <cell r="P9">
            <v>270.27149597314451</v>
          </cell>
          <cell r="R9">
            <v>1779.9514959731446</v>
          </cell>
          <cell r="BA9">
            <v>33.545498839095586</v>
          </cell>
          <cell r="BB9">
            <v>6.3546305822056866</v>
          </cell>
          <cell r="BD9">
            <v>24.685138539042818</v>
          </cell>
        </row>
        <row r="10">
          <cell r="J10">
            <v>361.24192641373804</v>
          </cell>
          <cell r="L10">
            <v>1109.7149264137379</v>
          </cell>
          <cell r="P10">
            <v>392.95008798905877</v>
          </cell>
          <cell r="R10">
            <v>2214.4960879890587</v>
          </cell>
          <cell r="BA10">
            <v>117.02869045273148</v>
          </cell>
          <cell r="BB10">
            <v>3.3698083346741754</v>
          </cell>
          <cell r="BD10">
            <v>28.080808080808083</v>
          </cell>
        </row>
        <row r="11">
          <cell r="J11">
            <v>298.44223030059038</v>
          </cell>
          <cell r="L11">
            <v>883.89623030059033</v>
          </cell>
          <cell r="P11">
            <v>432.0822366297628</v>
          </cell>
          <cell r="R11">
            <v>2518.6812366297627</v>
          </cell>
          <cell r="BA11">
            <v>-22.454015506619605</v>
          </cell>
          <cell r="BB11">
            <v>5.5317009052676553</v>
          </cell>
          <cell r="BD11">
            <v>-21.135646687697161</v>
          </cell>
        </row>
        <row r="12">
          <cell r="A12">
            <v>1988</v>
          </cell>
          <cell r="J12">
            <v>248.5608431342506</v>
          </cell>
          <cell r="L12">
            <v>759.75984313425056</v>
          </cell>
          <cell r="N12">
            <v>1452.5060000000001</v>
          </cell>
          <cell r="P12">
            <v>305.17321324805459</v>
          </cell>
          <cell r="R12">
            <v>2268.8782132480546</v>
          </cell>
          <cell r="BA12">
            <v>-34.490101239143037</v>
          </cell>
          <cell r="BB12">
            <v>10.768220275344177</v>
          </cell>
          <cell r="BD12">
            <v>-19.799999999999997</v>
          </cell>
        </row>
        <row r="13">
          <cell r="A13">
            <v>1989</v>
          </cell>
          <cell r="J13">
            <v>240.73110212810695</v>
          </cell>
          <cell r="L13">
            <v>866.29110212810701</v>
          </cell>
          <cell r="N13">
            <v>936.51499999999987</v>
          </cell>
          <cell r="P13">
            <v>268.08574491243655</v>
          </cell>
          <cell r="R13">
            <v>1830.1607449124365</v>
          </cell>
          <cell r="BA13">
            <v>-8.6348353305400352</v>
          </cell>
          <cell r="BB13">
            <v>12.788870288742515</v>
          </cell>
          <cell r="BD13">
            <v>-66.832917705735667</v>
          </cell>
        </row>
        <row r="14">
          <cell r="A14">
            <v>1990</v>
          </cell>
          <cell r="J14">
            <v>149.67398573529715</v>
          </cell>
          <cell r="L14">
            <v>796.33498573529721</v>
          </cell>
          <cell r="N14">
            <v>820.84900000000005</v>
          </cell>
          <cell r="P14">
            <v>303.56326346693442</v>
          </cell>
          <cell r="R14">
            <v>1771.0732634669343</v>
          </cell>
          <cell r="BA14">
            <v>-56.978615107446615</v>
          </cell>
          <cell r="BB14">
            <v>13.898867743131163</v>
          </cell>
          <cell r="BD14">
            <v>7.5187969924812137</v>
          </cell>
        </row>
        <row r="15">
          <cell r="A15">
            <v>1991</v>
          </cell>
          <cell r="J15">
            <v>120.6538494893847</v>
          </cell>
          <cell r="L15">
            <v>725.1868494893846</v>
          </cell>
          <cell r="N15">
            <v>807.06600000000003</v>
          </cell>
          <cell r="P15">
            <v>256.94562665665961</v>
          </cell>
          <cell r="R15">
            <v>1668.5446266566596</v>
          </cell>
          <cell r="BA15">
            <v>24.927672262395117</v>
          </cell>
          <cell r="BB15">
            <v>7.6564829809751132</v>
          </cell>
          <cell r="BD15">
            <v>10.489510489510479</v>
          </cell>
        </row>
        <row r="16">
          <cell r="A16">
            <v>1992</v>
          </cell>
          <cell r="J16">
            <v>153.34673028411885</v>
          </cell>
          <cell r="L16">
            <v>916.9547302841188</v>
          </cell>
          <cell r="N16">
            <v>628.05399999999997</v>
          </cell>
          <cell r="P16">
            <v>302.02213529367015</v>
          </cell>
          <cell r="R16">
            <v>1693.6841352936699</v>
          </cell>
          <cell r="BA16">
            <v>-50.226553849478293</v>
          </cell>
          <cell r="BB16">
            <v>7.2473870580247421</v>
          </cell>
          <cell r="BD16">
            <v>-20.253164556962023</v>
          </cell>
        </row>
        <row r="17">
          <cell r="A17">
            <v>1993</v>
          </cell>
          <cell r="J17">
            <v>181.17773923059804</v>
          </cell>
          <cell r="L17">
            <v>1007.737739230598</v>
          </cell>
          <cell r="N17">
            <v>486.16200000000003</v>
          </cell>
          <cell r="P17">
            <v>337.40741155875435</v>
          </cell>
          <cell r="R17">
            <v>1650.1294115587543</v>
          </cell>
          <cell r="BA17">
            <v>58.514763314368089</v>
          </cell>
          <cell r="BB17">
            <v>8.5947241922106912</v>
          </cell>
          <cell r="BD17">
            <v>21.42857142857142</v>
          </cell>
        </row>
        <row r="18">
          <cell r="A18">
            <v>1994</v>
          </cell>
          <cell r="J18">
            <v>220.29274890845522</v>
          </cell>
          <cell r="L18">
            <v>1021.9837489084551</v>
          </cell>
          <cell r="N18">
            <v>485.24800000000005</v>
          </cell>
          <cell r="P18">
            <v>299.79417935838251</v>
          </cell>
          <cell r="R18">
            <v>1586.7331793583826</v>
          </cell>
          <cell r="BA18">
            <v>-23.602302721374812</v>
          </cell>
          <cell r="BB18">
            <v>0.59494925664003517</v>
          </cell>
          <cell r="BD18">
            <v>-22.875816993464049</v>
          </cell>
        </row>
        <row r="19">
          <cell r="A19">
            <v>1995</v>
          </cell>
          <cell r="J19">
            <v>198.1412175278017</v>
          </cell>
          <cell r="L19">
            <v>933.36321752780168</v>
          </cell>
          <cell r="N19">
            <v>543.48300000000006</v>
          </cell>
          <cell r="P19">
            <v>314.47336935393673</v>
          </cell>
          <cell r="R19">
            <v>1593.1783693539369</v>
          </cell>
          <cell r="BA19">
            <v>-1.4499157821560305</v>
          </cell>
          <cell r="BB19">
            <v>2.1975425108225011</v>
          </cell>
          <cell r="BD19">
            <v>12.711864406779672</v>
          </cell>
        </row>
        <row r="20">
          <cell r="A20">
            <v>1996</v>
          </cell>
          <cell r="J20">
            <v>198.88350318544246</v>
          </cell>
          <cell r="L20">
            <v>747.49650318544252</v>
          </cell>
          <cell r="N20">
            <v>556.64800000000002</v>
          </cell>
          <cell r="P20">
            <v>242.67273664338521</v>
          </cell>
          <cell r="R20">
            <v>1347.9337366433851</v>
          </cell>
          <cell r="BA20">
            <v>-12.484422068332268</v>
          </cell>
          <cell r="BB20">
            <v>5.2241750470946329</v>
          </cell>
          <cell r="BD20">
            <v>-4.5112781954887211</v>
          </cell>
        </row>
        <row r="21">
          <cell r="A21">
            <v>1997</v>
          </cell>
          <cell r="J21">
            <v>357.32755347036539</v>
          </cell>
          <cell r="L21">
            <v>846.39455347036539</v>
          </cell>
          <cell r="N21">
            <v>686.98699999999997</v>
          </cell>
          <cell r="P21">
            <v>232.40602491110289</v>
          </cell>
          <cell r="R21">
            <v>1408.4600249111029</v>
          </cell>
          <cell r="BA21">
            <v>-14.618690740894358</v>
          </cell>
          <cell r="BB21">
            <v>11.062465936679388</v>
          </cell>
          <cell r="BD21">
            <v>-53.543307086614163</v>
          </cell>
        </row>
        <row r="22">
          <cell r="A22">
            <v>1998</v>
          </cell>
          <cell r="J22">
            <v>328.94913670142353</v>
          </cell>
          <cell r="L22">
            <v>738.10313670142352</v>
          </cell>
          <cell r="N22">
            <v>646.77499999999998</v>
          </cell>
          <cell r="P22">
            <v>255.47714028749425</v>
          </cell>
          <cell r="R22">
            <v>1311.4061402874941</v>
          </cell>
          <cell r="BA22">
            <v>-123.92099685381675</v>
          </cell>
          <cell r="BB22">
            <v>2.8138850038283607</v>
          </cell>
          <cell r="BD22">
            <v>-83.050847457627114</v>
          </cell>
        </row>
        <row r="23">
          <cell r="A23">
            <v>1999</v>
          </cell>
          <cell r="J23">
            <v>364.42234345051094</v>
          </cell>
          <cell r="L23">
            <v>873.78834345051087</v>
          </cell>
          <cell r="N23">
            <v>627.66300000000001</v>
          </cell>
          <cell r="P23">
            <v>287.49604216035868</v>
          </cell>
          <cell r="R23">
            <v>1424.5250421603587</v>
          </cell>
          <cell r="BA23">
            <v>-88.972584649580469</v>
          </cell>
          <cell r="BB23">
            <v>8.7268924921573898E-2</v>
          </cell>
          <cell r="BD23">
            <v>580</v>
          </cell>
        </row>
        <row r="24">
          <cell r="A24">
            <v>2000</v>
          </cell>
          <cell r="J24">
            <v>377.76698894748779</v>
          </cell>
          <cell r="L24">
            <v>1091.8689889474879</v>
          </cell>
          <cell r="N24">
            <v>436.32799999999997</v>
          </cell>
          <cell r="P24">
            <v>443.03388087537388</v>
          </cell>
          <cell r="R24">
            <v>1593.4638808753739</v>
          </cell>
          <cell r="BA24">
            <v>-4030.0009665590524</v>
          </cell>
          <cell r="BB24">
            <v>7.1212149138590348</v>
          </cell>
          <cell r="BD24">
            <v>17.647058823529417</v>
          </cell>
        </row>
        <row r="25">
          <cell r="A25">
            <v>2001</v>
          </cell>
          <cell r="J25">
            <v>250.69787964681399</v>
          </cell>
          <cell r="L25">
            <v>714.247879646814</v>
          </cell>
          <cell r="N25">
            <v>460.399</v>
          </cell>
          <cell r="P25">
            <v>328.76806753637618</v>
          </cell>
          <cell r="R25">
            <v>1252.7170675363761</v>
          </cell>
          <cell r="BA25">
            <v>-68.61645364413377</v>
          </cell>
          <cell r="BB25">
            <v>0.56101153718765318</v>
          </cell>
          <cell r="BD25">
            <v>37.5</v>
          </cell>
        </row>
        <row r="26">
          <cell r="A26">
            <v>2002</v>
          </cell>
          <cell r="J26">
            <v>377.46712230175967</v>
          </cell>
          <cell r="L26">
            <v>975.10612230175957</v>
          </cell>
          <cell r="N26">
            <v>464.65200000000004</v>
          </cell>
          <cell r="P26">
            <v>307.63802674244573</v>
          </cell>
          <cell r="R26">
            <v>1369.9290267424458</v>
          </cell>
          <cell r="BA26">
            <v>611.25488565899673</v>
          </cell>
          <cell r="BB26">
            <v>0.88309274423917827</v>
          </cell>
          <cell r="BD26">
            <v>-27.27272727272727</v>
          </cell>
        </row>
        <row r="27">
          <cell r="A27">
            <v>2003</v>
          </cell>
          <cell r="L27">
            <v>1134.101246939967</v>
          </cell>
          <cell r="N27">
            <v>519.29200000000003</v>
          </cell>
        </row>
      </sheetData>
      <sheetData sheetId="8">
        <row r="7">
          <cell r="B7">
            <v>19608.507000000001</v>
          </cell>
        </row>
      </sheetData>
      <sheetData sheetId="9"/>
      <sheetData sheetId="10"/>
      <sheetData sheetId="11">
        <row r="20">
          <cell r="C20">
            <v>5.1967035225194191</v>
          </cell>
        </row>
      </sheetData>
      <sheetData sheetId="12"/>
      <sheetData sheetId="13"/>
      <sheetData sheetId="14"/>
      <sheetData sheetId="15"/>
      <sheetData sheetId="16"/>
      <sheetData sheetId="17">
        <row r="27">
          <cell r="B27">
            <v>-363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 february 11"/>
      <sheetName val="Indust Tab"/>
      <sheetName val="tables"/>
      <sheetName val="PCE"/>
      <sheetName val="hhq sa"/>
      <sheetName val="hhq data sa"/>
      <sheetName val="HH data -current"/>
      <sheetName val="Bunnings"/>
      <sheetName val="OtherGoods Ann"/>
      <sheetName val="SA other goods Qtr"/>
      <sheetName val="OtherGoods Qtr"/>
      <sheetName val="OtherGoods Qtr - Current"/>
      <sheetName val="HH Data"/>
      <sheetName val="orig hhq"/>
      <sheetName val="fuel "/>
      <sheetName val="RETAIL VALUE ADDED"/>
      <sheetName val="EO Tabl Frank"/>
      <sheetName val="EO Tabl feb07"/>
      <sheetName val="PCE Key Indicators"/>
      <sheetName val="Wine Sales"/>
      <sheetName val="EOtablNov07"/>
      <sheetName val="RETAIL TURNOVER CHARTS"/>
      <sheetName val="retail defl"/>
      <sheetName val="EO tab1a"/>
      <sheetName val="EO tab2"/>
      <sheetName val="EO tab1"/>
      <sheetName val="calcs don't delete"/>
      <sheetName val="MV sales check + chart"/>
      <sheetName val="pce flowch"/>
      <sheetName val="hhq table"/>
      <sheetName val="Catering Indicators"/>
      <sheetName val="EO dec 05"/>
      <sheetName val="Chart3"/>
      <sheetName val="Chart3 (2)"/>
      <sheetName val="HFCE Charts"/>
      <sheetName val="Chart1"/>
      <sheetName val="Chart2"/>
      <sheetName val="RETAIL TURNOVER EST CHARTS"/>
      <sheetName val="CHARTS"/>
      <sheetName val="LongTerm"/>
      <sheetName val="EO tab1 (2)"/>
      <sheetName val="REALPCE"/>
      <sheetName val="Alcoholic Beverages Qtr"/>
      <sheetName val="Alcoholic Beverages Ann"/>
      <sheetName val="% of TOT"/>
      <sheetName val="CONTRIBUTION"/>
      <sheetName val="DATA"/>
      <sheetName val="LTFcharts"/>
      <sheetName val="IPDs"/>
      <sheetName val="CurrP"/>
      <sheetName val="OthHholdDurabl"/>
      <sheetName val="Chart4"/>
      <sheetName val="Retail Trade"/>
      <sheetName val="EO february 06"/>
      <sheetName val="CONANN"/>
      <sheetName val="ORIGCURQTR"/>
      <sheetName val="ORIGCONQTR"/>
      <sheetName val="SACONQTR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/>
      <sheetData sheetId="55"/>
      <sheetData sheetId="56"/>
      <sheetData sheetId="5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WE x State x Industry"/>
      <sheetName val="AWE x State x Industry (2)"/>
      <sheetName val="AWOTE Chart Data"/>
      <sheetName val="Wage Aggrements"/>
      <sheetName val="Coll. Aggree x Sector"/>
      <sheetName val="WagesbySegment"/>
      <sheetName val="AWOTE Table"/>
      <sheetName val="LPI Table"/>
      <sheetName val="EGW Emp. Table"/>
      <sheetName val="AWOTE Males x State"/>
      <sheetName val="AWOTE Persons x State"/>
      <sheetName val="Labour Price Inflation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s"/>
      <sheetName val="Productivity"/>
      <sheetName val="Exchange Rates"/>
      <sheetName val="Int Rates"/>
      <sheetName val="INTNL"/>
      <sheetName val="LongTerm"/>
      <sheetName val="Labourcost"/>
      <sheetName val="EO Aug09"/>
      <sheetName val="Wages Definitions"/>
      <sheetName val="LTF Tables 1"/>
      <sheetName val="LTF Tables 2"/>
      <sheetName val="LTF Tables 3"/>
      <sheetName val="EO Table"/>
      <sheetName val="Chart6"/>
      <sheetName val="Chart7"/>
      <sheetName val="Chart5"/>
      <sheetName val="Chart3"/>
      <sheetName val="charts"/>
      <sheetName val="Chart2"/>
      <sheetName val="Conference Table"/>
      <sheetName val="Sheet1"/>
      <sheetName val="Inflation Table"/>
      <sheetName val="Chart1"/>
      <sheetName val="Australian Labour Market"/>
      <sheetName val="Chart - CPI"/>
      <sheetName val="Chart - Int"/>
      <sheetName val="Chart - Wage&amp;Price"/>
      <sheetName val="Chart - OvrseaComp3mo"/>
      <sheetName val="Chart - OvrseaComp10yr"/>
      <sheetName val="Int Rates - Lending &amp; Margin"/>
      <sheetName val="tables 3.1, 3.3, 3.5 &amp; 3.6"/>
      <sheetName val="tables 2.1, 2.3, 2.5 &amp; 2.6"/>
      <sheetName val="Sheet2"/>
      <sheetName val="Chart4"/>
      <sheetName val="INFLN5"/>
      <sheetName val="tables 2.1 &amp; 2.4-2.6"/>
      <sheetName val="AWE Summary"/>
      <sheetName val="INTEREST RATES AUS"/>
      <sheetName val="CPSU - chart"/>
      <sheetName val="CPSU - data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/>
      <sheetData sheetId="20"/>
      <sheetData sheetId="2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 Eng. Constn"/>
      <sheetName val="SA Population"/>
      <sheetName val="SA - Non-Res"/>
      <sheetName val="SA Stock Deficiency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Investments"/>
      <sheetName val="eo table"/>
      <sheetName val="data"/>
      <sheetName val="headings_ABS"/>
      <sheetName val="headings_ours"/>
      <sheetName val="Investment table"/>
      <sheetName val="StocksDec06"/>
      <sheetName val="Charts"/>
      <sheetName val="Chart1"/>
      <sheetName val="EOApr06"/>
      <sheetName val="IPDs"/>
      <sheetName val="Numbers for EO Chart"/>
      <sheetName val="other g"/>
      <sheetName val="household f&amp;e"/>
      <sheetName val="Chart2"/>
      <sheetName val="#REF"/>
      <sheetName val="RGDPQ"/>
      <sheetName val="Chart2 (2)"/>
      <sheetName val="Basic Economic Indicators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ss Product"/>
      <sheetName val="Employment"/>
      <sheetName val="% Employment"/>
      <sheetName val="Productivity"/>
      <sheetName val="Raw Data"/>
      <sheetName val="IndustProdn"/>
      <sheetName val="Indexes"/>
      <sheetName val="EO Industry table"/>
      <sheetName val="EO Industry table (new)"/>
      <sheetName val="EO Industry table (new) (2)"/>
      <sheetName val="LTF 7.2"/>
      <sheetName val="Sheet3"/>
      <sheetName val="LTF 2009"/>
      <sheetName val="Empl Tab Feb'11"/>
      <sheetName val=" (2)"/>
      <sheetName val="Olex Table"/>
      <sheetName val="Employment Old"/>
      <sheetName val="Raw Data Old"/>
      <sheetName val="EO Jun 14"/>
      <sheetName val="LTF12"/>
      <sheetName val="EO Sep 12"/>
      <sheetName val="EO Jun 13"/>
      <sheetName val="EO Sep 13"/>
      <sheetName val="EO Mar 13"/>
      <sheetName val="EO Summary - for publication 1"/>
      <sheetName val="EO Summary - for publication 2"/>
      <sheetName val="EO Summary"/>
      <sheetName val="Indust Tab"/>
      <sheetName val="EO Tb1"/>
      <sheetName val="EO Tb2"/>
      <sheetName val="Sum. Table"/>
      <sheetName val="Sheet4"/>
      <sheetName val="LTF summary sheet"/>
      <sheetName val="Empl Tab Nov'10"/>
      <sheetName val="Employment NEW"/>
      <sheetName val="Raw Data NEW"/>
      <sheetName val="Sep07 EO"/>
      <sheetName val="Chart3"/>
      <sheetName val="Chart4"/>
      <sheetName val="Chart2"/>
      <sheetName val="Chart1 (2)"/>
      <sheetName val="Chart1"/>
      <sheetName val="Chart1 (3)"/>
      <sheetName val="Chart1 (4)"/>
      <sheetName val="EO Tb3"/>
      <sheetName val="Sheet2"/>
      <sheetName val="Sector Tables"/>
      <sheetName val="EO Tables"/>
      <sheetName val="Charts"/>
      <sheetName val="Sheet1"/>
      <sheetName val="GrwthR"/>
      <sheetName val="Tables"/>
      <sheetName val="not in july eo"/>
      <sheetName val="Tables (3)"/>
      <sheetName val="Employment (2)"/>
      <sheetName val="Sep07 EO (2)"/>
      <sheetName val="#REF"/>
      <sheetName val="June07 EO"/>
      <sheetName val="Dec05 EO"/>
      <sheetName val="Tables (4)"/>
      <sheetName val="SECTQ"/>
      <sheetName val="Chart5"/>
      <sheetName val="Raw Data (2)"/>
      <sheetName val="Sep09 EO"/>
      <sheetName val="EO Jun12"/>
      <sheetName val="Quaterly GVA"/>
      <sheetName val="EO Ind table,prospec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WE x state x ind"/>
      <sheetName val="AWE state summary"/>
      <sheetName val="LPI x state x constn"/>
      <sheetName val="Wage Aggrements"/>
      <sheetName val="WagesbySegment"/>
      <sheetName val="WagesbySegment (2)"/>
      <sheetName val="Summary Section 4"/>
      <sheetName val="WagesbySegment NSW"/>
      <sheetName val="WagesbySegment Jemen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XP"/>
      <sheetName val="VEXP"/>
      <sheetName val="PEXP"/>
      <sheetName val="DATA"/>
      <sheetName val=" data(2)"/>
      <sheetName val="CONTRIB"/>
      <sheetName val="ltchartdata"/>
      <sheetName val="CHARTS"/>
      <sheetName val="eotable"/>
      <sheetName val="Table"/>
      <sheetName val="LTF Table 8.x"/>
      <sheetName val="LTF Table 6.1"/>
      <sheetName val="LTF TAB 1.1 &amp; 5.1"/>
      <sheetName val="LTF Table 1.2 &amp; 6.2"/>
      <sheetName val="oldLTF tables"/>
      <sheetName val="Chart1"/>
      <sheetName val="LTF TAB 1.1 &amp; 4.1"/>
      <sheetName val="LTF Table 1.2 5.2"/>
      <sheetName val="LTF Table 5.1"/>
      <sheetName val="TABLE3"/>
      <sheetName val="LTF Table 5.2"/>
      <sheetName val="TABLE1"/>
      <sheetName val="TABLE2"/>
      <sheetName val="F"/>
      <sheetName val="A"/>
      <sheetName val="Chart2"/>
      <sheetName val="Tables-SIP-03"/>
      <sheetName val="Rittal Tabl"/>
      <sheetName val="Table Eq,EC"/>
      <sheetName val="New Log charts"/>
      <sheetName val="Sheet1"/>
      <sheetName val="LTF 0.0"/>
      <sheetName val="LTF12 0.2"/>
      <sheetName val="LTF12 0.3"/>
      <sheetName val="LTF12 5.1,2,3,6"/>
      <sheetName val="LTF12 4.1"/>
      <sheetName val="LTF12 4.2"/>
      <sheetName val="LTF 12 4.3"/>
      <sheetName val="REXP Per Capita"/>
      <sheetName val="LTF12 4.3"/>
      <sheetName val="LTF 12 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ver (2)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cast comparison"/>
      <sheetName val="Sheet1"/>
      <sheetName val="SECTORS"/>
      <sheetName val="LTF Chart data"/>
      <sheetName val="% OF GDP"/>
      <sheetName val="CONTRIBUTION"/>
      <sheetName val="Productivity"/>
      <sheetName val="INDEXES-85=100"/>
      <sheetName val="ave hrs"/>
      <sheetName val="services"/>
      <sheetName val="LTF table 9.1"/>
      <sheetName val="INDEXES"/>
      <sheetName val="LTF Table 9.x"/>
      <sheetName val="public charts"/>
      <sheetName val="acr chart"/>
      <sheetName val="Emp"/>
      <sheetName val="Tables"/>
      <sheetName val="LTF Chart"/>
      <sheetName val="LTF Chart (2)"/>
      <sheetName val="E"/>
      <sheetName val="F"/>
      <sheetName val="ga&amp;def"/>
      <sheetName val="c&amp;rs chart"/>
      <sheetName val="subsect emp data"/>
      <sheetName val="LTF Table"/>
      <sheetName val="LTF exec sum table"/>
      <sheetName val="WH2"/>
      <sheetName val="govt"/>
      <sheetName val="Sheet2"/>
      <sheetName val="WH3"/>
      <sheetName val="GPSECTOR"/>
      <sheetName val="A"/>
      <sheetName val="Drivers"/>
      <sheetName val="Quarterly GVA"/>
      <sheetName val="LTF 7.1"/>
      <sheetName val="BAR CHARTS"/>
      <sheetName val="Data"/>
      <sheetName val="Qtr sa"/>
    </sheetNames>
    <sheetDataSet>
      <sheetData sheetId="0"/>
      <sheetData sheetId="1"/>
      <sheetData sheetId="2" refreshError="1">
        <row r="3">
          <cell r="BT3" t="str">
            <v>[from REXP.xls]</v>
          </cell>
        </row>
        <row r="16">
          <cell r="A16" t="str">
            <v>1976</v>
          </cell>
          <cell r="BP16">
            <v>6953</v>
          </cell>
        </row>
        <row r="17">
          <cell r="A17" t="str">
            <v>1977</v>
          </cell>
          <cell r="BP17">
            <v>-2037</v>
          </cell>
        </row>
        <row r="18">
          <cell r="A18" t="str">
            <v>1978</v>
          </cell>
          <cell r="BP18">
            <v>-2205</v>
          </cell>
        </row>
        <row r="19">
          <cell r="A19" t="str">
            <v>1979</v>
          </cell>
          <cell r="BP19">
            <v>2250</v>
          </cell>
        </row>
        <row r="20">
          <cell r="A20" t="str">
            <v>1980</v>
          </cell>
          <cell r="BP20">
            <v>1775</v>
          </cell>
        </row>
        <row r="21">
          <cell r="A21" t="str">
            <v>1981</v>
          </cell>
          <cell r="BP21">
            <v>2734</v>
          </cell>
        </row>
        <row r="22">
          <cell r="A22" t="str">
            <v>1982</v>
          </cell>
          <cell r="BP22">
            <v>-11026</v>
          </cell>
        </row>
        <row r="23">
          <cell r="A23" t="str">
            <v>1983</v>
          </cell>
          <cell r="BP23">
            <v>7694</v>
          </cell>
        </row>
        <row r="24">
          <cell r="A24" t="str">
            <v>1984</v>
          </cell>
          <cell r="BP24">
            <v>-1161</v>
          </cell>
        </row>
        <row r="25">
          <cell r="A25" t="str">
            <v>1985</v>
          </cell>
          <cell r="BP25">
            <v>-451</v>
          </cell>
        </row>
        <row r="26">
          <cell r="A26" t="str">
            <v>1986</v>
          </cell>
          <cell r="BP26">
            <v>5956</v>
          </cell>
        </row>
        <row r="27">
          <cell r="A27" t="str">
            <v>1987</v>
          </cell>
          <cell r="BP27">
            <v>5804</v>
          </cell>
        </row>
        <row r="28">
          <cell r="A28" t="str">
            <v>1988</v>
          </cell>
          <cell r="BP28">
            <v>-4762</v>
          </cell>
        </row>
        <row r="29">
          <cell r="A29" t="str">
            <v>1989</v>
          </cell>
          <cell r="BP29">
            <v>-8979</v>
          </cell>
        </row>
        <row r="30">
          <cell r="A30" t="str">
            <v>1990</v>
          </cell>
          <cell r="BP30">
            <v>-2877</v>
          </cell>
        </row>
        <row r="31">
          <cell r="A31" t="str">
            <v>1991</v>
          </cell>
          <cell r="BP31">
            <v>-2741</v>
          </cell>
        </row>
        <row r="32">
          <cell r="A32" t="str">
            <v>1992</v>
          </cell>
          <cell r="BP32">
            <v>4500</v>
          </cell>
        </row>
        <row r="33">
          <cell r="A33" t="str">
            <v>1993</v>
          </cell>
          <cell r="BP33">
            <v>4805</v>
          </cell>
          <cell r="CD33">
            <v>1.1459829253990916</v>
          </cell>
          <cell r="CH33">
            <v>4.8236270576843321</v>
          </cell>
        </row>
        <row r="34">
          <cell r="A34" t="str">
            <v>1994</v>
          </cell>
          <cell r="CD34">
            <v>2.9437155749031829</v>
          </cell>
          <cell r="CH34">
            <v>2.2922522665188572</v>
          </cell>
        </row>
        <row r="35">
          <cell r="A35" t="str">
            <v>1995</v>
          </cell>
          <cell r="CD35">
            <v>3.2414657630329025</v>
          </cell>
          <cell r="CH35">
            <v>2.3931160822561193</v>
          </cell>
        </row>
        <row r="36">
          <cell r="A36" t="str">
            <v>1996</v>
          </cell>
          <cell r="CD36">
            <v>4.172359447628371</v>
          </cell>
          <cell r="CH36">
            <v>3.8327306631052327</v>
          </cell>
        </row>
        <row r="37">
          <cell r="A37" t="str">
            <v>1997</v>
          </cell>
          <cell r="CD37">
            <v>1.7963825837481906</v>
          </cell>
          <cell r="CH37">
            <v>3.0893934062200534</v>
          </cell>
        </row>
        <row r="38">
          <cell r="CD38">
            <v>2.4382579095687751</v>
          </cell>
          <cell r="CH38">
            <v>2.8626246218675266</v>
          </cell>
        </row>
        <row r="39">
          <cell r="CD39">
            <v>1.4124279613440871</v>
          </cell>
          <cell r="CH39">
            <v>3.1319731316298283</v>
          </cell>
        </row>
        <row r="40">
          <cell r="CD40">
            <v>4.042492806518716</v>
          </cell>
          <cell r="CH40">
            <v>2.9525331202982397</v>
          </cell>
        </row>
        <row r="41">
          <cell r="CD41">
            <v>3.625600560016573</v>
          </cell>
          <cell r="CH41">
            <v>3.155614471854884</v>
          </cell>
        </row>
        <row r="42">
          <cell r="CD42">
            <v>4.807451358641579</v>
          </cell>
          <cell r="CH42">
            <v>3.6441519093141084</v>
          </cell>
        </row>
        <row r="43">
          <cell r="CD43">
            <v>3.0003404296249148</v>
          </cell>
          <cell r="CH43">
            <v>3.0855921695916555</v>
          </cell>
        </row>
        <row r="44">
          <cell r="CD44">
            <v>3.3784671045411274</v>
          </cell>
          <cell r="CH44">
            <v>2.8269967926151995</v>
          </cell>
        </row>
        <row r="45">
          <cell r="CD45">
            <v>3.2871362745239718</v>
          </cell>
          <cell r="CH45">
            <v>2.6969711378441286</v>
          </cell>
        </row>
        <row r="46">
          <cell r="CD46">
            <v>3.2228811954506886</v>
          </cell>
          <cell r="CH46">
            <v>3.3512051930253417</v>
          </cell>
        </row>
        <row r="47">
          <cell r="CD47">
            <v>2.2377620962973799</v>
          </cell>
          <cell r="CH47">
            <v>3.0257145417077247</v>
          </cell>
        </row>
        <row r="48">
          <cell r="CD48">
            <v>2.8827687716847405</v>
          </cell>
          <cell r="CH48">
            <v>3.6551958047431388</v>
          </cell>
        </row>
        <row r="49">
          <cell r="CD49">
            <v>4.439011621558353</v>
          </cell>
          <cell r="CH49">
            <v>4.3736890678748308</v>
          </cell>
        </row>
        <row r="50">
          <cell r="CD50">
            <v>3.9340435489665815</v>
          </cell>
          <cell r="CH50">
            <v>4.638151813059177</v>
          </cell>
        </row>
        <row r="51">
          <cell r="CD51">
            <v>0.93414012935555402</v>
          </cell>
          <cell r="CH51">
            <v>3.8364330544736536</v>
          </cell>
        </row>
        <row r="52">
          <cell r="CD52">
            <v>0.88492876191306191</v>
          </cell>
          <cell r="CH52">
            <v>3.0083444923686864</v>
          </cell>
        </row>
        <row r="53">
          <cell r="CD53">
            <v>2.5336994516048206</v>
          </cell>
          <cell r="CH53">
            <v>2.8968823490192808</v>
          </cell>
        </row>
        <row r="54">
          <cell r="CD54">
            <v>3.7003431875852311</v>
          </cell>
          <cell r="CH54">
            <v>3.9618669588211253</v>
          </cell>
        </row>
        <row r="55">
          <cell r="CD55">
            <v>4.0384047058628969</v>
          </cell>
          <cell r="CH55">
            <v>4.1474476396460069</v>
          </cell>
        </row>
        <row r="56">
          <cell r="CD56">
            <v>2.2154083114299672</v>
          </cell>
          <cell r="CH56">
            <v>3.4599308119791727</v>
          </cell>
        </row>
        <row r="57">
          <cell r="CD57">
            <v>3.550934725756183</v>
          </cell>
          <cell r="CH57">
            <v>3.7477213608340332</v>
          </cell>
        </row>
        <row r="58">
          <cell r="CD58">
            <v>4.4583715593796924</v>
          </cell>
          <cell r="CH58">
            <v>4.3166461840669967</v>
          </cell>
        </row>
        <row r="59">
          <cell r="CD59">
            <v>5.9395993062171915</v>
          </cell>
          <cell r="CH59">
            <v>5.4934371702853646</v>
          </cell>
        </row>
        <row r="60">
          <cell r="CD60">
            <v>3.348516568344162</v>
          </cell>
          <cell r="CH60">
            <v>4.0283293821792077</v>
          </cell>
        </row>
        <row r="61">
          <cell r="CD61">
            <v>2.4480531542958595</v>
          </cell>
          <cell r="CH61">
            <v>3.4255627928384547</v>
          </cell>
        </row>
        <row r="62">
          <cell r="CD62">
            <v>2.2393047677117472</v>
          </cell>
          <cell r="CH62">
            <v>3.19275037085891</v>
          </cell>
        </row>
        <row r="63">
          <cell r="CD63">
            <v>2.8206368207804644</v>
          </cell>
          <cell r="CH63">
            <v>3.648240405997738</v>
          </cell>
        </row>
        <row r="64">
          <cell r="CD64">
            <v>3.8373983225020725</v>
          </cell>
          <cell r="CH64">
            <v>4.360211432687966</v>
          </cell>
        </row>
        <row r="65">
          <cell r="CD65">
            <v>3.5946986108988277</v>
          </cell>
          <cell r="CH65">
            <v>4.1507671375890842</v>
          </cell>
        </row>
        <row r="66">
          <cell r="CD66">
            <v>2.8402638342799325</v>
          </cell>
          <cell r="CH66">
            <v>3.5813940563049096</v>
          </cell>
        </row>
        <row r="67">
          <cell r="CD67">
            <v>2.7760711616934053</v>
          </cell>
          <cell r="CH67">
            <v>3.3483406218682843</v>
          </cell>
        </row>
        <row r="68">
          <cell r="CD68">
            <v>2.8576109998096788</v>
          </cell>
          <cell r="CH68">
            <v>3.3586687320485087</v>
          </cell>
        </row>
        <row r="69">
          <cell r="CD69">
            <v>3.0870491813046907</v>
          </cell>
          <cell r="CH69">
            <v>3.5041860804410296</v>
          </cell>
        </row>
        <row r="70">
          <cell r="CD70">
            <v>2.8222754928352245</v>
          </cell>
          <cell r="CH70">
            <v>3.3051569136590686</v>
          </cell>
        </row>
        <row r="71">
          <cell r="CD71">
            <v>2.8034441970929969</v>
          </cell>
          <cell r="CH71">
            <v>3.2520668634742123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Construct - Aus"/>
      <sheetName val="Constn IPD Table"/>
      <sheetName val="Total Construct - NSW"/>
      <sheetName val="Constn Costs - Annual"/>
      <sheetName val="IPD Table (2)"/>
      <sheetName val="EC IPD QTR"/>
      <sheetName val="ElecvWD Chart"/>
      <sheetName val="Chart1 - Aus"/>
      <sheetName val="Chart2 - Aus"/>
      <sheetName val="Chart3 - Aus"/>
      <sheetName val="Chart1 - NSW"/>
      <sheetName val="Chart2 - NSW"/>
      <sheetName val="Chart3 - NSW"/>
      <sheetName val="PPI - Qtrly"/>
      <sheetName val="PPI - Annual"/>
      <sheetName val="Definitions"/>
      <sheetName val="NSW STCONSTN"/>
      <sheetName val="Total Constn NSW"/>
      <sheetName val="Total Constn AUS"/>
      <sheetName val="ECA"/>
      <sheetName val="EGW GFKF Table"/>
      <sheetName val="IPD Table"/>
      <sheetName val="Constn Costs"/>
      <sheetName val="Elec_ECA Chart"/>
      <sheetName val="Qtrly Prices"/>
      <sheetName val="Investments"/>
      <sheetName val="Sheet1"/>
      <sheetName val="Annual"/>
      <sheetName val="NSW"/>
      <sheetName val="NSW StateConstn"/>
      <sheetName val="Sheet1 (2)"/>
    </sheetNames>
    <sheetDataSet>
      <sheetData sheetId="0">
        <row r="3">
          <cell r="C3" t="str">
            <v>Engineering Construction</v>
          </cell>
        </row>
      </sheetData>
      <sheetData sheetId="1">
        <row r="3">
          <cell r="A3" t="str">
            <v>(Year Average Growth)</v>
          </cell>
        </row>
      </sheetData>
      <sheetData sheetId="2">
        <row r="3">
          <cell r="C3" t="str">
            <v>Engineering Construction</v>
          </cell>
        </row>
      </sheetData>
      <sheetData sheetId="3">
        <row r="3">
          <cell r="B3" t="str">
            <v>Total Eng Const</v>
          </cell>
        </row>
      </sheetData>
      <sheetData sheetId="4">
        <row r="3">
          <cell r="A3" t="str">
            <v>Australia</v>
          </cell>
        </row>
      </sheetData>
      <sheetData sheetId="5">
        <row r="5">
          <cell r="B5" t="str">
            <v>ABS RAIL IPD (FROM Engineering Construction IPD)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3">
          <cell r="A3" t="str">
            <v>1998/99=100</v>
          </cell>
        </row>
      </sheetData>
      <sheetData sheetId="14">
        <row r="3">
          <cell r="A3" t="str">
            <v xml:space="preserve">  YE</v>
          </cell>
        </row>
      </sheetData>
      <sheetData sheetId="15">
        <row r="3">
          <cell r="B3" t="str">
            <v xml:space="preserve">This class consists of units mainly engaged in the construction of houses (except semi-detached houses) or in carrying out alterations, additions or renovation or general repairs to houses, or in organising or managing these activities as the prime contractor. </v>
          </cell>
        </row>
      </sheetData>
      <sheetData sheetId="16">
        <row r="3">
          <cell r="A3" t="str">
            <v>fc:26/9/07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5">
          <cell r="AG5">
            <v>3225.4483486386025</v>
          </cell>
          <cell r="AN5">
            <v>848.56522550805903</v>
          </cell>
          <cell r="AZ5">
            <v>-892.62484324081561</v>
          </cell>
          <cell r="BE5">
            <v>-3225.4483486386025</v>
          </cell>
          <cell r="BG5">
            <v>4295.8887316749224</v>
          </cell>
        </row>
        <row r="6">
          <cell r="AG6">
            <v>3183.1528911298765</v>
          </cell>
          <cell r="AN6">
            <v>1408.5077639547894</v>
          </cell>
          <cell r="AZ6">
            <v>-899.14741296040665</v>
          </cell>
          <cell r="BE6">
            <v>-3183.1528911298765</v>
          </cell>
          <cell r="BG6">
            <v>4650.3899445626339</v>
          </cell>
        </row>
        <row r="7">
          <cell r="AG7">
            <v>2826.28558132339</v>
          </cell>
          <cell r="AN7">
            <v>997.48364055034915</v>
          </cell>
          <cell r="AZ7">
            <v>-531.06183749273077</v>
          </cell>
          <cell r="BE7">
            <v>-2826.28558132339</v>
          </cell>
          <cell r="BG7">
            <v>4343.4075687854493</v>
          </cell>
        </row>
        <row r="8">
          <cell r="AG8">
            <v>2702.4399487912906</v>
          </cell>
          <cell r="AN8">
            <v>546.94228640604263</v>
          </cell>
          <cell r="AZ8">
            <v>-380.24661790838763</v>
          </cell>
          <cell r="BE8">
            <v>-2702.4399487912906</v>
          </cell>
          <cell r="BG8">
            <v>4183.8079276638664</v>
          </cell>
        </row>
        <row r="9">
          <cell r="AG9">
            <v>2979.1742573971428</v>
          </cell>
          <cell r="AN9">
            <v>476.06563751293788</v>
          </cell>
          <cell r="AZ9">
            <v>-472.18479214640411</v>
          </cell>
          <cell r="BE9">
            <v>-2979.1742573971428</v>
          </cell>
          <cell r="BG9">
            <v>4205.3244154847707</v>
          </cell>
        </row>
        <row r="10">
          <cell r="AG10">
            <v>3515.0347970448843</v>
          </cell>
          <cell r="AN10">
            <v>655.15328696391407</v>
          </cell>
          <cell r="AX10">
            <v>5982</v>
          </cell>
          <cell r="AZ10">
            <v>-409.87083869217531</v>
          </cell>
          <cell r="BE10">
            <v>-3515.0347970448843</v>
          </cell>
          <cell r="BG10">
            <v>4084.0679326728468</v>
          </cell>
          <cell r="BI10">
            <v>7902.2713133036314</v>
          </cell>
          <cell r="BO10">
            <v>8222</v>
          </cell>
        </row>
        <row r="11">
          <cell r="AG11">
            <v>3912.6336856342486</v>
          </cell>
          <cell r="AN11">
            <v>975.11703089326261</v>
          </cell>
          <cell r="AX11">
            <v>6827</v>
          </cell>
          <cell r="AZ11">
            <v>-231.50467708719543</v>
          </cell>
          <cell r="BE11">
            <v>-3912.6336856342486</v>
          </cell>
          <cell r="BG11">
            <v>4011.1749261370705</v>
          </cell>
          <cell r="BI11">
            <v>8532.5276188687458</v>
          </cell>
          <cell r="BO11">
            <v>8728</v>
          </cell>
        </row>
        <row r="12">
          <cell r="AG12">
            <v>5089.2869601066577</v>
          </cell>
          <cell r="AN12">
            <v>920.5973714968419</v>
          </cell>
          <cell r="AX12">
            <v>8500</v>
          </cell>
          <cell r="AZ12">
            <v>-403.41087057793629</v>
          </cell>
          <cell r="BE12">
            <v>-5089.2869601066577</v>
          </cell>
          <cell r="BG12">
            <v>3201.3339086305637</v>
          </cell>
          <cell r="BI12">
            <v>10090.918529766343</v>
          </cell>
          <cell r="BO12">
            <v>7790</v>
          </cell>
        </row>
        <row r="13">
          <cell r="AG13">
            <v>6142.6504314983295</v>
          </cell>
          <cell r="AN13">
            <v>925.11197603816697</v>
          </cell>
          <cell r="AX13">
            <v>9233</v>
          </cell>
          <cell r="AZ13">
            <v>313.55354490995524</v>
          </cell>
          <cell r="BE13">
            <v>1869.2399653007142</v>
          </cell>
          <cell r="BG13">
            <v>3050.1588230736925</v>
          </cell>
          <cell r="BI13">
            <v>1413.0298304232356</v>
          </cell>
          <cell r="BO13">
            <v>7511</v>
          </cell>
        </row>
        <row r="14">
          <cell r="AG14">
            <v>6753.5545144106418</v>
          </cell>
          <cell r="AN14">
            <v>1312.5983096335794</v>
          </cell>
          <cell r="AX14">
            <v>11235</v>
          </cell>
          <cell r="AZ14">
            <v>439.10711613145304</v>
          </cell>
          <cell r="BE14">
            <v>1993.3343135768646</v>
          </cell>
          <cell r="BG14">
            <v>3709.5240912296476</v>
          </cell>
          <cell r="BI14">
            <v>2378.9480968536418</v>
          </cell>
          <cell r="BO14">
            <v>8499</v>
          </cell>
        </row>
        <row r="15">
          <cell r="AG15">
            <v>6495.2438658727278</v>
          </cell>
          <cell r="AN15">
            <v>1400.6545822405121</v>
          </cell>
          <cell r="AX15">
            <v>11128</v>
          </cell>
          <cell r="AZ15">
            <v>483.56698791561575</v>
          </cell>
          <cell r="BE15">
            <v>2236.0975381864919</v>
          </cell>
          <cell r="BG15">
            <v>4111.9550897700083</v>
          </cell>
          <cell r="BI15">
            <v>1998.7633136491249</v>
          </cell>
          <cell r="BO15">
            <v>8487</v>
          </cell>
        </row>
        <row r="16">
          <cell r="AG16">
            <v>4738.948678612529</v>
          </cell>
          <cell r="AN16">
            <v>1227.5544048423076</v>
          </cell>
          <cell r="AX16">
            <v>9002</v>
          </cell>
          <cell r="AZ16">
            <v>461.58586121976805</v>
          </cell>
          <cell r="BE16">
            <v>2507.3597199216101</v>
          </cell>
          <cell r="BG16">
            <v>3998.1043634202001</v>
          </cell>
          <cell r="BI16">
            <v>2584.93102048439</v>
          </cell>
          <cell r="BO16">
            <v>8673</v>
          </cell>
        </row>
        <row r="17">
          <cell r="AG17">
            <v>3770.9679760302824</v>
          </cell>
          <cell r="AN17">
            <v>996.33612691441408</v>
          </cell>
          <cell r="AX17">
            <v>7086</v>
          </cell>
          <cell r="AZ17">
            <v>544.12695248173804</v>
          </cell>
          <cell r="BE17">
            <v>2151.5985051286189</v>
          </cell>
          <cell r="BG17">
            <v>4176.2687864924965</v>
          </cell>
          <cell r="BI17">
            <v>2080.4203555223357</v>
          </cell>
          <cell r="BO17">
            <v>8716</v>
          </cell>
        </row>
        <row r="18">
          <cell r="AG18">
            <v>3393.9521345300554</v>
          </cell>
          <cell r="AN18">
            <v>1231.1247049977853</v>
          </cell>
          <cell r="AX18">
            <v>6815</v>
          </cell>
          <cell r="AZ18">
            <v>293.46734170799755</v>
          </cell>
          <cell r="BE18">
            <v>2100.6585647594247</v>
          </cell>
          <cell r="BG18">
            <v>4168.9653748860819</v>
          </cell>
          <cell r="BI18">
            <v>1991.2307823704305</v>
          </cell>
          <cell r="BO18">
            <v>8515</v>
          </cell>
        </row>
        <row r="19">
          <cell r="AG19">
            <v>3905.2721280610131</v>
          </cell>
          <cell r="AN19">
            <v>1721.5209611045527</v>
          </cell>
          <cell r="AX19">
            <v>8030</v>
          </cell>
          <cell r="AZ19">
            <v>264.10951642327746</v>
          </cell>
          <cell r="BE19">
            <v>1601.6277666966143</v>
          </cell>
          <cell r="BG19">
            <v>4218.2660390717083</v>
          </cell>
          <cell r="BI19">
            <v>3518.0664042803819</v>
          </cell>
          <cell r="BO19">
            <v>9379</v>
          </cell>
        </row>
        <row r="20">
          <cell r="AG20">
            <v>4704.5556945830585</v>
          </cell>
          <cell r="AN20">
            <v>2175.0424657869407</v>
          </cell>
          <cell r="AX20">
            <v>9924</v>
          </cell>
          <cell r="AZ20">
            <v>241.82255398039615</v>
          </cell>
          <cell r="BE20">
            <v>1512.1530028006437</v>
          </cell>
          <cell r="BG20">
            <v>4281.2991015979333</v>
          </cell>
          <cell r="BI20">
            <v>2576.0706165414194</v>
          </cell>
          <cell r="BO20">
            <v>8577</v>
          </cell>
        </row>
        <row r="21">
          <cell r="AG21">
            <v>5004.4507710615289</v>
          </cell>
          <cell r="AN21">
            <v>1611.4879335142823</v>
          </cell>
          <cell r="AX21">
            <v>9911</v>
          </cell>
          <cell r="AZ21">
            <v>269.83584168023935</v>
          </cell>
          <cell r="BE21">
            <v>1571.6336717467802</v>
          </cell>
          <cell r="BG21">
            <v>4535.3966135206083</v>
          </cell>
          <cell r="BI21">
            <v>2463.296023834032</v>
          </cell>
          <cell r="BO21">
            <v>8013</v>
          </cell>
        </row>
        <row r="22">
          <cell r="AG22">
            <v>5725.8366317402961</v>
          </cell>
          <cell r="AN22">
            <v>1704.0223231699722</v>
          </cell>
          <cell r="AX22">
            <v>11084</v>
          </cell>
          <cell r="AZ22">
            <v>163.38970580841305</v>
          </cell>
          <cell r="BE22">
            <v>1640.5306036049751</v>
          </cell>
          <cell r="BG22">
            <v>4659.9843460493103</v>
          </cell>
          <cell r="BI22">
            <v>2063.1363681029088</v>
          </cell>
          <cell r="BO22">
            <v>7993</v>
          </cell>
        </row>
        <row r="23">
          <cell r="AG23">
            <v>6254.3144266736881</v>
          </cell>
          <cell r="AN23">
            <v>1986.8847889711103</v>
          </cell>
          <cell r="AX23">
            <v>12225</v>
          </cell>
          <cell r="AZ23">
            <v>194.15978156664278</v>
          </cell>
          <cell r="BE23">
            <v>1718.0175003061049</v>
          </cell>
          <cell r="BG23">
            <v>4767.0650701949407</v>
          </cell>
          <cell r="BI23">
            <v>1660.6507930189082</v>
          </cell>
          <cell r="BO23">
            <v>8392</v>
          </cell>
        </row>
        <row r="24">
          <cell r="AG24">
            <v>6204.636453215966</v>
          </cell>
          <cell r="AN24">
            <v>1957.3024405896656</v>
          </cell>
          <cell r="AX24">
            <v>12224</v>
          </cell>
          <cell r="AZ24">
            <v>149.84316807183495</v>
          </cell>
          <cell r="BE24">
            <v>1773.3828888605867</v>
          </cell>
          <cell r="BG24">
            <v>5316.4055613226637</v>
          </cell>
          <cell r="BI24">
            <v>1855.6904476528962</v>
          </cell>
          <cell r="BO24">
            <v>9352</v>
          </cell>
        </row>
        <row r="25">
          <cell r="AG25">
            <v>4050.9455674175056</v>
          </cell>
          <cell r="AN25">
            <v>1860.847276439792</v>
          </cell>
          <cell r="AX25">
            <v>8088</v>
          </cell>
          <cell r="AZ25">
            <v>168.97728028022448</v>
          </cell>
          <cell r="BE25">
            <v>1182.3418684365565</v>
          </cell>
          <cell r="BG25">
            <v>5099.3880423514529</v>
          </cell>
          <cell r="BI25">
            <v>786.25012333136146</v>
          </cell>
          <cell r="BO25">
            <v>8780</v>
          </cell>
        </row>
        <row r="26">
          <cell r="AG26">
            <v>4016.8716594913471</v>
          </cell>
          <cell r="AN26">
            <v>1447.0239185750411</v>
          </cell>
          <cell r="AX26">
            <v>7571</v>
          </cell>
          <cell r="AZ26">
            <v>122.87654872798976</v>
          </cell>
          <cell r="BE26">
            <v>1511.1252026382749</v>
          </cell>
          <cell r="BG26">
            <v>4770.3244476485379</v>
          </cell>
          <cell r="BI26">
            <v>1731.241897975975</v>
          </cell>
          <cell r="BO26">
            <v>9326</v>
          </cell>
        </row>
      </sheetData>
      <sheetData sheetId="29" refreshError="1"/>
      <sheetData sheetId="3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"/>
      <sheetName val="PB"/>
      <sheetName val="DAY"/>
      <sheetName val="TP"/>
      <sheetName val="TB"/>
      <sheetName val="TOTAL"/>
      <sheetName val="M&amp;HI"/>
      <sheetName val="PROP"/>
      <sheetName val="Contribution"/>
      <sheetName val="Contrib chart"/>
      <sheetName val="TOTAL Metro"/>
      <sheetName val="TOTAL Rural"/>
      <sheetName val="charts"/>
      <sheetName val="Summ Charts"/>
      <sheetName val="Sheet1"/>
      <sheetName val="MACROS"/>
      <sheetName val="Sectors"/>
      <sheetName val="WD Chart"/>
      <sheetName val="TOTAL (SAPN)"/>
      <sheetName val="PP Min%"/>
      <sheetName val="PP MinTot"/>
      <sheetName val="TB Min%"/>
      <sheetName val="TB MinTot"/>
      <sheetName val="TOTAL Min"/>
      <sheetName val="TOTAL NonMin"/>
      <sheetName val="WD4-FC"/>
      <sheetName val="PP NonMin"/>
      <sheetName val="TB NonMin"/>
      <sheetName val="Chart3"/>
      <sheetName val="Chart1"/>
      <sheetName val="Govt Budget"/>
      <sheetName val="Contract %"/>
    </sheetNames>
    <sheetDataSet>
      <sheetData sheetId="0">
        <row r="2">
          <cell r="B2" t="str">
            <v>SOUTH AUSTRALIA - VALUE OF WORK DONE</v>
          </cell>
        </row>
      </sheetData>
      <sheetData sheetId="1">
        <row r="2">
          <cell r="B2" t="str">
            <v>SOUTH AUSTRALIA - VALUE OF WORK DONE</v>
          </cell>
        </row>
      </sheetData>
      <sheetData sheetId="2">
        <row r="2">
          <cell r="B2" t="str">
            <v>SOUTH AUSTRALIA - VALUE OF WORK DONE</v>
          </cell>
        </row>
      </sheetData>
      <sheetData sheetId="3">
        <row r="2">
          <cell r="B2" t="str">
            <v>SOUTH AUSTRALIA - VALUE OF WORK DONE</v>
          </cell>
        </row>
      </sheetData>
      <sheetData sheetId="4">
        <row r="2">
          <cell r="B2" t="str">
            <v>SOUTH AUSTRALIA - VALUE OF WORK DONE</v>
          </cell>
        </row>
      </sheetData>
      <sheetData sheetId="5">
        <row r="2">
          <cell r="B2" t="str">
            <v>SOUTH AUSTRALIA - VALUE OF WORK DONE</v>
          </cell>
        </row>
      </sheetData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Stefan Mero" id="{91250EC2-9203-4F68-BF34-633AD2F97436}" userId="S::Stefan.Mero@agig.com.au::7674d2dc-5111-4670-935d-b13f2834cc0c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18" dT="2023-01-09T09:03:14.90" personId="{91250EC2-9203-4F68-BF34-633AD2F97436}" id="{13AE203C-4982-45CD-AA4E-C3388B41DAC9}">
    <text>AER's DD numbers are not in approved PTRMs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B4A19-47E8-4D8B-80F8-DC939417DAB7}">
  <dimension ref="A1:O38"/>
  <sheetViews>
    <sheetView tabSelected="1" topLeftCell="A4" workbookViewId="0">
      <selection sqref="A1:XFD1048576"/>
    </sheetView>
  </sheetViews>
  <sheetFormatPr defaultColWidth="0" defaultRowHeight="12.75" customHeight="1" zeroHeight="1"/>
  <cols>
    <col min="1" max="14" width="9.140625" style="349" customWidth="1"/>
    <col min="15" max="15" width="6.7109375" style="349" customWidth="1"/>
    <col min="16" max="16384" width="9.140625" style="349" hidden="1"/>
  </cols>
  <sheetData>
    <row r="1" s="349" customFormat="1"/>
    <row r="2" s="349" customFormat="1"/>
    <row r="3" s="349" customFormat="1"/>
    <row r="4" s="349" customFormat="1"/>
    <row r="5" s="349" customFormat="1"/>
    <row r="6" s="349" customFormat="1"/>
    <row r="7" s="349" customFormat="1"/>
    <row r="8" s="349" customFormat="1"/>
    <row r="9" s="349" customFormat="1"/>
    <row r="10" s="349" customFormat="1"/>
    <row r="11" s="349" customFormat="1"/>
    <row r="12" s="349" customFormat="1"/>
    <row r="13" s="349" customFormat="1"/>
    <row r="14" s="349" customFormat="1"/>
    <row r="15" s="349" customFormat="1"/>
    <row r="16" s="349" customFormat="1"/>
    <row r="17" s="349" customFormat="1"/>
    <row r="18" s="349" customFormat="1"/>
    <row r="19" s="349" customFormat="1"/>
    <row r="20" s="349" customFormat="1"/>
    <row r="21" s="349" customFormat="1"/>
    <row r="22" s="349" customFormat="1"/>
    <row r="23" s="349" customFormat="1"/>
    <row r="24" s="349" customFormat="1"/>
    <row r="25" s="349" customFormat="1"/>
    <row r="26" s="349" customFormat="1"/>
    <row r="27" s="349" customFormat="1"/>
    <row r="28" s="349" customFormat="1"/>
    <row r="29" s="349" customFormat="1"/>
    <row r="30" s="349" customFormat="1"/>
    <row r="31" s="349" customFormat="1"/>
    <row r="32" s="349" customFormat="1"/>
    <row r="33" s="349" customFormat="1"/>
    <row r="34" s="349" customFormat="1"/>
    <row r="35" s="349" customFormat="1"/>
    <row r="36" s="349" customFormat="1"/>
    <row r="37" s="349" customFormat="1"/>
    <row r="38" s="349" customFormat="1" ht="10.5" customHeight="1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79998168889431442"/>
    <pageSetUpPr fitToPage="1"/>
  </sheetPr>
  <dimension ref="A1:AB70"/>
  <sheetViews>
    <sheetView showGridLines="0" topLeftCell="B1" zoomScale="70" zoomScaleNormal="70" workbookViewId="0">
      <selection activeCell="H46" sqref="H46"/>
    </sheetView>
  </sheetViews>
  <sheetFormatPr defaultColWidth="9.140625" defaultRowHeight="15"/>
  <cols>
    <col min="1" max="1" width="10.28515625" customWidth="1"/>
    <col min="2" max="2" width="65.7109375" customWidth="1"/>
    <col min="3" max="4" width="12.28515625" customWidth="1"/>
    <col min="5" max="5" width="12" customWidth="1"/>
    <col min="6" max="6" width="17.85546875" bestFit="1" customWidth="1"/>
    <col min="7" max="7" width="12.7109375" bestFit="1" customWidth="1"/>
    <col min="8" max="28" width="12.28515625" customWidth="1"/>
  </cols>
  <sheetData>
    <row r="1" spans="1:28" ht="15.75" thickBot="1">
      <c r="A1" s="2"/>
    </row>
    <row r="2" spans="1:28" ht="16.5" thickBot="1">
      <c r="A2" s="2"/>
      <c r="B2" s="4" t="s">
        <v>0</v>
      </c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84"/>
      <c r="P2" s="3"/>
    </row>
    <row r="3" spans="1:28" ht="15.75">
      <c r="A3" s="2"/>
      <c r="B3" s="87"/>
      <c r="C3" s="341" t="s">
        <v>1</v>
      </c>
      <c r="D3" s="342"/>
      <c r="E3" s="342"/>
      <c r="F3" s="342"/>
      <c r="G3" s="342"/>
      <c r="H3" s="342"/>
      <c r="I3" s="342"/>
      <c r="J3" s="342"/>
      <c r="K3" s="342"/>
      <c r="L3" s="343"/>
      <c r="M3" s="342" t="s">
        <v>2</v>
      </c>
      <c r="N3" s="342"/>
      <c r="O3" s="344"/>
      <c r="P3" s="7"/>
      <c r="Y3" s="7"/>
      <c r="Z3" s="7"/>
      <c r="AA3" s="7"/>
      <c r="AB3" s="7"/>
    </row>
    <row r="4" spans="1:28" ht="16.5" thickBot="1">
      <c r="A4" s="2"/>
      <c r="B4" s="88"/>
      <c r="C4" s="85">
        <v>2011</v>
      </c>
      <c r="D4" s="8">
        <v>2012</v>
      </c>
      <c r="E4" s="9">
        <v>2013</v>
      </c>
      <c r="F4" s="9">
        <v>2014</v>
      </c>
      <c r="G4" s="9">
        <v>2015</v>
      </c>
      <c r="H4" s="9">
        <v>2016</v>
      </c>
      <c r="I4" s="9">
        <v>2017</v>
      </c>
      <c r="J4" s="9">
        <v>2018</v>
      </c>
      <c r="K4" s="9">
        <v>2019</v>
      </c>
      <c r="L4" s="9">
        <v>2020</v>
      </c>
      <c r="M4" s="9">
        <v>2021</v>
      </c>
      <c r="N4" s="9">
        <v>2022</v>
      </c>
      <c r="O4" s="10" t="s">
        <v>3</v>
      </c>
      <c r="P4" s="3"/>
      <c r="Y4" s="3"/>
      <c r="Z4" s="3"/>
      <c r="AA4" s="3"/>
      <c r="AB4" s="3"/>
    </row>
    <row r="5" spans="1:28">
      <c r="A5" s="2"/>
      <c r="B5" s="86" t="s">
        <v>4</v>
      </c>
      <c r="C5" s="11"/>
      <c r="D5" s="252">
        <v>102</v>
      </c>
      <c r="E5" s="252">
        <v>104.8</v>
      </c>
      <c r="F5" s="252">
        <v>106.6</v>
      </c>
      <c r="G5" s="252">
        <v>108.4</v>
      </c>
      <c r="H5" s="252">
        <v>110</v>
      </c>
      <c r="I5" s="252">
        <v>112.1</v>
      </c>
      <c r="J5" s="252">
        <v>114.1</v>
      </c>
      <c r="K5" s="252">
        <v>116.2</v>
      </c>
      <c r="L5" s="252">
        <v>117.2</v>
      </c>
      <c r="M5" s="252">
        <v>121.3</v>
      </c>
      <c r="N5" s="252">
        <v>131.00400000000002</v>
      </c>
      <c r="O5" s="253">
        <v>134.04429999999999</v>
      </c>
      <c r="Y5" s="3"/>
      <c r="Z5" s="3"/>
      <c r="AA5" s="3"/>
      <c r="AB5" s="3"/>
    </row>
    <row r="6" spans="1:28">
      <c r="A6" s="2"/>
      <c r="B6" s="12" t="s">
        <v>5</v>
      </c>
      <c r="C6" s="11"/>
      <c r="D6" s="13"/>
      <c r="E6" s="13">
        <f t="shared" ref="E6:F6" si="0">+E5/D5-1</f>
        <v>2.7450980392156765E-2</v>
      </c>
      <c r="F6" s="13">
        <f t="shared" si="0"/>
        <v>1.7175572519083859E-2</v>
      </c>
      <c r="G6" s="13">
        <f>+G5/F5-1</f>
        <v>1.6885553470919357E-2</v>
      </c>
      <c r="H6" s="13">
        <f t="shared" ref="H6:M6" si="1">+H5/G5-1</f>
        <v>1.4760147601476037E-2</v>
      </c>
      <c r="I6" s="13">
        <f t="shared" si="1"/>
        <v>1.9090909090909047E-2</v>
      </c>
      <c r="J6" s="13">
        <f t="shared" si="1"/>
        <v>1.7841213202497874E-2</v>
      </c>
      <c r="K6" s="13">
        <f t="shared" si="1"/>
        <v>1.8404907975460238E-2</v>
      </c>
      <c r="L6" s="13">
        <f t="shared" si="1"/>
        <v>8.6058519793459354E-3</v>
      </c>
      <c r="M6" s="13">
        <f t="shared" si="1"/>
        <v>3.4982935153583528E-2</v>
      </c>
      <c r="N6" s="13">
        <f>+N5/M5-1</f>
        <v>8.0000000000000293E-2</v>
      </c>
      <c r="O6" s="129">
        <f>+O5/N5-1</f>
        <v>2.320768831486042E-2</v>
      </c>
      <c r="P6" s="3"/>
      <c r="Y6" s="3"/>
      <c r="Z6" s="3"/>
      <c r="AA6" s="3"/>
      <c r="AB6" s="3"/>
    </row>
    <row r="7" spans="1:28" ht="15.75" thickBot="1">
      <c r="A7" s="2"/>
      <c r="B7" s="14" t="s">
        <v>6</v>
      </c>
      <c r="C7" s="15"/>
      <c r="D7" s="16">
        <f>E7/(1+E6)</f>
        <v>0.76094246454343817</v>
      </c>
      <c r="E7" s="17">
        <f t="shared" ref="E7:L7" si="2">F7/(1+F6)</f>
        <v>0.78183108121717959</v>
      </c>
      <c r="F7" s="17">
        <f t="shared" si="2"/>
        <v>0.79525947765029903</v>
      </c>
      <c r="G7" s="17">
        <f t="shared" si="2"/>
        <v>0.80868787408341858</v>
      </c>
      <c r="H7" s="17">
        <f t="shared" si="2"/>
        <v>0.82062422646841371</v>
      </c>
      <c r="I7" s="17">
        <f t="shared" si="2"/>
        <v>0.83629068897371972</v>
      </c>
      <c r="J7" s="17">
        <f t="shared" si="2"/>
        <v>0.85121112945496369</v>
      </c>
      <c r="K7" s="17">
        <f t="shared" si="2"/>
        <v>0.86687759196026992</v>
      </c>
      <c r="L7" s="17">
        <f t="shared" si="2"/>
        <v>0.8743378122008918</v>
      </c>
      <c r="M7" s="17">
        <f>N7/(1+N6)</f>
        <v>0.90492471518744166</v>
      </c>
      <c r="N7" s="17">
        <f>O7/(1+O6)</f>
        <v>0.97731869240243729</v>
      </c>
      <c r="O7" s="63">
        <v>1</v>
      </c>
      <c r="P7" s="3"/>
      <c r="Y7" s="3"/>
      <c r="Z7" s="3"/>
      <c r="AA7" s="3"/>
      <c r="AB7" s="3"/>
    </row>
    <row r="8" spans="1:28">
      <c r="A8" s="2"/>
      <c r="B8" s="18"/>
      <c r="C8" s="19"/>
      <c r="D8" s="19"/>
      <c r="E8" s="19"/>
      <c r="F8" s="19"/>
      <c r="G8" s="19"/>
      <c r="H8" s="19"/>
      <c r="I8" s="19"/>
      <c r="J8" s="20"/>
      <c r="K8" s="21"/>
      <c r="L8" s="20"/>
      <c r="M8" s="22"/>
      <c r="N8" s="22"/>
      <c r="O8" s="21"/>
      <c r="P8" s="3"/>
      <c r="Q8" s="20"/>
      <c r="R8" s="20"/>
      <c r="S8" s="20"/>
      <c r="T8" s="21"/>
      <c r="U8" s="21"/>
      <c r="V8" s="21"/>
      <c r="W8" s="21"/>
      <c r="X8" s="21"/>
      <c r="Y8" s="3"/>
      <c r="Z8" s="3"/>
      <c r="AA8" s="3"/>
      <c r="AB8" s="3"/>
    </row>
    <row r="9" spans="1:28">
      <c r="A9" s="2"/>
      <c r="B9" s="18"/>
      <c r="C9" s="19"/>
      <c r="D9" s="19"/>
      <c r="E9" s="19"/>
      <c r="F9" s="19"/>
      <c r="G9" s="19"/>
      <c r="H9" s="19"/>
      <c r="I9" s="19"/>
      <c r="J9" s="20"/>
      <c r="S9" s="20"/>
      <c r="T9" s="21"/>
      <c r="U9" s="21"/>
      <c r="V9" s="21"/>
      <c r="W9" s="21"/>
      <c r="X9" s="21"/>
      <c r="Y9" s="3"/>
      <c r="Z9" s="3"/>
      <c r="AA9" s="3"/>
      <c r="AB9" s="3"/>
    </row>
    <row r="10" spans="1:28">
      <c r="A10" s="2"/>
      <c r="B10" s="18"/>
      <c r="C10" s="19"/>
      <c r="D10" s="19"/>
      <c r="E10" s="19"/>
      <c r="F10" s="19"/>
      <c r="G10" s="19"/>
      <c r="H10" s="19"/>
      <c r="I10" s="19"/>
      <c r="J10" s="20"/>
      <c r="K10" s="21"/>
      <c r="L10" s="20"/>
      <c r="M10" s="22"/>
      <c r="N10" s="22"/>
      <c r="O10" s="21"/>
      <c r="P10" s="20"/>
      <c r="Q10" s="20"/>
      <c r="R10" s="20"/>
      <c r="S10" s="20"/>
      <c r="T10" s="21"/>
      <c r="U10" s="21"/>
      <c r="V10" s="21"/>
      <c r="W10" s="21"/>
      <c r="X10" s="21"/>
      <c r="Y10" s="3"/>
      <c r="Z10" s="3"/>
      <c r="AA10" s="3"/>
      <c r="AB10" s="3"/>
    </row>
    <row r="11" spans="1:28" ht="18.75">
      <c r="A11" s="2"/>
      <c r="B11" s="23" t="s">
        <v>7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</row>
    <row r="12" spans="1:28" ht="15.75" thickBot="1">
      <c r="A12" s="2"/>
    </row>
    <row r="13" spans="1:28" ht="15.75" thickBot="1">
      <c r="A13" s="2"/>
      <c r="B13" s="78" t="s">
        <v>8</v>
      </c>
      <c r="C13" s="79">
        <v>2016</v>
      </c>
    </row>
    <row r="14" spans="1:28" ht="16.5" thickBot="1">
      <c r="A14" s="2"/>
      <c r="B14" s="25" t="s">
        <v>9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26"/>
      <c r="N14" s="26"/>
      <c r="O14" s="60"/>
      <c r="P14" s="60"/>
      <c r="Q14" s="60"/>
      <c r="R14" s="60"/>
      <c r="S14" s="60"/>
      <c r="T14" s="60"/>
      <c r="U14" s="60"/>
      <c r="V14" s="106"/>
      <c r="AA14" s="28"/>
      <c r="AB14" s="28"/>
    </row>
    <row r="15" spans="1:28" ht="38.25">
      <c r="A15" s="2"/>
      <c r="C15" s="345" t="s">
        <v>10</v>
      </c>
      <c r="D15" s="346"/>
      <c r="E15" s="346"/>
      <c r="F15" s="346"/>
      <c r="G15" s="347"/>
      <c r="H15" s="348" t="s">
        <v>11</v>
      </c>
      <c r="I15" s="346"/>
      <c r="J15" s="346"/>
      <c r="K15" s="346"/>
      <c r="L15" s="347"/>
      <c r="M15" s="110" t="s">
        <v>12</v>
      </c>
      <c r="N15" s="22"/>
      <c r="O15" s="326" t="s">
        <v>13</v>
      </c>
      <c r="P15" s="327"/>
      <c r="Q15" s="327"/>
      <c r="R15" s="327"/>
      <c r="S15" s="327"/>
      <c r="T15" s="327"/>
      <c r="U15" s="327"/>
      <c r="V15" s="328"/>
      <c r="AB15" s="3"/>
    </row>
    <row r="16" spans="1:28" ht="15.75" thickBot="1">
      <c r="A16" s="2"/>
      <c r="C16" s="312" t="s">
        <v>14</v>
      </c>
      <c r="D16" s="313"/>
      <c r="E16" s="313"/>
      <c r="F16" s="313"/>
      <c r="G16" s="314"/>
      <c r="H16" s="315" t="s">
        <v>15</v>
      </c>
      <c r="I16" s="316"/>
      <c r="J16" s="316"/>
      <c r="K16" s="316"/>
      <c r="L16" s="316"/>
      <c r="M16" s="317"/>
      <c r="N16" s="22"/>
      <c r="O16" s="318" t="s">
        <v>14</v>
      </c>
      <c r="P16" s="319"/>
      <c r="Q16" s="320" t="s">
        <v>15</v>
      </c>
      <c r="R16" s="321"/>
      <c r="S16" s="321"/>
      <c r="T16" s="321"/>
      <c r="U16" s="321"/>
      <c r="V16" s="322"/>
      <c r="AB16" s="3"/>
    </row>
    <row r="17" spans="1:28" ht="15.75" thickBot="1">
      <c r="A17" s="2"/>
      <c r="C17" s="91">
        <v>2013</v>
      </c>
      <c r="D17" s="92">
        <v>2014</v>
      </c>
      <c r="E17" s="92">
        <v>2015</v>
      </c>
      <c r="F17" s="92">
        <v>2016</v>
      </c>
      <c r="G17" s="93">
        <v>2017</v>
      </c>
      <c r="H17" s="94">
        <v>2018</v>
      </c>
      <c r="I17" s="95">
        <v>2019</v>
      </c>
      <c r="J17" s="95">
        <v>2020</v>
      </c>
      <c r="K17" s="95">
        <v>2021</v>
      </c>
      <c r="L17" s="95">
        <v>2022</v>
      </c>
      <c r="M17" s="62" t="s">
        <v>3</v>
      </c>
      <c r="N17" s="22"/>
      <c r="O17" s="107">
        <v>2016</v>
      </c>
      <c r="P17" s="100">
        <v>2017</v>
      </c>
      <c r="Q17" s="109">
        <v>2018</v>
      </c>
      <c r="R17" s="108">
        <v>2019</v>
      </c>
      <c r="S17" s="108">
        <v>2020</v>
      </c>
      <c r="T17" s="108">
        <v>2021</v>
      </c>
      <c r="U17" s="108">
        <v>2022</v>
      </c>
      <c r="V17" s="62" t="s">
        <v>3</v>
      </c>
      <c r="AB17" s="3"/>
    </row>
    <row r="18" spans="1:28">
      <c r="A18" s="119"/>
      <c r="B18" s="82" t="s">
        <v>16</v>
      </c>
      <c r="C18" s="96"/>
      <c r="D18" s="97"/>
      <c r="E18" s="97"/>
      <c r="F18" s="286">
        <v>67.384432842594578</v>
      </c>
      <c r="G18" s="286">
        <v>68.41566569828953</v>
      </c>
      <c r="H18" s="272">
        <v>67.975328889654165</v>
      </c>
      <c r="I18" s="272">
        <v>68.687475911784247</v>
      </c>
      <c r="J18" s="272">
        <v>69.465067326340929</v>
      </c>
      <c r="K18" s="272">
        <v>70.34446954179522</v>
      </c>
      <c r="L18" s="272">
        <v>71.281686188938508</v>
      </c>
      <c r="M18" s="256">
        <v>41.313539790826894</v>
      </c>
      <c r="N18" s="19"/>
      <c r="O18" s="238">
        <f>+LOOKUP(dms_PRCP_BaseYear,C$17:G$17,C18:G18)/$D$7</f>
        <v>88.553913051790204</v>
      </c>
      <c r="P18" s="239">
        <f>+G18/$D$7</f>
        <v>89.909117819227774</v>
      </c>
      <c r="Q18" s="240">
        <f>+H18/$I$7</f>
        <v>81.281939146150506</v>
      </c>
      <c r="R18" s="241">
        <f>+I18/$I$7</f>
        <v>82.13349355363053</v>
      </c>
      <c r="S18" s="241">
        <f>+J18/$I$7</f>
        <v>83.063303516612336</v>
      </c>
      <c r="T18" s="241">
        <f>+K18/$I$7</f>
        <v>84.114854403222679</v>
      </c>
      <c r="U18" s="241">
        <f>+L18/$I$7</f>
        <v>85.235537270436495</v>
      </c>
      <c r="V18" s="242">
        <f>+M18/$N$7</f>
        <v>42.272331545475986</v>
      </c>
      <c r="AB18" s="3"/>
    </row>
    <row r="19" spans="1:28">
      <c r="A19" s="119"/>
      <c r="B19" s="61" t="s">
        <v>17</v>
      </c>
      <c r="C19" s="70"/>
      <c r="D19" s="69"/>
      <c r="E19" s="69"/>
      <c r="F19" s="203"/>
      <c r="G19" s="223"/>
      <c r="H19" s="224"/>
      <c r="I19" s="225"/>
      <c r="J19" s="225"/>
      <c r="K19" s="225"/>
      <c r="L19" s="226"/>
      <c r="M19" s="227"/>
      <c r="N19" s="22"/>
      <c r="O19" s="178"/>
      <c r="P19" s="179"/>
      <c r="Q19" s="180"/>
      <c r="R19" s="181"/>
      <c r="S19" s="181"/>
      <c r="T19" s="181"/>
      <c r="U19" s="181"/>
      <c r="V19" s="183"/>
      <c r="AB19" s="3"/>
    </row>
    <row r="20" spans="1:28">
      <c r="A20" s="119"/>
      <c r="B20" s="59" t="s">
        <v>18</v>
      </c>
      <c r="C20" s="71"/>
      <c r="D20" s="72"/>
      <c r="E20" s="72"/>
      <c r="F20" s="208">
        <v>0.70901616961646352</v>
      </c>
      <c r="G20" s="208">
        <v>0.72912001457639364</v>
      </c>
      <c r="H20" s="228">
        <v>0.77354270489644106</v>
      </c>
      <c r="I20" s="228">
        <v>0.79349704928177855</v>
      </c>
      <c r="J20" s="228">
        <v>0.81935169343739744</v>
      </c>
      <c r="K20" s="228">
        <v>0.83773480257979038</v>
      </c>
      <c r="L20" s="228">
        <v>0.8487510855878323</v>
      </c>
      <c r="M20" s="257">
        <v>0.47838787141308253</v>
      </c>
      <c r="N20" s="19"/>
      <c r="O20" s="243">
        <f t="shared" ref="O20:O26" si="3">+LOOKUP(dms_PRCP_BaseYear,C$17:G$17,C20:G20)/$D$7</f>
        <v>0.93176055044039341</v>
      </c>
      <c r="P20" s="244">
        <f>+G20/$D$7</f>
        <v>0.95818021539100484</v>
      </c>
      <c r="Q20" s="245">
        <f>H20/$I$7</f>
        <v>0.92496869222078537</v>
      </c>
      <c r="R20" s="245">
        <f>I20/$I$7</f>
        <v>0.94882922857307339</v>
      </c>
      <c r="S20" s="245">
        <f>J20/$I$7</f>
        <v>0.97974508653550896</v>
      </c>
      <c r="T20" s="245">
        <f>K20/$I$7</f>
        <v>1.0017268081841768</v>
      </c>
      <c r="U20" s="245">
        <f>L20/$I$7</f>
        <v>1.01489959983819</v>
      </c>
      <c r="V20" s="246">
        <f t="shared" ref="V20:V26" si="4">+M20/$N$7</f>
        <v>0.48949014802644686</v>
      </c>
      <c r="AB20" s="3"/>
    </row>
    <row r="21" spans="1:28" ht="38.25">
      <c r="A21" s="119"/>
      <c r="B21" s="120" t="s">
        <v>19</v>
      </c>
      <c r="C21" s="71"/>
      <c r="D21" s="72"/>
      <c r="E21" s="72"/>
      <c r="F21" s="208"/>
      <c r="G21" s="208"/>
      <c r="H21" s="283"/>
      <c r="I21" s="284"/>
      <c r="J21" s="284"/>
      <c r="K21" s="284"/>
      <c r="L21" s="285"/>
      <c r="M21" s="229"/>
      <c r="N21" s="19"/>
      <c r="O21" s="243">
        <f t="shared" si="3"/>
        <v>0</v>
      </c>
      <c r="P21" s="244">
        <f t="shared" ref="P21:P26" si="5">+G21/$D$7</f>
        <v>0</v>
      </c>
      <c r="Q21" s="245">
        <f t="shared" ref="Q21:U26" si="6">H21/$I$7</f>
        <v>0</v>
      </c>
      <c r="R21" s="245">
        <f t="shared" si="6"/>
        <v>0</v>
      </c>
      <c r="S21" s="245">
        <f t="shared" si="6"/>
        <v>0</v>
      </c>
      <c r="T21" s="245">
        <f>K21/$I$7</f>
        <v>0</v>
      </c>
      <c r="U21" s="245">
        <f t="shared" si="6"/>
        <v>0</v>
      </c>
      <c r="V21" s="246">
        <f t="shared" si="4"/>
        <v>0</v>
      </c>
      <c r="AB21" s="3"/>
    </row>
    <row r="22" spans="1:28">
      <c r="A22" s="119"/>
      <c r="B22" s="59" t="s">
        <v>20</v>
      </c>
      <c r="C22" s="71"/>
      <c r="D22" s="72"/>
      <c r="E22" s="72"/>
      <c r="F22" s="208"/>
      <c r="G22" s="208"/>
      <c r="H22" s="283"/>
      <c r="I22" s="284"/>
      <c r="J22" s="284"/>
      <c r="K22" s="284"/>
      <c r="L22" s="285"/>
      <c r="M22" s="229">
        <v>1.7210191022656927</v>
      </c>
      <c r="N22" s="19"/>
      <c r="O22" s="243">
        <f t="shared" si="3"/>
        <v>0</v>
      </c>
      <c r="P22" s="244">
        <f t="shared" si="5"/>
        <v>0</v>
      </c>
      <c r="Q22" s="245">
        <f t="shared" si="6"/>
        <v>0</v>
      </c>
      <c r="R22" s="245">
        <f t="shared" si="6"/>
        <v>0</v>
      </c>
      <c r="S22" s="245">
        <f t="shared" si="6"/>
        <v>0</v>
      </c>
      <c r="T22" s="245">
        <f t="shared" si="6"/>
        <v>0</v>
      </c>
      <c r="U22" s="245">
        <f t="shared" si="6"/>
        <v>0</v>
      </c>
      <c r="V22" s="246">
        <f t="shared" si="4"/>
        <v>1.7609599771749957</v>
      </c>
      <c r="AB22" s="3"/>
    </row>
    <row r="23" spans="1:28">
      <c r="A23" s="119"/>
      <c r="B23" s="59" t="s">
        <v>21</v>
      </c>
      <c r="C23" s="71"/>
      <c r="D23" s="72"/>
      <c r="E23" s="72"/>
      <c r="F23" s="208"/>
      <c r="G23" s="230"/>
      <c r="H23" s="209"/>
      <c r="I23" s="208"/>
      <c r="J23" s="208"/>
      <c r="K23" s="208"/>
      <c r="L23" s="213"/>
      <c r="M23" s="229"/>
      <c r="N23" s="19"/>
      <c r="O23" s="243">
        <f t="shared" si="3"/>
        <v>0</v>
      </c>
      <c r="P23" s="244">
        <f t="shared" si="5"/>
        <v>0</v>
      </c>
      <c r="Q23" s="245">
        <f t="shared" si="6"/>
        <v>0</v>
      </c>
      <c r="R23" s="245">
        <f t="shared" si="6"/>
        <v>0</v>
      </c>
      <c r="S23" s="245">
        <f t="shared" si="6"/>
        <v>0</v>
      </c>
      <c r="T23" s="245">
        <f t="shared" si="6"/>
        <v>0</v>
      </c>
      <c r="U23" s="245">
        <f t="shared" si="6"/>
        <v>0</v>
      </c>
      <c r="V23" s="246">
        <f t="shared" si="4"/>
        <v>0</v>
      </c>
      <c r="AA23" s="29"/>
      <c r="AB23" s="3"/>
    </row>
    <row r="24" spans="1:28">
      <c r="A24" s="119"/>
      <c r="B24" s="61" t="s">
        <v>22</v>
      </c>
      <c r="C24" s="70"/>
      <c r="D24" s="69"/>
      <c r="E24" s="69"/>
      <c r="F24" s="203"/>
      <c r="G24" s="223"/>
      <c r="H24" s="231"/>
      <c r="I24" s="232"/>
      <c r="J24" s="232"/>
      <c r="K24" s="232"/>
      <c r="L24" s="233"/>
      <c r="M24" s="227"/>
      <c r="N24" s="19"/>
      <c r="O24" s="178"/>
      <c r="P24" s="179"/>
      <c r="Q24" s="180"/>
      <c r="R24" s="181"/>
      <c r="S24" s="181"/>
      <c r="T24" s="181"/>
      <c r="U24" s="181"/>
      <c r="V24" s="183"/>
      <c r="AB24" s="3"/>
    </row>
    <row r="25" spans="1:28">
      <c r="A25" s="119"/>
      <c r="B25" s="80" t="s">
        <v>23</v>
      </c>
      <c r="C25" s="71"/>
      <c r="D25" s="72"/>
      <c r="E25" s="72"/>
      <c r="F25" s="208"/>
      <c r="G25" s="208"/>
      <c r="H25" s="209"/>
      <c r="I25" s="208"/>
      <c r="J25" s="208"/>
      <c r="K25" s="208"/>
      <c r="L25" s="213"/>
      <c r="M25" s="229"/>
      <c r="N25" s="31"/>
      <c r="O25" s="243">
        <f t="shared" si="3"/>
        <v>0</v>
      </c>
      <c r="P25" s="244">
        <f t="shared" si="5"/>
        <v>0</v>
      </c>
      <c r="Q25" s="245">
        <f t="shared" si="6"/>
        <v>0</v>
      </c>
      <c r="R25" s="245">
        <f t="shared" si="6"/>
        <v>0</v>
      </c>
      <c r="S25" s="245">
        <f t="shared" si="6"/>
        <v>0</v>
      </c>
      <c r="T25" s="245">
        <f t="shared" si="6"/>
        <v>0</v>
      </c>
      <c r="U25" s="245">
        <f t="shared" si="6"/>
        <v>0</v>
      </c>
      <c r="V25" s="246">
        <f t="shared" si="4"/>
        <v>0</v>
      </c>
      <c r="AA25" s="29"/>
      <c r="AB25" s="3"/>
    </row>
    <row r="26" spans="1:28" ht="15.75" thickBot="1">
      <c r="A26" s="119"/>
      <c r="B26" s="81" t="s">
        <v>24</v>
      </c>
      <c r="C26" s="76"/>
      <c r="D26" s="73"/>
      <c r="E26" s="73"/>
      <c r="F26" s="216"/>
      <c r="G26" s="216"/>
      <c r="H26" s="217"/>
      <c r="I26" s="216"/>
      <c r="J26" s="216"/>
      <c r="K26" s="216"/>
      <c r="L26" s="234"/>
      <c r="M26" s="235"/>
      <c r="N26" s="19"/>
      <c r="O26" s="247">
        <f t="shared" si="3"/>
        <v>0</v>
      </c>
      <c r="P26" s="248">
        <f t="shared" si="5"/>
        <v>0</v>
      </c>
      <c r="Q26" s="249">
        <f t="shared" si="6"/>
        <v>0</v>
      </c>
      <c r="R26" s="249">
        <f t="shared" si="6"/>
        <v>0</v>
      </c>
      <c r="S26" s="249">
        <f t="shared" si="6"/>
        <v>0</v>
      </c>
      <c r="T26" s="249">
        <f t="shared" si="6"/>
        <v>0</v>
      </c>
      <c r="U26" s="249">
        <f t="shared" si="6"/>
        <v>0</v>
      </c>
      <c r="V26" s="250">
        <f t="shared" si="4"/>
        <v>0</v>
      </c>
      <c r="AA26" s="29"/>
      <c r="AB26" s="3"/>
    </row>
    <row r="27" spans="1:28" ht="15.75" thickBot="1">
      <c r="A27" s="119"/>
      <c r="B27" s="254" t="s">
        <v>25</v>
      </c>
      <c r="C27" s="77"/>
      <c r="D27" s="77"/>
      <c r="E27" s="77"/>
      <c r="F27" s="278">
        <f>F18-SUM(F20:F23)+SUM(F25:F26)</f>
        <v>66.675416672978116</v>
      </c>
      <c r="G27" s="279">
        <f>G18-SUM(G20:G23)+SUM(G25:G26)</f>
        <v>67.686545683713135</v>
      </c>
      <c r="H27" s="236">
        <f>H18-SUM(H20:H23)+SUM(H25:H26)</f>
        <v>67.201786184757722</v>
      </c>
      <c r="I27" s="221">
        <f t="shared" ref="I27:M27" si="7">I18-SUM(I20:I23)+SUM(I25:I26)</f>
        <v>67.893978862502465</v>
      </c>
      <c r="J27" s="221">
        <f t="shared" si="7"/>
        <v>68.645715632903531</v>
      </c>
      <c r="K27" s="221">
        <f t="shared" si="7"/>
        <v>69.506734739215432</v>
      </c>
      <c r="L27" s="221">
        <f t="shared" si="7"/>
        <v>70.432935103350673</v>
      </c>
      <c r="M27" s="237">
        <f t="shared" si="7"/>
        <v>39.114132817148118</v>
      </c>
      <c r="N27" s="19"/>
      <c r="O27" s="193">
        <f t="shared" ref="O27:V27" si="8">O18-SUM(O20:O23)+SUM(O25:O26)</f>
        <v>87.622152501349817</v>
      </c>
      <c r="P27" s="194">
        <f t="shared" si="8"/>
        <v>88.950937603836763</v>
      </c>
      <c r="Q27" s="194">
        <f t="shared" si="8"/>
        <v>80.356970453929719</v>
      </c>
      <c r="R27" s="194">
        <f t="shared" si="8"/>
        <v>81.184664325057454</v>
      </c>
      <c r="S27" s="194">
        <f t="shared" si="8"/>
        <v>82.08355843007682</v>
      </c>
      <c r="T27" s="194">
        <f t="shared" si="8"/>
        <v>83.113127595038506</v>
      </c>
      <c r="U27" s="194">
        <f t="shared" si="8"/>
        <v>84.220637670598308</v>
      </c>
      <c r="V27" s="251">
        <f t="shared" si="8"/>
        <v>40.021881420274539</v>
      </c>
      <c r="X27" s="118"/>
      <c r="AA27" s="29"/>
      <c r="AB27" s="3"/>
    </row>
    <row r="28" spans="1:28" ht="15.75" thickBot="1">
      <c r="A28" s="119"/>
      <c r="B28" s="32"/>
      <c r="C28" s="33"/>
      <c r="D28" s="33"/>
      <c r="E28" s="33"/>
      <c r="F28" s="121"/>
      <c r="G28" s="34"/>
      <c r="H28" s="34"/>
      <c r="I28" s="34"/>
      <c r="J28" s="34"/>
      <c r="K28" s="34"/>
      <c r="L28" s="34"/>
      <c r="M28" s="35"/>
      <c r="N28" s="19"/>
      <c r="O28" s="33"/>
      <c r="P28" s="33"/>
      <c r="Q28" s="33"/>
      <c r="R28" s="33"/>
      <c r="S28" s="33"/>
      <c r="T28" s="33"/>
      <c r="U28" s="33"/>
      <c r="X28" s="118"/>
      <c r="AA28" s="29"/>
      <c r="AB28" s="3"/>
    </row>
    <row r="29" spans="1:28" ht="16.5" thickBot="1">
      <c r="A29" s="119"/>
      <c r="B29" s="25" t="s">
        <v>26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7"/>
      <c r="AA29" s="28"/>
      <c r="AB29" s="28"/>
    </row>
    <row r="30" spans="1:28">
      <c r="A30" s="119"/>
      <c r="B30" s="36"/>
      <c r="C30" s="323" t="s">
        <v>27</v>
      </c>
      <c r="D30" s="324"/>
      <c r="E30" s="324"/>
      <c r="F30" s="324"/>
      <c r="G30" s="324"/>
      <c r="H30" s="324"/>
      <c r="I30" s="324"/>
      <c r="J30" s="324"/>
      <c r="K30" s="324"/>
      <c r="L30" s="324"/>
      <c r="M30" s="325"/>
      <c r="N30" s="37"/>
      <c r="O30" s="326" t="e">
        <f>CONCATENATE("$m, real ", dms_DollarReal)</f>
        <v>#NAME?</v>
      </c>
      <c r="P30" s="327"/>
      <c r="Q30" s="327"/>
      <c r="R30" s="327"/>
      <c r="S30" s="327"/>
      <c r="T30" s="327"/>
      <c r="U30" s="327"/>
      <c r="V30" s="328"/>
      <c r="AB30" s="3"/>
    </row>
    <row r="31" spans="1:28" ht="15.75" thickBot="1">
      <c r="A31" s="119"/>
      <c r="B31" s="36"/>
      <c r="C31" s="329" t="s">
        <v>14</v>
      </c>
      <c r="D31" s="330"/>
      <c r="E31" s="330"/>
      <c r="F31" s="330"/>
      <c r="G31" s="331"/>
      <c r="H31" s="332" t="s">
        <v>15</v>
      </c>
      <c r="I31" s="333"/>
      <c r="J31" s="333"/>
      <c r="K31" s="333"/>
      <c r="L31" s="333"/>
      <c r="M31" s="334"/>
      <c r="N31" s="37"/>
      <c r="O31" s="318" t="s">
        <v>14</v>
      </c>
      <c r="P31" s="319"/>
      <c r="Q31" s="320" t="s">
        <v>15</v>
      </c>
      <c r="R31" s="321"/>
      <c r="S31" s="321"/>
      <c r="T31" s="321"/>
      <c r="U31" s="321"/>
      <c r="V31" s="322"/>
      <c r="AB31" s="3"/>
    </row>
    <row r="32" spans="1:28" ht="15.75" thickBot="1">
      <c r="A32" s="119"/>
      <c r="B32" s="38"/>
      <c r="C32" s="101">
        <v>2013</v>
      </c>
      <c r="D32" s="102">
        <v>2014</v>
      </c>
      <c r="E32" s="102">
        <v>2015</v>
      </c>
      <c r="F32" s="102">
        <v>2016</v>
      </c>
      <c r="G32" s="103">
        <v>2017</v>
      </c>
      <c r="H32" s="104">
        <v>2018</v>
      </c>
      <c r="I32" s="105">
        <v>2019</v>
      </c>
      <c r="J32" s="105">
        <v>2020</v>
      </c>
      <c r="K32" s="105">
        <v>2021</v>
      </c>
      <c r="L32" s="98">
        <v>2022</v>
      </c>
      <c r="M32" s="99" t="s">
        <v>3</v>
      </c>
      <c r="N32" s="31"/>
      <c r="O32" s="107">
        <v>2016</v>
      </c>
      <c r="P32" s="111">
        <v>2017</v>
      </c>
      <c r="Q32" s="109">
        <v>2018</v>
      </c>
      <c r="R32" s="108">
        <v>2019</v>
      </c>
      <c r="S32" s="108">
        <v>2020</v>
      </c>
      <c r="T32" s="108">
        <v>2021</v>
      </c>
      <c r="U32" s="108">
        <v>2022</v>
      </c>
      <c r="V32" s="62" t="s">
        <v>3</v>
      </c>
      <c r="X32" s="67"/>
      <c r="AA32" s="3"/>
      <c r="AB32" s="3"/>
    </row>
    <row r="33" spans="1:28">
      <c r="A33" s="119"/>
      <c r="B33" s="82" t="s">
        <v>28</v>
      </c>
      <c r="C33" s="89"/>
      <c r="D33" s="90"/>
      <c r="E33" s="90"/>
      <c r="F33" s="287">
        <v>65.168131767692302</v>
      </c>
      <c r="G33" s="287">
        <v>69.087731271538473</v>
      </c>
      <c r="H33" s="199">
        <v>65.329267070811852</v>
      </c>
      <c r="I33" s="199">
        <v>69.422059369102001</v>
      </c>
      <c r="J33" s="199">
        <v>70.545593279752623</v>
      </c>
      <c r="K33" s="200">
        <v>74.141316179230785</v>
      </c>
      <c r="L33" s="201">
        <v>74.04221170122716</v>
      </c>
      <c r="M33" s="202">
        <v>39.235523024528092</v>
      </c>
      <c r="N33" s="31"/>
      <c r="O33" s="184">
        <f t="shared" ref="O33:T33" si="9">+F33/H$7*(1+H$6)^0.5</f>
        <v>79.996804314316293</v>
      </c>
      <c r="P33" s="173">
        <f t="shared" si="9"/>
        <v>83.396943421066439</v>
      </c>
      <c r="Q33" s="174">
        <f t="shared" si="9"/>
        <v>77.430222717836457</v>
      </c>
      <c r="R33" s="132">
        <f t="shared" si="9"/>
        <v>80.816485003564665</v>
      </c>
      <c r="S33" s="132">
        <f t="shared" si="9"/>
        <v>81.031032252204454</v>
      </c>
      <c r="T33" s="175">
        <f t="shared" si="9"/>
        <v>83.351695087200611</v>
      </c>
      <c r="U33" s="176">
        <f t="shared" ref="U33:V33" si="10">+L33/N$7*(1+N$6)^0.5</f>
        <v>78.73268376114595</v>
      </c>
      <c r="V33" s="177">
        <f t="shared" si="10"/>
        <v>39.688194617501956</v>
      </c>
      <c r="X33" s="67"/>
      <c r="AA33" s="3"/>
      <c r="AB33" s="3"/>
    </row>
    <row r="34" spans="1:28">
      <c r="A34" s="119"/>
      <c r="B34" s="61" t="s">
        <v>17</v>
      </c>
      <c r="C34" s="70"/>
      <c r="D34" s="69"/>
      <c r="E34" s="69"/>
      <c r="F34" s="273"/>
      <c r="G34" s="274"/>
      <c r="H34" s="204"/>
      <c r="I34" s="203"/>
      <c r="J34" s="203"/>
      <c r="K34" s="205"/>
      <c r="L34" s="206"/>
      <c r="M34" s="207"/>
      <c r="N34" s="19"/>
      <c r="O34" s="178"/>
      <c r="P34" s="179"/>
      <c r="Q34" s="180"/>
      <c r="R34" s="181"/>
      <c r="S34" s="181"/>
      <c r="T34" s="182"/>
      <c r="U34" s="181"/>
      <c r="V34" s="183"/>
      <c r="AB34" s="3"/>
    </row>
    <row r="35" spans="1:28">
      <c r="A35" s="119"/>
      <c r="B35" s="59" t="s">
        <v>18</v>
      </c>
      <c r="C35" s="71"/>
      <c r="D35" s="72"/>
      <c r="E35" s="72"/>
      <c r="F35" s="281">
        <v>1.1460909567943722</v>
      </c>
      <c r="G35" s="281">
        <v>1.1512594531208402</v>
      </c>
      <c r="H35" s="209">
        <v>0.67680538193710316</v>
      </c>
      <c r="I35" s="209">
        <v>1.0293062773446426</v>
      </c>
      <c r="J35" s="209">
        <v>1.1307281836601182</v>
      </c>
      <c r="K35" s="210">
        <v>1.2853950000000001</v>
      </c>
      <c r="L35" s="211"/>
      <c r="M35" s="212"/>
      <c r="N35" s="31"/>
      <c r="O35" s="184">
        <v>1.4068781007905471</v>
      </c>
      <c r="P35" s="185">
        <f t="shared" ref="P35:V40" si="11">G35/I$7*(1+I$6)^0.5</f>
        <v>1.3897043325612821</v>
      </c>
      <c r="Q35" s="186">
        <f t="shared" si="11"/>
        <v>0.80217020348961066</v>
      </c>
      <c r="R35" s="186">
        <f t="shared" si="11"/>
        <v>1.198249030395687</v>
      </c>
      <c r="S35" s="186">
        <f t="shared" si="11"/>
        <v>1.2987922797005766</v>
      </c>
      <c r="T35" s="187">
        <f t="shared" si="11"/>
        <v>1.4450762088928941</v>
      </c>
      <c r="U35" s="188">
        <f t="shared" si="11"/>
        <v>0</v>
      </c>
      <c r="V35" s="189">
        <f t="shared" si="11"/>
        <v>0</v>
      </c>
      <c r="AB35" s="3"/>
    </row>
    <row r="36" spans="1:28" ht="38.25">
      <c r="A36" s="119"/>
      <c r="B36" s="120" t="s">
        <v>19</v>
      </c>
      <c r="C36" s="71"/>
      <c r="D36" s="72"/>
      <c r="E36" s="72"/>
      <c r="F36" s="281"/>
      <c r="G36" s="282"/>
      <c r="H36" s="280"/>
      <c r="I36" s="281"/>
      <c r="J36" s="281"/>
      <c r="K36" s="282"/>
      <c r="L36" s="214"/>
      <c r="M36" s="212"/>
      <c r="N36" s="19"/>
      <c r="O36" s="184">
        <v>0</v>
      </c>
      <c r="P36" s="185">
        <f t="shared" si="11"/>
        <v>0</v>
      </c>
      <c r="Q36" s="186">
        <f t="shared" si="11"/>
        <v>0</v>
      </c>
      <c r="R36" s="186">
        <f t="shared" si="11"/>
        <v>0</v>
      </c>
      <c r="S36" s="186">
        <f t="shared" si="11"/>
        <v>0</v>
      </c>
      <c r="T36" s="187">
        <f t="shared" si="11"/>
        <v>0</v>
      </c>
      <c r="U36" s="188">
        <f t="shared" si="11"/>
        <v>0</v>
      </c>
      <c r="V36" s="189">
        <f t="shared" si="11"/>
        <v>0</v>
      </c>
      <c r="AB36" s="3"/>
    </row>
    <row r="37" spans="1:28">
      <c r="A37" s="119"/>
      <c r="B37" s="120" t="s">
        <v>29</v>
      </c>
      <c r="C37" s="71"/>
      <c r="D37" s="72"/>
      <c r="E37" s="72"/>
      <c r="F37" s="281">
        <v>0.11811727878165923</v>
      </c>
      <c r="G37" s="282">
        <v>0.14158147326253909</v>
      </c>
      <c r="H37" s="215">
        <v>0.31014883508137903</v>
      </c>
      <c r="I37" s="208">
        <v>0.13136886854192548</v>
      </c>
      <c r="J37" s="208">
        <v>0.79329940487773398</v>
      </c>
      <c r="K37" s="213">
        <v>0.13116070821630518</v>
      </c>
      <c r="L37" s="211"/>
      <c r="M37" s="212"/>
      <c r="N37" s="19"/>
      <c r="O37" s="184">
        <v>0.14499425686345005</v>
      </c>
      <c r="P37" s="185">
        <f t="shared" si="11"/>
        <v>0.17090533873141425</v>
      </c>
      <c r="Q37" s="186">
        <f t="shared" si="11"/>
        <v>0.36759777742490862</v>
      </c>
      <c r="R37" s="186">
        <f t="shared" si="11"/>
        <v>0.15293078728775128</v>
      </c>
      <c r="S37" s="186">
        <f t="shared" si="11"/>
        <v>0.9112102779742568</v>
      </c>
      <c r="T37" s="187">
        <f t="shared" si="11"/>
        <v>0.14745445484456168</v>
      </c>
      <c r="U37" s="188">
        <f t="shared" si="11"/>
        <v>0</v>
      </c>
      <c r="V37" s="189">
        <f t="shared" si="11"/>
        <v>0</v>
      </c>
      <c r="W37" s="3"/>
      <c r="X37" s="335" t="s">
        <v>30</v>
      </c>
      <c r="Y37" s="336"/>
      <c r="AB37" s="3"/>
    </row>
    <row r="38" spans="1:28" ht="15" customHeight="1">
      <c r="A38" s="288"/>
      <c r="B38" s="120" t="s">
        <v>31</v>
      </c>
      <c r="C38" s="71"/>
      <c r="D38" s="72"/>
      <c r="E38" s="72"/>
      <c r="F38" s="281"/>
      <c r="G38" s="282"/>
      <c r="H38" s="280"/>
      <c r="I38" s="281"/>
      <c r="J38" s="281"/>
      <c r="K38" s="282"/>
      <c r="L38" s="211"/>
      <c r="M38" s="212"/>
      <c r="N38" s="30"/>
      <c r="O38" s="184">
        <v>4.6627806118082376</v>
      </c>
      <c r="P38" s="185">
        <f t="shared" si="11"/>
        <v>0</v>
      </c>
      <c r="Q38" s="186">
        <f t="shared" si="11"/>
        <v>0</v>
      </c>
      <c r="R38" s="186">
        <f t="shared" si="11"/>
        <v>0</v>
      </c>
      <c r="S38" s="186">
        <f t="shared" si="11"/>
        <v>0</v>
      </c>
      <c r="T38" s="187">
        <f t="shared" si="11"/>
        <v>0</v>
      </c>
      <c r="U38" s="188">
        <f t="shared" si="11"/>
        <v>0</v>
      </c>
      <c r="V38" s="189">
        <f t="shared" si="11"/>
        <v>0</v>
      </c>
      <c r="W38" s="3"/>
      <c r="X38" s="337"/>
      <c r="Y38" s="338"/>
      <c r="AB38" s="3"/>
    </row>
    <row r="39" spans="1:28" ht="15" customHeight="1">
      <c r="A39" s="288"/>
      <c r="B39" s="120" t="s">
        <v>32</v>
      </c>
      <c r="C39" s="71"/>
      <c r="D39" s="72"/>
      <c r="E39" s="72"/>
      <c r="F39" s="275">
        <v>0.57545599999999997</v>
      </c>
      <c r="G39" s="275">
        <v>1.1531819999999999</v>
      </c>
      <c r="H39" s="209">
        <v>0.37896061999999997</v>
      </c>
      <c r="I39" s="209">
        <v>3.6230000000000002</v>
      </c>
      <c r="J39" s="209">
        <v>1.49726366</v>
      </c>
      <c r="K39" s="210">
        <v>0.51600000000000001</v>
      </c>
      <c r="L39" s="211"/>
      <c r="M39" s="212"/>
      <c r="N39" s="30"/>
      <c r="O39" s="184">
        <v>0.70639804724801536</v>
      </c>
      <c r="P39" s="185">
        <f t="shared" si="11"/>
        <v>1.3920250707061703</v>
      </c>
      <c r="Q39" s="186">
        <f t="shared" si="11"/>
        <v>0.4491555855981646</v>
      </c>
      <c r="R39" s="186">
        <f t="shared" si="11"/>
        <v>4.2176525419848296</v>
      </c>
      <c r="S39" s="186">
        <f t="shared" si="11"/>
        <v>1.7198072095360102</v>
      </c>
      <c r="T39" s="187">
        <f t="shared" si="11"/>
        <v>0.58010131032774626</v>
      </c>
      <c r="U39" s="188">
        <f t="shared" si="11"/>
        <v>0</v>
      </c>
      <c r="V39" s="189">
        <f t="shared" si="11"/>
        <v>0</v>
      </c>
      <c r="W39" s="3"/>
      <c r="X39" s="337"/>
      <c r="Y39" s="338"/>
      <c r="AB39" s="3"/>
    </row>
    <row r="40" spans="1:28" ht="15.75" customHeight="1" thickBot="1">
      <c r="A40" s="2"/>
      <c r="B40" s="83"/>
      <c r="C40" s="76"/>
      <c r="D40" s="73"/>
      <c r="E40" s="73"/>
      <c r="F40" s="276"/>
      <c r="G40" s="277"/>
      <c r="H40" s="217"/>
      <c r="I40" s="216"/>
      <c r="J40" s="216"/>
      <c r="K40" s="218"/>
      <c r="L40" s="219"/>
      <c r="M40" s="220"/>
      <c r="N40" s="30"/>
      <c r="O40" s="139">
        <v>0</v>
      </c>
      <c r="P40" s="190">
        <f t="shared" si="11"/>
        <v>0</v>
      </c>
      <c r="Q40" s="191">
        <f t="shared" si="11"/>
        <v>0</v>
      </c>
      <c r="R40" s="191">
        <f t="shared" si="11"/>
        <v>0</v>
      </c>
      <c r="S40" s="191">
        <f t="shared" si="11"/>
        <v>0</v>
      </c>
      <c r="T40" s="192">
        <f t="shared" si="11"/>
        <v>0</v>
      </c>
      <c r="U40" s="188">
        <f t="shared" si="11"/>
        <v>0</v>
      </c>
      <c r="V40" s="189">
        <f t="shared" si="11"/>
        <v>0</v>
      </c>
      <c r="W40" s="3"/>
      <c r="X40" s="337"/>
      <c r="Y40" s="338"/>
      <c r="AB40" s="3"/>
    </row>
    <row r="41" spans="1:28" ht="15.75" customHeight="1" thickBot="1">
      <c r="A41" s="2"/>
      <c r="B41" s="255" t="s">
        <v>33</v>
      </c>
      <c r="C41" s="77"/>
      <c r="D41" s="77"/>
      <c r="E41" s="77"/>
      <c r="F41" s="278">
        <f t="shared" ref="F41:K41" si="12">F33-SUM(F35:F40)</f>
        <v>63.328467532116271</v>
      </c>
      <c r="G41" s="279">
        <f t="shared" si="12"/>
        <v>66.641708345155095</v>
      </c>
      <c r="H41" s="222">
        <f t="shared" si="12"/>
        <v>63.963352233793373</v>
      </c>
      <c r="I41" s="194">
        <f t="shared" si="12"/>
        <v>64.638384223215439</v>
      </c>
      <c r="J41" s="194">
        <f t="shared" si="12"/>
        <v>67.124302031214768</v>
      </c>
      <c r="K41" s="194">
        <f t="shared" si="12"/>
        <v>72.208760471014486</v>
      </c>
      <c r="L41" s="195">
        <f t="shared" ref="L41:M41" si="13">L33-SUM(L35:L40)</f>
        <v>74.04221170122716</v>
      </c>
      <c r="M41" s="197">
        <f t="shared" si="13"/>
        <v>39.235523024528092</v>
      </c>
      <c r="N41" s="19"/>
      <c r="O41" s="193">
        <f t="shared" ref="O41:S41" si="14">O33-SUM(O35:O40)</f>
        <v>73.075753297606042</v>
      </c>
      <c r="P41" s="194">
        <f t="shared" si="14"/>
        <v>80.444308679067575</v>
      </c>
      <c r="Q41" s="194">
        <f t="shared" si="14"/>
        <v>75.81129915132378</v>
      </c>
      <c r="R41" s="194">
        <f t="shared" si="14"/>
        <v>75.247652643896402</v>
      </c>
      <c r="S41" s="194">
        <f t="shared" si="14"/>
        <v>77.101222484993613</v>
      </c>
      <c r="T41" s="195">
        <f>T33-SUM(T35:T40)</f>
        <v>81.179063113135413</v>
      </c>
      <c r="U41" s="196">
        <f>U33-SUM(U35:U40)</f>
        <v>78.73268376114595</v>
      </c>
      <c r="V41" s="197">
        <f t="shared" ref="V41" si="15">V33-SUM(V35:V40)</f>
        <v>39.688194617501956</v>
      </c>
      <c r="W41" s="112">
        <v>2021</v>
      </c>
      <c r="X41" s="339"/>
      <c r="Y41" s="340"/>
      <c r="AB41" s="3"/>
    </row>
    <row r="42" spans="1:28" ht="15.75" thickBot="1">
      <c r="A42" s="2"/>
      <c r="O42" s="161"/>
      <c r="P42" s="161"/>
      <c r="Q42" s="161"/>
      <c r="R42" s="161"/>
      <c r="S42" s="161"/>
      <c r="T42" s="161"/>
      <c r="U42" s="198">
        <f>(U27-(LOOKUP(W41,Q17:U17,Q27:U27)-LOOKUP(W41,Q32:U32,Q41:U41)))+W42</f>
        <v>82.286573188695215</v>
      </c>
      <c r="V42" s="159"/>
      <c r="W42" s="172">
        <v>0</v>
      </c>
      <c r="X42" s="68" t="s">
        <v>34</v>
      </c>
      <c r="AB42" s="3"/>
    </row>
    <row r="43" spans="1:28">
      <c r="A43" s="2"/>
      <c r="U43" s="3"/>
      <c r="W43" s="68"/>
      <c r="AB43" s="3"/>
    </row>
    <row r="44" spans="1:28" ht="15.75" thickBot="1">
      <c r="A44" s="2"/>
      <c r="W44" s="68"/>
    </row>
    <row r="45" spans="1:28" ht="18.75" thickBot="1">
      <c r="A45" s="2"/>
      <c r="B45" s="66"/>
      <c r="C45" s="75"/>
      <c r="D45" s="75"/>
      <c r="H45" s="1"/>
      <c r="I45" s="1"/>
      <c r="J45" s="74"/>
      <c r="K45" s="1"/>
      <c r="L45" s="1"/>
      <c r="M45" s="1"/>
      <c r="N45" s="1"/>
      <c r="O45" s="65" t="s">
        <v>35</v>
      </c>
      <c r="P45" s="40"/>
      <c r="Q45" s="39"/>
      <c r="R45" s="40"/>
      <c r="S45" s="40"/>
      <c r="T45" s="40"/>
      <c r="U45" s="40"/>
      <c r="V45" s="41"/>
      <c r="AB45" s="1"/>
    </row>
    <row r="46" spans="1:28" ht="15.75" thickBot="1">
      <c r="A46" s="2"/>
      <c r="C46" s="22"/>
      <c r="D46" s="22"/>
      <c r="H46" s="22"/>
      <c r="I46" s="22"/>
      <c r="J46" s="74"/>
      <c r="K46" s="22"/>
      <c r="L46" s="22"/>
      <c r="M46" s="22"/>
      <c r="N46" s="22"/>
      <c r="O46" s="42"/>
      <c r="P46" s="117"/>
      <c r="Q46" s="167">
        <f>(Q27-Q41)-(P27-P41)+(O27-O41)</f>
        <v>10.585441581580525</v>
      </c>
      <c r="R46" s="168">
        <f>(R27-R41)-(Q27-Q41)</f>
        <v>1.3913403785551139</v>
      </c>
      <c r="S46" s="168">
        <f>(S27-S41)-(R27-R41)</f>
        <v>-0.95467573607784573</v>
      </c>
      <c r="T46" s="168">
        <f>(T27-T41)-(S27-S41)</f>
        <v>-3.0482714631801144</v>
      </c>
      <c r="U46" s="169">
        <f>(U27-U42)-(T27-T41)</f>
        <v>0</v>
      </c>
      <c r="V46" s="170">
        <v>0</v>
      </c>
      <c r="AB46" s="3"/>
    </row>
    <row r="47" spans="1:28" ht="23.25" customHeight="1" thickBot="1">
      <c r="A47" s="2"/>
      <c r="B47" s="3"/>
      <c r="C47" s="43"/>
      <c r="D47" s="43"/>
      <c r="H47" s="22"/>
      <c r="I47" s="22"/>
      <c r="J47" s="74"/>
      <c r="K47" s="22"/>
      <c r="L47" s="22"/>
      <c r="M47" s="22"/>
      <c r="N47" s="22"/>
      <c r="O47" s="44"/>
      <c r="P47" s="44"/>
      <c r="Q47" s="44"/>
      <c r="R47" s="44"/>
      <c r="S47" s="44"/>
      <c r="T47" s="44"/>
      <c r="U47" s="44"/>
      <c r="AB47" s="3"/>
    </row>
    <row r="48" spans="1:28" ht="18.75" thickBot="1">
      <c r="A48" s="2"/>
      <c r="B48" s="22"/>
      <c r="C48" s="22"/>
      <c r="D48" s="22"/>
      <c r="H48" s="22"/>
      <c r="I48" s="22"/>
      <c r="J48" s="74"/>
      <c r="K48" s="22"/>
      <c r="L48" s="22"/>
      <c r="M48" s="22"/>
      <c r="N48" s="22"/>
      <c r="O48" s="65" t="s">
        <v>36</v>
      </c>
      <c r="P48" s="40"/>
      <c r="Q48" s="40"/>
      <c r="R48" s="40"/>
      <c r="S48" s="40"/>
      <c r="T48" s="40"/>
      <c r="U48" s="40"/>
      <c r="V48" s="41"/>
    </row>
    <row r="49" spans="1:28" ht="15.75" thickBot="1">
      <c r="A49" s="2"/>
      <c r="B49" s="22"/>
      <c r="C49" s="22"/>
      <c r="D49" s="22"/>
      <c r="H49" s="22"/>
      <c r="I49" s="22"/>
      <c r="J49" s="74"/>
      <c r="K49" s="22"/>
      <c r="L49" s="22"/>
      <c r="M49" s="22"/>
      <c r="N49" s="22"/>
      <c r="O49" s="42"/>
      <c r="P49" s="117"/>
      <c r="Q49" s="117"/>
      <c r="R49" s="117"/>
      <c r="S49" s="117"/>
      <c r="T49" s="117"/>
      <c r="U49" s="167">
        <f>(U27-U41)-(LOOKUP($W$41,$Q$17:$U$17,$Q$27:$U$27)-LOOKUP($W$41,$Q$32:$U$32,$Q$41:$U$41))+W42</f>
        <v>3.5538894275492652</v>
      </c>
      <c r="V49" s="171">
        <f>(V27-V41)-(U27-U41)/2</f>
        <v>-2.4102901519535962</v>
      </c>
    </row>
    <row r="50" spans="1:28" ht="23.25" customHeight="1" thickBot="1">
      <c r="A50" s="2"/>
      <c r="B50" s="3"/>
      <c r="C50" s="43"/>
      <c r="D50" s="43"/>
      <c r="H50" s="22"/>
      <c r="I50" s="22"/>
      <c r="J50" s="74"/>
      <c r="K50" s="22"/>
      <c r="L50" s="22"/>
      <c r="M50" s="22"/>
      <c r="N50" s="22"/>
      <c r="O50" s="44"/>
      <c r="P50" s="44"/>
      <c r="Q50" s="44"/>
      <c r="R50" s="44"/>
      <c r="S50" s="44"/>
      <c r="T50" s="44"/>
      <c r="U50" s="44"/>
      <c r="V50" s="44"/>
    </row>
    <row r="51" spans="1:28" ht="18.75" thickBot="1">
      <c r="A51" s="2"/>
      <c r="B51" s="1"/>
      <c r="C51" s="1"/>
      <c r="D51" s="1"/>
      <c r="E51" s="1"/>
      <c r="F51" s="1"/>
      <c r="G51" s="1"/>
      <c r="H51" s="1"/>
      <c r="I51" s="1"/>
      <c r="J51" s="74"/>
      <c r="K51" s="1"/>
      <c r="L51" s="1"/>
      <c r="M51" s="1"/>
      <c r="N51" s="1"/>
      <c r="O51" s="45" t="s">
        <v>37</v>
      </c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115"/>
      <c r="AB51" s="116"/>
    </row>
    <row r="52" spans="1:28" ht="30" customHeight="1">
      <c r="A52" s="2"/>
      <c r="B52" s="3"/>
      <c r="C52" s="43"/>
      <c r="D52" s="43"/>
      <c r="E52" s="43"/>
      <c r="F52" s="43"/>
      <c r="G52" s="22"/>
      <c r="H52" s="22"/>
      <c r="I52" s="22"/>
      <c r="J52" s="74"/>
      <c r="K52" s="22"/>
      <c r="L52" s="22"/>
      <c r="M52" s="22"/>
      <c r="N52" s="22"/>
      <c r="O52" s="47"/>
      <c r="P52" s="48"/>
      <c r="Q52" s="298" t="s">
        <v>15</v>
      </c>
      <c r="R52" s="299"/>
      <c r="S52" s="299"/>
      <c r="T52" s="299"/>
      <c r="U52" s="299"/>
      <c r="V52" s="300"/>
      <c r="W52" s="301" t="s">
        <v>38</v>
      </c>
      <c r="X52" s="302"/>
      <c r="Y52" s="302"/>
      <c r="Z52" s="302"/>
      <c r="AA52" s="302"/>
      <c r="AB52" s="114"/>
    </row>
    <row r="53" spans="1:28">
      <c r="A53" s="2"/>
      <c r="B53" s="3"/>
      <c r="C53" s="43"/>
      <c r="D53" s="43"/>
      <c r="E53" s="43"/>
      <c r="F53" s="43"/>
      <c r="G53" s="22"/>
      <c r="H53" s="22"/>
      <c r="I53" s="22"/>
      <c r="J53" s="22"/>
      <c r="K53" s="22"/>
      <c r="L53" s="22"/>
      <c r="M53" s="22"/>
      <c r="N53" s="22"/>
      <c r="O53" s="47"/>
      <c r="P53" s="48"/>
      <c r="Q53" s="303" t="s">
        <v>13</v>
      </c>
      <c r="R53" s="304"/>
      <c r="S53" s="304"/>
      <c r="T53" s="304"/>
      <c r="U53" s="304"/>
      <c r="V53" s="304"/>
      <c r="W53" s="304"/>
      <c r="X53" s="304"/>
      <c r="Y53" s="304"/>
      <c r="Z53" s="304"/>
      <c r="AA53" s="304"/>
      <c r="AB53" s="305"/>
    </row>
    <row r="54" spans="1:28" ht="15.75" thickBot="1">
      <c r="A54" s="2"/>
      <c r="B54" s="3"/>
      <c r="C54" s="43"/>
      <c r="D54" s="43"/>
      <c r="E54" s="43"/>
      <c r="F54" s="43"/>
      <c r="G54" s="22"/>
      <c r="H54" s="22"/>
      <c r="I54" s="22"/>
      <c r="J54" s="22"/>
      <c r="K54" s="22"/>
      <c r="L54" s="22"/>
      <c r="M54" s="22"/>
      <c r="N54" s="22"/>
      <c r="O54" s="47"/>
      <c r="P54" s="48"/>
      <c r="Q54" s="49">
        <v>2018</v>
      </c>
      <c r="R54" s="50">
        <v>2019</v>
      </c>
      <c r="S54" s="50">
        <v>2020</v>
      </c>
      <c r="T54" s="50">
        <v>2021</v>
      </c>
      <c r="U54" s="50">
        <v>2022</v>
      </c>
      <c r="V54" s="50" t="s">
        <v>3</v>
      </c>
      <c r="W54" s="51" t="s">
        <v>39</v>
      </c>
      <c r="X54" s="51" t="s">
        <v>40</v>
      </c>
      <c r="Y54" s="51" t="s">
        <v>41</v>
      </c>
      <c r="Z54" s="51" t="s">
        <v>42</v>
      </c>
      <c r="AA54" s="51" t="s">
        <v>43</v>
      </c>
      <c r="AB54" s="113" t="s">
        <v>44</v>
      </c>
    </row>
    <row r="55" spans="1:28" ht="15.75" thickBot="1">
      <c r="A55" s="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310">
        <v>2018</v>
      </c>
      <c r="P55" s="311"/>
      <c r="Q55" s="52"/>
      <c r="R55" s="131">
        <f>+$Q$46</f>
        <v>10.585441581580525</v>
      </c>
      <c r="S55" s="132">
        <f t="shared" ref="S55:U55" si="16">+$Q$46</f>
        <v>10.585441581580525</v>
      </c>
      <c r="T55" s="133">
        <f t="shared" si="16"/>
        <v>10.585441581580525</v>
      </c>
      <c r="U55" s="132">
        <f t="shared" si="16"/>
        <v>10.585441581580525</v>
      </c>
      <c r="V55" s="132">
        <f>+$Q$46/2</f>
        <v>5.2927207907902627</v>
      </c>
      <c r="W55" s="134">
        <f>+$Q$46/2</f>
        <v>5.2927207907902627</v>
      </c>
      <c r="X55" s="135"/>
      <c r="Y55" s="135"/>
      <c r="Z55" s="135"/>
      <c r="AA55" s="136"/>
      <c r="AB55" s="137"/>
    </row>
    <row r="56" spans="1:28" ht="15.75" thickBot="1">
      <c r="A56" s="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91">
        <v>2019</v>
      </c>
      <c r="P56" s="292"/>
      <c r="Q56" s="52"/>
      <c r="R56" s="138"/>
      <c r="S56" s="139">
        <f>+$R$46</f>
        <v>1.3913403785551139</v>
      </c>
      <c r="T56" s="140">
        <f t="shared" ref="T56:U56" si="17">+$R$46</f>
        <v>1.3913403785551139</v>
      </c>
      <c r="U56" s="130">
        <f t="shared" si="17"/>
        <v>1.3913403785551139</v>
      </c>
      <c r="V56" s="130">
        <f>+$R$46/2</f>
        <v>0.69567018927755697</v>
      </c>
      <c r="W56" s="130">
        <f>+$R$46</f>
        <v>1.3913403785551139</v>
      </c>
      <c r="X56" s="134">
        <f>$R$46/2</f>
        <v>0.69567018927755697</v>
      </c>
      <c r="Y56" s="135"/>
      <c r="Z56" s="135"/>
      <c r="AA56" s="135"/>
      <c r="AB56" s="141"/>
    </row>
    <row r="57" spans="1:28" ht="15.75" thickBot="1">
      <c r="A57" s="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91">
        <v>2020</v>
      </c>
      <c r="P57" s="292"/>
      <c r="Q57" s="53"/>
      <c r="R57" s="135"/>
      <c r="S57" s="138"/>
      <c r="T57" s="142">
        <f>+$S$46</f>
        <v>-0.95467573607784573</v>
      </c>
      <c r="U57" s="130">
        <f t="shared" ref="U57:X57" si="18">+$S$46</f>
        <v>-0.95467573607784573</v>
      </c>
      <c r="V57" s="130">
        <f>+$S$46/2</f>
        <v>-0.47733786803892286</v>
      </c>
      <c r="W57" s="130">
        <f t="shared" si="18"/>
        <v>-0.95467573607784573</v>
      </c>
      <c r="X57" s="130">
        <f t="shared" si="18"/>
        <v>-0.95467573607784573</v>
      </c>
      <c r="Y57" s="143">
        <f>+$S$46/2</f>
        <v>-0.47733786803892286</v>
      </c>
      <c r="Z57" s="144"/>
      <c r="AA57" s="135"/>
      <c r="AB57" s="141"/>
    </row>
    <row r="58" spans="1:28" ht="15.75" thickBot="1">
      <c r="A58" s="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91">
        <v>2021</v>
      </c>
      <c r="P58" s="292"/>
      <c r="Q58" s="53"/>
      <c r="R58" s="135"/>
      <c r="S58" s="135"/>
      <c r="T58" s="138"/>
      <c r="U58" s="139">
        <f>+$T$46</f>
        <v>-3.0482714631801144</v>
      </c>
      <c r="V58" s="130">
        <f>+$T$46/2</f>
        <v>-1.5241357315900572</v>
      </c>
      <c r="W58" s="130">
        <f>+$T$46</f>
        <v>-3.0482714631801144</v>
      </c>
      <c r="X58" s="145">
        <f t="shared" ref="X58:Y58" si="19">+$T$46</f>
        <v>-3.0482714631801144</v>
      </c>
      <c r="Y58" s="145">
        <f t="shared" si="19"/>
        <v>-3.0482714631801144</v>
      </c>
      <c r="Z58" s="146">
        <f>+$T$46/2</f>
        <v>-1.5241357315900572</v>
      </c>
      <c r="AA58" s="144"/>
      <c r="AB58" s="141"/>
    </row>
    <row r="59" spans="1:28" ht="15.75" thickBot="1">
      <c r="A59" s="2"/>
      <c r="B59" s="54"/>
      <c r="C59" s="54"/>
      <c r="D59" s="54"/>
      <c r="E59" s="54"/>
      <c r="F59" s="54"/>
      <c r="G59" s="54"/>
      <c r="H59" s="54"/>
      <c r="I59" s="54"/>
      <c r="J59" s="55"/>
      <c r="K59" s="55"/>
      <c r="L59" s="55"/>
      <c r="M59" s="55"/>
      <c r="N59" s="55"/>
      <c r="O59" s="291">
        <v>2022</v>
      </c>
      <c r="P59" s="292"/>
      <c r="Q59" s="53"/>
      <c r="R59" s="135"/>
      <c r="S59" s="135"/>
      <c r="T59" s="135"/>
      <c r="U59" s="138"/>
      <c r="V59" s="139">
        <f>+$U$46/2</f>
        <v>0</v>
      </c>
      <c r="W59" s="130">
        <f>+$U$46</f>
        <v>0</v>
      </c>
      <c r="X59" s="145">
        <f>+$U$46</f>
        <v>0</v>
      </c>
      <c r="Y59" s="145">
        <f>+$U$46</f>
        <v>0</v>
      </c>
      <c r="Z59" s="147">
        <f>+$U$46</f>
        <v>0</v>
      </c>
      <c r="AA59" s="148">
        <f>+$U$46/2</f>
        <v>0</v>
      </c>
      <c r="AB59" s="149"/>
    </row>
    <row r="60" spans="1:28" ht="15.75" thickBot="1">
      <c r="A60" s="2"/>
      <c r="B60" s="54"/>
      <c r="C60" s="54"/>
      <c r="D60" s="54"/>
      <c r="E60" s="54"/>
      <c r="F60" s="54"/>
      <c r="G60" s="54"/>
      <c r="H60" s="54"/>
      <c r="I60" s="54"/>
      <c r="J60" s="55"/>
      <c r="K60" s="55"/>
      <c r="L60" s="55"/>
      <c r="M60" s="55"/>
      <c r="N60" s="55"/>
      <c r="O60" s="289" t="s">
        <v>3</v>
      </c>
      <c r="P60" s="290"/>
      <c r="Q60" s="53"/>
      <c r="R60" s="135"/>
      <c r="S60" s="135"/>
      <c r="T60" s="135"/>
      <c r="U60" s="138"/>
      <c r="V60" s="138"/>
      <c r="W60" s="150">
        <f>+$V$46</f>
        <v>0</v>
      </c>
      <c r="X60" s="145">
        <f t="shared" ref="X60:AA60" si="20">+$V$46</f>
        <v>0</v>
      </c>
      <c r="Y60" s="145">
        <f t="shared" si="20"/>
        <v>0</v>
      </c>
      <c r="Z60" s="145">
        <f t="shared" si="20"/>
        <v>0</v>
      </c>
      <c r="AA60" s="147">
        <f t="shared" si="20"/>
        <v>0</v>
      </c>
      <c r="AB60" s="149"/>
    </row>
    <row r="61" spans="1:28" ht="15.75" thickBot="1">
      <c r="A61" s="2"/>
      <c r="B61" s="54"/>
      <c r="C61" s="54"/>
      <c r="D61" s="54"/>
      <c r="E61" s="54"/>
      <c r="F61" s="54"/>
      <c r="G61" s="54"/>
      <c r="H61" s="54"/>
      <c r="I61" s="54"/>
      <c r="J61" s="55"/>
      <c r="K61" s="55"/>
      <c r="L61" s="55"/>
      <c r="M61" s="55"/>
      <c r="N61" s="55"/>
      <c r="O61" s="56" t="s">
        <v>45</v>
      </c>
      <c r="P61" s="57"/>
      <c r="Q61" s="58"/>
      <c r="R61" s="151"/>
      <c r="S61" s="151"/>
      <c r="T61" s="151"/>
      <c r="U61" s="151"/>
      <c r="V61" s="152"/>
      <c r="W61" s="153">
        <f>+SUM(W55:W60)</f>
        <v>2.6811139700874165</v>
      </c>
      <c r="X61" s="154">
        <f t="shared" ref="X61:AA61" si="21">+SUM(X55:X60)</f>
        <v>-3.3072770099804032</v>
      </c>
      <c r="Y61" s="155">
        <f t="shared" si="21"/>
        <v>-3.5256093312190373</v>
      </c>
      <c r="Z61" s="156">
        <f t="shared" si="21"/>
        <v>-1.5241357315900572</v>
      </c>
      <c r="AA61" s="156">
        <f t="shared" si="21"/>
        <v>0</v>
      </c>
      <c r="AB61" s="157">
        <f>+SUM(W61:AA61)</f>
        <v>-5.6759081027020812</v>
      </c>
    </row>
    <row r="62" spans="1:28" ht="15.75" thickBot="1">
      <c r="A62" s="2"/>
      <c r="B62" s="54"/>
      <c r="C62" s="54"/>
      <c r="D62" s="54"/>
      <c r="E62" s="54"/>
      <c r="F62" s="54"/>
      <c r="G62" s="54"/>
      <c r="H62" s="54"/>
      <c r="I62" s="54"/>
      <c r="J62" s="55"/>
      <c r="K62" s="55"/>
      <c r="L62" s="55"/>
      <c r="M62" s="55"/>
      <c r="N62" s="55"/>
      <c r="O62" s="122"/>
      <c r="P62" s="122"/>
      <c r="Q62" s="122"/>
      <c r="R62" s="158"/>
      <c r="S62" s="158"/>
      <c r="T62" s="158"/>
      <c r="U62" s="158"/>
      <c r="V62" s="159"/>
      <c r="W62" s="160"/>
      <c r="X62" s="160"/>
      <c r="Y62" s="160"/>
      <c r="Z62" s="160"/>
      <c r="AA62" s="160"/>
      <c r="AB62" s="161"/>
    </row>
    <row r="63" spans="1:28">
      <c r="A63" s="2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123" t="s">
        <v>46</v>
      </c>
      <c r="P63" s="124"/>
      <c r="Q63" s="125"/>
      <c r="R63" s="162"/>
      <c r="S63" s="162"/>
      <c r="T63" s="162"/>
      <c r="U63" s="162"/>
      <c r="V63" s="163"/>
      <c r="W63" s="164">
        <f t="shared" ref="W63:AA63" si="22">W61</f>
        <v>2.6811139700874165</v>
      </c>
      <c r="X63" s="164">
        <f t="shared" si="22"/>
        <v>-3.3072770099804032</v>
      </c>
      <c r="Y63" s="164">
        <f t="shared" si="22"/>
        <v>-3.5256093312190373</v>
      </c>
      <c r="Z63" s="165">
        <f t="shared" si="22"/>
        <v>-1.5241357315900572</v>
      </c>
      <c r="AA63" s="165">
        <f t="shared" si="22"/>
        <v>0</v>
      </c>
      <c r="AB63" s="166">
        <f>+SUM(W63:AA63)</f>
        <v>-5.6759081027020812</v>
      </c>
    </row>
    <row r="64" spans="1:28" ht="15.75" thickBot="1">
      <c r="A64" s="119"/>
      <c r="L64" s="127"/>
      <c r="M64" s="127"/>
      <c r="N64" s="127"/>
      <c r="O64" s="127"/>
      <c r="P64" s="127"/>
      <c r="Q64" s="126"/>
      <c r="R64" s="127"/>
      <c r="S64" s="127"/>
      <c r="T64" s="127"/>
      <c r="U64" s="126"/>
      <c r="V64" s="126"/>
      <c r="W64" s="126"/>
      <c r="X64" s="128"/>
      <c r="Y64" s="128"/>
    </row>
    <row r="65" spans="1:28" ht="18.75" thickBot="1">
      <c r="A65" s="2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45" t="s">
        <v>47</v>
      </c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115"/>
      <c r="AB65" s="116"/>
    </row>
    <row r="66" spans="1:28" ht="30" customHeight="1">
      <c r="A66" s="2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258"/>
      <c r="P66" s="259"/>
      <c r="Q66" s="293" t="s">
        <v>15</v>
      </c>
      <c r="R66" s="294"/>
      <c r="S66" s="294"/>
      <c r="T66" s="294"/>
      <c r="U66" s="294"/>
      <c r="V66" s="295"/>
      <c r="W66" s="296" t="s">
        <v>38</v>
      </c>
      <c r="X66" s="297"/>
      <c r="Y66" s="297"/>
      <c r="Z66" s="297"/>
      <c r="AA66" s="297"/>
      <c r="AB66" s="260"/>
    </row>
    <row r="67" spans="1:28">
      <c r="A67" s="2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47"/>
      <c r="P67" s="261"/>
      <c r="Q67" s="303" t="s">
        <v>13</v>
      </c>
      <c r="R67" s="304"/>
      <c r="S67" s="304"/>
      <c r="T67" s="304"/>
      <c r="U67" s="304"/>
      <c r="V67" s="304"/>
      <c r="W67" s="304"/>
      <c r="X67" s="304"/>
      <c r="Y67" s="304"/>
      <c r="Z67" s="304"/>
      <c r="AA67" s="304"/>
      <c r="AB67" s="305"/>
    </row>
    <row r="68" spans="1:28" ht="15.75" thickBot="1">
      <c r="A68" s="2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262"/>
      <c r="P68" s="263"/>
      <c r="Q68" s="264">
        <v>2018</v>
      </c>
      <c r="R68" s="108">
        <v>2019</v>
      </c>
      <c r="S68" s="108">
        <v>2020</v>
      </c>
      <c r="T68" s="108">
        <v>2021</v>
      </c>
      <c r="U68" s="108">
        <v>2022</v>
      </c>
      <c r="V68" s="108" t="s">
        <v>3</v>
      </c>
      <c r="W68" s="265" t="s">
        <v>39</v>
      </c>
      <c r="X68" s="265" t="s">
        <v>40</v>
      </c>
      <c r="Y68" s="265" t="s">
        <v>41</v>
      </c>
      <c r="Z68" s="265" t="s">
        <v>42</v>
      </c>
      <c r="AA68" s="265" t="s">
        <v>43</v>
      </c>
      <c r="AB68" s="266" t="s">
        <v>48</v>
      </c>
    </row>
    <row r="69" spans="1:28" ht="15.75" thickBot="1">
      <c r="A69" s="2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06" t="s">
        <v>49</v>
      </c>
      <c r="P69" s="307"/>
      <c r="Q69" s="267"/>
      <c r="R69" s="53"/>
      <c r="S69" s="53"/>
      <c r="T69" s="53"/>
      <c r="U69" s="53"/>
      <c r="V69" s="53"/>
      <c r="W69" s="53"/>
      <c r="X69" s="53"/>
      <c r="Y69" s="53"/>
      <c r="Z69" s="53"/>
      <c r="AA69" s="271">
        <f>-U49/2</f>
        <v>-1.7769447137746326</v>
      </c>
      <c r="AB69" s="268"/>
    </row>
    <row r="70" spans="1:28" ht="15.75" thickBot="1">
      <c r="A70" s="2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08" t="s">
        <v>50</v>
      </c>
      <c r="P70" s="309"/>
      <c r="Q70" s="64"/>
      <c r="R70" s="269"/>
      <c r="S70" s="269"/>
      <c r="T70" s="269"/>
      <c r="U70" s="269"/>
      <c r="V70" s="269"/>
      <c r="W70" s="269"/>
      <c r="X70" s="269"/>
      <c r="Y70" s="269"/>
      <c r="Z70" s="269"/>
      <c r="AA70" s="270"/>
      <c r="AB70" s="271">
        <f>V49</f>
        <v>-2.4102901519535962</v>
      </c>
    </row>
  </sheetData>
  <sheetProtection autoFilter="0"/>
  <mergeCells count="31">
    <mergeCell ref="C3:L3"/>
    <mergeCell ref="M3:O3"/>
    <mergeCell ref="C15:G15"/>
    <mergeCell ref="H15:L15"/>
    <mergeCell ref="O15:V15"/>
    <mergeCell ref="C31:G31"/>
    <mergeCell ref="H31:M31"/>
    <mergeCell ref="O31:P31"/>
    <mergeCell ref="Q31:V31"/>
    <mergeCell ref="X37:Y41"/>
    <mergeCell ref="C16:G16"/>
    <mergeCell ref="H16:M16"/>
    <mergeCell ref="O16:P16"/>
    <mergeCell ref="Q16:V16"/>
    <mergeCell ref="C30:M30"/>
    <mergeCell ref="O30:V30"/>
    <mergeCell ref="Q67:AB67"/>
    <mergeCell ref="O69:P69"/>
    <mergeCell ref="O70:P70"/>
    <mergeCell ref="Q53:AB53"/>
    <mergeCell ref="O55:P55"/>
    <mergeCell ref="O56:P56"/>
    <mergeCell ref="O57:P57"/>
    <mergeCell ref="O58:P58"/>
    <mergeCell ref="A38:A39"/>
    <mergeCell ref="O60:P60"/>
    <mergeCell ref="O59:P59"/>
    <mergeCell ref="Q66:V66"/>
    <mergeCell ref="W66:AA66"/>
    <mergeCell ref="Q52:V52"/>
    <mergeCell ref="W52:AA52"/>
  </mergeCells>
  <conditionalFormatting sqref="F39:F40 F25:G25 F20:G20 F35:G35 G39 H37:K37 F23">
    <cfRule type="expression" dxfId="11" priority="14">
      <formula>dms_PRCP_BaseYear=PRCP_y4</formula>
    </cfRule>
  </conditionalFormatting>
  <conditionalFormatting sqref="E18 E20:E23 E33 E35 E25:E26 E37:E40">
    <cfRule type="expression" dxfId="10" priority="13">
      <formula>dms_PRCP_BaseYear=PRCP_y3</formula>
    </cfRule>
  </conditionalFormatting>
  <conditionalFormatting sqref="D18 D20:D23 D33 D35 D25:D26 D37:D40">
    <cfRule type="expression" dxfId="9" priority="12">
      <formula>dms_PRCP_BaseYear=PRCP_y2</formula>
    </cfRule>
  </conditionalFormatting>
  <conditionalFormatting sqref="C18 C20:C23 C33 C35 C25:C26 C37:C40">
    <cfRule type="expression" dxfId="8" priority="11">
      <formula>dms_PRCP_BaseYear=PRCP_y1</formula>
    </cfRule>
  </conditionalFormatting>
  <conditionalFormatting sqref="E36">
    <cfRule type="expression" dxfId="7" priority="8">
      <formula>dms_PRCP_BaseYear=PRCP_y3</formula>
    </cfRule>
  </conditionalFormatting>
  <conditionalFormatting sqref="D36">
    <cfRule type="expression" dxfId="6" priority="7">
      <formula>dms_PRCP_BaseYear=PRCP_y2</formula>
    </cfRule>
  </conditionalFormatting>
  <conditionalFormatting sqref="C36">
    <cfRule type="expression" dxfId="5" priority="6">
      <formula>dms_PRCP_BaseYear=PRCP_y1</formula>
    </cfRule>
  </conditionalFormatting>
  <conditionalFormatting sqref="F18:G18">
    <cfRule type="expression" dxfId="4" priority="5">
      <formula>dms_PRCP_BaseYear=PRCP_y4</formula>
    </cfRule>
  </conditionalFormatting>
  <conditionalFormatting sqref="F21:G22">
    <cfRule type="expression" dxfId="3" priority="4">
      <formula>dms_PRCP_BaseYear=PRCP_y4</formula>
    </cfRule>
  </conditionalFormatting>
  <conditionalFormatting sqref="F26:G26">
    <cfRule type="expression" dxfId="2" priority="3">
      <formula>dms_PRCP_BaseYear=PRCP_y4</formula>
    </cfRule>
  </conditionalFormatting>
  <conditionalFormatting sqref="F33:G33">
    <cfRule type="expression" dxfId="1" priority="2">
      <formula>dms_PRCP_BaseYear=PRCP_y4</formula>
    </cfRule>
  </conditionalFormatting>
  <conditionalFormatting sqref="F36:G38">
    <cfRule type="expression" dxfId="0" priority="1">
      <formula>dms_PRCP_BaseYear=PRCP_y4</formula>
    </cfRule>
  </conditionalFormatting>
  <dataValidations count="3">
    <dataValidation type="list" allowBlank="1" showInputMessage="1" showErrorMessage="1" sqref="W41" xr:uid="{00000000-0002-0000-0200-000002000000}">
      <formula1>$Q$32:$T$32</formula1>
    </dataValidation>
    <dataValidation type="custom" allowBlank="1" showInputMessage="1" showErrorMessage="1" error="Must be a number" promptTitle="Opex allowance" prompt="Enter value. _x000a__x000a_As set out in the approved PTRM for the current regulatory control period." sqref="C18:M18" xr:uid="{00000000-0002-0000-0200-000003000000}">
      <formula1>ISNUMBER(C18)</formula1>
    </dataValidation>
    <dataValidation type="list" allowBlank="1" showInputMessage="1" showErrorMessage="1" sqref="C13" xr:uid="{00000000-0002-0000-0200-000004000000}">
      <formula1>#REF!</formula1>
    </dataValidation>
  </dataValidations>
  <pageMargins left="0.7" right="0.7" top="0.75" bottom="0.75" header="0.3" footer="0.3"/>
  <pageSetup paperSize="8" scale="42" fitToWidth="0" orientation="landscape" r:id="rId1"/>
  <rowBreaks count="1" manualBreakCount="1">
    <brk id="41" min="1" max="25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3A451F03F4704FB5FAE1A60B1EDF9F" ma:contentTypeVersion="10" ma:contentTypeDescription="Create a new document." ma:contentTypeScope="" ma:versionID="a50a48bc240f5d4282d0a7fb9c240e37">
  <xsd:schema xmlns:xsd="http://www.w3.org/2001/XMLSchema" xmlns:xs="http://www.w3.org/2001/XMLSchema" xmlns:p="http://schemas.microsoft.com/office/2006/metadata/properties" xmlns:ns2="4aa22311-0aa6-49bf-b937-287b6bed8a21" xmlns:ns3="73f80207-cc3a-4a49-82a7-36995251de47" targetNamespace="http://schemas.microsoft.com/office/2006/metadata/properties" ma:root="true" ma:fieldsID="537c76607ac1545133b37e5b547cb85e" ns2:_="" ns3:_="">
    <xsd:import namespace="4aa22311-0aa6-49bf-b937-287b6bed8a21"/>
    <xsd:import namespace="73f80207-cc3a-4a49-82a7-36995251de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a22311-0aa6-49bf-b937-287b6bed8a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f80207-cc3a-4a49-82a7-36995251de4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9D29C3-C790-4F12-8FB1-9E458A3B3EA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45509C6-F670-4CA9-92CA-79DED8630D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a22311-0aa6-49bf-b937-287b6bed8a21"/>
    <ds:schemaRef ds:uri="73f80207-cc3a-4a49-82a7-36995251de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688287-42A7-4622-A362-9F408A34953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Cover</vt:lpstr>
      <vt:lpstr>Revised Final Plan</vt:lpstr>
      <vt:lpstr>'Revised Final Plan'!dms_PRCP_BaseYear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Stefan Mero</dc:creator>
  <cp:keywords/>
  <dc:description/>
  <cp:lastModifiedBy>Brooke Palmer</cp:lastModifiedBy>
  <cp:revision/>
  <dcterms:created xsi:type="dcterms:W3CDTF">2022-11-22T03:23:30Z</dcterms:created>
  <dcterms:modified xsi:type="dcterms:W3CDTF">2023-01-23T07:57:00Z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0x010100103A451F03F4704FB5FAE1A60B1EDF9F</vt:lpwstr>
  </property>
</Properties>
</file>