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https://apamscloud.sharepoint.com/teams/EconomicRegandPolicy-EconomicRegExtPol/Shared Documents/VTS AA/Tariff modelling/Tariff Models/AER Models_2021/"/>
    </mc:Choice>
  </mc:AlternateContent>
  <xr:revisionPtr revIDLastSave="18" documentId="8_{31E1A55F-D530-4B47-AAAA-05FCC2F23693}" xr6:coauthVersionLast="46" xr6:coauthVersionMax="46" xr10:uidLastSave="{D506818A-EDBD-4546-BAC5-848BF6AAE9FC}"/>
  <bookViews>
    <workbookView xWindow="-120" yWindow="-120" windowWidth="20730" windowHeight="11160" firstSheet="3" activeTab="8" xr2:uid="{00000000-000D-0000-FFFF-FFFF00000000}"/>
  </bookViews>
  <sheets>
    <sheet name="Cover" sheetId="4" r:id="rId1"/>
    <sheet name="Contents" sheetId="5" r:id="rId2"/>
    <sheet name="Assumptions_SC" sheetId="6" r:id="rId3"/>
    <sheet name="TS_BA" sheetId="7" r:id="rId4"/>
    <sheet name="General_TA" sheetId="16" r:id="rId5"/>
    <sheet name="Pipelines_TA" sheetId="8" r:id="rId6"/>
    <sheet name="Compressors_TA" sheetId="17" r:id="rId7"/>
    <sheet name="CG_TA" sheetId="18" r:id="rId8"/>
    <sheet name="Standalone_Costs_TA" sheetId="19" r:id="rId9"/>
    <sheet name="Appendices_SC" sheetId="11" state="hidden" r:id="rId10"/>
    <sheet name="Lookup_Tables_SSC" sheetId="12" state="hidden" r:id="rId11"/>
    <sheet name="TS_LU" sheetId="13" state="hidden" r:id="rId12"/>
    <sheet name="Checks_SSC" sheetId="14" state="hidden" r:id="rId13"/>
    <sheet name="Checks_BO" sheetId="15" state="hidden" r:id="rId14"/>
  </sheets>
  <externalReferences>
    <externalReference r:id="rId15"/>
    <externalReference r:id="rId16"/>
    <externalReference r:id="rId17"/>
  </externalReferences>
  <definedNames>
    <definedName name="Alt_Chks_Msg">Checks_BO!$I$46</definedName>
    <definedName name="Alt_Chks_Ttl_Areas">Checks_BO!$M$52</definedName>
    <definedName name="Annual">TS_LU!$D$77</definedName>
    <definedName name="BA_Alt_Chks" hidden="1">Checks_BO!$37:$52</definedName>
    <definedName name="BA_Err_Chks" hidden="1">Checks_BO!$5:$20</definedName>
    <definedName name="BA_LU" hidden="1">TS_LU!$5:$105</definedName>
    <definedName name="BA_Sens_Chks" hidden="1">Checks_BO!$21:$36</definedName>
    <definedName name="BA_TS_Ass" hidden="1">TS_BA!$5:$65</definedName>
    <definedName name="Billion">TS_LU!$D$105</definedName>
    <definedName name="Billions">TS_LU!$D$63</definedName>
    <definedName name="CA_Alt_Chks">Checks_BO!$K$51</definedName>
    <definedName name="CA_Alt_Chks_Area_Names">Checks_BO!$D$51</definedName>
    <definedName name="CA_Alt_Chks_Flags">Checks_BO!$M$51</definedName>
    <definedName name="CA_Alt_Chks_Inc">Checks_BO!$L$51</definedName>
    <definedName name="CA_Err_Chks">Checks_BO!$K$19</definedName>
    <definedName name="CA_Err_Chks_Area_Names">Checks_BO!$D$19</definedName>
    <definedName name="CA_Err_Chks_Flags">Checks_BO!$M$19</definedName>
    <definedName name="CA_Err_Chks_Inc">Checks_BO!$L$19</definedName>
    <definedName name="CA_Sens_Chks">Checks_BO!$K$35</definedName>
    <definedName name="CA_Sens_Chks_Area_Names">Checks_BO!$D$35</definedName>
    <definedName name="CA_Sens_Chks_Flags">Checks_BO!$M$35</definedName>
    <definedName name="CA_Sens_Chks_Inc">Checks_BO!$L$35</definedName>
    <definedName name="CB_Alt_Chks_Show_Msg">Checks_BO!$C$41</definedName>
    <definedName name="CB_Err_Chks_Show_Msg">Checks_BO!$C$9</definedName>
    <definedName name="CB_Sens_Chks_Show_Msg">Checks_BO!$C$25</definedName>
    <definedName name="CB_TS_Show_Hist_Fcast_Pers">TS_BA!$J$31</definedName>
    <definedName name="Currency">TS_LU!$D$66</definedName>
    <definedName name="DD_TS_Data_Term_Basis">TS_BA!$J$40</definedName>
    <definedName name="DD_TS_Denom">TS_BA!$J$26</definedName>
    <definedName name="DD_TS_Fin_YE_Day">TS_BA!$J$13</definedName>
    <definedName name="DD_TS_Fin_YE_Mth">TS_BA!$K$13</definedName>
    <definedName name="Err_Chks_Msg">Checks_BO!$I$14</definedName>
    <definedName name="Err_Chks_Ttl_Areas">Checks_BO!$M$20</definedName>
    <definedName name="Half_Yr_Name">TS_LU!$D$86</definedName>
    <definedName name="Halves_In_Yr">TS_LU!$D$94</definedName>
    <definedName name="HL_Alt_Chk">Checks_BO!$B$39</definedName>
    <definedName name="HL_Err_Chk">Checks_BO!$B$7</definedName>
    <definedName name="HL_Home">Contents!$B$1</definedName>
    <definedName name="HL_Sens_Chk">Checks_BO!$B$23</definedName>
    <definedName name="HL_Sheet_Main" hidden="1">Cover!$A$1</definedName>
    <definedName name="HL_Sheet_Main_10" hidden="1">TS_LU!$A$1</definedName>
    <definedName name="HL_Sheet_Main_11" hidden="1">Checks_SSC!$A$1</definedName>
    <definedName name="HL_Sheet_Main_12" hidden="1">Checks_BO!$A$1</definedName>
    <definedName name="HL_Sheet_Main_13" hidden="1">General_TA!$A$1</definedName>
    <definedName name="HL_Sheet_Main_14" hidden="1">Standalone_Costs_TA!$A$1</definedName>
    <definedName name="HL_Sheet_Main_2" hidden="1">Contents!$A$1</definedName>
    <definedName name="HL_Sheet_Main_3" hidden="1">Assumptions_SC!$A$1</definedName>
    <definedName name="HL_Sheet_Main_4" hidden="1">TS_BA!$A$1</definedName>
    <definedName name="HL_Sheet_Main_5" hidden="1">Pipelines_TA!$A$1</definedName>
    <definedName name="HL_Sheet_Main_6" hidden="1">#REF!</definedName>
    <definedName name="HL_Sheet_Main_7" hidden="1">#REF!</definedName>
    <definedName name="HL_Sheet_Main_8" hidden="1">Appendices_SC!$A$1</definedName>
    <definedName name="HL_Sheet_Main_9" hidden="1">Lookup_Tables_SSC!$A$1</definedName>
    <definedName name="HL_TOC_1" hidden="1">TS_LU!$B$7</definedName>
    <definedName name="HL_TOC_2" hidden="1">TS_BA!$B$7</definedName>
    <definedName name="HL_TOC_3" hidden="1">Checks_BO!$B$7</definedName>
    <definedName name="HL_TOC_4" hidden="1">Checks_BO!$B$23</definedName>
    <definedName name="HL_TOC_5" hidden="1">Checks_BO!$B$39</definedName>
    <definedName name="Hundred">TS_LU!$D$102</definedName>
    <definedName name="LU_Data_Term_Basis">TS_LU!$D$71:$D$72</definedName>
    <definedName name="LU_Denom">TS_LU!$D$63:$D$66</definedName>
    <definedName name="LU_Mth_Days">TS_LU!$D$12:$D$42</definedName>
    <definedName name="LU_Mth_Names">TS_LU!$D$47:$D$58</definedName>
    <definedName name="LU_Period_Type_Names">TS_LU!$D$85:$D$88</definedName>
    <definedName name="LU_Periodicity">TS_LU!$D$77:$D$80</definedName>
    <definedName name="LU_Pers_In_Yr">TS_LU!$D$93:$D$96</definedName>
    <definedName name="Million">TS_LU!$D$104</definedName>
    <definedName name="Millions">TS_LU!$D$64</definedName>
    <definedName name="Model_Name">Cover!$C$10</definedName>
    <definedName name="Mth_Name">TS_LU!$D$88</definedName>
    <definedName name="Mthly">TS_LU!$D$80</definedName>
    <definedName name="Mths_In_Yr">TS_LU!$D$96</definedName>
    <definedName name="_xlnm.Print_Area" localSheetId="9">Appendices_SC!$B$1:$N$30</definedName>
    <definedName name="_xlnm.Print_Area" localSheetId="2">Assumptions_SC!$B$1:$N$30</definedName>
    <definedName name="_xlnm.Print_Area" localSheetId="7">CG_TA!$B$1:$W$40</definedName>
    <definedName name="_xlnm.Print_Area" localSheetId="13">Checks_BO!$B$1:$M$52</definedName>
    <definedName name="_xlnm.Print_Area" localSheetId="12">Checks_SSC!$B$1:$N$30</definedName>
    <definedName name="_xlnm.Print_Area" localSheetId="6">Compressors_TA!$B$1:$W$40</definedName>
    <definedName name="_xlnm.Print_Area" localSheetId="1">Contents!$B$1:$Q$16</definedName>
    <definedName name="_xlnm.Print_Area" localSheetId="0">Cover!$B$1:$N$30</definedName>
    <definedName name="_xlnm.Print_Area" localSheetId="4">General_TA!$B$1:$V$40</definedName>
    <definedName name="_xlnm.Print_Area" localSheetId="10">Lookup_Tables_SSC!$B$1:$N$30</definedName>
    <definedName name="_xlnm.Print_Area" localSheetId="5">Pipelines_TA!$B$1:$W$40</definedName>
    <definedName name="_xlnm.Print_Area" localSheetId="8">Standalone_Costs_TA!$B$1:$Q$40</definedName>
    <definedName name="_xlnm.Print_Area" localSheetId="3">TS_BA!$B$1:$N$66</definedName>
    <definedName name="_xlnm.Print_Area" localSheetId="11">TS_LU!$B$1:$G$105</definedName>
    <definedName name="_xlnm.Print_Titles" localSheetId="7">CG_TA!$1:$15</definedName>
    <definedName name="_xlnm.Print_Titles" localSheetId="13">Checks_BO!$1:$6</definedName>
    <definedName name="_xlnm.Print_Titles" localSheetId="6">Compressors_TA!$1:$15</definedName>
    <definedName name="_xlnm.Print_Titles" localSheetId="1">Contents!$1:$7</definedName>
    <definedName name="_xlnm.Print_Titles" localSheetId="4">General_TA!$1:$15</definedName>
    <definedName name="_xlnm.Print_Titles" localSheetId="5">Pipelines_TA!$1:$15</definedName>
    <definedName name="_xlnm.Print_Titles" localSheetId="8">Standalone_Costs_TA!$1:$15</definedName>
    <definedName name="_xlnm.Print_Titles" localSheetId="3">TS_BA!$1:$6</definedName>
    <definedName name="_xlnm.Print_Titles" localSheetId="11">TS_LU!$1:$6</definedName>
    <definedName name="Qtr_Name">TS_LU!$D$87</definedName>
    <definedName name="Qtrly">TS_LU!$D$79</definedName>
    <definedName name="Qtrs_In_Yr">TS_LU!$D$95</definedName>
    <definedName name="RA_TS_Ass_Actual_Per_Title" hidden="1">TS_BA!$34:$34</definedName>
    <definedName name="RA_TS_Ass_Actual_Pers" hidden="1">TS_BA!$32:$32</definedName>
    <definedName name="RA_TS_Ass_Budget_Per_Title" hidden="1">TS_BA!$35:$35</definedName>
    <definedName name="RA_TS_Ass_Budget_Pers" hidden="1">TS_BA!$33:$33</definedName>
    <definedName name="RA_TS_Ass_Core_Fin_YE" hidden="1">TS_BA!$13:$13</definedName>
    <definedName name="RA_TS_Ass_Core_Main_Ass_Hdg" hidden="1">TS_BA!$9:$9</definedName>
    <definedName name="RA_TS_Ass_Core_Main_Ass_Hdg_Spacer" hidden="1">TS_BA!$8:$8</definedName>
    <definedName name="RA_TS_Ass_Core_Main_Ass_Spacer" hidden="1">TS_BA!$10:$10</definedName>
    <definedName name="RA_TS_Ass_Core_Main_Hdg" hidden="1">TS_BA!$7:$7</definedName>
    <definedName name="RA_TS_Ass_Core_Main_Hdg_Spacer1" hidden="1">TS_BA!$5:$5</definedName>
    <definedName name="RA_TS_Ass_Core_Main_Hdg_Spacer2" hidden="1">TS_BA!$6:$6</definedName>
    <definedName name="RA_TS_Ass_Data_Ass_Spacer" hidden="1">TS_BA!$45:$45</definedName>
    <definedName name="RA_TS_Ass_Data_End_Date" hidden="1">TS_BA!$46:$46</definedName>
    <definedName name="RA_TS_Ass_Data_Final_Stub" hidden="1">TS_BA!$49:$49</definedName>
    <definedName name="RA_TS_Ass_Data_Full_Pers" hidden="1">TS_BA!$48:$48</definedName>
    <definedName name="RA_TS_Ass_Data_Hdg" hidden="1">TS_BA!$44:$44</definedName>
    <definedName name="RA_TS_Ass_Data_Hdg_Spacer" hidden="1">TS_BA!$43:$43</definedName>
    <definedName name="RA_TS_Ass_Data_Pers_Ass" hidden="1">TS_BA!$41:$41</definedName>
    <definedName name="RA_TS_Ass_Data_Proj_Ass_Spacer" hidden="1">TS_BA!$39:$39</definedName>
    <definedName name="RA_TS_Ass_Data_Proj_Hdg" hidden="1">TS_BA!$38:$38</definedName>
    <definedName name="RA_TS_Ass_Data_Proj_Hdg_Spacer" hidden="1">TS_BA!$37:$37</definedName>
    <definedName name="RA_TS_Ass_Data_Term_Basis" hidden="1">TS_BA!$40:$40</definedName>
    <definedName name="RA_TS_Ass_Data_Total_Pers" hidden="1">TS_BA!$47:$47</definedName>
    <definedName name="RA_TS_Ass_Denom" hidden="1">TS_BA!$26:$26</definedName>
    <definedName name="RA_TS_Ass_Denom_Label" hidden="1">TS_BA!$27:$27</definedName>
    <definedName name="RA_TS_Ass_Fcast_Per_Title" hidden="1">TS_BA!$36:$36</definedName>
    <definedName name="RA_TS_Ass_Hist_Fcast_Ass_Spacer" hidden="1">TS_BA!$30:$30</definedName>
    <definedName name="RA_TS_Ass_Hist_Fcast_Hdg" hidden="1">TS_BA!$29:$29</definedName>
    <definedName name="RA_TS_Ass_Hist_Fcast_Hdg_Spacer" hidden="1">TS_BA!$28:$28</definedName>
    <definedName name="RA_TS_Ass_Mth_End" hidden="1">TS_BA!$18:$18</definedName>
    <definedName name="RA_TS_Ass_Mths_In_Per" hidden="1">TS_BA!$22:$22</definedName>
    <definedName name="RA_TS_Ass_Note_Budget_Per" hidden="1">TS_BA!$63:$63</definedName>
    <definedName name="RA_TS_Ass_Note_Data_Proj_Timing" hidden="1">TS_BA!$64:$64</definedName>
    <definedName name="RA_TS_Ass_Note_Denom" hidden="1">TS_BA!$62:$62</definedName>
    <definedName name="RA_TS_Ass_Note_Fin_YE" hidden="1">TS_BA!$61:$61</definedName>
    <definedName name="RA_TS_Ass_Note_Inactive_Cols_Treat" hidden="1">TS_BA!$65:$65</definedName>
    <definedName name="RA_TS_Ass_Notes_Hdg" hidden="1">TS_BA!$60:$60</definedName>
    <definedName name="RA_TS_Ass_Notes_Hdg_Spacer" hidden="1">TS_BA!$59:$59</definedName>
    <definedName name="RA_TS_Ass_Per_1_End_Date" hidden="1">TS_BA!$25:$25</definedName>
    <definedName name="RA_TS_Ass_Per_1_FY_End_Date" hidden="1">TS_BA!$20:$20</definedName>
    <definedName name="RA_TS_Ass_Per_1_FY_Start_Date" hidden="1">TS_BA!$19:$19</definedName>
    <definedName name="RA_TS_Ass_Per_1_Number" hidden="1">TS_BA!$23:$23</definedName>
    <definedName name="RA_TS_Ass_Per_1_Start_Date" hidden="1">TS_BA!$24:$24</definedName>
    <definedName name="RA_TS_Ass_Per_Type_Name" hidden="1">TS_BA!$16:$16</definedName>
    <definedName name="RA_TS_Ass_Per_Type_Prefix" hidden="1">TS_BA!$17:$17</definedName>
    <definedName name="RA_TS_Ass_Periodicity" hidden="1">TS_BA!$12:$12</definedName>
    <definedName name="RA_TS_Ass_Pers_In_Yr" hidden="1">TS_BA!$21:$21</definedName>
    <definedName name="RA_TS_Ass_Proj_Ass_Spacer" hidden="1">TS_BA!$52:$52</definedName>
    <definedName name="RA_TS_Ass_Proj_Hdg" hidden="1">TS_BA!$51:$51</definedName>
    <definedName name="RA_TS_Ass_Proj_Hdg_Spacer" hidden="1">TS_BA!$50:$50</definedName>
    <definedName name="RA_TS_Ass_Proj_Per_1_End_Date" hidden="1">TS_BA!$58:$58</definedName>
    <definedName name="RA_TS_Ass_Proj_Per_1_FY_End_Date" hidden="1">TS_BA!$55:$55</definedName>
    <definedName name="RA_TS_Ass_Proj_Per_1_FY_Start_Date" hidden="1">TS_BA!$54:$54</definedName>
    <definedName name="RA_TS_Ass_Proj_Per_1_Number" hidden="1">TS_BA!$56:$56</definedName>
    <definedName name="RA_TS_Ass_Proj_Per_1_Start_Date" hidden="1">TS_BA!$57:$57</definedName>
    <definedName name="RA_TS_Ass_Proj_Start_Date" hidden="1">TS_BA!$53:$53</definedName>
    <definedName name="RA_TS_Ass_Proj_Start_Date_Ass" hidden="1">TS_BA!$42:$42</definedName>
    <definedName name="RA_TS_Ass_Show_Hist_Fcast_Pers" hidden="1">TS_BA!$31:$31</definedName>
    <definedName name="RA_TS_Ass_Start_Date" hidden="1">TS_BA!$14:$14</definedName>
    <definedName name="RA_TS_Ass_Std_Pers" hidden="1">TS_BA!$15:$15</definedName>
    <definedName name="RA_TS_Ass_Title" hidden="1">TS_BA!$11:$11</definedName>
    <definedName name="Semi_Annual">TS_LU!$D$78</definedName>
    <definedName name="Sens_Chks_Msg">Checks_BO!$I$30</definedName>
    <definedName name="Sens_Chks_Ttl_Areas">Checks_BO!$M$36</definedName>
    <definedName name="TBXBST" localSheetId="9" hidden="1">"|B|SC|B|"</definedName>
    <definedName name="TBXBST" localSheetId="2" hidden="1">"|B|SC|B|"</definedName>
    <definedName name="TBXBST" localSheetId="7" hidden="1">"|B|TA|B||T|All|T||N|1|N||FTSCN|10|FTSCN||TSP|8|TSP|"</definedName>
    <definedName name="TBXBST" localSheetId="13" hidden="1">"|B|BO|B|"</definedName>
    <definedName name="TBXBST" localSheetId="12" hidden="1">"|B|SSC|B|"</definedName>
    <definedName name="TBXBST" localSheetId="6" hidden="1">"|B|TA|B||T|All|T||N|1|N||FTSCN|10|FTSCN||TSP|8|TSP|"</definedName>
    <definedName name="TBXBST" localSheetId="1" hidden="1">"|B|Contents|B|"</definedName>
    <definedName name="TBXBST" localSheetId="0" hidden="1">"|B|Cover|B|"</definedName>
    <definedName name="TBXBST" localSheetId="4" hidden="1">"|B|TA|B||T|All|T||N|1|N||FTSCN|10|FTSCN||TSP|20|TSP|"</definedName>
    <definedName name="TBXBST" localSheetId="10" hidden="1">"|B|SSC|B|"</definedName>
    <definedName name="TBXBST" localSheetId="5" hidden="1">"|B|TA|B||T|All|T||N|1|N||FTSCN|10|FTSCN||TSP|8|TSP|"</definedName>
    <definedName name="TBXBST" localSheetId="8" hidden="1">"|B|TA|B||T|All|T||N|1|N||FTSCN|10|FTSCN||TSP|20|TSP|"</definedName>
    <definedName name="TBXBST" localSheetId="3" hidden="1">"|B|BA|B|"</definedName>
    <definedName name="TBXBST" localSheetId="11" hidden="1">"|B|LU|B|"</definedName>
    <definedName name="Ten">TS_LU!$D$101</definedName>
    <definedName name="Thousand">TS_LU!$D$103</definedName>
    <definedName name="Thousands">TS_LU!$D$65</definedName>
    <definedName name="TOC_Hdg_1" hidden="1">TS_LU!$B$7</definedName>
    <definedName name="TOC_Hdg_2" hidden="1">TS_BA!$B$7</definedName>
    <definedName name="TOC_Hdg_3" hidden="1">Checks_BO!$B$7</definedName>
    <definedName name="TOC_Hdg_4" hidden="1">Checks_BO!$B$23</definedName>
    <definedName name="TOC_Hdg_5" hidden="1">Checks_BO!$B$39</definedName>
    <definedName name="TS">TS_BA!$J$65</definedName>
    <definedName name="TS_Actual_Per_Title">TS_BA!$J$34</definedName>
    <definedName name="TS_Actual_Pers">TS_BA!$J$32</definedName>
    <definedName name="TS_Budget_Per_Title">TS_BA!$J$35</definedName>
    <definedName name="TS_Budget_Pers">TS_BA!$J$33</definedName>
    <definedName name="TS_Data_End_Date">TS_BA!$J$46</definedName>
    <definedName name="TS_Data_Final_Stub">TS_BA!$J$49</definedName>
    <definedName name="TS_Data_Full_Pers">TS_BA!$J$48</definedName>
    <definedName name="TS_Data_Pers_Ass">TS_BA!$J$41</definedName>
    <definedName name="TS_Data_Total_Pers">TS_BA!$J$47</definedName>
    <definedName name="TS_Denom_Label">TS_BA!$J$27</definedName>
    <definedName name="TS_Fcast_Per_Title">TS_BA!$J$36</definedName>
    <definedName name="TS_Mth_End">TS_BA!$J$18</definedName>
    <definedName name="TS_Mths_In_Per">TS_BA!$J$22</definedName>
    <definedName name="TS_Per_1_End_Date">TS_BA!$J$25</definedName>
    <definedName name="TS_Per_1_FY_End_Date">TS_BA!$J$20</definedName>
    <definedName name="TS_Per_1_FY_Start_Date">TS_BA!$J$19</definedName>
    <definedName name="TS_Per_1_Number">TS_BA!$J$23</definedName>
    <definedName name="TS_Per_1_Start_Date">TS_BA!$J$24</definedName>
    <definedName name="TS_Per_Type_Name">TS_BA!$J$16</definedName>
    <definedName name="TS_Per_Type_Prefix">TS_BA!$J$17</definedName>
    <definedName name="TS_Periodicity">TS_BA!$J$12</definedName>
    <definedName name="TS_Pers_In_Yr">TS_BA!$J$21</definedName>
    <definedName name="TS_Proj_Per_1_End_Date">TS_BA!$J$58</definedName>
    <definedName name="TS_Proj_Per_1_FY_End_Date">TS_BA!$J$55</definedName>
    <definedName name="TS_Proj_Per_1_FY_Start_Date">TS_BA!$J$54</definedName>
    <definedName name="TS_Proj_Per_1_Number">TS_BA!$J$56</definedName>
    <definedName name="TS_Proj_Per_1_Start_Date">TS_BA!$J$57</definedName>
    <definedName name="TS_Proj_Start_Date">TS_BA!$J$53</definedName>
    <definedName name="TS_Proj_Start_Date_Ass">TS_BA!$J$42</definedName>
    <definedName name="TS_Start_Date">TS_BA!$J$14</definedName>
    <definedName name="TS_Std_Pers">TS_BA!$J$15</definedName>
    <definedName name="TS_Title">TS_BA!$J$11</definedName>
    <definedName name="Yr_Name">TS_LU!$D$85</definedName>
    <definedName name="Yrs_In_Yr">TS_LU!$D$93</definedName>
  </definedName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6" i="16" l="1" a="1"/>
  <c r="S16" i="16"/>
  <c r="T15" i="8" a="1"/>
  <c r="T15" i="8"/>
  <c r="J15" i="8" a="1"/>
  <c r="J15" i="8"/>
  <c r="J42" i="8"/>
  <c r="K15" i="8" a="1"/>
  <c r="K15" i="8"/>
  <c r="K42" i="8"/>
  <c r="L15" i="8" a="1"/>
  <c r="L15" i="8"/>
  <c r="L42" i="8"/>
  <c r="M15" i="8" a="1"/>
  <c r="M15" i="8"/>
  <c r="M42" i="8"/>
  <c r="N15" i="8" a="1"/>
  <c r="N15" i="8"/>
  <c r="N42" i="8"/>
  <c r="O15" i="8" a="1"/>
  <c r="O15" i="8"/>
  <c r="O42" i="8"/>
  <c r="P15" i="8" a="1"/>
  <c r="P15" i="8"/>
  <c r="P42" i="8"/>
  <c r="Q15" i="8" a="1"/>
  <c r="Q15" i="8"/>
  <c r="Q42" i="8"/>
  <c r="R15" i="8" a="1"/>
  <c r="R15" i="8"/>
  <c r="R42" i="8"/>
  <c r="S15" i="8" a="1"/>
  <c r="S15" i="8"/>
  <c r="S42" i="8"/>
  <c r="T42" i="8"/>
  <c r="T16" i="16" a="1"/>
  <c r="T16" i="16"/>
  <c r="U15" i="8" a="1"/>
  <c r="U15" i="8"/>
  <c r="U42" i="8"/>
  <c r="U16" i="16" a="1"/>
  <c r="U16" i="16"/>
  <c r="V15" i="8" a="1"/>
  <c r="V15" i="8"/>
  <c r="V42" i="8"/>
  <c r="V16" i="16" a="1"/>
  <c r="V16" i="16"/>
  <c r="W15" i="8" a="1"/>
  <c r="W15" i="8"/>
  <c r="W42" i="8"/>
  <c r="W16" i="16" a="1"/>
  <c r="W16" i="16"/>
  <c r="X15" i="8" a="1"/>
  <c r="X15" i="8"/>
  <c r="X42" i="8"/>
  <c r="X16" i="16" a="1"/>
  <c r="X16" i="16"/>
  <c r="Y15" i="8" a="1"/>
  <c r="Y15" i="8"/>
  <c r="Y42" i="8"/>
  <c r="J44" i="8"/>
  <c r="K44" i="8"/>
  <c r="L44" i="8"/>
  <c r="M44" i="8"/>
  <c r="N44" i="8"/>
  <c r="O44" i="8"/>
  <c r="P44" i="8"/>
  <c r="Q44" i="8"/>
  <c r="R44" i="8"/>
  <c r="S44" i="8"/>
  <c r="T44" i="8"/>
  <c r="U44" i="8"/>
  <c r="V44" i="8"/>
  <c r="W44" i="8"/>
  <c r="X44" i="8"/>
  <c r="Y44" i="8"/>
  <c r="J45" i="8"/>
  <c r="K45" i="8"/>
  <c r="L45" i="8"/>
  <c r="M45" i="8"/>
  <c r="N45" i="8"/>
  <c r="O45" i="8"/>
  <c r="P45" i="8"/>
  <c r="Q45" i="8"/>
  <c r="R45" i="8"/>
  <c r="S45" i="8"/>
  <c r="T45" i="8"/>
  <c r="U45" i="8"/>
  <c r="V45" i="8"/>
  <c r="W45" i="8"/>
  <c r="X45" i="8"/>
  <c r="Y45" i="8"/>
  <c r="J49" i="8"/>
  <c r="K49" i="8"/>
  <c r="L49" i="8"/>
  <c r="M49" i="8"/>
  <c r="N49" i="8"/>
  <c r="O49" i="8"/>
  <c r="P49" i="8"/>
  <c r="Q49" i="8"/>
  <c r="R49" i="8"/>
  <c r="S49" i="8"/>
  <c r="T49" i="8"/>
  <c r="U49" i="8"/>
  <c r="V49" i="8"/>
  <c r="W49" i="8"/>
  <c r="X49" i="8"/>
  <c r="Y49" i="8"/>
  <c r="J48" i="8"/>
  <c r="K48" i="8"/>
  <c r="L48" i="8"/>
  <c r="M48" i="8"/>
  <c r="N48" i="8"/>
  <c r="O48" i="8"/>
  <c r="P48" i="8"/>
  <c r="Q48" i="8"/>
  <c r="R48" i="8"/>
  <c r="S48" i="8"/>
  <c r="T48" i="8"/>
  <c r="U48" i="8"/>
  <c r="V48" i="8"/>
  <c r="W48" i="8"/>
  <c r="X48" i="8"/>
  <c r="Y48" i="8"/>
  <c r="J47" i="8"/>
  <c r="K47" i="8"/>
  <c r="L47" i="8"/>
  <c r="M47" i="8"/>
  <c r="N47" i="8"/>
  <c r="O47" i="8"/>
  <c r="P47" i="8"/>
  <c r="Q47" i="8"/>
  <c r="R47" i="8"/>
  <c r="S47" i="8"/>
  <c r="T47" i="8"/>
  <c r="U47" i="8"/>
  <c r="V47" i="8"/>
  <c r="W47" i="8"/>
  <c r="X47" i="8"/>
  <c r="Y47" i="8"/>
  <c r="J39" i="8"/>
  <c r="K39" i="8"/>
  <c r="L39" i="8"/>
  <c r="M39" i="8"/>
  <c r="N39" i="8"/>
  <c r="O39" i="8"/>
  <c r="P39" i="8"/>
  <c r="Q39" i="8"/>
  <c r="R39" i="8"/>
  <c r="S39" i="8"/>
  <c r="T39" i="8"/>
  <c r="U39" i="8"/>
  <c r="V39" i="8"/>
  <c r="W39" i="8"/>
  <c r="X39" i="8"/>
  <c r="Y39" i="8"/>
  <c r="J38" i="8"/>
  <c r="K38" i="8"/>
  <c r="L38" i="8"/>
  <c r="M38" i="8"/>
  <c r="N38" i="8"/>
  <c r="O38" i="8"/>
  <c r="P38" i="8"/>
  <c r="Q38" i="8"/>
  <c r="R38" i="8"/>
  <c r="S38" i="8"/>
  <c r="T38" i="8"/>
  <c r="U38" i="8"/>
  <c r="V38" i="8"/>
  <c r="W38" i="8"/>
  <c r="X38" i="8"/>
  <c r="Y38" i="8"/>
  <c r="J37" i="8"/>
  <c r="K37" i="8"/>
  <c r="L37" i="8"/>
  <c r="M37" i="8"/>
  <c r="N37" i="8"/>
  <c r="O37" i="8"/>
  <c r="P37" i="8"/>
  <c r="Q37" i="8"/>
  <c r="R37" i="8"/>
  <c r="S37" i="8"/>
  <c r="T37" i="8"/>
  <c r="U37" i="8"/>
  <c r="V37" i="8"/>
  <c r="W37" i="8"/>
  <c r="X37" i="8"/>
  <c r="Y37" i="8"/>
  <c r="J36" i="8"/>
  <c r="K36" i="8"/>
  <c r="L36" i="8"/>
  <c r="M36" i="8"/>
  <c r="N36" i="8"/>
  <c r="O36" i="8"/>
  <c r="P36" i="8"/>
  <c r="Q36" i="8"/>
  <c r="R36" i="8"/>
  <c r="S36" i="8"/>
  <c r="T36" i="8"/>
  <c r="U36" i="8"/>
  <c r="V36" i="8"/>
  <c r="W36" i="8"/>
  <c r="X36" i="8"/>
  <c r="Y36" i="8"/>
  <c r="J35" i="8"/>
  <c r="K35" i="8"/>
  <c r="L35" i="8"/>
  <c r="M35" i="8"/>
  <c r="N35" i="8"/>
  <c r="O35" i="8"/>
  <c r="P35" i="8"/>
  <c r="Q35" i="8"/>
  <c r="R35" i="8"/>
  <c r="S35" i="8"/>
  <c r="T35" i="8"/>
  <c r="U35" i="8"/>
  <c r="V35" i="8"/>
  <c r="W35" i="8"/>
  <c r="X35" i="8"/>
  <c r="Y35" i="8"/>
  <c r="J34" i="8"/>
  <c r="K34" i="8"/>
  <c r="L34" i="8"/>
  <c r="M34" i="8"/>
  <c r="N34" i="8"/>
  <c r="O34" i="8"/>
  <c r="P34" i="8"/>
  <c r="Q34" i="8"/>
  <c r="R34" i="8"/>
  <c r="S34" i="8"/>
  <c r="T34" i="8"/>
  <c r="U34" i="8"/>
  <c r="V34" i="8"/>
  <c r="W34" i="8"/>
  <c r="X34" i="8"/>
  <c r="Y34" i="8"/>
  <c r="J33" i="8"/>
  <c r="K33" i="8"/>
  <c r="L33" i="8"/>
  <c r="M33" i="8"/>
  <c r="N33" i="8"/>
  <c r="O33" i="8"/>
  <c r="P33" i="8"/>
  <c r="Q33" i="8"/>
  <c r="R33" i="8"/>
  <c r="S33" i="8"/>
  <c r="T33" i="8"/>
  <c r="U33" i="8"/>
  <c r="V33" i="8"/>
  <c r="W33" i="8"/>
  <c r="X33" i="8"/>
  <c r="Y33" i="8"/>
  <c r="J32" i="8"/>
  <c r="K32" i="8"/>
  <c r="L32" i="8"/>
  <c r="M32" i="8"/>
  <c r="N32" i="8"/>
  <c r="O32" i="8"/>
  <c r="P32" i="8"/>
  <c r="Q32" i="8"/>
  <c r="R32" i="8"/>
  <c r="S32" i="8"/>
  <c r="T32" i="8"/>
  <c r="U32" i="8"/>
  <c r="V32" i="8"/>
  <c r="W32" i="8"/>
  <c r="X32" i="8"/>
  <c r="Y32" i="8"/>
  <c r="J31" i="8"/>
  <c r="K31" i="8"/>
  <c r="L31" i="8"/>
  <c r="M31" i="8"/>
  <c r="N31" i="8"/>
  <c r="O31" i="8"/>
  <c r="P31" i="8"/>
  <c r="Q31" i="8"/>
  <c r="R31" i="8"/>
  <c r="S31" i="8"/>
  <c r="T31" i="8"/>
  <c r="U31" i="8"/>
  <c r="V31" i="8"/>
  <c r="W31" i="8"/>
  <c r="X31" i="8"/>
  <c r="Y31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X22" i="8"/>
  <c r="Y22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T15" i="18" a="1"/>
  <c r="T15" i="18"/>
  <c r="J15" i="18" a="1"/>
  <c r="J15" i="18"/>
  <c r="J41" i="18"/>
  <c r="K15" i="18" a="1"/>
  <c r="K15" i="18"/>
  <c r="K41" i="18"/>
  <c r="L15" i="18" a="1"/>
  <c r="L15" i="18"/>
  <c r="L41" i="18"/>
  <c r="M15" i="18" a="1"/>
  <c r="M15" i="18"/>
  <c r="M41" i="18"/>
  <c r="N15" i="18" a="1"/>
  <c r="N15" i="18"/>
  <c r="N41" i="18"/>
  <c r="O15" i="18" a="1"/>
  <c r="O15" i="18"/>
  <c r="O41" i="18"/>
  <c r="P15" i="18" a="1"/>
  <c r="P15" i="18"/>
  <c r="P41" i="18"/>
  <c r="Q15" i="18" a="1"/>
  <c r="Q15" i="18"/>
  <c r="Q41" i="18"/>
  <c r="R15" i="18" a="1"/>
  <c r="R15" i="18"/>
  <c r="R41" i="18"/>
  <c r="S15" i="18" a="1"/>
  <c r="S15" i="18"/>
  <c r="S41" i="18"/>
  <c r="T41" i="18"/>
  <c r="U15" i="18" a="1"/>
  <c r="U15" i="18"/>
  <c r="U41" i="18"/>
  <c r="V15" i="18" a="1"/>
  <c r="V15" i="18"/>
  <c r="V41" i="18"/>
  <c r="W15" i="18" a="1"/>
  <c r="W15" i="18"/>
  <c r="W41" i="18"/>
  <c r="X15" i="18" a="1"/>
  <c r="X15" i="18"/>
  <c r="X41" i="18"/>
  <c r="Y15" i="18" a="1"/>
  <c r="Y15" i="18"/>
  <c r="Y41" i="18"/>
  <c r="J46" i="18"/>
  <c r="K46" i="18"/>
  <c r="L46" i="18"/>
  <c r="M46" i="18"/>
  <c r="N46" i="18"/>
  <c r="O46" i="18"/>
  <c r="P46" i="18"/>
  <c r="Q46" i="18"/>
  <c r="R46" i="18"/>
  <c r="S46" i="18"/>
  <c r="T46" i="18"/>
  <c r="U46" i="18"/>
  <c r="V46" i="18"/>
  <c r="W46" i="18"/>
  <c r="X46" i="18"/>
  <c r="Y46" i="18"/>
  <c r="J44" i="18"/>
  <c r="K44" i="18"/>
  <c r="L44" i="18"/>
  <c r="M44" i="18"/>
  <c r="N44" i="18"/>
  <c r="O44" i="18"/>
  <c r="P44" i="18"/>
  <c r="Q44" i="18"/>
  <c r="R44" i="18"/>
  <c r="S44" i="18"/>
  <c r="T44" i="18"/>
  <c r="U44" i="18"/>
  <c r="V44" i="18"/>
  <c r="W44" i="18"/>
  <c r="X44" i="18"/>
  <c r="Y44" i="18"/>
  <c r="J45" i="18"/>
  <c r="K45" i="18"/>
  <c r="L45" i="18"/>
  <c r="M45" i="18"/>
  <c r="N45" i="18"/>
  <c r="O45" i="18"/>
  <c r="P45" i="18"/>
  <c r="Q45" i="18"/>
  <c r="R45" i="18"/>
  <c r="S45" i="18"/>
  <c r="T45" i="18"/>
  <c r="U45" i="18"/>
  <c r="V45" i="18"/>
  <c r="W45" i="18"/>
  <c r="X45" i="18"/>
  <c r="Y45" i="18"/>
  <c r="J49" i="18"/>
  <c r="K49" i="18"/>
  <c r="L49" i="18"/>
  <c r="M49" i="18"/>
  <c r="N49" i="18"/>
  <c r="O49" i="18"/>
  <c r="P49" i="18"/>
  <c r="Q49" i="18"/>
  <c r="R49" i="18"/>
  <c r="S49" i="18"/>
  <c r="T49" i="18"/>
  <c r="U49" i="18"/>
  <c r="V49" i="18"/>
  <c r="W49" i="18"/>
  <c r="X49" i="18"/>
  <c r="Y49" i="18"/>
  <c r="J48" i="18"/>
  <c r="K48" i="18"/>
  <c r="L48" i="18"/>
  <c r="M48" i="18"/>
  <c r="N48" i="18"/>
  <c r="O48" i="18"/>
  <c r="P48" i="18"/>
  <c r="Q48" i="18"/>
  <c r="R48" i="18"/>
  <c r="S48" i="18"/>
  <c r="T48" i="18"/>
  <c r="U48" i="18"/>
  <c r="V48" i="18"/>
  <c r="W48" i="18"/>
  <c r="X48" i="18"/>
  <c r="Y48" i="18"/>
  <c r="J47" i="18"/>
  <c r="K47" i="18"/>
  <c r="L47" i="18"/>
  <c r="M47" i="18"/>
  <c r="N47" i="18"/>
  <c r="O47" i="18"/>
  <c r="P47" i="18"/>
  <c r="Q47" i="18"/>
  <c r="R47" i="18"/>
  <c r="S47" i="18"/>
  <c r="T47" i="18"/>
  <c r="U47" i="18"/>
  <c r="V47" i="18"/>
  <c r="W47" i="18"/>
  <c r="X47" i="18"/>
  <c r="Y47" i="18"/>
  <c r="J39" i="18"/>
  <c r="K39" i="18"/>
  <c r="L39" i="18"/>
  <c r="M39" i="18"/>
  <c r="N39" i="18"/>
  <c r="O39" i="18"/>
  <c r="P39" i="18"/>
  <c r="Q39" i="18"/>
  <c r="R39" i="18"/>
  <c r="S39" i="18"/>
  <c r="T39" i="18"/>
  <c r="U39" i="18"/>
  <c r="V39" i="18"/>
  <c r="W39" i="18"/>
  <c r="X39" i="18"/>
  <c r="Y39" i="18"/>
  <c r="J38" i="18"/>
  <c r="K38" i="18"/>
  <c r="L38" i="18"/>
  <c r="M38" i="18"/>
  <c r="N38" i="18"/>
  <c r="O38" i="18"/>
  <c r="P38" i="18"/>
  <c r="Q38" i="18"/>
  <c r="R38" i="18"/>
  <c r="S38" i="18"/>
  <c r="T38" i="18"/>
  <c r="U38" i="18"/>
  <c r="V38" i="18"/>
  <c r="W38" i="18"/>
  <c r="X38" i="18"/>
  <c r="Y38" i="18"/>
  <c r="J37" i="18"/>
  <c r="K37" i="18"/>
  <c r="L37" i="18"/>
  <c r="M37" i="18"/>
  <c r="N37" i="18"/>
  <c r="O37" i="18"/>
  <c r="P37" i="18"/>
  <c r="Q37" i="18"/>
  <c r="R37" i="18"/>
  <c r="S37" i="18"/>
  <c r="T37" i="18"/>
  <c r="U37" i="18"/>
  <c r="V37" i="18"/>
  <c r="W37" i="18"/>
  <c r="X37" i="18"/>
  <c r="Y37" i="18"/>
  <c r="J36" i="18"/>
  <c r="K36" i="18"/>
  <c r="L36" i="18"/>
  <c r="M36" i="18"/>
  <c r="N36" i="18"/>
  <c r="O36" i="18"/>
  <c r="P36" i="18"/>
  <c r="Q36" i="18"/>
  <c r="R36" i="18"/>
  <c r="S36" i="18"/>
  <c r="T36" i="18"/>
  <c r="U36" i="18"/>
  <c r="V36" i="18"/>
  <c r="W36" i="18"/>
  <c r="X36" i="18"/>
  <c r="Y36" i="18"/>
  <c r="J35" i="18"/>
  <c r="K35" i="18"/>
  <c r="L35" i="18"/>
  <c r="M35" i="18"/>
  <c r="N35" i="18"/>
  <c r="O35" i="18"/>
  <c r="P35" i="18"/>
  <c r="Q35" i="18"/>
  <c r="R35" i="18"/>
  <c r="S35" i="18"/>
  <c r="T35" i="18"/>
  <c r="U35" i="18"/>
  <c r="V35" i="18"/>
  <c r="W35" i="18"/>
  <c r="X35" i="18"/>
  <c r="Y35" i="18"/>
  <c r="J34" i="18"/>
  <c r="K34" i="18"/>
  <c r="L34" i="18"/>
  <c r="M34" i="18"/>
  <c r="N34" i="18"/>
  <c r="O34" i="18"/>
  <c r="P34" i="18"/>
  <c r="Q34" i="18"/>
  <c r="R34" i="18"/>
  <c r="S34" i="18"/>
  <c r="T34" i="18"/>
  <c r="U34" i="18"/>
  <c r="V34" i="18"/>
  <c r="W34" i="18"/>
  <c r="X34" i="18"/>
  <c r="Y34" i="18"/>
  <c r="J33" i="18"/>
  <c r="K33" i="18"/>
  <c r="L33" i="18"/>
  <c r="M33" i="18"/>
  <c r="N33" i="18"/>
  <c r="O33" i="18"/>
  <c r="P33" i="18"/>
  <c r="Q33" i="18"/>
  <c r="R33" i="18"/>
  <c r="S33" i="18"/>
  <c r="T33" i="18"/>
  <c r="U33" i="18"/>
  <c r="V33" i="18"/>
  <c r="W33" i="18"/>
  <c r="X33" i="18"/>
  <c r="Y33" i="18"/>
  <c r="J32" i="18"/>
  <c r="K32" i="18"/>
  <c r="L32" i="18"/>
  <c r="M32" i="18"/>
  <c r="N32" i="18"/>
  <c r="O32" i="18"/>
  <c r="P32" i="18"/>
  <c r="Q32" i="18"/>
  <c r="R32" i="18"/>
  <c r="S32" i="18"/>
  <c r="T32" i="18"/>
  <c r="U32" i="18"/>
  <c r="V32" i="18"/>
  <c r="W32" i="18"/>
  <c r="X32" i="18"/>
  <c r="Y32" i="18"/>
  <c r="J31" i="18"/>
  <c r="K31" i="18"/>
  <c r="L31" i="18"/>
  <c r="M31" i="18"/>
  <c r="N31" i="18"/>
  <c r="O31" i="18"/>
  <c r="P31" i="18"/>
  <c r="Q31" i="18"/>
  <c r="R31" i="18"/>
  <c r="S31" i="18"/>
  <c r="T31" i="18"/>
  <c r="U31" i="18"/>
  <c r="V31" i="18"/>
  <c r="W31" i="18"/>
  <c r="X31" i="18"/>
  <c r="Y31" i="18"/>
  <c r="J30" i="18"/>
  <c r="K30" i="18"/>
  <c r="L30" i="18"/>
  <c r="M30" i="18"/>
  <c r="N30" i="18"/>
  <c r="O30" i="18"/>
  <c r="P30" i="18"/>
  <c r="Q30" i="18"/>
  <c r="R30" i="18"/>
  <c r="S30" i="18"/>
  <c r="T30" i="18"/>
  <c r="U30" i="18"/>
  <c r="V30" i="18"/>
  <c r="W30" i="18"/>
  <c r="X30" i="18"/>
  <c r="Y30" i="18"/>
  <c r="J29" i="18"/>
  <c r="K29" i="18"/>
  <c r="L29" i="18"/>
  <c r="M29" i="18"/>
  <c r="N29" i="18"/>
  <c r="O29" i="18"/>
  <c r="P29" i="18"/>
  <c r="Q29" i="18"/>
  <c r="R29" i="18"/>
  <c r="S29" i="18"/>
  <c r="T29" i="18"/>
  <c r="U29" i="18"/>
  <c r="V29" i="18"/>
  <c r="W29" i="18"/>
  <c r="X29" i="18"/>
  <c r="Y29" i="18"/>
  <c r="J28" i="18"/>
  <c r="K28" i="18"/>
  <c r="L28" i="18"/>
  <c r="M28" i="18"/>
  <c r="N28" i="18"/>
  <c r="O28" i="18"/>
  <c r="P28" i="18"/>
  <c r="Q28" i="18"/>
  <c r="R28" i="18"/>
  <c r="S28" i="18"/>
  <c r="T28" i="18"/>
  <c r="U28" i="18"/>
  <c r="V28" i="18"/>
  <c r="W28" i="18"/>
  <c r="X28" i="18"/>
  <c r="Y28" i="18"/>
  <c r="J27" i="18"/>
  <c r="K27" i="18"/>
  <c r="L27" i="18"/>
  <c r="M27" i="18"/>
  <c r="N27" i="18"/>
  <c r="O27" i="18"/>
  <c r="P27" i="18"/>
  <c r="Q27" i="18"/>
  <c r="R27" i="18"/>
  <c r="S27" i="18"/>
  <c r="T27" i="18"/>
  <c r="U27" i="18"/>
  <c r="V27" i="18"/>
  <c r="W27" i="18"/>
  <c r="X27" i="18"/>
  <c r="Y27" i="18"/>
  <c r="J26" i="18"/>
  <c r="K26" i="18"/>
  <c r="L26" i="18"/>
  <c r="M26" i="18"/>
  <c r="N26" i="18"/>
  <c r="O26" i="18"/>
  <c r="P26" i="18"/>
  <c r="Q26" i="18"/>
  <c r="R26" i="18"/>
  <c r="S26" i="18"/>
  <c r="T26" i="18"/>
  <c r="U26" i="18"/>
  <c r="V26" i="18"/>
  <c r="W26" i="18"/>
  <c r="X26" i="18"/>
  <c r="Y26" i="18"/>
  <c r="J25" i="18"/>
  <c r="K25" i="18"/>
  <c r="L25" i="18"/>
  <c r="M25" i="18"/>
  <c r="N25" i="18"/>
  <c r="O25" i="18"/>
  <c r="P25" i="18"/>
  <c r="Q25" i="18"/>
  <c r="R25" i="18"/>
  <c r="S25" i="18"/>
  <c r="T25" i="18"/>
  <c r="U25" i="18"/>
  <c r="V25" i="18"/>
  <c r="W25" i="18"/>
  <c r="X25" i="18"/>
  <c r="Y25" i="18"/>
  <c r="J24" i="18"/>
  <c r="K24" i="18"/>
  <c r="L24" i="18"/>
  <c r="M24" i="18"/>
  <c r="N24" i="18"/>
  <c r="O24" i="18"/>
  <c r="P24" i="18"/>
  <c r="Q24" i="18"/>
  <c r="R24" i="18"/>
  <c r="S24" i="18"/>
  <c r="T24" i="18"/>
  <c r="U24" i="18"/>
  <c r="V24" i="18"/>
  <c r="W24" i="18"/>
  <c r="X24" i="18"/>
  <c r="Y24" i="18"/>
  <c r="J23" i="18"/>
  <c r="K23" i="18"/>
  <c r="L23" i="18"/>
  <c r="M23" i="18"/>
  <c r="N23" i="18"/>
  <c r="O23" i="18"/>
  <c r="P23" i="18"/>
  <c r="Q23" i="18"/>
  <c r="R23" i="18"/>
  <c r="S23" i="18"/>
  <c r="T23" i="18"/>
  <c r="U23" i="18"/>
  <c r="V23" i="18"/>
  <c r="W23" i="18"/>
  <c r="X23" i="18"/>
  <c r="Y23" i="18"/>
  <c r="J22" i="18"/>
  <c r="K22" i="18"/>
  <c r="L22" i="18"/>
  <c r="M22" i="18"/>
  <c r="N22" i="18"/>
  <c r="O22" i="18"/>
  <c r="P22" i="18"/>
  <c r="Q22" i="18"/>
  <c r="R22" i="18"/>
  <c r="S22" i="18"/>
  <c r="T22" i="18"/>
  <c r="U22" i="18"/>
  <c r="V22" i="18"/>
  <c r="W22" i="18"/>
  <c r="X22" i="18"/>
  <c r="Y22" i="18"/>
  <c r="J21" i="18"/>
  <c r="K21" i="18"/>
  <c r="L21" i="18"/>
  <c r="M21" i="18"/>
  <c r="N21" i="18"/>
  <c r="O21" i="18"/>
  <c r="P21" i="18"/>
  <c r="Q21" i="18"/>
  <c r="R21" i="18"/>
  <c r="S21" i="18"/>
  <c r="T21" i="18"/>
  <c r="U21" i="18"/>
  <c r="V21" i="18"/>
  <c r="W21" i="18"/>
  <c r="X21" i="18"/>
  <c r="Y21" i="18"/>
  <c r="J20" i="18"/>
  <c r="K20" i="18"/>
  <c r="L20" i="18"/>
  <c r="M20" i="18"/>
  <c r="N20" i="18"/>
  <c r="O20" i="18"/>
  <c r="P20" i="18"/>
  <c r="Q20" i="18"/>
  <c r="R20" i="18"/>
  <c r="S20" i="18"/>
  <c r="T20" i="18"/>
  <c r="U20" i="18"/>
  <c r="V20" i="18"/>
  <c r="W20" i="18"/>
  <c r="X20" i="18"/>
  <c r="Y20" i="18"/>
  <c r="J19" i="18"/>
  <c r="K19" i="18"/>
  <c r="L19" i="18"/>
  <c r="M19" i="18"/>
  <c r="N19" i="18"/>
  <c r="O19" i="18"/>
  <c r="P19" i="18"/>
  <c r="Q19" i="18"/>
  <c r="R19" i="18"/>
  <c r="S19" i="18"/>
  <c r="T19" i="18"/>
  <c r="U19" i="18"/>
  <c r="V19" i="18"/>
  <c r="W19" i="18"/>
  <c r="X19" i="18"/>
  <c r="Y19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T15" i="17" a="1"/>
  <c r="T15" i="17"/>
  <c r="J15" i="17" a="1"/>
  <c r="J15" i="17"/>
  <c r="J43" i="17"/>
  <c r="K15" i="17" a="1"/>
  <c r="K15" i="17"/>
  <c r="K43" i="17"/>
  <c r="L15" i="17" a="1"/>
  <c r="L15" i="17"/>
  <c r="L43" i="17"/>
  <c r="M15" i="17" a="1"/>
  <c r="M15" i="17"/>
  <c r="M43" i="17"/>
  <c r="N15" i="17" a="1"/>
  <c r="N15" i="17"/>
  <c r="N43" i="17"/>
  <c r="O15" i="17" a="1"/>
  <c r="O15" i="17"/>
  <c r="O43" i="17"/>
  <c r="P15" i="17" a="1"/>
  <c r="P15" i="17"/>
  <c r="P43" i="17"/>
  <c r="Q15" i="17" a="1"/>
  <c r="Q15" i="17"/>
  <c r="Q43" i="17"/>
  <c r="R15" i="17" a="1"/>
  <c r="R15" i="17"/>
  <c r="R43" i="17"/>
  <c r="S15" i="17" a="1"/>
  <c r="S15" i="17"/>
  <c r="S43" i="17"/>
  <c r="T43" i="17"/>
  <c r="U15" i="17" a="1"/>
  <c r="U15" i="17"/>
  <c r="U43" i="17"/>
  <c r="V15" i="17" a="1"/>
  <c r="V15" i="17"/>
  <c r="V43" i="17"/>
  <c r="W15" i="17" a="1"/>
  <c r="W15" i="17"/>
  <c r="W43" i="17"/>
  <c r="X15" i="17" a="1"/>
  <c r="X15" i="17"/>
  <c r="X43" i="17"/>
  <c r="Y15" i="17" a="1"/>
  <c r="Y15" i="17"/>
  <c r="Y43" i="17"/>
  <c r="J41" i="17"/>
  <c r="K41" i="17"/>
  <c r="L41" i="17"/>
  <c r="M41" i="17"/>
  <c r="N41" i="17"/>
  <c r="O41" i="17"/>
  <c r="P41" i="17"/>
  <c r="Q41" i="17"/>
  <c r="R41" i="17"/>
  <c r="S41" i="17"/>
  <c r="T41" i="17"/>
  <c r="U41" i="17"/>
  <c r="V41" i="17"/>
  <c r="W41" i="17"/>
  <c r="X41" i="17"/>
  <c r="Y41" i="17"/>
  <c r="J44" i="17"/>
  <c r="K44" i="17"/>
  <c r="L44" i="17"/>
  <c r="M44" i="17"/>
  <c r="N44" i="17"/>
  <c r="O44" i="17"/>
  <c r="P44" i="17"/>
  <c r="Q44" i="17"/>
  <c r="R44" i="17"/>
  <c r="S44" i="17"/>
  <c r="T44" i="17"/>
  <c r="U44" i="17"/>
  <c r="V44" i="17"/>
  <c r="W44" i="17"/>
  <c r="X44" i="17"/>
  <c r="Y44" i="17"/>
  <c r="J46" i="17"/>
  <c r="K46" i="17"/>
  <c r="L46" i="17"/>
  <c r="M46" i="17"/>
  <c r="N46" i="17"/>
  <c r="O46" i="17"/>
  <c r="P46" i="17"/>
  <c r="Q46" i="17"/>
  <c r="R46" i="17"/>
  <c r="S46" i="17"/>
  <c r="T46" i="17"/>
  <c r="U46" i="17"/>
  <c r="V46" i="17"/>
  <c r="W46" i="17"/>
  <c r="X46" i="17"/>
  <c r="Y46" i="17"/>
  <c r="J45" i="17"/>
  <c r="K45" i="17"/>
  <c r="L45" i="17"/>
  <c r="M45" i="17"/>
  <c r="N45" i="17"/>
  <c r="O45" i="17"/>
  <c r="P45" i="17"/>
  <c r="Q45" i="17"/>
  <c r="R45" i="17"/>
  <c r="S45" i="17"/>
  <c r="T45" i="17"/>
  <c r="U45" i="17"/>
  <c r="V45" i="17"/>
  <c r="W45" i="17"/>
  <c r="X45" i="17"/>
  <c r="Y45" i="17"/>
  <c r="J49" i="17"/>
  <c r="K49" i="17"/>
  <c r="L49" i="17"/>
  <c r="M49" i="17"/>
  <c r="N49" i="17"/>
  <c r="O49" i="17"/>
  <c r="P49" i="17"/>
  <c r="Q49" i="17"/>
  <c r="R49" i="17"/>
  <c r="S49" i="17"/>
  <c r="T49" i="17"/>
  <c r="U49" i="17"/>
  <c r="V49" i="17"/>
  <c r="W49" i="17"/>
  <c r="X49" i="17"/>
  <c r="Y49" i="17"/>
  <c r="J48" i="17"/>
  <c r="K48" i="17"/>
  <c r="L48" i="17"/>
  <c r="M48" i="17"/>
  <c r="N48" i="17"/>
  <c r="O48" i="17"/>
  <c r="P48" i="17"/>
  <c r="Q48" i="17"/>
  <c r="R48" i="17"/>
  <c r="S48" i="17"/>
  <c r="T48" i="17"/>
  <c r="U48" i="17"/>
  <c r="V48" i="17"/>
  <c r="W48" i="17"/>
  <c r="X48" i="17"/>
  <c r="Y48" i="17"/>
  <c r="J47" i="17"/>
  <c r="K47" i="17"/>
  <c r="L47" i="17"/>
  <c r="M47" i="17"/>
  <c r="N47" i="17"/>
  <c r="O47" i="17"/>
  <c r="P47" i="17"/>
  <c r="Q47" i="17"/>
  <c r="R47" i="17"/>
  <c r="S47" i="17"/>
  <c r="T47" i="17"/>
  <c r="U47" i="17"/>
  <c r="V47" i="17"/>
  <c r="W47" i="17"/>
  <c r="X47" i="17"/>
  <c r="Y47" i="17"/>
  <c r="J39" i="17"/>
  <c r="K39" i="17"/>
  <c r="L39" i="17"/>
  <c r="M39" i="17"/>
  <c r="N39" i="17"/>
  <c r="O39" i="17"/>
  <c r="P39" i="17"/>
  <c r="Q39" i="17"/>
  <c r="R39" i="17"/>
  <c r="S39" i="17"/>
  <c r="T39" i="17"/>
  <c r="U39" i="17"/>
  <c r="V39" i="17"/>
  <c r="W39" i="17"/>
  <c r="X39" i="17"/>
  <c r="Y39" i="17"/>
  <c r="J38" i="17"/>
  <c r="K38" i="17"/>
  <c r="L38" i="17"/>
  <c r="M38" i="17"/>
  <c r="N38" i="17"/>
  <c r="O38" i="17"/>
  <c r="P38" i="17"/>
  <c r="Q38" i="17"/>
  <c r="R38" i="17"/>
  <c r="S38" i="17"/>
  <c r="T38" i="17"/>
  <c r="U38" i="17"/>
  <c r="V38" i="17"/>
  <c r="W38" i="17"/>
  <c r="X38" i="17"/>
  <c r="Y38" i="17"/>
  <c r="J37" i="17"/>
  <c r="K37" i="17"/>
  <c r="L37" i="17"/>
  <c r="M37" i="17"/>
  <c r="N37" i="17"/>
  <c r="O37" i="17"/>
  <c r="P37" i="17"/>
  <c r="Q37" i="17"/>
  <c r="R37" i="17"/>
  <c r="S37" i="17"/>
  <c r="T37" i="17"/>
  <c r="U37" i="17"/>
  <c r="V37" i="17"/>
  <c r="W37" i="17"/>
  <c r="X37" i="17"/>
  <c r="Y37" i="17"/>
  <c r="J36" i="17"/>
  <c r="K36" i="17"/>
  <c r="L36" i="17"/>
  <c r="M36" i="17"/>
  <c r="N36" i="17"/>
  <c r="O36" i="17"/>
  <c r="P36" i="17"/>
  <c r="Q36" i="17"/>
  <c r="R36" i="17"/>
  <c r="S36" i="17"/>
  <c r="T36" i="17"/>
  <c r="U36" i="17"/>
  <c r="V36" i="17"/>
  <c r="W36" i="17"/>
  <c r="X36" i="17"/>
  <c r="Y36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V34" i="17"/>
  <c r="W34" i="17"/>
  <c r="X34" i="17"/>
  <c r="Y34" i="17"/>
  <c r="J33" i="17"/>
  <c r="K33" i="17"/>
  <c r="L33" i="17"/>
  <c r="M33" i="17"/>
  <c r="N33" i="17"/>
  <c r="O33" i="17"/>
  <c r="P33" i="17"/>
  <c r="Q33" i="17"/>
  <c r="R33" i="17"/>
  <c r="S33" i="17"/>
  <c r="T33" i="17"/>
  <c r="U33" i="17"/>
  <c r="V33" i="17"/>
  <c r="W33" i="17"/>
  <c r="X33" i="17"/>
  <c r="Y33" i="17"/>
  <c r="J32" i="17"/>
  <c r="K32" i="17"/>
  <c r="L32" i="17"/>
  <c r="M32" i="17"/>
  <c r="N32" i="17"/>
  <c r="O32" i="17"/>
  <c r="P32" i="17"/>
  <c r="Q32" i="17"/>
  <c r="R32" i="17"/>
  <c r="S32" i="17"/>
  <c r="T32" i="17"/>
  <c r="U32" i="17"/>
  <c r="V32" i="17"/>
  <c r="W32" i="17"/>
  <c r="X32" i="17"/>
  <c r="Y32" i="17"/>
  <c r="J31" i="17"/>
  <c r="K31" i="17"/>
  <c r="L31" i="17"/>
  <c r="M31" i="17"/>
  <c r="N31" i="17"/>
  <c r="O31" i="17"/>
  <c r="P31" i="17"/>
  <c r="Q31" i="17"/>
  <c r="R31" i="17"/>
  <c r="S31" i="17"/>
  <c r="T31" i="17"/>
  <c r="U31" i="17"/>
  <c r="V31" i="17"/>
  <c r="W31" i="17"/>
  <c r="X31" i="17"/>
  <c r="Y31" i="17"/>
  <c r="J30" i="17"/>
  <c r="K30" i="17"/>
  <c r="L30" i="17"/>
  <c r="M30" i="17"/>
  <c r="N30" i="17"/>
  <c r="O30" i="17"/>
  <c r="P30" i="17"/>
  <c r="Q30" i="17"/>
  <c r="R30" i="17"/>
  <c r="S30" i="17"/>
  <c r="T30" i="17"/>
  <c r="U30" i="17"/>
  <c r="V30" i="17"/>
  <c r="W30" i="17"/>
  <c r="X30" i="17"/>
  <c r="Y30" i="17"/>
  <c r="O29" i="17"/>
  <c r="P29" i="17"/>
  <c r="Q29" i="17"/>
  <c r="R29" i="17"/>
  <c r="S29" i="17"/>
  <c r="T29" i="17"/>
  <c r="U29" i="17"/>
  <c r="V29" i="17"/>
  <c r="W29" i="17"/>
  <c r="X29" i="17"/>
  <c r="Y29" i="17"/>
  <c r="J28" i="17"/>
  <c r="K28" i="17"/>
  <c r="L28" i="17"/>
  <c r="M28" i="17"/>
  <c r="N28" i="17"/>
  <c r="O28" i="17"/>
  <c r="P28" i="17"/>
  <c r="Q28" i="17"/>
  <c r="R28" i="17"/>
  <c r="S28" i="17"/>
  <c r="T28" i="17"/>
  <c r="U28" i="17"/>
  <c r="V28" i="17"/>
  <c r="W28" i="17"/>
  <c r="X28" i="17"/>
  <c r="Y28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X27" i="17"/>
  <c r="Y27" i="17"/>
  <c r="J25" i="17"/>
  <c r="K25" i="17"/>
  <c r="L25" i="17"/>
  <c r="M25" i="17"/>
  <c r="N25" i="17"/>
  <c r="O25" i="17"/>
  <c r="P25" i="17"/>
  <c r="Q25" i="17"/>
  <c r="R25" i="17"/>
  <c r="S25" i="17"/>
  <c r="T25" i="17"/>
  <c r="U25" i="17"/>
  <c r="V25" i="17"/>
  <c r="W25" i="17"/>
  <c r="X25" i="17"/>
  <c r="Y25" i="17"/>
  <c r="J26" i="17"/>
  <c r="K26" i="17"/>
  <c r="L26" i="17"/>
  <c r="M26" i="17"/>
  <c r="N26" i="17"/>
  <c r="O26" i="17"/>
  <c r="P26" i="17"/>
  <c r="Q26" i="17"/>
  <c r="R26" i="17"/>
  <c r="S26" i="17"/>
  <c r="T26" i="17"/>
  <c r="U26" i="17"/>
  <c r="V26" i="17"/>
  <c r="W26" i="17"/>
  <c r="X26" i="17"/>
  <c r="Y26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Y24" i="17"/>
  <c r="J23" i="17"/>
  <c r="K23" i="17"/>
  <c r="L23" i="17"/>
  <c r="M23" i="17"/>
  <c r="N23" i="17"/>
  <c r="O23" i="17"/>
  <c r="P23" i="17"/>
  <c r="Q23" i="17"/>
  <c r="R23" i="17"/>
  <c r="S23" i="17"/>
  <c r="T23" i="17"/>
  <c r="U23" i="17"/>
  <c r="V23" i="17"/>
  <c r="W23" i="17"/>
  <c r="X23" i="17"/>
  <c r="Y23" i="17"/>
  <c r="J22" i="17"/>
  <c r="K22" i="17"/>
  <c r="L22" i="17"/>
  <c r="M22" i="17"/>
  <c r="N22" i="17"/>
  <c r="O22" i="17"/>
  <c r="P22" i="17"/>
  <c r="Q22" i="17"/>
  <c r="R22" i="17"/>
  <c r="S22" i="17"/>
  <c r="T22" i="17"/>
  <c r="U22" i="17"/>
  <c r="V22" i="17"/>
  <c r="W22" i="17"/>
  <c r="X22" i="17"/>
  <c r="Y22" i="17"/>
  <c r="J21" i="17"/>
  <c r="K21" i="17"/>
  <c r="L21" i="17"/>
  <c r="M21" i="17"/>
  <c r="N21" i="17"/>
  <c r="O21" i="17"/>
  <c r="P21" i="17"/>
  <c r="Q21" i="17"/>
  <c r="R21" i="17"/>
  <c r="S21" i="17"/>
  <c r="T21" i="17"/>
  <c r="U21" i="17"/>
  <c r="V21" i="17"/>
  <c r="W21" i="17"/>
  <c r="X21" i="17"/>
  <c r="Y21" i="17"/>
  <c r="J20" i="17"/>
  <c r="K20" i="17"/>
  <c r="L20" i="17"/>
  <c r="M20" i="17"/>
  <c r="N20" i="17"/>
  <c r="O20" i="17"/>
  <c r="P20" i="17"/>
  <c r="Q20" i="17"/>
  <c r="R20" i="17"/>
  <c r="S20" i="17"/>
  <c r="T20" i="17"/>
  <c r="U20" i="17"/>
  <c r="V20" i="17"/>
  <c r="W20" i="17"/>
  <c r="X20" i="17"/>
  <c r="Y20" i="17"/>
  <c r="J19" i="17"/>
  <c r="K19" i="17"/>
  <c r="L19" i="17"/>
  <c r="M19" i="17"/>
  <c r="N19" i="17"/>
  <c r="O19" i="17"/>
  <c r="P19" i="17"/>
  <c r="Q19" i="17"/>
  <c r="R19" i="17"/>
  <c r="S19" i="17"/>
  <c r="T19" i="17"/>
  <c r="U19" i="17"/>
  <c r="V19" i="17"/>
  <c r="W19" i="17"/>
  <c r="X19" i="17"/>
  <c r="Y19" i="17"/>
  <c r="J18" i="17"/>
  <c r="K18" i="17"/>
  <c r="L18" i="17"/>
  <c r="M18" i="17"/>
  <c r="N18" i="17"/>
  <c r="O18" i="17"/>
  <c r="P18" i="17"/>
  <c r="Q18" i="17"/>
  <c r="R18" i="17"/>
  <c r="S18" i="17"/>
  <c r="T18" i="17"/>
  <c r="U18" i="17"/>
  <c r="V18" i="17"/>
  <c r="W18" i="17"/>
  <c r="X18" i="17"/>
  <c r="Y18" i="17"/>
  <c r="J17" i="17"/>
  <c r="K17" i="17"/>
  <c r="L17" i="17"/>
  <c r="M17" i="17"/>
  <c r="N17" i="17"/>
  <c r="O17" i="17"/>
  <c r="P17" i="17"/>
  <c r="Q17" i="17"/>
  <c r="R17" i="17"/>
  <c r="S17" i="17"/>
  <c r="T17" i="17"/>
  <c r="U17" i="17"/>
  <c r="V17" i="17"/>
  <c r="W17" i="17"/>
  <c r="X17" i="17"/>
  <c r="Y17" i="17"/>
  <c r="I46" i="19"/>
  <c r="I16" i="16" a="1"/>
  <c r="I16" i="16"/>
  <c r="D17" i="8"/>
  <c r="D64" i="8"/>
  <c r="J64" i="8"/>
  <c r="J16" i="16" a="1"/>
  <c r="J16" i="16"/>
  <c r="K64" i="8"/>
  <c r="K16" i="16" a="1"/>
  <c r="K16" i="16"/>
  <c r="L64" i="8"/>
  <c r="L16" i="16" a="1"/>
  <c r="L16" i="16"/>
  <c r="M64" i="8"/>
  <c r="M16" i="16" a="1"/>
  <c r="M16" i="16"/>
  <c r="N64" i="8"/>
  <c r="N16" i="16" a="1"/>
  <c r="N16" i="16"/>
  <c r="O64" i="8"/>
  <c r="O16" i="16" a="1"/>
  <c r="O16" i="16"/>
  <c r="P64" i="8"/>
  <c r="P16" i="16" a="1"/>
  <c r="P16" i="16"/>
  <c r="Q64" i="8"/>
  <c r="Q16" i="16" a="1"/>
  <c r="Q16" i="16"/>
  <c r="R64" i="8"/>
  <c r="R16" i="16" a="1"/>
  <c r="R16" i="16"/>
  <c r="S64" i="8"/>
  <c r="T64" i="8"/>
  <c r="U64" i="8"/>
  <c r="V64" i="8"/>
  <c r="D18" i="8"/>
  <c r="D65" i="8"/>
  <c r="J65" i="8"/>
  <c r="K65" i="8"/>
  <c r="L65" i="8"/>
  <c r="M65" i="8"/>
  <c r="N65" i="8"/>
  <c r="O65" i="8"/>
  <c r="P65" i="8"/>
  <c r="Q65" i="8"/>
  <c r="R65" i="8"/>
  <c r="S65" i="8"/>
  <c r="T65" i="8"/>
  <c r="U65" i="8"/>
  <c r="V65" i="8"/>
  <c r="D19" i="8"/>
  <c r="D66" i="8"/>
  <c r="J66" i="8"/>
  <c r="K66" i="8"/>
  <c r="L66" i="8"/>
  <c r="M66" i="8"/>
  <c r="N66" i="8"/>
  <c r="O66" i="8"/>
  <c r="P66" i="8"/>
  <c r="Q66" i="8"/>
  <c r="R66" i="8"/>
  <c r="S66" i="8"/>
  <c r="T66" i="8"/>
  <c r="U66" i="8"/>
  <c r="V66" i="8"/>
  <c r="D20" i="8"/>
  <c r="D67" i="8"/>
  <c r="J67" i="8"/>
  <c r="K67" i="8"/>
  <c r="L67" i="8"/>
  <c r="M67" i="8"/>
  <c r="N67" i="8"/>
  <c r="O67" i="8"/>
  <c r="P67" i="8"/>
  <c r="Q67" i="8"/>
  <c r="R67" i="8"/>
  <c r="S67" i="8"/>
  <c r="T67" i="8"/>
  <c r="U67" i="8"/>
  <c r="V67" i="8"/>
  <c r="D21" i="8"/>
  <c r="D68" i="8"/>
  <c r="J68" i="8"/>
  <c r="K68" i="8"/>
  <c r="L68" i="8"/>
  <c r="M68" i="8"/>
  <c r="N68" i="8"/>
  <c r="O68" i="8"/>
  <c r="P68" i="8"/>
  <c r="Q68" i="8"/>
  <c r="R68" i="8"/>
  <c r="S68" i="8"/>
  <c r="T68" i="8"/>
  <c r="U68" i="8"/>
  <c r="V68" i="8"/>
  <c r="D22" i="8"/>
  <c r="D69" i="8"/>
  <c r="J69" i="8"/>
  <c r="K69" i="8"/>
  <c r="L69" i="8"/>
  <c r="M69" i="8"/>
  <c r="N69" i="8"/>
  <c r="O69" i="8"/>
  <c r="P69" i="8"/>
  <c r="Q69" i="8"/>
  <c r="R69" i="8"/>
  <c r="S69" i="8"/>
  <c r="T69" i="8"/>
  <c r="U69" i="8"/>
  <c r="V69" i="8"/>
  <c r="D23" i="8"/>
  <c r="D70" i="8"/>
  <c r="J70" i="8"/>
  <c r="K70" i="8"/>
  <c r="L70" i="8"/>
  <c r="M70" i="8"/>
  <c r="N70" i="8"/>
  <c r="O70" i="8"/>
  <c r="P70" i="8"/>
  <c r="Q70" i="8"/>
  <c r="R70" i="8"/>
  <c r="S70" i="8"/>
  <c r="T70" i="8"/>
  <c r="U70" i="8"/>
  <c r="V70" i="8"/>
  <c r="D24" i="8"/>
  <c r="D71" i="8"/>
  <c r="J71" i="8"/>
  <c r="K71" i="8"/>
  <c r="L71" i="8"/>
  <c r="M71" i="8"/>
  <c r="N71" i="8"/>
  <c r="O71" i="8"/>
  <c r="P71" i="8"/>
  <c r="Q71" i="8"/>
  <c r="R71" i="8"/>
  <c r="S71" i="8"/>
  <c r="T71" i="8"/>
  <c r="U71" i="8"/>
  <c r="V71" i="8"/>
  <c r="D25" i="8"/>
  <c r="D72" i="8"/>
  <c r="J72" i="8"/>
  <c r="K72" i="8"/>
  <c r="L72" i="8"/>
  <c r="M72" i="8"/>
  <c r="N72" i="8"/>
  <c r="O72" i="8"/>
  <c r="P72" i="8"/>
  <c r="Q72" i="8"/>
  <c r="R72" i="8"/>
  <c r="S72" i="8"/>
  <c r="T72" i="8"/>
  <c r="U72" i="8"/>
  <c r="V72" i="8"/>
  <c r="D26" i="8"/>
  <c r="D73" i="8"/>
  <c r="J73" i="8"/>
  <c r="K73" i="8"/>
  <c r="L73" i="8"/>
  <c r="M73" i="8"/>
  <c r="N73" i="8"/>
  <c r="O73" i="8"/>
  <c r="P73" i="8"/>
  <c r="Q73" i="8"/>
  <c r="R73" i="8"/>
  <c r="S73" i="8"/>
  <c r="T73" i="8"/>
  <c r="U73" i="8"/>
  <c r="V73" i="8"/>
  <c r="D27" i="8"/>
  <c r="D74" i="8"/>
  <c r="J74" i="8"/>
  <c r="K74" i="8"/>
  <c r="L74" i="8"/>
  <c r="M74" i="8"/>
  <c r="N74" i="8"/>
  <c r="O74" i="8"/>
  <c r="P74" i="8"/>
  <c r="Q74" i="8"/>
  <c r="R74" i="8"/>
  <c r="S74" i="8"/>
  <c r="T74" i="8"/>
  <c r="U74" i="8"/>
  <c r="V74" i="8"/>
  <c r="D28" i="8"/>
  <c r="D75" i="8"/>
  <c r="J75" i="8"/>
  <c r="K75" i="8"/>
  <c r="L75" i="8"/>
  <c r="M75" i="8"/>
  <c r="N75" i="8"/>
  <c r="O75" i="8"/>
  <c r="P75" i="8"/>
  <c r="Q75" i="8"/>
  <c r="R75" i="8"/>
  <c r="S75" i="8"/>
  <c r="T75" i="8"/>
  <c r="U75" i="8"/>
  <c r="V75" i="8"/>
  <c r="D29" i="8"/>
  <c r="D76" i="8"/>
  <c r="J76" i="8"/>
  <c r="K76" i="8"/>
  <c r="L76" i="8"/>
  <c r="M76" i="8"/>
  <c r="N76" i="8"/>
  <c r="O76" i="8"/>
  <c r="P76" i="8"/>
  <c r="Q76" i="8"/>
  <c r="R76" i="8"/>
  <c r="S76" i="8"/>
  <c r="T76" i="8"/>
  <c r="U76" i="8"/>
  <c r="V76" i="8"/>
  <c r="D30" i="8"/>
  <c r="D77" i="8"/>
  <c r="J77" i="8"/>
  <c r="K77" i="8"/>
  <c r="L77" i="8"/>
  <c r="M77" i="8"/>
  <c r="N77" i="8"/>
  <c r="O77" i="8"/>
  <c r="P77" i="8"/>
  <c r="Q77" i="8"/>
  <c r="R77" i="8"/>
  <c r="S77" i="8"/>
  <c r="T77" i="8"/>
  <c r="U77" i="8"/>
  <c r="V77" i="8"/>
  <c r="D31" i="8"/>
  <c r="D78" i="8"/>
  <c r="J78" i="8"/>
  <c r="K78" i="8"/>
  <c r="L78" i="8"/>
  <c r="M78" i="8"/>
  <c r="N78" i="8"/>
  <c r="O78" i="8"/>
  <c r="P78" i="8"/>
  <c r="Q78" i="8"/>
  <c r="R78" i="8"/>
  <c r="S78" i="8"/>
  <c r="T78" i="8"/>
  <c r="U78" i="8"/>
  <c r="V78" i="8"/>
  <c r="D32" i="8"/>
  <c r="D79" i="8"/>
  <c r="J79" i="8"/>
  <c r="K79" i="8"/>
  <c r="L79" i="8"/>
  <c r="M79" i="8"/>
  <c r="N79" i="8"/>
  <c r="O79" i="8"/>
  <c r="P79" i="8"/>
  <c r="Q79" i="8"/>
  <c r="R79" i="8"/>
  <c r="S79" i="8"/>
  <c r="T79" i="8"/>
  <c r="U79" i="8"/>
  <c r="V79" i="8"/>
  <c r="D33" i="8"/>
  <c r="D80" i="8"/>
  <c r="J80" i="8"/>
  <c r="K80" i="8"/>
  <c r="L80" i="8"/>
  <c r="M80" i="8"/>
  <c r="N80" i="8"/>
  <c r="O80" i="8"/>
  <c r="P80" i="8"/>
  <c r="Q80" i="8"/>
  <c r="R80" i="8"/>
  <c r="S80" i="8"/>
  <c r="T80" i="8"/>
  <c r="U80" i="8"/>
  <c r="V80" i="8"/>
  <c r="D34" i="8"/>
  <c r="D81" i="8"/>
  <c r="J81" i="8"/>
  <c r="K81" i="8"/>
  <c r="L81" i="8"/>
  <c r="M81" i="8"/>
  <c r="N81" i="8"/>
  <c r="O81" i="8"/>
  <c r="P81" i="8"/>
  <c r="Q81" i="8"/>
  <c r="R81" i="8"/>
  <c r="S81" i="8"/>
  <c r="T81" i="8"/>
  <c r="U81" i="8"/>
  <c r="V81" i="8"/>
  <c r="D35" i="8"/>
  <c r="D82" i="8"/>
  <c r="J82" i="8"/>
  <c r="K82" i="8"/>
  <c r="L82" i="8"/>
  <c r="M82" i="8"/>
  <c r="N82" i="8"/>
  <c r="O82" i="8"/>
  <c r="P82" i="8"/>
  <c r="Q82" i="8"/>
  <c r="R82" i="8"/>
  <c r="S82" i="8"/>
  <c r="T82" i="8"/>
  <c r="U82" i="8"/>
  <c r="V82" i="8"/>
  <c r="D36" i="8"/>
  <c r="D83" i="8"/>
  <c r="J83" i="8"/>
  <c r="K83" i="8"/>
  <c r="L83" i="8"/>
  <c r="M83" i="8"/>
  <c r="N83" i="8"/>
  <c r="O83" i="8"/>
  <c r="P83" i="8"/>
  <c r="Q83" i="8"/>
  <c r="R83" i="8"/>
  <c r="S83" i="8"/>
  <c r="T83" i="8"/>
  <c r="U83" i="8"/>
  <c r="V83" i="8"/>
  <c r="D37" i="8"/>
  <c r="D84" i="8"/>
  <c r="J84" i="8"/>
  <c r="K84" i="8"/>
  <c r="L84" i="8"/>
  <c r="M84" i="8"/>
  <c r="N84" i="8"/>
  <c r="O84" i="8"/>
  <c r="P84" i="8"/>
  <c r="Q84" i="8"/>
  <c r="R84" i="8"/>
  <c r="S84" i="8"/>
  <c r="T84" i="8"/>
  <c r="U84" i="8"/>
  <c r="V84" i="8"/>
  <c r="D38" i="8"/>
  <c r="D85" i="8"/>
  <c r="J85" i="8"/>
  <c r="K85" i="8"/>
  <c r="L85" i="8"/>
  <c r="M85" i="8"/>
  <c r="N85" i="8"/>
  <c r="O85" i="8"/>
  <c r="P85" i="8"/>
  <c r="Q85" i="8"/>
  <c r="R85" i="8"/>
  <c r="S85" i="8"/>
  <c r="T85" i="8"/>
  <c r="U85" i="8"/>
  <c r="V85" i="8"/>
  <c r="D39" i="8"/>
  <c r="D86" i="8"/>
  <c r="J86" i="8"/>
  <c r="K86" i="8"/>
  <c r="L86" i="8"/>
  <c r="M86" i="8"/>
  <c r="N86" i="8"/>
  <c r="O86" i="8"/>
  <c r="P86" i="8"/>
  <c r="Q86" i="8"/>
  <c r="R86" i="8"/>
  <c r="S86" i="8"/>
  <c r="T86" i="8"/>
  <c r="U86" i="8"/>
  <c r="V86" i="8"/>
  <c r="D47" i="8"/>
  <c r="D94" i="8"/>
  <c r="J94" i="8"/>
  <c r="K94" i="8"/>
  <c r="L94" i="8"/>
  <c r="M94" i="8"/>
  <c r="N94" i="8"/>
  <c r="O94" i="8"/>
  <c r="P94" i="8"/>
  <c r="Q94" i="8"/>
  <c r="R94" i="8"/>
  <c r="S94" i="8"/>
  <c r="T94" i="8"/>
  <c r="U94" i="8"/>
  <c r="V94" i="8"/>
  <c r="D48" i="8"/>
  <c r="D95" i="8"/>
  <c r="J95" i="8"/>
  <c r="K95" i="8"/>
  <c r="L95" i="8"/>
  <c r="M95" i="8"/>
  <c r="N95" i="8"/>
  <c r="O95" i="8"/>
  <c r="P95" i="8"/>
  <c r="Q95" i="8"/>
  <c r="R95" i="8"/>
  <c r="S95" i="8"/>
  <c r="T95" i="8"/>
  <c r="U95" i="8"/>
  <c r="V95" i="8"/>
  <c r="D49" i="8"/>
  <c r="D96" i="8"/>
  <c r="J96" i="8"/>
  <c r="K96" i="8"/>
  <c r="L96" i="8"/>
  <c r="M96" i="8"/>
  <c r="N96" i="8"/>
  <c r="O96" i="8"/>
  <c r="P96" i="8"/>
  <c r="Q96" i="8"/>
  <c r="R96" i="8"/>
  <c r="S96" i="8"/>
  <c r="T96" i="8"/>
  <c r="U96" i="8"/>
  <c r="V96" i="8"/>
  <c r="D45" i="8"/>
  <c r="D92" i="8"/>
  <c r="J92" i="8"/>
  <c r="K92" i="8"/>
  <c r="L92" i="8"/>
  <c r="M92" i="8"/>
  <c r="N92" i="8"/>
  <c r="O92" i="8"/>
  <c r="P92" i="8"/>
  <c r="Q92" i="8"/>
  <c r="R92" i="8"/>
  <c r="S92" i="8"/>
  <c r="T92" i="8"/>
  <c r="U92" i="8"/>
  <c r="V92" i="8"/>
  <c r="D44" i="8"/>
  <c r="D91" i="8"/>
  <c r="J91" i="8"/>
  <c r="K91" i="8"/>
  <c r="L91" i="8"/>
  <c r="M91" i="8"/>
  <c r="N91" i="8"/>
  <c r="O91" i="8"/>
  <c r="P91" i="8"/>
  <c r="Q91" i="8"/>
  <c r="R91" i="8"/>
  <c r="S91" i="8"/>
  <c r="T91" i="8"/>
  <c r="U91" i="8"/>
  <c r="V91" i="8"/>
  <c r="J64" i="18"/>
  <c r="K64" i="18"/>
  <c r="L64" i="18"/>
  <c r="M64" i="18"/>
  <c r="N64" i="18"/>
  <c r="O64" i="18"/>
  <c r="P64" i="18"/>
  <c r="Q64" i="18"/>
  <c r="R64" i="18"/>
  <c r="S64" i="18"/>
  <c r="T64" i="18"/>
  <c r="U64" i="18"/>
  <c r="V64" i="18"/>
  <c r="J65" i="18"/>
  <c r="K65" i="18"/>
  <c r="L65" i="18"/>
  <c r="M65" i="18"/>
  <c r="N65" i="18"/>
  <c r="O65" i="18"/>
  <c r="P65" i="18"/>
  <c r="Q65" i="18"/>
  <c r="R65" i="18"/>
  <c r="S65" i="18"/>
  <c r="T65" i="18"/>
  <c r="U65" i="18"/>
  <c r="V65" i="18"/>
  <c r="J66" i="18"/>
  <c r="K66" i="18"/>
  <c r="L66" i="18"/>
  <c r="M66" i="18"/>
  <c r="N66" i="18"/>
  <c r="O66" i="18"/>
  <c r="P66" i="18"/>
  <c r="Q66" i="18"/>
  <c r="R66" i="18"/>
  <c r="S66" i="18"/>
  <c r="T66" i="18"/>
  <c r="U66" i="18"/>
  <c r="V66" i="18"/>
  <c r="J67" i="18"/>
  <c r="K67" i="18"/>
  <c r="L67" i="18"/>
  <c r="M67" i="18"/>
  <c r="N67" i="18"/>
  <c r="O67" i="18"/>
  <c r="P67" i="18"/>
  <c r="Q67" i="18"/>
  <c r="R67" i="18"/>
  <c r="S67" i="18"/>
  <c r="T67" i="18"/>
  <c r="U67" i="18"/>
  <c r="V67" i="18"/>
  <c r="J68" i="18"/>
  <c r="K68" i="18"/>
  <c r="L68" i="18"/>
  <c r="M68" i="18"/>
  <c r="N68" i="18"/>
  <c r="O68" i="18"/>
  <c r="P68" i="18"/>
  <c r="Q68" i="18"/>
  <c r="R68" i="18"/>
  <c r="S68" i="18"/>
  <c r="T68" i="18"/>
  <c r="U68" i="18"/>
  <c r="V68" i="18"/>
  <c r="J69" i="18"/>
  <c r="K69" i="18"/>
  <c r="L69" i="18"/>
  <c r="M69" i="18"/>
  <c r="N69" i="18"/>
  <c r="O69" i="18"/>
  <c r="P69" i="18"/>
  <c r="Q69" i="18"/>
  <c r="R69" i="18"/>
  <c r="S69" i="18"/>
  <c r="T69" i="18"/>
  <c r="U69" i="18"/>
  <c r="V69" i="18"/>
  <c r="J70" i="18"/>
  <c r="K70" i="18"/>
  <c r="L70" i="18"/>
  <c r="M70" i="18"/>
  <c r="N70" i="18"/>
  <c r="O70" i="18"/>
  <c r="P70" i="18"/>
  <c r="Q70" i="18"/>
  <c r="R70" i="18"/>
  <c r="S70" i="18"/>
  <c r="T70" i="18"/>
  <c r="U70" i="18"/>
  <c r="V70" i="18"/>
  <c r="J71" i="18"/>
  <c r="K71" i="18"/>
  <c r="L71" i="18"/>
  <c r="M71" i="18"/>
  <c r="N71" i="18"/>
  <c r="O71" i="18"/>
  <c r="P71" i="18"/>
  <c r="Q71" i="18"/>
  <c r="R71" i="18"/>
  <c r="S71" i="18"/>
  <c r="T71" i="18"/>
  <c r="U71" i="18"/>
  <c r="V71" i="18"/>
  <c r="J72" i="18"/>
  <c r="K72" i="18"/>
  <c r="L72" i="18"/>
  <c r="M72" i="18"/>
  <c r="N72" i="18"/>
  <c r="O72" i="18"/>
  <c r="P72" i="18"/>
  <c r="Q72" i="18"/>
  <c r="R72" i="18"/>
  <c r="S72" i="18"/>
  <c r="T72" i="18"/>
  <c r="U72" i="18"/>
  <c r="V72" i="18"/>
  <c r="J73" i="18"/>
  <c r="K73" i="18"/>
  <c r="L73" i="18"/>
  <c r="M73" i="18"/>
  <c r="N73" i="18"/>
  <c r="O73" i="18"/>
  <c r="P73" i="18"/>
  <c r="Q73" i="18"/>
  <c r="R73" i="18"/>
  <c r="S73" i="18"/>
  <c r="T73" i="18"/>
  <c r="U73" i="18"/>
  <c r="V73" i="18"/>
  <c r="J74" i="18"/>
  <c r="K74" i="18"/>
  <c r="L74" i="18"/>
  <c r="M74" i="18"/>
  <c r="N74" i="18"/>
  <c r="O74" i="18"/>
  <c r="P74" i="18"/>
  <c r="Q74" i="18"/>
  <c r="R74" i="18"/>
  <c r="S74" i="18"/>
  <c r="T74" i="18"/>
  <c r="U74" i="18"/>
  <c r="V74" i="18"/>
  <c r="J75" i="18"/>
  <c r="K75" i="18"/>
  <c r="L75" i="18"/>
  <c r="M75" i="18"/>
  <c r="N75" i="18"/>
  <c r="O75" i="18"/>
  <c r="P75" i="18"/>
  <c r="Q75" i="18"/>
  <c r="R75" i="18"/>
  <c r="S75" i="18"/>
  <c r="T75" i="18"/>
  <c r="U75" i="18"/>
  <c r="V75" i="18"/>
  <c r="J76" i="18"/>
  <c r="K76" i="18"/>
  <c r="L76" i="18"/>
  <c r="M76" i="18"/>
  <c r="N76" i="18"/>
  <c r="O76" i="18"/>
  <c r="P76" i="18"/>
  <c r="Q76" i="18"/>
  <c r="R76" i="18"/>
  <c r="S76" i="18"/>
  <c r="T76" i="18"/>
  <c r="U76" i="18"/>
  <c r="V76" i="18"/>
  <c r="J77" i="18"/>
  <c r="K77" i="18"/>
  <c r="L77" i="18"/>
  <c r="M77" i="18"/>
  <c r="N77" i="18"/>
  <c r="O77" i="18"/>
  <c r="P77" i="18"/>
  <c r="Q77" i="18"/>
  <c r="R77" i="18"/>
  <c r="S77" i="18"/>
  <c r="T77" i="18"/>
  <c r="U77" i="18"/>
  <c r="V77" i="18"/>
  <c r="J78" i="18"/>
  <c r="K78" i="18"/>
  <c r="L78" i="18"/>
  <c r="M78" i="18"/>
  <c r="N78" i="18"/>
  <c r="O78" i="18"/>
  <c r="P78" i="18"/>
  <c r="Q78" i="18"/>
  <c r="R78" i="18"/>
  <c r="S78" i="18"/>
  <c r="T78" i="18"/>
  <c r="U78" i="18"/>
  <c r="V78" i="18"/>
  <c r="J79" i="18"/>
  <c r="K79" i="18"/>
  <c r="L79" i="18"/>
  <c r="M79" i="18"/>
  <c r="N79" i="18"/>
  <c r="O79" i="18"/>
  <c r="P79" i="18"/>
  <c r="Q79" i="18"/>
  <c r="R79" i="18"/>
  <c r="S79" i="18"/>
  <c r="T79" i="18"/>
  <c r="U79" i="18"/>
  <c r="V79" i="18"/>
  <c r="J80" i="18"/>
  <c r="K80" i="18"/>
  <c r="L80" i="18"/>
  <c r="M80" i="18"/>
  <c r="N80" i="18"/>
  <c r="O80" i="18"/>
  <c r="P80" i="18"/>
  <c r="Q80" i="18"/>
  <c r="R80" i="18"/>
  <c r="S80" i="18"/>
  <c r="T80" i="18"/>
  <c r="U80" i="18"/>
  <c r="V80" i="18"/>
  <c r="J81" i="18"/>
  <c r="K81" i="18"/>
  <c r="L81" i="18"/>
  <c r="M81" i="18"/>
  <c r="N81" i="18"/>
  <c r="O81" i="18"/>
  <c r="P81" i="18"/>
  <c r="Q81" i="18"/>
  <c r="R81" i="18"/>
  <c r="S81" i="18"/>
  <c r="T81" i="18"/>
  <c r="U81" i="18"/>
  <c r="V81" i="18"/>
  <c r="J82" i="18"/>
  <c r="K82" i="18"/>
  <c r="L82" i="18"/>
  <c r="M82" i="18"/>
  <c r="N82" i="18"/>
  <c r="O82" i="18"/>
  <c r="P82" i="18"/>
  <c r="Q82" i="18"/>
  <c r="R82" i="18"/>
  <c r="S82" i="18"/>
  <c r="T82" i="18"/>
  <c r="U82" i="18"/>
  <c r="V82" i="18"/>
  <c r="J83" i="18"/>
  <c r="K83" i="18"/>
  <c r="L83" i="18"/>
  <c r="M83" i="18"/>
  <c r="N83" i="18"/>
  <c r="O83" i="18"/>
  <c r="P83" i="18"/>
  <c r="Q83" i="18"/>
  <c r="R83" i="18"/>
  <c r="S83" i="18"/>
  <c r="T83" i="18"/>
  <c r="U83" i="18"/>
  <c r="V83" i="18"/>
  <c r="J84" i="18"/>
  <c r="K84" i="18"/>
  <c r="L84" i="18"/>
  <c r="M84" i="18"/>
  <c r="N84" i="18"/>
  <c r="O84" i="18"/>
  <c r="P84" i="18"/>
  <c r="Q84" i="18"/>
  <c r="R84" i="18"/>
  <c r="S84" i="18"/>
  <c r="T84" i="18"/>
  <c r="U84" i="18"/>
  <c r="V84" i="18"/>
  <c r="J85" i="18"/>
  <c r="K85" i="18"/>
  <c r="L85" i="18"/>
  <c r="M85" i="18"/>
  <c r="N85" i="18"/>
  <c r="O85" i="18"/>
  <c r="P85" i="18"/>
  <c r="Q85" i="18"/>
  <c r="R85" i="18"/>
  <c r="S85" i="18"/>
  <c r="T85" i="18"/>
  <c r="U85" i="18"/>
  <c r="V85" i="18"/>
  <c r="J86" i="18"/>
  <c r="K86" i="18"/>
  <c r="L86" i="18"/>
  <c r="M86" i="18"/>
  <c r="N86" i="18"/>
  <c r="O86" i="18"/>
  <c r="P86" i="18"/>
  <c r="Q86" i="18"/>
  <c r="R86" i="18"/>
  <c r="S86" i="18"/>
  <c r="T86" i="18"/>
  <c r="U86" i="18"/>
  <c r="V86" i="18"/>
  <c r="J94" i="18"/>
  <c r="K94" i="18"/>
  <c r="L94" i="18"/>
  <c r="M94" i="18"/>
  <c r="N94" i="18"/>
  <c r="O94" i="18"/>
  <c r="P94" i="18"/>
  <c r="Q94" i="18"/>
  <c r="R94" i="18"/>
  <c r="S94" i="18"/>
  <c r="T94" i="18"/>
  <c r="U94" i="18"/>
  <c r="V94" i="18"/>
  <c r="J95" i="18"/>
  <c r="K95" i="18"/>
  <c r="L95" i="18"/>
  <c r="M95" i="18"/>
  <c r="N95" i="18"/>
  <c r="O95" i="18"/>
  <c r="P95" i="18"/>
  <c r="Q95" i="18"/>
  <c r="R95" i="18"/>
  <c r="S95" i="18"/>
  <c r="T95" i="18"/>
  <c r="U95" i="18"/>
  <c r="V95" i="18"/>
  <c r="J96" i="18"/>
  <c r="K96" i="18"/>
  <c r="L96" i="18"/>
  <c r="M96" i="18"/>
  <c r="N96" i="18"/>
  <c r="O96" i="18"/>
  <c r="P96" i="18"/>
  <c r="Q96" i="18"/>
  <c r="R96" i="18"/>
  <c r="S96" i="18"/>
  <c r="T96" i="18"/>
  <c r="U96" i="18"/>
  <c r="V96" i="18"/>
  <c r="J92" i="18"/>
  <c r="K92" i="18"/>
  <c r="L92" i="18"/>
  <c r="M92" i="18"/>
  <c r="N92" i="18"/>
  <c r="O92" i="18"/>
  <c r="P92" i="18"/>
  <c r="Q92" i="18"/>
  <c r="R92" i="18"/>
  <c r="S92" i="18"/>
  <c r="T92" i="18"/>
  <c r="U92" i="18"/>
  <c r="V92" i="18"/>
  <c r="J93" i="18"/>
  <c r="K93" i="18"/>
  <c r="L93" i="18"/>
  <c r="M93" i="18"/>
  <c r="N93" i="18"/>
  <c r="O93" i="18"/>
  <c r="P93" i="18"/>
  <c r="Q93" i="18"/>
  <c r="R93" i="18"/>
  <c r="S93" i="18"/>
  <c r="T93" i="18"/>
  <c r="U93" i="18"/>
  <c r="V93" i="18"/>
  <c r="J91" i="18"/>
  <c r="K91" i="18"/>
  <c r="L91" i="18"/>
  <c r="M91" i="18"/>
  <c r="N91" i="18"/>
  <c r="O91" i="18"/>
  <c r="P91" i="18"/>
  <c r="Q91" i="18"/>
  <c r="R91" i="18"/>
  <c r="S91" i="18"/>
  <c r="T91" i="18"/>
  <c r="U91" i="18"/>
  <c r="V91" i="18"/>
  <c r="J88" i="18"/>
  <c r="K88" i="18"/>
  <c r="L88" i="18"/>
  <c r="M88" i="18"/>
  <c r="N88" i="18"/>
  <c r="O88" i="18"/>
  <c r="P88" i="18"/>
  <c r="Q88" i="18"/>
  <c r="R88" i="18"/>
  <c r="S88" i="18"/>
  <c r="T88" i="18"/>
  <c r="U88" i="18"/>
  <c r="V88" i="18"/>
  <c r="J64" i="17"/>
  <c r="K64" i="17"/>
  <c r="L64" i="17"/>
  <c r="M64" i="17"/>
  <c r="N64" i="17"/>
  <c r="O64" i="17"/>
  <c r="P64" i="17"/>
  <c r="Q64" i="17"/>
  <c r="R64" i="17"/>
  <c r="S64" i="17"/>
  <c r="T64" i="17"/>
  <c r="U64" i="17"/>
  <c r="V64" i="17"/>
  <c r="J65" i="17"/>
  <c r="K65" i="17"/>
  <c r="L65" i="17"/>
  <c r="M65" i="17"/>
  <c r="N65" i="17"/>
  <c r="O65" i="17"/>
  <c r="P65" i="17"/>
  <c r="Q65" i="17"/>
  <c r="R65" i="17"/>
  <c r="S65" i="17"/>
  <c r="T65" i="17"/>
  <c r="U65" i="17"/>
  <c r="V65" i="17"/>
  <c r="J66" i="17"/>
  <c r="K66" i="17"/>
  <c r="L66" i="17"/>
  <c r="M66" i="17"/>
  <c r="N66" i="17"/>
  <c r="O66" i="17"/>
  <c r="P66" i="17"/>
  <c r="Q66" i="17"/>
  <c r="R66" i="17"/>
  <c r="S66" i="17"/>
  <c r="T66" i="17"/>
  <c r="U66" i="17"/>
  <c r="V66" i="17"/>
  <c r="J67" i="17"/>
  <c r="K67" i="17"/>
  <c r="L67" i="17"/>
  <c r="M67" i="17"/>
  <c r="N67" i="17"/>
  <c r="O67" i="17"/>
  <c r="P67" i="17"/>
  <c r="Q67" i="17"/>
  <c r="R67" i="17"/>
  <c r="S67" i="17"/>
  <c r="T67" i="17"/>
  <c r="U67" i="17"/>
  <c r="V67" i="17"/>
  <c r="J68" i="17"/>
  <c r="K68" i="17"/>
  <c r="L68" i="17"/>
  <c r="M68" i="17"/>
  <c r="N68" i="17"/>
  <c r="O68" i="17"/>
  <c r="P68" i="17"/>
  <c r="Q68" i="17"/>
  <c r="R68" i="17"/>
  <c r="S68" i="17"/>
  <c r="T68" i="17"/>
  <c r="U68" i="17"/>
  <c r="V68" i="17"/>
  <c r="J69" i="17"/>
  <c r="K69" i="17"/>
  <c r="L69" i="17"/>
  <c r="M69" i="17"/>
  <c r="N69" i="17"/>
  <c r="O69" i="17"/>
  <c r="P69" i="17"/>
  <c r="Q69" i="17"/>
  <c r="R69" i="17"/>
  <c r="S69" i="17"/>
  <c r="T69" i="17"/>
  <c r="U69" i="17"/>
  <c r="V69" i="17"/>
  <c r="J70" i="17"/>
  <c r="K70" i="17"/>
  <c r="L70" i="17"/>
  <c r="M70" i="17"/>
  <c r="N70" i="17"/>
  <c r="O70" i="17"/>
  <c r="P70" i="17"/>
  <c r="Q70" i="17"/>
  <c r="R70" i="17"/>
  <c r="S70" i="17"/>
  <c r="T70" i="17"/>
  <c r="U70" i="17"/>
  <c r="V70" i="17"/>
  <c r="J71" i="17"/>
  <c r="K71" i="17"/>
  <c r="L71" i="17"/>
  <c r="M71" i="17"/>
  <c r="N71" i="17"/>
  <c r="O71" i="17"/>
  <c r="P71" i="17"/>
  <c r="Q71" i="17"/>
  <c r="R71" i="17"/>
  <c r="S71" i="17"/>
  <c r="T71" i="17"/>
  <c r="U71" i="17"/>
  <c r="V71" i="17"/>
  <c r="J72" i="17"/>
  <c r="K72" i="17"/>
  <c r="L72" i="17"/>
  <c r="M72" i="17"/>
  <c r="N72" i="17"/>
  <c r="O72" i="17"/>
  <c r="P72" i="17"/>
  <c r="Q72" i="17"/>
  <c r="R72" i="17"/>
  <c r="S72" i="17"/>
  <c r="T72" i="17"/>
  <c r="U72" i="17"/>
  <c r="V72" i="17"/>
  <c r="J73" i="17"/>
  <c r="K73" i="17"/>
  <c r="L73" i="17"/>
  <c r="M73" i="17"/>
  <c r="N73" i="17"/>
  <c r="O73" i="17"/>
  <c r="P73" i="17"/>
  <c r="Q73" i="17"/>
  <c r="R73" i="17"/>
  <c r="S73" i="17"/>
  <c r="T73" i="17"/>
  <c r="U73" i="17"/>
  <c r="V73" i="17"/>
  <c r="J74" i="17"/>
  <c r="K74" i="17"/>
  <c r="L74" i="17"/>
  <c r="M74" i="17"/>
  <c r="N74" i="17"/>
  <c r="O74" i="17"/>
  <c r="P74" i="17"/>
  <c r="Q74" i="17"/>
  <c r="R74" i="17"/>
  <c r="S74" i="17"/>
  <c r="T74" i="17"/>
  <c r="U74" i="17"/>
  <c r="V74" i="17"/>
  <c r="J75" i="17"/>
  <c r="K75" i="17"/>
  <c r="L75" i="17"/>
  <c r="M75" i="17"/>
  <c r="N75" i="17"/>
  <c r="O75" i="17"/>
  <c r="P75" i="17"/>
  <c r="Q75" i="17"/>
  <c r="R75" i="17"/>
  <c r="S75" i="17"/>
  <c r="T75" i="17"/>
  <c r="U75" i="17"/>
  <c r="V75" i="17"/>
  <c r="N76" i="17"/>
  <c r="N29" i="17"/>
  <c r="O76" i="17"/>
  <c r="P76" i="17"/>
  <c r="Q76" i="17"/>
  <c r="R76" i="17"/>
  <c r="S76" i="17"/>
  <c r="T76" i="17"/>
  <c r="U76" i="17"/>
  <c r="V76" i="17"/>
  <c r="J77" i="17"/>
  <c r="K77" i="17"/>
  <c r="L77" i="17"/>
  <c r="M77" i="17"/>
  <c r="N77" i="17"/>
  <c r="O77" i="17"/>
  <c r="P77" i="17"/>
  <c r="Q77" i="17"/>
  <c r="R77" i="17"/>
  <c r="S77" i="17"/>
  <c r="T77" i="17"/>
  <c r="U77" i="17"/>
  <c r="V77" i="17"/>
  <c r="J78" i="17"/>
  <c r="K78" i="17"/>
  <c r="L78" i="17"/>
  <c r="M78" i="17"/>
  <c r="N78" i="17"/>
  <c r="O78" i="17"/>
  <c r="P78" i="17"/>
  <c r="Q78" i="17"/>
  <c r="R78" i="17"/>
  <c r="S78" i="17"/>
  <c r="T78" i="17"/>
  <c r="U78" i="17"/>
  <c r="V78" i="17"/>
  <c r="J79" i="17"/>
  <c r="K79" i="17"/>
  <c r="L79" i="17"/>
  <c r="M79" i="17"/>
  <c r="N79" i="17"/>
  <c r="O79" i="17"/>
  <c r="P79" i="17"/>
  <c r="Q79" i="17"/>
  <c r="R79" i="17"/>
  <c r="S79" i="17"/>
  <c r="T79" i="17"/>
  <c r="U79" i="17"/>
  <c r="V79" i="17"/>
  <c r="J80" i="17"/>
  <c r="K80" i="17"/>
  <c r="L80" i="17"/>
  <c r="M80" i="17"/>
  <c r="N80" i="17"/>
  <c r="O80" i="17"/>
  <c r="P80" i="17"/>
  <c r="Q80" i="17"/>
  <c r="R80" i="17"/>
  <c r="S80" i="17"/>
  <c r="T80" i="17"/>
  <c r="U80" i="17"/>
  <c r="V80" i="17"/>
  <c r="J81" i="17"/>
  <c r="K81" i="17"/>
  <c r="L81" i="17"/>
  <c r="M81" i="17"/>
  <c r="N81" i="17"/>
  <c r="O81" i="17"/>
  <c r="P81" i="17"/>
  <c r="Q81" i="17"/>
  <c r="R81" i="17"/>
  <c r="S81" i="17"/>
  <c r="T81" i="17"/>
  <c r="U81" i="17"/>
  <c r="V81" i="17"/>
  <c r="J83" i="17"/>
  <c r="K83" i="17"/>
  <c r="L83" i="17"/>
  <c r="M83" i="17"/>
  <c r="N83" i="17"/>
  <c r="O83" i="17"/>
  <c r="P83" i="17"/>
  <c r="Q83" i="17"/>
  <c r="R83" i="17"/>
  <c r="S83" i="17"/>
  <c r="T83" i="17"/>
  <c r="U83" i="17"/>
  <c r="V83" i="17"/>
  <c r="J84" i="17"/>
  <c r="K84" i="17"/>
  <c r="L84" i="17"/>
  <c r="M84" i="17"/>
  <c r="N84" i="17"/>
  <c r="O84" i="17"/>
  <c r="P84" i="17"/>
  <c r="Q84" i="17"/>
  <c r="R84" i="17"/>
  <c r="S84" i="17"/>
  <c r="T84" i="17"/>
  <c r="U84" i="17"/>
  <c r="V84" i="17"/>
  <c r="J85" i="17"/>
  <c r="K85" i="17"/>
  <c r="L85" i="17"/>
  <c r="M85" i="17"/>
  <c r="N85" i="17"/>
  <c r="O85" i="17"/>
  <c r="P85" i="17"/>
  <c r="Q85" i="17"/>
  <c r="R85" i="17"/>
  <c r="S85" i="17"/>
  <c r="T85" i="17"/>
  <c r="U85" i="17"/>
  <c r="V85" i="17"/>
  <c r="J86" i="17"/>
  <c r="K86" i="17"/>
  <c r="L86" i="17"/>
  <c r="M86" i="17"/>
  <c r="N86" i="17"/>
  <c r="O86" i="17"/>
  <c r="P86" i="17"/>
  <c r="Q86" i="17"/>
  <c r="R86" i="17"/>
  <c r="S86" i="17"/>
  <c r="T86" i="17"/>
  <c r="U86" i="17"/>
  <c r="V86" i="17"/>
  <c r="J94" i="17"/>
  <c r="K94" i="17"/>
  <c r="L94" i="17"/>
  <c r="M94" i="17"/>
  <c r="N94" i="17"/>
  <c r="O94" i="17"/>
  <c r="P94" i="17"/>
  <c r="Q94" i="17"/>
  <c r="R94" i="17"/>
  <c r="S94" i="17"/>
  <c r="T94" i="17"/>
  <c r="U94" i="17"/>
  <c r="V94" i="17"/>
  <c r="J95" i="17"/>
  <c r="K95" i="17"/>
  <c r="L95" i="17"/>
  <c r="M95" i="17"/>
  <c r="N95" i="17"/>
  <c r="O95" i="17"/>
  <c r="P95" i="17"/>
  <c r="Q95" i="17"/>
  <c r="R95" i="17"/>
  <c r="S95" i="17"/>
  <c r="T95" i="17"/>
  <c r="U95" i="17"/>
  <c r="V95" i="17"/>
  <c r="J96" i="17"/>
  <c r="K96" i="17"/>
  <c r="L96" i="17"/>
  <c r="M96" i="17"/>
  <c r="N96" i="17"/>
  <c r="O96" i="17"/>
  <c r="P96" i="17"/>
  <c r="Q96" i="17"/>
  <c r="R96" i="17"/>
  <c r="S96" i="17"/>
  <c r="T96" i="17"/>
  <c r="U96" i="17"/>
  <c r="V96" i="17"/>
  <c r="J92" i="17"/>
  <c r="K92" i="17"/>
  <c r="L92" i="17"/>
  <c r="M92" i="17"/>
  <c r="N92" i="17"/>
  <c r="O92" i="17"/>
  <c r="P92" i="17"/>
  <c r="Q92" i="17"/>
  <c r="R92" i="17"/>
  <c r="S92" i="17"/>
  <c r="T92" i="17"/>
  <c r="U92" i="17"/>
  <c r="V92" i="17"/>
  <c r="J93" i="17"/>
  <c r="K93" i="17"/>
  <c r="L93" i="17"/>
  <c r="M93" i="17"/>
  <c r="N93" i="17"/>
  <c r="O93" i="17"/>
  <c r="P93" i="17"/>
  <c r="Q93" i="17"/>
  <c r="R93" i="17"/>
  <c r="S93" i="17"/>
  <c r="T93" i="17"/>
  <c r="U93" i="17"/>
  <c r="V93" i="17"/>
  <c r="J91" i="17"/>
  <c r="K91" i="17"/>
  <c r="L91" i="17"/>
  <c r="M91" i="17"/>
  <c r="N91" i="17"/>
  <c r="O91" i="17"/>
  <c r="P91" i="17"/>
  <c r="Q91" i="17"/>
  <c r="R91" i="17"/>
  <c r="S91" i="17"/>
  <c r="T91" i="17"/>
  <c r="U91" i="17"/>
  <c r="V91" i="17"/>
  <c r="J88" i="17"/>
  <c r="K88" i="17"/>
  <c r="L88" i="17"/>
  <c r="M88" i="17"/>
  <c r="N88" i="17"/>
  <c r="O88" i="17"/>
  <c r="P88" i="17"/>
  <c r="Q88" i="17"/>
  <c r="R88" i="17"/>
  <c r="S88" i="17"/>
  <c r="T88" i="17"/>
  <c r="U88" i="17"/>
  <c r="V88" i="17"/>
  <c r="W64" i="8"/>
  <c r="W65" i="8"/>
  <c r="W66" i="8"/>
  <c r="W67" i="8"/>
  <c r="W68" i="8"/>
  <c r="W69" i="8"/>
  <c r="W70" i="8"/>
  <c r="W71" i="8"/>
  <c r="W72" i="8"/>
  <c r="W73" i="8"/>
  <c r="W74" i="8"/>
  <c r="W75" i="8"/>
  <c r="W76" i="8"/>
  <c r="W77" i="8"/>
  <c r="W78" i="8"/>
  <c r="W79" i="8"/>
  <c r="W80" i="8"/>
  <c r="W81" i="8"/>
  <c r="W82" i="8"/>
  <c r="W83" i="8"/>
  <c r="W84" i="8"/>
  <c r="W85" i="8"/>
  <c r="W86" i="8"/>
  <c r="W94" i="8"/>
  <c r="W95" i="8"/>
  <c r="W96" i="8"/>
  <c r="W92" i="8"/>
  <c r="W91" i="8"/>
  <c r="W64" i="18"/>
  <c r="W65" i="18"/>
  <c r="W66" i="18"/>
  <c r="W67" i="18"/>
  <c r="W68" i="18"/>
  <c r="W69" i="18"/>
  <c r="W70" i="18"/>
  <c r="W71" i="18"/>
  <c r="W72" i="18"/>
  <c r="W73" i="18"/>
  <c r="W74" i="18"/>
  <c r="W75" i="18"/>
  <c r="W76" i="18"/>
  <c r="W77" i="18"/>
  <c r="W78" i="18"/>
  <c r="W79" i="18"/>
  <c r="W80" i="18"/>
  <c r="W81" i="18"/>
  <c r="W82" i="18"/>
  <c r="W83" i="18"/>
  <c r="W84" i="18"/>
  <c r="W85" i="18"/>
  <c r="W86" i="18"/>
  <c r="W94" i="18"/>
  <c r="W95" i="18"/>
  <c r="W96" i="18"/>
  <c r="W92" i="18"/>
  <c r="W93" i="18"/>
  <c r="W91" i="18"/>
  <c r="W88" i="18"/>
  <c r="W64" i="17"/>
  <c r="W65" i="17"/>
  <c r="W66" i="17"/>
  <c r="W67" i="17"/>
  <c r="W68" i="17"/>
  <c r="W69" i="17"/>
  <c r="W70" i="17"/>
  <c r="W71" i="17"/>
  <c r="W72" i="17"/>
  <c r="W73" i="17"/>
  <c r="W74" i="17"/>
  <c r="W75" i="17"/>
  <c r="W76" i="17"/>
  <c r="W77" i="17"/>
  <c r="W78" i="17"/>
  <c r="W79" i="17"/>
  <c r="W80" i="17"/>
  <c r="W81" i="17"/>
  <c r="W83" i="17"/>
  <c r="W84" i="17"/>
  <c r="W85" i="17"/>
  <c r="W86" i="17"/>
  <c r="W94" i="17"/>
  <c r="W95" i="17"/>
  <c r="W96" i="17"/>
  <c r="W92" i="17"/>
  <c r="W93" i="17"/>
  <c r="W91" i="17"/>
  <c r="W88" i="17"/>
  <c r="X64" i="8"/>
  <c r="X65" i="8"/>
  <c r="X66" i="8"/>
  <c r="X67" i="8"/>
  <c r="X68" i="8"/>
  <c r="X69" i="8"/>
  <c r="X70" i="8"/>
  <c r="X71" i="8"/>
  <c r="X72" i="8"/>
  <c r="X73" i="8"/>
  <c r="X74" i="8"/>
  <c r="X75" i="8"/>
  <c r="X76" i="8"/>
  <c r="X77" i="8"/>
  <c r="X78" i="8"/>
  <c r="X79" i="8"/>
  <c r="X80" i="8"/>
  <c r="X81" i="8"/>
  <c r="X82" i="8"/>
  <c r="X83" i="8"/>
  <c r="X84" i="8"/>
  <c r="X85" i="8"/>
  <c r="X86" i="8"/>
  <c r="X94" i="8"/>
  <c r="X95" i="8"/>
  <c r="X96" i="8"/>
  <c r="X92" i="8"/>
  <c r="X91" i="8"/>
  <c r="X64" i="18"/>
  <c r="X65" i="18"/>
  <c r="X66" i="18"/>
  <c r="X67" i="18"/>
  <c r="X68" i="18"/>
  <c r="X69" i="18"/>
  <c r="X70" i="18"/>
  <c r="X71" i="18"/>
  <c r="X72" i="18"/>
  <c r="X73" i="18"/>
  <c r="X74" i="18"/>
  <c r="X75" i="18"/>
  <c r="X76" i="18"/>
  <c r="X77" i="18"/>
  <c r="X78" i="18"/>
  <c r="X79" i="18"/>
  <c r="X80" i="18"/>
  <c r="X81" i="18"/>
  <c r="X82" i="18"/>
  <c r="X83" i="18"/>
  <c r="X84" i="18"/>
  <c r="X85" i="18"/>
  <c r="X86" i="18"/>
  <c r="X94" i="18"/>
  <c r="X95" i="18"/>
  <c r="X96" i="18"/>
  <c r="X92" i="18"/>
  <c r="X93" i="18"/>
  <c r="X91" i="18"/>
  <c r="X88" i="18"/>
  <c r="X64" i="17"/>
  <c r="X65" i="17"/>
  <c r="X66" i="17"/>
  <c r="X67" i="17"/>
  <c r="X68" i="17"/>
  <c r="X69" i="17"/>
  <c r="X70" i="17"/>
  <c r="X71" i="17"/>
  <c r="X72" i="17"/>
  <c r="X73" i="17"/>
  <c r="X74" i="17"/>
  <c r="X75" i="17"/>
  <c r="X76" i="17"/>
  <c r="X77" i="17"/>
  <c r="X78" i="17"/>
  <c r="X79" i="17"/>
  <c r="X80" i="17"/>
  <c r="X81" i="17"/>
  <c r="X83" i="17"/>
  <c r="X84" i="17"/>
  <c r="X85" i="17"/>
  <c r="X86" i="17"/>
  <c r="X94" i="17"/>
  <c r="X95" i="17"/>
  <c r="X96" i="17"/>
  <c r="X92" i="17"/>
  <c r="X93" i="17"/>
  <c r="X91" i="17"/>
  <c r="X88" i="17"/>
  <c r="Y64" i="8"/>
  <c r="Y65" i="8"/>
  <c r="Y66" i="8"/>
  <c r="Y67" i="8"/>
  <c r="Y68" i="8"/>
  <c r="Y69" i="8"/>
  <c r="Y70" i="8"/>
  <c r="Y71" i="8"/>
  <c r="Y72" i="8"/>
  <c r="Y73" i="8"/>
  <c r="Y74" i="8"/>
  <c r="Y75" i="8"/>
  <c r="Y76" i="8"/>
  <c r="Y77" i="8"/>
  <c r="Y78" i="8"/>
  <c r="Y79" i="8"/>
  <c r="Y80" i="8"/>
  <c r="Y81" i="8"/>
  <c r="Y82" i="8"/>
  <c r="Y83" i="8"/>
  <c r="Y84" i="8"/>
  <c r="Y85" i="8"/>
  <c r="Y86" i="8"/>
  <c r="Y94" i="8"/>
  <c r="Y95" i="8"/>
  <c r="Y96" i="8"/>
  <c r="Y92" i="8"/>
  <c r="Y91" i="8"/>
  <c r="Y64" i="18"/>
  <c r="Y65" i="18"/>
  <c r="Y66" i="18"/>
  <c r="Y67" i="18"/>
  <c r="Y68" i="18"/>
  <c r="Y69" i="18"/>
  <c r="Y70" i="18"/>
  <c r="Y71" i="18"/>
  <c r="Y72" i="18"/>
  <c r="Y73" i="18"/>
  <c r="Y74" i="18"/>
  <c r="Y75" i="18"/>
  <c r="Y76" i="18"/>
  <c r="Y77" i="18"/>
  <c r="Y78" i="18"/>
  <c r="Y79" i="18"/>
  <c r="Y80" i="18"/>
  <c r="Y81" i="18"/>
  <c r="Y82" i="18"/>
  <c r="Y83" i="18"/>
  <c r="Y84" i="18"/>
  <c r="Y85" i="18"/>
  <c r="Y86" i="18"/>
  <c r="Y94" i="18"/>
  <c r="Y95" i="18"/>
  <c r="Y96" i="18"/>
  <c r="Y92" i="18"/>
  <c r="Y93" i="18"/>
  <c r="Y91" i="18"/>
  <c r="Y88" i="18"/>
  <c r="Y64" i="17"/>
  <c r="Y65" i="17"/>
  <c r="Y66" i="17"/>
  <c r="Y67" i="17"/>
  <c r="Y68" i="17"/>
  <c r="Y69" i="17"/>
  <c r="Y70" i="17"/>
  <c r="Y71" i="17"/>
  <c r="Y72" i="17"/>
  <c r="Y73" i="17"/>
  <c r="Y74" i="17"/>
  <c r="Y75" i="17"/>
  <c r="Y76" i="17"/>
  <c r="Y77" i="17"/>
  <c r="Y78" i="17"/>
  <c r="Y79" i="17"/>
  <c r="Y80" i="17"/>
  <c r="Y81" i="17"/>
  <c r="Y83" i="17"/>
  <c r="Y84" i="17"/>
  <c r="Y85" i="17"/>
  <c r="Y86" i="17"/>
  <c r="Y94" i="17"/>
  <c r="Y95" i="17"/>
  <c r="Y96" i="17"/>
  <c r="Y92" i="17"/>
  <c r="Y93" i="17"/>
  <c r="Y91" i="17"/>
  <c r="Y88" i="17"/>
  <c r="J90" i="17"/>
  <c r="K90" i="17"/>
  <c r="L90" i="17"/>
  <c r="M90" i="17"/>
  <c r="N90" i="17"/>
  <c r="O90" i="17"/>
  <c r="P90" i="17"/>
  <c r="Q90" i="17"/>
  <c r="R90" i="17"/>
  <c r="S90" i="17"/>
  <c r="T90" i="17"/>
  <c r="U90" i="17"/>
  <c r="V90" i="17"/>
  <c r="W90" i="17"/>
  <c r="X90" i="17"/>
  <c r="Y90" i="17"/>
  <c r="D42" i="8"/>
  <c r="D89" i="8"/>
  <c r="J89" i="8"/>
  <c r="K89" i="8"/>
  <c r="L89" i="8"/>
  <c r="M89" i="8"/>
  <c r="N89" i="8"/>
  <c r="O89" i="8"/>
  <c r="P89" i="8"/>
  <c r="Q89" i="8"/>
  <c r="R89" i="8"/>
  <c r="S89" i="8"/>
  <c r="T89" i="8"/>
  <c r="U89" i="8"/>
  <c r="V89" i="8"/>
  <c r="W89" i="8"/>
  <c r="X89" i="8"/>
  <c r="Y89" i="8"/>
  <c r="P24" i="16"/>
  <c r="Q24" i="16"/>
  <c r="R24" i="16"/>
  <c r="S24" i="16"/>
  <c r="T24" i="16"/>
  <c r="AC97" i="8"/>
  <c r="AC98" i="8"/>
  <c r="AC99" i="8"/>
  <c r="AC100" i="8"/>
  <c r="AC101" i="8"/>
  <c r="AC102" i="8"/>
  <c r="AC103" i="8"/>
  <c r="AC104" i="8"/>
  <c r="AC105" i="8"/>
  <c r="AC106" i="8"/>
  <c r="AC107" i="8"/>
  <c r="T97" i="17"/>
  <c r="U97" i="17"/>
  <c r="V97" i="17"/>
  <c r="W97" i="17"/>
  <c r="X97" i="17"/>
  <c r="Y97" i="17"/>
  <c r="T98" i="17"/>
  <c r="U98" i="17"/>
  <c r="V98" i="17"/>
  <c r="W98" i="17"/>
  <c r="X98" i="17"/>
  <c r="Y98" i="17"/>
  <c r="T99" i="17"/>
  <c r="U99" i="17"/>
  <c r="V99" i="17"/>
  <c r="W99" i="17"/>
  <c r="X99" i="17"/>
  <c r="Y99" i="17"/>
  <c r="T100" i="17"/>
  <c r="U100" i="17"/>
  <c r="V100" i="17"/>
  <c r="W100" i="17"/>
  <c r="X100" i="17"/>
  <c r="Y100" i="17"/>
  <c r="T101" i="17"/>
  <c r="U101" i="17"/>
  <c r="V101" i="17"/>
  <c r="W101" i="17"/>
  <c r="X101" i="17"/>
  <c r="Y101" i="17"/>
  <c r="T102" i="17"/>
  <c r="U102" i="17"/>
  <c r="V102" i="17"/>
  <c r="W102" i="17"/>
  <c r="X102" i="17"/>
  <c r="Y102" i="17"/>
  <c r="T103" i="17"/>
  <c r="U103" i="17"/>
  <c r="V103" i="17"/>
  <c r="W103" i="17"/>
  <c r="X103" i="17"/>
  <c r="Y103" i="17"/>
  <c r="T104" i="17"/>
  <c r="U104" i="17"/>
  <c r="V104" i="17"/>
  <c r="W104" i="17"/>
  <c r="X104" i="17"/>
  <c r="Y104" i="17"/>
  <c r="T105" i="17"/>
  <c r="U105" i="17"/>
  <c r="V105" i="17"/>
  <c r="W105" i="17"/>
  <c r="X105" i="17"/>
  <c r="Y105" i="17"/>
  <c r="T106" i="17"/>
  <c r="U106" i="17"/>
  <c r="V106" i="17"/>
  <c r="W106" i="17"/>
  <c r="X106" i="17"/>
  <c r="Y106" i="17"/>
  <c r="T107" i="17"/>
  <c r="U107" i="17"/>
  <c r="V107" i="17"/>
  <c r="W107" i="17"/>
  <c r="X107" i="17"/>
  <c r="Y107" i="17"/>
  <c r="L7" i="19"/>
  <c r="M7" i="19"/>
  <c r="N7" i="19"/>
  <c r="O7" i="19"/>
  <c r="P7" i="19"/>
  <c r="Q7" i="19"/>
  <c r="R7" i="19"/>
  <c r="S7" i="19"/>
  <c r="T7" i="19"/>
  <c r="U7" i="19"/>
  <c r="V7" i="19"/>
  <c r="W7" i="19"/>
  <c r="X7" i="19"/>
  <c r="Y7" i="19"/>
  <c r="Z7" i="19"/>
  <c r="AA7" i="19"/>
  <c r="AB7" i="19"/>
  <c r="AC7" i="19"/>
  <c r="K7" i="19"/>
  <c r="T7" i="18"/>
  <c r="U7" i="18"/>
  <c r="V7" i="18"/>
  <c r="W7" i="18"/>
  <c r="X7" i="18"/>
  <c r="Y7" i="18"/>
  <c r="T7" i="17"/>
  <c r="U7" i="17"/>
  <c r="V7" i="17"/>
  <c r="W7" i="17"/>
  <c r="X7" i="17"/>
  <c r="Y7" i="17"/>
  <c r="T7" i="8"/>
  <c r="U7" i="8"/>
  <c r="V7" i="8"/>
  <c r="W7" i="8"/>
  <c r="X7" i="8"/>
  <c r="Y7" i="8"/>
  <c r="J2" i="17"/>
  <c r="K2" i="17"/>
  <c r="L2" i="17"/>
  <c r="M2" i="17"/>
  <c r="N2" i="17"/>
  <c r="O2" i="17"/>
  <c r="P2" i="17"/>
  <c r="Q2" i="17"/>
  <c r="S2" i="17"/>
  <c r="T2" i="17"/>
  <c r="U2" i="17"/>
  <c r="V2" i="17"/>
  <c r="W2" i="17"/>
  <c r="X2" i="17"/>
  <c r="Y2" i="17"/>
  <c r="R2" i="17"/>
  <c r="D40" i="8"/>
  <c r="D41" i="8"/>
  <c r="D43" i="8"/>
  <c r="D46" i="8"/>
  <c r="D50" i="8"/>
  <c r="D51" i="8"/>
  <c r="D52" i="8"/>
  <c r="D53" i="8"/>
  <c r="D54" i="8"/>
  <c r="D55" i="8"/>
  <c r="D56" i="8"/>
  <c r="D57" i="8"/>
  <c r="D58" i="8"/>
  <c r="D59" i="8"/>
  <c r="D60" i="8"/>
  <c r="X19" i="16" a="1"/>
  <c r="X19" i="16"/>
  <c r="W19" i="16" a="1"/>
  <c r="W19" i="16"/>
  <c r="T19" i="16" a="1"/>
  <c r="T19" i="16"/>
  <c r="V19" i="16" a="1"/>
  <c r="V19" i="16"/>
  <c r="U19" i="16" a="1"/>
  <c r="U19" i="16"/>
  <c r="S19" i="16" a="1"/>
  <c r="S19" i="16"/>
  <c r="R19" i="16" a="1"/>
  <c r="R19" i="16"/>
  <c r="Q19" i="16" a="1"/>
  <c r="Q19" i="16"/>
  <c r="P19" i="16" a="1"/>
  <c r="P19" i="16"/>
  <c r="O19" i="16" a="1"/>
  <c r="O19" i="16"/>
  <c r="I7" i="18"/>
  <c r="J7" i="18"/>
  <c r="W6" i="18"/>
  <c r="V6" i="18"/>
  <c r="U6" i="18"/>
  <c r="T6" i="18"/>
  <c r="S6" i="18"/>
  <c r="R6" i="18"/>
  <c r="Q6" i="18"/>
  <c r="P6" i="18"/>
  <c r="W6" i="17"/>
  <c r="V6" i="17"/>
  <c r="U6" i="17"/>
  <c r="T6" i="17"/>
  <c r="S6" i="17"/>
  <c r="R6" i="17"/>
  <c r="Q6" i="17"/>
  <c r="P6" i="17"/>
  <c r="O7" i="8"/>
  <c r="P7" i="8"/>
  <c r="Q7" i="8"/>
  <c r="R7" i="8"/>
  <c r="S7" i="8"/>
  <c r="J7" i="8"/>
  <c r="K7" i="8"/>
  <c r="L7" i="8"/>
  <c r="M7" i="8"/>
  <c r="N7" i="8"/>
  <c r="J18" i="7"/>
  <c r="J20" i="7"/>
  <c r="J19" i="7"/>
  <c r="J23" i="7"/>
  <c r="X10" i="16"/>
  <c r="X7" i="16"/>
  <c r="H10" i="16"/>
  <c r="I10" i="16"/>
  <c r="J10" i="16"/>
  <c r="K10" i="16"/>
  <c r="L10" i="16"/>
  <c r="M10" i="16"/>
  <c r="N10" i="16"/>
  <c r="O10" i="16"/>
  <c r="P10" i="16"/>
  <c r="Q10" i="16"/>
  <c r="R10" i="16"/>
  <c r="S10" i="16"/>
  <c r="T10" i="16"/>
  <c r="U10" i="16"/>
  <c r="V10" i="16"/>
  <c r="W10" i="16"/>
  <c r="Y10" i="16"/>
  <c r="Z10" i="16"/>
  <c r="AA10" i="16"/>
  <c r="AB10" i="16"/>
  <c r="AC10" i="16"/>
  <c r="AD10" i="16"/>
  <c r="AE10" i="16"/>
  <c r="AF10" i="16"/>
  <c r="AG10" i="16"/>
  <c r="AH10" i="16"/>
  <c r="W7" i="16"/>
  <c r="V7" i="16"/>
  <c r="U7" i="16"/>
  <c r="T7" i="16"/>
  <c r="S7" i="16"/>
  <c r="R7" i="16"/>
  <c r="Q7" i="16"/>
  <c r="R10" i="18"/>
  <c r="R13" i="18"/>
  <c r="P7" i="16"/>
  <c r="O7" i="16"/>
  <c r="N7" i="16"/>
  <c r="M7" i="16"/>
  <c r="N10" i="18"/>
  <c r="N13" i="18"/>
  <c r="L7" i="16"/>
  <c r="K7" i="16"/>
  <c r="J7" i="16"/>
  <c r="I7" i="16"/>
  <c r="J10" i="18"/>
  <c r="J13" i="18"/>
  <c r="W10" i="17"/>
  <c r="W1" i="17"/>
  <c r="S10" i="17"/>
  <c r="P10" i="17"/>
  <c r="P13" i="17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I7" i="8"/>
  <c r="I12" i="16"/>
  <c r="H12" i="16"/>
  <c r="H7" i="16"/>
  <c r="J12" i="16"/>
  <c r="K12" i="16"/>
  <c r="L12" i="16"/>
  <c r="M12" i="16"/>
  <c r="N12" i="16"/>
  <c r="O12" i="16"/>
  <c r="P12" i="16"/>
  <c r="Q12" i="16"/>
  <c r="R12" i="16"/>
  <c r="S12" i="16"/>
  <c r="T12" i="16"/>
  <c r="U12" i="16"/>
  <c r="V12" i="16"/>
  <c r="W12" i="16"/>
  <c r="X12" i="16"/>
  <c r="Y12" i="16"/>
  <c r="Y7" i="16"/>
  <c r="Z12" i="16"/>
  <c r="Z7" i="16"/>
  <c r="AA12" i="16"/>
  <c r="AA7" i="16"/>
  <c r="AB12" i="16"/>
  <c r="AB7" i="16"/>
  <c r="AC12" i="16"/>
  <c r="AC7" i="16"/>
  <c r="AD12" i="16"/>
  <c r="AD7" i="16"/>
  <c r="AE12" i="16"/>
  <c r="AE7" i="16"/>
  <c r="AF12" i="16"/>
  <c r="AF7" i="16"/>
  <c r="AG12" i="16"/>
  <c r="AG7" i="16"/>
  <c r="AH12" i="16"/>
  <c r="AH7" i="16"/>
  <c r="J22" i="7"/>
  <c r="M87" i="19"/>
  <c r="I8" i="16"/>
  <c r="J8" i="16"/>
  <c r="O8" i="16"/>
  <c r="O12" i="18"/>
  <c r="O9" i="18"/>
  <c r="N12" i="18"/>
  <c r="N8" i="18"/>
  <c r="M12" i="18"/>
  <c r="M10" i="18"/>
  <c r="M13" i="18"/>
  <c r="L12" i="18"/>
  <c r="L8" i="18"/>
  <c r="K12" i="18"/>
  <c r="K10" i="18"/>
  <c r="K13" i="18"/>
  <c r="J12" i="18"/>
  <c r="J8" i="18"/>
  <c r="I12" i="18"/>
  <c r="M8" i="18"/>
  <c r="K8" i="18"/>
  <c r="I8" i="18"/>
  <c r="O12" i="17"/>
  <c r="O10" i="17"/>
  <c r="O13" i="17"/>
  <c r="O8" i="17"/>
  <c r="N12" i="17"/>
  <c r="N10" i="17"/>
  <c r="N13" i="17"/>
  <c r="M12" i="17"/>
  <c r="M8" i="17"/>
  <c r="L12" i="17"/>
  <c r="L10" i="17"/>
  <c r="L13" i="17"/>
  <c r="K12" i="17"/>
  <c r="K10" i="17"/>
  <c r="K13" i="17"/>
  <c r="J12" i="17"/>
  <c r="J10" i="17"/>
  <c r="J13" i="17"/>
  <c r="J8" i="17"/>
  <c r="I12" i="17"/>
  <c r="I8" i="17"/>
  <c r="I12" i="8"/>
  <c r="N12" i="8"/>
  <c r="M12" i="8"/>
  <c r="M8" i="8"/>
  <c r="L12" i="8"/>
  <c r="K12" i="8"/>
  <c r="K8" i="8"/>
  <c r="J12" i="8"/>
  <c r="J8" i="8"/>
  <c r="N8" i="8"/>
  <c r="I8" i="8"/>
  <c r="L8" i="8"/>
  <c r="H14" i="5"/>
  <c r="H13" i="5"/>
  <c r="H12" i="5"/>
  <c r="H11" i="5"/>
  <c r="H10" i="5"/>
  <c r="H9" i="5"/>
  <c r="D8" i="5"/>
  <c r="L74" i="19"/>
  <c r="M74" i="19"/>
  <c r="L81" i="19"/>
  <c r="L76" i="19"/>
  <c r="M72" i="19"/>
  <c r="J35" i="19"/>
  <c r="J22" i="19"/>
  <c r="L61" i="19"/>
  <c r="L48" i="19"/>
  <c r="M48" i="19"/>
  <c r="N48" i="19"/>
  <c r="J37" i="19"/>
  <c r="K33" i="19"/>
  <c r="K39" i="19"/>
  <c r="L39" i="19"/>
  <c r="M39" i="19"/>
  <c r="N39" i="19"/>
  <c r="O39" i="19"/>
  <c r="P39" i="19"/>
  <c r="Q39" i="19"/>
  <c r="R39" i="19"/>
  <c r="S39" i="19"/>
  <c r="T39" i="19"/>
  <c r="U39" i="19"/>
  <c r="V39" i="19"/>
  <c r="W39" i="19"/>
  <c r="X39" i="19"/>
  <c r="Y39" i="19"/>
  <c r="Z39" i="19"/>
  <c r="AA39" i="19"/>
  <c r="AB39" i="19"/>
  <c r="AC39" i="19"/>
  <c r="K26" i="19"/>
  <c r="L26" i="19"/>
  <c r="M26" i="19"/>
  <c r="N26" i="19"/>
  <c r="O26" i="19"/>
  <c r="P26" i="19"/>
  <c r="Q26" i="19"/>
  <c r="R26" i="19"/>
  <c r="S26" i="19"/>
  <c r="T26" i="19"/>
  <c r="U26" i="19"/>
  <c r="V26" i="19"/>
  <c r="W26" i="19"/>
  <c r="X26" i="19"/>
  <c r="Y26" i="19"/>
  <c r="Z26" i="19"/>
  <c r="AA26" i="19"/>
  <c r="AB26" i="19"/>
  <c r="AC26" i="19"/>
  <c r="K15" i="19"/>
  <c r="K41" i="19"/>
  <c r="J15" i="19"/>
  <c r="J41" i="19"/>
  <c r="L50" i="19"/>
  <c r="M46" i="19"/>
  <c r="L55" i="19"/>
  <c r="M55" i="19"/>
  <c r="O12" i="8"/>
  <c r="O8" i="8"/>
  <c r="AC12" i="19"/>
  <c r="AB12" i="19"/>
  <c r="AA12" i="19"/>
  <c r="Z12" i="19"/>
  <c r="Y12" i="19"/>
  <c r="X12" i="19"/>
  <c r="W12" i="19"/>
  <c r="V12" i="19"/>
  <c r="U12" i="19"/>
  <c r="T12" i="19"/>
  <c r="S12" i="19"/>
  <c r="R12" i="19"/>
  <c r="Q12" i="19"/>
  <c r="P12" i="19"/>
  <c r="O12" i="19"/>
  <c r="N12" i="19"/>
  <c r="M12" i="19"/>
  <c r="L12" i="19"/>
  <c r="K12" i="19"/>
  <c r="J12" i="19"/>
  <c r="B2" i="19"/>
  <c r="D107" i="18"/>
  <c r="D106" i="18"/>
  <c r="D105" i="18"/>
  <c r="D104" i="18"/>
  <c r="D103" i="18"/>
  <c r="D102" i="18"/>
  <c r="D101" i="18"/>
  <c r="D100" i="18"/>
  <c r="D99" i="18"/>
  <c r="D98" i="18"/>
  <c r="D97" i="18"/>
  <c r="D96" i="18"/>
  <c r="D95" i="18"/>
  <c r="D94" i="18"/>
  <c r="D93" i="18"/>
  <c r="D92" i="18"/>
  <c r="D91" i="18"/>
  <c r="D90" i="18"/>
  <c r="D89" i="18"/>
  <c r="D88" i="18"/>
  <c r="D87" i="18"/>
  <c r="D86" i="18"/>
  <c r="D85" i="18"/>
  <c r="D84" i="18"/>
  <c r="D83" i="18"/>
  <c r="D82" i="18"/>
  <c r="D81" i="18"/>
  <c r="D80" i="18"/>
  <c r="D79" i="18"/>
  <c r="D78" i="18"/>
  <c r="D77" i="18"/>
  <c r="D76" i="18"/>
  <c r="D75" i="18"/>
  <c r="D74" i="18"/>
  <c r="D73" i="18"/>
  <c r="D72" i="18"/>
  <c r="D71" i="18"/>
  <c r="D70" i="18"/>
  <c r="D69" i="18"/>
  <c r="D68" i="18"/>
  <c r="D67" i="18"/>
  <c r="D66" i="18"/>
  <c r="D65" i="18"/>
  <c r="D64" i="18"/>
  <c r="Y12" i="18"/>
  <c r="Y10" i="18"/>
  <c r="X12" i="18"/>
  <c r="X10" i="18"/>
  <c r="W12" i="18"/>
  <c r="W10" i="18"/>
  <c r="V12" i="18"/>
  <c r="V10" i="18"/>
  <c r="U12" i="18"/>
  <c r="U10" i="18"/>
  <c r="T12" i="18"/>
  <c r="T9" i="18"/>
  <c r="U8" i="18"/>
  <c r="S12" i="18"/>
  <c r="S10" i="18"/>
  <c r="R12" i="18"/>
  <c r="Q12" i="18"/>
  <c r="Q10" i="18"/>
  <c r="Q13" i="18"/>
  <c r="P12" i="18"/>
  <c r="P9" i="18"/>
  <c r="Q8" i="18"/>
  <c r="B2" i="18"/>
  <c r="D107" i="17"/>
  <c r="D106" i="17"/>
  <c r="D105" i="17"/>
  <c r="D104" i="17"/>
  <c r="D103" i="17"/>
  <c r="D102" i="17"/>
  <c r="D101" i="17"/>
  <c r="D100" i="17"/>
  <c r="D99" i="17"/>
  <c r="D98" i="17"/>
  <c r="D97" i="17"/>
  <c r="D96" i="17"/>
  <c r="D95" i="17"/>
  <c r="D94" i="17"/>
  <c r="D93" i="17"/>
  <c r="D92" i="17"/>
  <c r="D91" i="17"/>
  <c r="D90" i="17"/>
  <c r="D89" i="17"/>
  <c r="D88" i="17"/>
  <c r="D87" i="17"/>
  <c r="D86" i="17"/>
  <c r="D85" i="17"/>
  <c r="D84" i="17"/>
  <c r="D83" i="17"/>
  <c r="D82" i="17"/>
  <c r="D81" i="17"/>
  <c r="D80" i="17"/>
  <c r="D79" i="17"/>
  <c r="D78" i="17"/>
  <c r="D77" i="17"/>
  <c r="D76" i="17"/>
  <c r="D75" i="17"/>
  <c r="D74" i="17"/>
  <c r="D73" i="17"/>
  <c r="D72" i="17"/>
  <c r="D71" i="17"/>
  <c r="D70" i="17"/>
  <c r="D69" i="17"/>
  <c r="D68" i="17"/>
  <c r="D67" i="17"/>
  <c r="D66" i="17"/>
  <c r="D65" i="17"/>
  <c r="D64" i="17"/>
  <c r="Y12" i="17"/>
  <c r="Y10" i="17"/>
  <c r="X12" i="17"/>
  <c r="X10" i="17"/>
  <c r="W12" i="17"/>
  <c r="V12" i="17"/>
  <c r="V10" i="17"/>
  <c r="U12" i="17"/>
  <c r="U10" i="17"/>
  <c r="T12" i="17"/>
  <c r="T10" i="17"/>
  <c r="S12" i="17"/>
  <c r="R12" i="17"/>
  <c r="R10" i="17"/>
  <c r="R13" i="17"/>
  <c r="Q12" i="17"/>
  <c r="Q9" i="17"/>
  <c r="R8" i="17"/>
  <c r="P12" i="17"/>
  <c r="P8" i="17"/>
  <c r="D87" i="8"/>
  <c r="D88" i="8"/>
  <c r="D90" i="8"/>
  <c r="D93" i="8"/>
  <c r="D97" i="8"/>
  <c r="D98" i="8"/>
  <c r="D99" i="8"/>
  <c r="D100" i="8"/>
  <c r="D101" i="8"/>
  <c r="D102" i="8"/>
  <c r="D103" i="8"/>
  <c r="D104" i="8"/>
  <c r="D105" i="8"/>
  <c r="D106" i="8"/>
  <c r="D107" i="8"/>
  <c r="X12" i="8"/>
  <c r="Y12" i="8"/>
  <c r="W12" i="8"/>
  <c r="V12" i="8"/>
  <c r="U12" i="8"/>
  <c r="T12" i="8"/>
  <c r="S12" i="8"/>
  <c r="R12" i="8"/>
  <c r="Q12" i="8"/>
  <c r="P12" i="8"/>
  <c r="P8" i="8"/>
  <c r="D45" i="15"/>
  <c r="M52" i="15"/>
  <c r="I45" i="15"/>
  <c r="D29" i="15"/>
  <c r="M36" i="15"/>
  <c r="I29" i="15"/>
  <c r="D13" i="15"/>
  <c r="M20" i="15"/>
  <c r="I14" i="15"/>
  <c r="I13" i="15"/>
  <c r="J27" i="7"/>
  <c r="J12" i="7"/>
  <c r="J21" i="7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J8" i="19"/>
  <c r="I46" i="15"/>
  <c r="B2" i="17"/>
  <c r="B2" i="16"/>
  <c r="C11" i="12"/>
  <c r="B2" i="8"/>
  <c r="C11" i="14"/>
  <c r="C11" i="6"/>
  <c r="B2" i="13"/>
  <c r="B2" i="5"/>
  <c r="C11" i="11"/>
  <c r="B2" i="7"/>
  <c r="B2" i="15"/>
  <c r="J53" i="7"/>
  <c r="J55" i="7"/>
  <c r="J54" i="7"/>
  <c r="K11" i="16"/>
  <c r="O11" i="16"/>
  <c r="L11" i="18"/>
  <c r="O11" i="17"/>
  <c r="K11" i="17"/>
  <c r="N11" i="8"/>
  <c r="J11" i="8"/>
  <c r="S11" i="18"/>
  <c r="J11" i="19"/>
  <c r="K11" i="19"/>
  <c r="O11" i="19"/>
  <c r="S11" i="19"/>
  <c r="W11" i="19"/>
  <c r="AA11" i="19"/>
  <c r="Y11" i="18"/>
  <c r="V11" i="18"/>
  <c r="W11" i="18"/>
  <c r="AC11" i="16"/>
  <c r="U11" i="17"/>
  <c r="T11" i="16"/>
  <c r="V11" i="8"/>
  <c r="B6" i="16"/>
  <c r="Y11" i="17"/>
  <c r="AB11" i="16"/>
  <c r="X11" i="17"/>
  <c r="P11" i="16"/>
  <c r="T6" i="8"/>
  <c r="P11" i="8"/>
  <c r="W11" i="8"/>
  <c r="J56" i="7"/>
  <c r="J46" i="7"/>
  <c r="W11" i="17"/>
  <c r="U10" i="19"/>
  <c r="U11" i="19"/>
  <c r="U13" i="19"/>
  <c r="N11" i="17"/>
  <c r="L11" i="8"/>
  <c r="L13" i="8"/>
  <c r="V6" i="8"/>
  <c r="T11" i="8"/>
  <c r="AA11" i="16"/>
  <c r="R11" i="16"/>
  <c r="Q11" i="17"/>
  <c r="S11" i="16"/>
  <c r="V11" i="16"/>
  <c r="Y11" i="8"/>
  <c r="Q11" i="16"/>
  <c r="B6" i="17"/>
  <c r="R11" i="18"/>
  <c r="Y11" i="19"/>
  <c r="T11" i="19"/>
  <c r="N11" i="19"/>
  <c r="AB6" i="19"/>
  <c r="X11" i="18"/>
  <c r="K11" i="8"/>
  <c r="I11" i="17"/>
  <c r="M11" i="18"/>
  <c r="M11" i="16"/>
  <c r="H11" i="16"/>
  <c r="J16" i="7"/>
  <c r="J17" i="7"/>
  <c r="J11" i="17"/>
  <c r="O10" i="19"/>
  <c r="O13" i="19"/>
  <c r="X10" i="19"/>
  <c r="X11" i="19"/>
  <c r="X13" i="19"/>
  <c r="Q10" i="19"/>
  <c r="Y13" i="8"/>
  <c r="AB13" i="16"/>
  <c r="Q11" i="8"/>
  <c r="Q13" i="8"/>
  <c r="T13" i="16"/>
  <c r="AA10" i="19"/>
  <c r="K10" i="19"/>
  <c r="I10" i="17"/>
  <c r="I7" i="17"/>
  <c r="J7" i="17"/>
  <c r="I11" i="8"/>
  <c r="I13" i="8"/>
  <c r="R6" i="8"/>
  <c r="S6" i="8"/>
  <c r="Q6" i="8"/>
  <c r="W11" i="16"/>
  <c r="P6" i="8"/>
  <c r="X11" i="16"/>
  <c r="AF11" i="16"/>
  <c r="Z11" i="16"/>
  <c r="U11" i="16"/>
  <c r="S11" i="17"/>
  <c r="AC11" i="19"/>
  <c r="R11" i="19"/>
  <c r="M11" i="19"/>
  <c r="AA6" i="19"/>
  <c r="I11" i="18"/>
  <c r="N11" i="18"/>
  <c r="L11" i="16"/>
  <c r="B6" i="8"/>
  <c r="S11" i="8"/>
  <c r="X11" i="8"/>
  <c r="U6" i="8"/>
  <c r="T11" i="17"/>
  <c r="AG11" i="16"/>
  <c r="V11" i="17"/>
  <c r="W6" i="8"/>
  <c r="P11" i="18"/>
  <c r="U11" i="18"/>
  <c r="Z11" i="19"/>
  <c r="P11" i="19"/>
  <c r="AC6" i="19"/>
  <c r="B6" i="19"/>
  <c r="O11" i="8"/>
  <c r="M11" i="17"/>
  <c r="K11" i="18"/>
  <c r="N11" i="16"/>
  <c r="I11" i="16"/>
  <c r="U11" i="8"/>
  <c r="U13" i="8"/>
  <c r="W13" i="16"/>
  <c r="AB10" i="19"/>
  <c r="AB11" i="19"/>
  <c r="AB13" i="19"/>
  <c r="P10" i="19"/>
  <c r="S10" i="19"/>
  <c r="S13" i="19"/>
  <c r="W10" i="19"/>
  <c r="W13" i="19"/>
  <c r="N13" i="16"/>
  <c r="I10" i="18"/>
  <c r="I13" i="18"/>
  <c r="K13" i="8"/>
  <c r="J13" i="8"/>
  <c r="I30" i="15"/>
  <c r="P11" i="17"/>
  <c r="AH11" i="16"/>
  <c r="R11" i="8"/>
  <c r="AD11" i="16"/>
  <c r="AE11" i="16"/>
  <c r="Y11" i="16"/>
  <c r="R11" i="17"/>
  <c r="T11" i="18"/>
  <c r="Q11" i="18"/>
  <c r="V11" i="19"/>
  <c r="Q11" i="19"/>
  <c r="L11" i="19"/>
  <c r="B6" i="18"/>
  <c r="M11" i="8"/>
  <c r="L11" i="17"/>
  <c r="J11" i="18"/>
  <c r="O11" i="18"/>
  <c r="J11" i="16"/>
  <c r="R9" i="8"/>
  <c r="S8" i="8"/>
  <c r="V9" i="8"/>
  <c r="W8" i="8"/>
  <c r="S9" i="16"/>
  <c r="T8" i="16"/>
  <c r="AA9" i="16"/>
  <c r="AB8" i="16"/>
  <c r="AE9" i="16"/>
  <c r="AF8" i="16"/>
  <c r="S9" i="17"/>
  <c r="T8" i="17"/>
  <c r="O9" i="19"/>
  <c r="P8" i="19"/>
  <c r="W9" i="19"/>
  <c r="X8" i="19"/>
  <c r="M81" i="19"/>
  <c r="N74" i="19"/>
  <c r="M76" i="19"/>
  <c r="N72" i="19"/>
  <c r="L63" i="19"/>
  <c r="M59" i="19"/>
  <c r="L68" i="19"/>
  <c r="K35" i="19"/>
  <c r="J42" i="19"/>
  <c r="M61" i="19"/>
  <c r="M50" i="19"/>
  <c r="N46" i="19"/>
  <c r="N55" i="19"/>
  <c r="O48" i="19"/>
  <c r="K22" i="19"/>
  <c r="J24" i="19"/>
  <c r="K20" i="19"/>
  <c r="J29" i="19"/>
  <c r="M89" i="19"/>
  <c r="N85" i="19"/>
  <c r="N87" i="19"/>
  <c r="M94" i="19"/>
  <c r="L15" i="19"/>
  <c r="L67" i="19"/>
  <c r="J58" i="7"/>
  <c r="J57" i="7"/>
  <c r="Q13" i="19"/>
  <c r="K13" i="19"/>
  <c r="AA13" i="19"/>
  <c r="U13" i="16"/>
  <c r="K9" i="18"/>
  <c r="I9" i="17"/>
  <c r="K9" i="16"/>
  <c r="L8" i="16"/>
  <c r="I9" i="16"/>
  <c r="N9" i="16"/>
  <c r="O9" i="17"/>
  <c r="J9" i="8"/>
  <c r="M9" i="8"/>
  <c r="M9" i="19"/>
  <c r="N8" i="19"/>
  <c r="N9" i="19"/>
  <c r="O8" i="19"/>
  <c r="T9" i="19"/>
  <c r="U8" i="19"/>
  <c r="R9" i="19"/>
  <c r="S8" i="19"/>
  <c r="Y9" i="19"/>
  <c r="Z8" i="19"/>
  <c r="L9" i="19"/>
  <c r="M8" i="19"/>
  <c r="R9" i="18"/>
  <c r="S8" i="18"/>
  <c r="P9" i="16"/>
  <c r="Q8" i="16"/>
  <c r="T9" i="17"/>
  <c r="AG9" i="16"/>
  <c r="AH8" i="16"/>
  <c r="AH9" i="16"/>
  <c r="U9" i="16"/>
  <c r="V8" i="16"/>
  <c r="V9" i="16"/>
  <c r="W8" i="16"/>
  <c r="N9" i="18"/>
  <c r="K9" i="17"/>
  <c r="M9" i="16"/>
  <c r="N8" i="16"/>
  <c r="H9" i="16"/>
  <c r="I9" i="18"/>
  <c r="N9" i="8"/>
  <c r="O9" i="8"/>
  <c r="AC9" i="19"/>
  <c r="AA9" i="19"/>
  <c r="AB8" i="19"/>
  <c r="V9" i="18"/>
  <c r="W8" i="18"/>
  <c r="U9" i="18"/>
  <c r="V8" i="18"/>
  <c r="Y9" i="16"/>
  <c r="Z8" i="16"/>
  <c r="R9" i="16"/>
  <c r="S8" i="16"/>
  <c r="W9" i="16"/>
  <c r="X8" i="16"/>
  <c r="AD9" i="16"/>
  <c r="AE8" i="16"/>
  <c r="AB9" i="16"/>
  <c r="AC8" i="16"/>
  <c r="AC9" i="16"/>
  <c r="AD8" i="16"/>
  <c r="X9" i="8"/>
  <c r="Y8" i="8"/>
  <c r="T9" i="8"/>
  <c r="U8" i="8"/>
  <c r="S9" i="8"/>
  <c r="T8" i="8"/>
  <c r="U9" i="8"/>
  <c r="V8" i="8"/>
  <c r="M9" i="17"/>
  <c r="J9" i="17"/>
  <c r="M13" i="8"/>
  <c r="Z10" i="19"/>
  <c r="K9" i="19"/>
  <c r="L8" i="19"/>
  <c r="V9" i="19"/>
  <c r="W8" i="19"/>
  <c r="X9" i="17"/>
  <c r="Y8" i="17"/>
  <c r="Q9" i="8"/>
  <c r="R8" i="8"/>
  <c r="J9" i="18"/>
  <c r="L9" i="17"/>
  <c r="J9" i="16"/>
  <c r="K8" i="16"/>
  <c r="M9" i="18"/>
  <c r="I9" i="8"/>
  <c r="AB9" i="19"/>
  <c r="AC8" i="19"/>
  <c r="Q9" i="19"/>
  <c r="R8" i="19"/>
  <c r="X9" i="19"/>
  <c r="Y8" i="19"/>
  <c r="W9" i="18"/>
  <c r="X8" i="18"/>
  <c r="Q9" i="18"/>
  <c r="R8" i="18"/>
  <c r="X9" i="16"/>
  <c r="Y8" i="16"/>
  <c r="AF9" i="16"/>
  <c r="AG8" i="16"/>
  <c r="Q9" i="16"/>
  <c r="R8" i="16"/>
  <c r="W9" i="8"/>
  <c r="X8" i="8"/>
  <c r="V10" i="19"/>
  <c r="S9" i="18"/>
  <c r="U9" i="17"/>
  <c r="V8" i="17"/>
  <c r="W9" i="17"/>
  <c r="X8" i="17"/>
  <c r="J24" i="7"/>
  <c r="N9" i="17"/>
  <c r="L9" i="16"/>
  <c r="M8" i="16"/>
  <c r="K9" i="8"/>
  <c r="P9" i="19"/>
  <c r="Q8" i="19"/>
  <c r="S9" i="19"/>
  <c r="T8" i="19"/>
  <c r="U9" i="19"/>
  <c r="V8" i="19"/>
  <c r="Z9" i="19"/>
  <c r="AA8" i="19"/>
  <c r="T9" i="16"/>
  <c r="U8" i="16"/>
  <c r="V9" i="17"/>
  <c r="W8" i="17"/>
  <c r="Y9" i="8"/>
  <c r="Z9" i="16"/>
  <c r="AA8" i="16"/>
  <c r="L9" i="8"/>
  <c r="M10" i="19"/>
  <c r="J10" i="19"/>
  <c r="Y9" i="18"/>
  <c r="R9" i="17"/>
  <c r="S8" i="17"/>
  <c r="J25" i="7"/>
  <c r="AC10" i="19"/>
  <c r="J47" i="7"/>
  <c r="J48" i="7"/>
  <c r="J49" i="7"/>
  <c r="O55" i="19"/>
  <c r="P48" i="19"/>
  <c r="L35" i="19"/>
  <c r="K42" i="19"/>
  <c r="K37" i="19"/>
  <c r="L33" i="19"/>
  <c r="N76" i="19"/>
  <c r="O72" i="19"/>
  <c r="K24" i="19"/>
  <c r="L20" i="19"/>
  <c r="N50" i="19"/>
  <c r="O46" i="19"/>
  <c r="M68" i="19"/>
  <c r="N61" i="19"/>
  <c r="M63" i="19"/>
  <c r="N59" i="19"/>
  <c r="N81" i="19"/>
  <c r="O74" i="19"/>
  <c r="AG13" i="16"/>
  <c r="P13" i="8"/>
  <c r="T10" i="19"/>
  <c r="Y10" i="19"/>
  <c r="R10" i="19"/>
  <c r="N89" i="19"/>
  <c r="O85" i="19"/>
  <c r="O13" i="8"/>
  <c r="W13" i="8"/>
  <c r="T13" i="8"/>
  <c r="O87" i="19"/>
  <c r="N94" i="19"/>
  <c r="L22" i="19"/>
  <c r="K29" i="19"/>
  <c r="H13" i="16"/>
  <c r="P13" i="19"/>
  <c r="Z13" i="16"/>
  <c r="L10" i="19"/>
  <c r="N13" i="8"/>
  <c r="N10" i="19"/>
  <c r="J13" i="16"/>
  <c r="AC13" i="16"/>
  <c r="AC13" i="19"/>
  <c r="L13" i="19"/>
  <c r="L29" i="19"/>
  <c r="M22" i="19"/>
  <c r="O89" i="19"/>
  <c r="P85" i="19"/>
  <c r="AF13" i="16"/>
  <c r="X13" i="8"/>
  <c r="P55" i="19"/>
  <c r="Q48" i="19"/>
  <c r="O9" i="16"/>
  <c r="P8" i="16"/>
  <c r="P9" i="8"/>
  <c r="Q8" i="8"/>
  <c r="J9" i="19"/>
  <c r="K8" i="19"/>
  <c r="B7" i="16"/>
  <c r="P9" i="17"/>
  <c r="B7" i="8"/>
  <c r="B7" i="18"/>
  <c r="B7" i="19"/>
  <c r="B7" i="17"/>
  <c r="Q13" i="16"/>
  <c r="V13" i="19"/>
  <c r="S13" i="16"/>
  <c r="I13" i="16"/>
  <c r="O81" i="19"/>
  <c r="P74" i="19"/>
  <c r="N68" i="19"/>
  <c r="O61" i="19"/>
  <c r="Y13" i="16"/>
  <c r="R13" i="8"/>
  <c r="N13" i="19"/>
  <c r="M13" i="16"/>
  <c r="L13" i="16"/>
  <c r="R13" i="19"/>
  <c r="Y13" i="19"/>
  <c r="N63" i="19"/>
  <c r="O59" i="19"/>
  <c r="O76" i="19"/>
  <c r="P72" i="19"/>
  <c r="L42" i="19"/>
  <c r="M35" i="19"/>
  <c r="O13" i="16"/>
  <c r="AE13" i="16"/>
  <c r="AH13" i="16"/>
  <c r="P13" i="16"/>
  <c r="K13" i="16"/>
  <c r="L24" i="19"/>
  <c r="M20" i="19"/>
  <c r="L37" i="19"/>
  <c r="M33" i="19"/>
  <c r="M13" i="19"/>
  <c r="X13" i="16"/>
  <c r="V13" i="16"/>
  <c r="P87" i="19"/>
  <c r="O94" i="19"/>
  <c r="AD13" i="16"/>
  <c r="T13" i="19"/>
  <c r="R13" i="16"/>
  <c r="AA13" i="16"/>
  <c r="J13" i="19"/>
  <c r="J7" i="19"/>
  <c r="S13" i="8"/>
  <c r="V13" i="8"/>
  <c r="Z13" i="19"/>
  <c r="M42" i="19"/>
  <c r="N35" i="19"/>
  <c r="P81" i="19"/>
  <c r="Q74" i="19"/>
  <c r="M24" i="19"/>
  <c r="N20" i="19"/>
  <c r="O63" i="19"/>
  <c r="P59" i="19"/>
  <c r="Q55" i="19"/>
  <c r="R48" i="19"/>
  <c r="N22" i="19"/>
  <c r="M29" i="19"/>
  <c r="P94" i="19"/>
  <c r="Q87" i="19"/>
  <c r="M37" i="19"/>
  <c r="N33" i="19"/>
  <c r="P76" i="19"/>
  <c r="Q72" i="19"/>
  <c r="O68" i="19"/>
  <c r="P61" i="19"/>
  <c r="P89" i="19"/>
  <c r="Q85" i="19"/>
  <c r="O22" i="19"/>
  <c r="N29" i="19"/>
  <c r="N37" i="19"/>
  <c r="O33" i="19"/>
  <c r="P63" i="19"/>
  <c r="Q59" i="19"/>
  <c r="Q76" i="19"/>
  <c r="R72" i="19"/>
  <c r="R55" i="19"/>
  <c r="S48" i="19"/>
  <c r="N24" i="19"/>
  <c r="O20" i="19"/>
  <c r="O35" i="19"/>
  <c r="N42" i="19"/>
  <c r="P68" i="19"/>
  <c r="Q61" i="19"/>
  <c r="Q81" i="19"/>
  <c r="R74" i="19"/>
  <c r="Q89" i="19"/>
  <c r="R85" i="19"/>
  <c r="Q94" i="19"/>
  <c r="R87" i="19"/>
  <c r="S74" i="19"/>
  <c r="R81" i="19"/>
  <c r="R89" i="19"/>
  <c r="S85" i="19"/>
  <c r="P35" i="19"/>
  <c r="O42" i="19"/>
  <c r="S87" i="19"/>
  <c r="R94" i="19"/>
  <c r="O24" i="19"/>
  <c r="P20" i="19"/>
  <c r="R76" i="19"/>
  <c r="S72" i="19"/>
  <c r="Q63" i="19"/>
  <c r="R59" i="19"/>
  <c r="O37" i="19"/>
  <c r="P33" i="19"/>
  <c r="Q68" i="19"/>
  <c r="R61" i="19"/>
  <c r="S55" i="19"/>
  <c r="T48" i="19"/>
  <c r="P22" i="19"/>
  <c r="O29" i="19"/>
  <c r="T55" i="19"/>
  <c r="U48" i="19"/>
  <c r="S76" i="19"/>
  <c r="T72" i="19"/>
  <c r="T87" i="19"/>
  <c r="S94" i="19"/>
  <c r="S89" i="19"/>
  <c r="T85" i="19"/>
  <c r="P37" i="19"/>
  <c r="Q33" i="19"/>
  <c r="R63" i="19"/>
  <c r="S59" i="19"/>
  <c r="P24" i="19"/>
  <c r="Q20" i="19"/>
  <c r="P29" i="19"/>
  <c r="Q22" i="19"/>
  <c r="R68" i="19"/>
  <c r="S61" i="19"/>
  <c r="P42" i="19"/>
  <c r="Q35" i="19"/>
  <c r="S81" i="19"/>
  <c r="T74" i="19"/>
  <c r="T81" i="19"/>
  <c r="U74" i="19"/>
  <c r="T76" i="19"/>
  <c r="U72" i="19"/>
  <c r="S68" i="19"/>
  <c r="T61" i="19"/>
  <c r="S63" i="19"/>
  <c r="T59" i="19"/>
  <c r="T89" i="19"/>
  <c r="U85" i="19"/>
  <c r="V48" i="19"/>
  <c r="U55" i="19"/>
  <c r="Q24" i="19"/>
  <c r="R20" i="19"/>
  <c r="T94" i="19"/>
  <c r="U87" i="19"/>
  <c r="Q29" i="19"/>
  <c r="R22" i="19"/>
  <c r="R35" i="19"/>
  <c r="Q42" i="19"/>
  <c r="Q37" i="19"/>
  <c r="R33" i="19"/>
  <c r="U89" i="19"/>
  <c r="V85" i="19"/>
  <c r="S22" i="19"/>
  <c r="R29" i="19"/>
  <c r="S35" i="19"/>
  <c r="R42" i="19"/>
  <c r="V55" i="19"/>
  <c r="W48" i="19"/>
  <c r="T68" i="19"/>
  <c r="U61" i="19"/>
  <c r="R37" i="19"/>
  <c r="S33" i="19"/>
  <c r="R24" i="19"/>
  <c r="S20" i="19"/>
  <c r="U76" i="19"/>
  <c r="V72" i="19"/>
  <c r="U81" i="19"/>
  <c r="V74" i="19"/>
  <c r="U94" i="19"/>
  <c r="V87" i="19"/>
  <c r="T63" i="19"/>
  <c r="U59" i="19"/>
  <c r="V76" i="19"/>
  <c r="W72" i="19"/>
  <c r="S37" i="19"/>
  <c r="T33" i="19"/>
  <c r="X48" i="19"/>
  <c r="W55" i="19"/>
  <c r="W74" i="19"/>
  <c r="V81" i="19"/>
  <c r="V89" i="19"/>
  <c r="W85" i="19"/>
  <c r="U63" i="19"/>
  <c r="V59" i="19"/>
  <c r="T22" i="19"/>
  <c r="S29" i="19"/>
  <c r="S24" i="19"/>
  <c r="T20" i="19"/>
  <c r="T35" i="19"/>
  <c r="S42" i="19"/>
  <c r="W87" i="19"/>
  <c r="V94" i="19"/>
  <c r="U68" i="19"/>
  <c r="V61" i="19"/>
  <c r="V63" i="19"/>
  <c r="W59" i="19"/>
  <c r="T37" i="19"/>
  <c r="U33" i="19"/>
  <c r="W94" i="19"/>
  <c r="X87" i="19"/>
  <c r="V68" i="19"/>
  <c r="W61" i="19"/>
  <c r="T42" i="19"/>
  <c r="U35" i="19"/>
  <c r="T29" i="19"/>
  <c r="U22" i="19"/>
  <c r="W89" i="19"/>
  <c r="X85" i="19"/>
  <c r="W76" i="19"/>
  <c r="X72" i="19"/>
  <c r="W81" i="19"/>
  <c r="X74" i="19"/>
  <c r="T24" i="19"/>
  <c r="U20" i="19"/>
  <c r="X55" i="19"/>
  <c r="Y48" i="19"/>
  <c r="V35" i="19"/>
  <c r="U42" i="19"/>
  <c r="X89" i="19"/>
  <c r="Y85" i="19"/>
  <c r="U37" i="19"/>
  <c r="V33" i="19"/>
  <c r="Z48" i="19"/>
  <c r="Y55" i="19"/>
  <c r="X76" i="19"/>
  <c r="Y72" i="19"/>
  <c r="V22" i="19"/>
  <c r="U29" i="19"/>
  <c r="X81" i="19"/>
  <c r="Y74" i="19"/>
  <c r="W68" i="19"/>
  <c r="X61" i="19"/>
  <c r="U24" i="19"/>
  <c r="V20" i="19"/>
  <c r="X94" i="19"/>
  <c r="Y87" i="19"/>
  <c r="W63" i="19"/>
  <c r="X59" i="19"/>
  <c r="V37" i="19"/>
  <c r="W33" i="19"/>
  <c r="W35" i="19"/>
  <c r="V42" i="19"/>
  <c r="X63" i="19"/>
  <c r="Y59" i="19"/>
  <c r="V24" i="19"/>
  <c r="W20" i="19"/>
  <c r="Y89" i="19"/>
  <c r="Z85" i="19"/>
  <c r="Y76" i="19"/>
  <c r="Z72" i="19"/>
  <c r="Z74" i="19"/>
  <c r="Y81" i="19"/>
  <c r="Z87" i="19"/>
  <c r="Y94" i="19"/>
  <c r="X68" i="19"/>
  <c r="Y61" i="19"/>
  <c r="W22" i="19"/>
  <c r="V29" i="19"/>
  <c r="Z55" i="19"/>
  <c r="AA48" i="19"/>
  <c r="Z76" i="19"/>
  <c r="AA72" i="19"/>
  <c r="X35" i="19"/>
  <c r="W42" i="19"/>
  <c r="X22" i="19"/>
  <c r="W29" i="19"/>
  <c r="AA87" i="19"/>
  <c r="Z94" i="19"/>
  <c r="AB48" i="19"/>
  <c r="AA55" i="19"/>
  <c r="Z81" i="19"/>
  <c r="AA74" i="19"/>
  <c r="W37" i="19"/>
  <c r="X33" i="19"/>
  <c r="W24" i="19"/>
  <c r="X20" i="19"/>
  <c r="Z61" i="19"/>
  <c r="Y68" i="19"/>
  <c r="Z89" i="19"/>
  <c r="AA85" i="19"/>
  <c r="Y63" i="19"/>
  <c r="Z59" i="19"/>
  <c r="Z68" i="19"/>
  <c r="AA61" i="19"/>
  <c r="AB55" i="19"/>
  <c r="AC48" i="19"/>
  <c r="AC55" i="19"/>
  <c r="AA94" i="19"/>
  <c r="AB87" i="19"/>
  <c r="X42" i="19"/>
  <c r="Y35" i="19"/>
  <c r="X37" i="19"/>
  <c r="Y33" i="19"/>
  <c r="Z63" i="19"/>
  <c r="AA59" i="19"/>
  <c r="AA81" i="19"/>
  <c r="AB74" i="19"/>
  <c r="AA76" i="19"/>
  <c r="AB72" i="19"/>
  <c r="AA89" i="19"/>
  <c r="AB85" i="19"/>
  <c r="X24" i="19"/>
  <c r="Y20" i="19"/>
  <c r="X29" i="19"/>
  <c r="Y22" i="19"/>
  <c r="AA63" i="19"/>
  <c r="AB59" i="19"/>
  <c r="Z22" i="19"/>
  <c r="Y29" i="19"/>
  <c r="Y37" i="19"/>
  <c r="Z33" i="19"/>
  <c r="AB94" i="19"/>
  <c r="AC87" i="19"/>
  <c r="AC94" i="19"/>
  <c r="AA68" i="19"/>
  <c r="AB61" i="19"/>
  <c r="AB89" i="19"/>
  <c r="AC85" i="19"/>
  <c r="Y42" i="19"/>
  <c r="Z35" i="19"/>
  <c r="AB76" i="19"/>
  <c r="AC72" i="19"/>
  <c r="Y24" i="19"/>
  <c r="Z20" i="19"/>
  <c r="AC74" i="19"/>
  <c r="AC81" i="19"/>
  <c r="AB81" i="19"/>
  <c r="AC76" i="19"/>
  <c r="Z24" i="19"/>
  <c r="AA20" i="19"/>
  <c r="AA35" i="19"/>
  <c r="Z42" i="19"/>
  <c r="AB68" i="19"/>
  <c r="AC61" i="19"/>
  <c r="AC68" i="19"/>
  <c r="AC89" i="19"/>
  <c r="AA22" i="19"/>
  <c r="Z29" i="19"/>
  <c r="Z37" i="19"/>
  <c r="AA33" i="19"/>
  <c r="AB63" i="19"/>
  <c r="AC59" i="19"/>
  <c r="AA37" i="19"/>
  <c r="AB33" i="19"/>
  <c r="AB35" i="19"/>
  <c r="AA42" i="19"/>
  <c r="AC63" i="19"/>
  <c r="AB22" i="19"/>
  <c r="AA29" i="19"/>
  <c r="AA24" i="19"/>
  <c r="AB20" i="19"/>
  <c r="AB29" i="19"/>
  <c r="AC22" i="19"/>
  <c r="AC29" i="19"/>
  <c r="AB42" i="19"/>
  <c r="AC35" i="19"/>
  <c r="AC42" i="19"/>
  <c r="AB24" i="19"/>
  <c r="AC20" i="19"/>
  <c r="AB37" i="19"/>
  <c r="AC33" i="19"/>
  <c r="AC37" i="19"/>
  <c r="AC24" i="19"/>
  <c r="V13" i="18"/>
  <c r="S13" i="18"/>
  <c r="W13" i="18"/>
  <c r="K7" i="18"/>
  <c r="U13" i="18"/>
  <c r="Y13" i="18"/>
  <c r="X13" i="18"/>
  <c r="X9" i="18"/>
  <c r="Y8" i="18"/>
  <c r="P8" i="18"/>
  <c r="T10" i="18"/>
  <c r="L10" i="18"/>
  <c r="L13" i="18"/>
  <c r="P10" i="18"/>
  <c r="P13" i="18"/>
  <c r="L9" i="18"/>
  <c r="O8" i="18"/>
  <c r="O10" i="18"/>
  <c r="O13" i="18"/>
  <c r="T8" i="18"/>
  <c r="J98" i="17"/>
  <c r="J102" i="17"/>
  <c r="J106" i="17"/>
  <c r="J97" i="17"/>
  <c r="J105" i="17"/>
  <c r="J99" i="17"/>
  <c r="J103" i="17"/>
  <c r="J107" i="17"/>
  <c r="J1" i="17"/>
  <c r="J100" i="17"/>
  <c r="J104" i="17"/>
  <c r="J101" i="17"/>
  <c r="K7" i="17"/>
  <c r="T13" i="17"/>
  <c r="T1" i="17"/>
  <c r="X1" i="17"/>
  <c r="X13" i="17"/>
  <c r="U1" i="17"/>
  <c r="U13" i="17"/>
  <c r="Y1" i="17"/>
  <c r="Y13" i="17"/>
  <c r="V13" i="17"/>
  <c r="V1" i="17"/>
  <c r="Q8" i="17"/>
  <c r="Y9" i="17"/>
  <c r="U8" i="17"/>
  <c r="L8" i="17"/>
  <c r="M10" i="17"/>
  <c r="M13" i="17"/>
  <c r="Q10" i="17"/>
  <c r="Q13" i="17"/>
  <c r="W13" i="17"/>
  <c r="K8" i="17"/>
  <c r="N8" i="17"/>
  <c r="S13" i="17"/>
  <c r="I13" i="17"/>
  <c r="K28" i="19"/>
  <c r="J28" i="19"/>
  <c r="R20" i="16"/>
  <c r="M16" i="19"/>
  <c r="M15" i="19"/>
  <c r="L80" i="19"/>
  <c r="L41" i="19"/>
  <c r="L54" i="19"/>
  <c r="L28" i="19"/>
  <c r="L7" i="18"/>
  <c r="T13" i="18"/>
  <c r="K97" i="17"/>
  <c r="K101" i="17"/>
  <c r="K105" i="17"/>
  <c r="K1" i="17"/>
  <c r="K104" i="17"/>
  <c r="K98" i="17"/>
  <c r="K102" i="17"/>
  <c r="K106" i="17"/>
  <c r="K99" i="17"/>
  <c r="K103" i="17"/>
  <c r="K107" i="17"/>
  <c r="K100" i="17"/>
  <c r="L7" i="17"/>
  <c r="N15" i="19"/>
  <c r="M54" i="19"/>
  <c r="M67" i="19"/>
  <c r="M41" i="19"/>
  <c r="M80" i="19"/>
  <c r="M93" i="19"/>
  <c r="M28" i="19"/>
  <c r="M7" i="18"/>
  <c r="L100" i="17"/>
  <c r="L104" i="17"/>
  <c r="L99" i="17"/>
  <c r="L98" i="17"/>
  <c r="L102" i="17"/>
  <c r="L106" i="17"/>
  <c r="L97" i="17"/>
  <c r="L101" i="17"/>
  <c r="L107" i="17"/>
  <c r="L1" i="17"/>
  <c r="L103" i="17"/>
  <c r="L105" i="17"/>
  <c r="M7" i="17"/>
  <c r="N54" i="19"/>
  <c r="N41" i="19"/>
  <c r="N93" i="19"/>
  <c r="N67" i="19"/>
  <c r="N28" i="19"/>
  <c r="N80" i="19"/>
  <c r="O15" i="19"/>
  <c r="N7" i="18"/>
  <c r="M97" i="17"/>
  <c r="M101" i="17"/>
  <c r="M105" i="17"/>
  <c r="M100" i="17"/>
  <c r="M99" i="17"/>
  <c r="M103" i="17"/>
  <c r="M102" i="17"/>
  <c r="M1" i="17"/>
  <c r="M104" i="17"/>
  <c r="M107" i="17"/>
  <c r="M98" i="17"/>
  <c r="M106" i="17"/>
  <c r="N7" i="17"/>
  <c r="O28" i="19"/>
  <c r="O67" i="19"/>
  <c r="O54" i="19"/>
  <c r="O80" i="19"/>
  <c r="O93" i="19"/>
  <c r="O41" i="19"/>
  <c r="P15" i="19"/>
  <c r="O7" i="18"/>
  <c r="N98" i="17"/>
  <c r="N102" i="17"/>
  <c r="N97" i="17"/>
  <c r="N100" i="17"/>
  <c r="N104" i="17"/>
  <c r="N99" i="17"/>
  <c r="N103" i="17"/>
  <c r="N101" i="17"/>
  <c r="N1" i="17"/>
  <c r="N106" i="17"/>
  <c r="N107" i="17"/>
  <c r="N105" i="17"/>
  <c r="O7" i="17"/>
  <c r="P67" i="19"/>
  <c r="P41" i="19"/>
  <c r="P28" i="19"/>
  <c r="P80" i="19"/>
  <c r="P93" i="19"/>
  <c r="Q15" i="19"/>
  <c r="P7" i="18"/>
  <c r="O99" i="17"/>
  <c r="O103" i="17"/>
  <c r="O98" i="17"/>
  <c r="O97" i="17"/>
  <c r="O101" i="17"/>
  <c r="O105" i="17"/>
  <c r="O104" i="17"/>
  <c r="O106" i="17"/>
  <c r="O102" i="17"/>
  <c r="O1" i="17"/>
  <c r="O100" i="17"/>
  <c r="O107" i="17"/>
  <c r="P7" i="17"/>
  <c r="R15" i="19"/>
  <c r="Q93" i="19"/>
  <c r="Q67" i="19"/>
  <c r="Q28" i="19"/>
  <c r="Q80" i="19"/>
  <c r="Q41" i="19"/>
  <c r="Q7" i="18"/>
  <c r="P100" i="17"/>
  <c r="P104" i="17"/>
  <c r="P99" i="17"/>
  <c r="P98" i="17"/>
  <c r="P102" i="17"/>
  <c r="P105" i="17"/>
  <c r="P107" i="17"/>
  <c r="P97" i="17"/>
  <c r="P103" i="17"/>
  <c r="P106" i="17"/>
  <c r="P101" i="17"/>
  <c r="P1" i="17"/>
  <c r="Q7" i="17"/>
  <c r="R93" i="19"/>
  <c r="R67" i="19"/>
  <c r="R80" i="19"/>
  <c r="R41" i="19"/>
  <c r="R28" i="19"/>
  <c r="S15" i="19"/>
  <c r="Y19" i="16"/>
  <c r="R7" i="18"/>
  <c r="Q97" i="17"/>
  <c r="Q101" i="17"/>
  <c r="Q105" i="17"/>
  <c r="Q99" i="17"/>
  <c r="Q103" i="17"/>
  <c r="Q1" i="17"/>
  <c r="Q98" i="17"/>
  <c r="Q104" i="17"/>
  <c r="Q107" i="17"/>
  <c r="Q100" i="17"/>
  <c r="Q102" i="17"/>
  <c r="Q106" i="17"/>
  <c r="R7" i="17"/>
  <c r="S67" i="19"/>
  <c r="S80" i="19"/>
  <c r="S41" i="19"/>
  <c r="S28" i="19"/>
  <c r="S93" i="19"/>
  <c r="T15" i="19"/>
  <c r="Z19" i="16"/>
  <c r="S7" i="18"/>
  <c r="R98" i="17"/>
  <c r="R102" i="17"/>
  <c r="R97" i="17"/>
  <c r="R100" i="17"/>
  <c r="R104" i="17"/>
  <c r="R101" i="17"/>
  <c r="R106" i="17"/>
  <c r="R99" i="17"/>
  <c r="R105" i="17"/>
  <c r="R1" i="17"/>
  <c r="R103" i="17"/>
  <c r="R107" i="17"/>
  <c r="S7" i="17"/>
  <c r="AA19" i="16"/>
  <c r="U15" i="19"/>
  <c r="T67" i="19"/>
  <c r="T41" i="19"/>
  <c r="T80" i="19"/>
  <c r="T93" i="19"/>
  <c r="T28" i="19"/>
  <c r="S100" i="17"/>
  <c r="S104" i="17"/>
  <c r="S97" i="17"/>
  <c r="S101" i="17"/>
  <c r="S105" i="17"/>
  <c r="S98" i="17"/>
  <c r="S102" i="17"/>
  <c r="S106" i="17"/>
  <c r="S99" i="17"/>
  <c r="S1" i="17"/>
  <c r="S103" i="17"/>
  <c r="S107" i="17"/>
  <c r="U93" i="19"/>
  <c r="U80" i="19"/>
  <c r="U67" i="19"/>
  <c r="U41" i="19"/>
  <c r="U28" i="19"/>
  <c r="AB19" i="16"/>
  <c r="V15" i="19"/>
  <c r="V67" i="19"/>
  <c r="V93" i="19"/>
  <c r="V28" i="19"/>
  <c r="V80" i="19"/>
  <c r="V41" i="19"/>
  <c r="W15" i="19"/>
  <c r="AC19" i="16"/>
  <c r="X15" i="19"/>
  <c r="AD19" i="16"/>
  <c r="W67" i="19"/>
  <c r="W80" i="19"/>
  <c r="W93" i="19"/>
  <c r="W41" i="19"/>
  <c r="W28" i="19"/>
  <c r="Y15" i="19"/>
  <c r="AE19" i="16"/>
  <c r="X80" i="19"/>
  <c r="X67" i="19"/>
  <c r="X93" i="19"/>
  <c r="X28" i="19"/>
  <c r="X41" i="19"/>
  <c r="AF19" i="16"/>
  <c r="Z15" i="19"/>
  <c r="Y80" i="19"/>
  <c r="Y41" i="19"/>
  <c r="Y28" i="19"/>
  <c r="Y93" i="19"/>
  <c r="Y67" i="19"/>
  <c r="Z93" i="19"/>
  <c r="Z28" i="19"/>
  <c r="Z67" i="19"/>
  <c r="Z80" i="19"/>
  <c r="Z41" i="19"/>
  <c r="AA15" i="19"/>
  <c r="AG19" i="16"/>
  <c r="AH19" i="16"/>
  <c r="AC15" i="19"/>
  <c r="AB15" i="19"/>
  <c r="AA93" i="19"/>
  <c r="AA41" i="19"/>
  <c r="AA80" i="19"/>
  <c r="AA28" i="19"/>
  <c r="AA67" i="19"/>
  <c r="AB80" i="19"/>
  <c r="AB28" i="19"/>
  <c r="AB41" i="19"/>
  <c r="AB67" i="19"/>
  <c r="AB93" i="19"/>
  <c r="AC80" i="19"/>
  <c r="AC93" i="19"/>
  <c r="AC67" i="19"/>
  <c r="AC28" i="19"/>
  <c r="AC41" i="19"/>
  <c r="AB16" i="16" a="1"/>
  <c r="AB16" i="16"/>
  <c r="AB20" i="16"/>
  <c r="W16" i="19"/>
  <c r="AD16" i="16" a="1"/>
  <c r="AD16" i="16"/>
  <c r="AD20" i="16"/>
  <c r="Y16" i="19"/>
  <c r="Y16" i="16" a="1"/>
  <c r="Y16" i="16"/>
  <c r="Y20" i="16"/>
  <c r="T16" i="19"/>
  <c r="AG16" i="16" a="1"/>
  <c r="AG16" i="16"/>
  <c r="AG20" i="16"/>
  <c r="AB16" i="19"/>
  <c r="AC16" i="16" a="1"/>
  <c r="AC16" i="16"/>
  <c r="AC20" i="16"/>
  <c r="X16" i="19"/>
  <c r="AA16" i="16" a="1"/>
  <c r="AA16" i="16"/>
  <c r="AA20" i="16"/>
  <c r="V16" i="19"/>
  <c r="AE16" i="16" a="1"/>
  <c r="AE16" i="16"/>
  <c r="AE20" i="16"/>
  <c r="Z16" i="19"/>
  <c r="Z16" i="16" a="1"/>
  <c r="Z16" i="16"/>
  <c r="Z20" i="16"/>
  <c r="U16" i="19"/>
  <c r="AF16" i="16" a="1"/>
  <c r="AF16" i="16"/>
  <c r="AF20" i="16"/>
  <c r="AA16" i="19"/>
  <c r="AH16" i="16" a="1"/>
  <c r="AH16" i="16"/>
  <c r="AH20" i="16"/>
  <c r="AC16" i="19"/>
  <c r="U20" i="16"/>
  <c r="P16" i="19"/>
  <c r="W20" i="16"/>
  <c r="R16" i="19"/>
  <c r="V20" i="16"/>
  <c r="Q16" i="19"/>
  <c r="X20" i="16"/>
  <c r="S16" i="19"/>
  <c r="S20" i="16"/>
  <c r="N16" i="19"/>
  <c r="T20" i="16"/>
  <c r="O16" i="19"/>
  <c r="N20" i="16"/>
  <c r="H16" i="16" a="1"/>
  <c r="H16" i="16"/>
  <c r="H20" i="16"/>
  <c r="Q20" i="16"/>
  <c r="L16" i="19"/>
  <c r="O20" i="16"/>
  <c r="J16" i="19"/>
  <c r="P20" i="16"/>
  <c r="K16" i="19"/>
  <c r="I20" i="16"/>
  <c r="M20" i="16"/>
  <c r="L20" i="16"/>
  <c r="K20" i="16"/>
  <c r="J20" i="16"/>
  <c r="J59" i="17"/>
  <c r="K59" i="17"/>
  <c r="L59" i="17"/>
  <c r="M59" i="17"/>
  <c r="N59" i="17"/>
  <c r="O59" i="17"/>
  <c r="P59" i="17"/>
  <c r="Q59" i="17"/>
  <c r="R59" i="17"/>
  <c r="S59" i="17"/>
  <c r="T59" i="17"/>
  <c r="U59" i="17"/>
  <c r="V59" i="17"/>
  <c r="W59" i="17"/>
  <c r="X59" i="17"/>
  <c r="Y59" i="17"/>
  <c r="J55" i="17"/>
  <c r="K55" i="17"/>
  <c r="L55" i="17"/>
  <c r="M55" i="17"/>
  <c r="N55" i="17"/>
  <c r="O55" i="17"/>
  <c r="P55" i="17"/>
  <c r="Q55" i="17"/>
  <c r="R55" i="17"/>
  <c r="S55" i="17"/>
  <c r="T55" i="17"/>
  <c r="U55" i="17"/>
  <c r="V55" i="17"/>
  <c r="W55" i="17"/>
  <c r="X55" i="17"/>
  <c r="Y55" i="17"/>
  <c r="J58" i="17"/>
  <c r="K58" i="17"/>
  <c r="L58" i="17"/>
  <c r="M58" i="17"/>
  <c r="N58" i="17"/>
  <c r="O58" i="17"/>
  <c r="P58" i="17"/>
  <c r="Q58" i="17"/>
  <c r="R58" i="17"/>
  <c r="S58" i="17"/>
  <c r="T58" i="17"/>
  <c r="U58" i="17"/>
  <c r="V58" i="17"/>
  <c r="W58" i="17"/>
  <c r="X58" i="17"/>
  <c r="Y58" i="17"/>
  <c r="J50" i="17"/>
  <c r="K50" i="17"/>
  <c r="L50" i="17"/>
  <c r="M50" i="17"/>
  <c r="N50" i="17"/>
  <c r="O50" i="17"/>
  <c r="P50" i="17"/>
  <c r="Q50" i="17"/>
  <c r="R50" i="17"/>
  <c r="S50" i="17"/>
  <c r="T50" i="17"/>
  <c r="U50" i="17"/>
  <c r="V50" i="17"/>
  <c r="W50" i="17"/>
  <c r="X50" i="17"/>
  <c r="Y50" i="17"/>
  <c r="J53" i="17"/>
  <c r="K53" i="17"/>
  <c r="L53" i="17"/>
  <c r="M53" i="17"/>
  <c r="N53" i="17"/>
  <c r="O53" i="17"/>
  <c r="P53" i="17"/>
  <c r="Q53" i="17"/>
  <c r="R53" i="17"/>
  <c r="S53" i="17"/>
  <c r="T53" i="17"/>
  <c r="U53" i="17"/>
  <c r="V53" i="17"/>
  <c r="W53" i="17"/>
  <c r="X53" i="17"/>
  <c r="Y53" i="17"/>
  <c r="J56" i="17"/>
  <c r="K56" i="17"/>
  <c r="L56" i="17"/>
  <c r="M56" i="17"/>
  <c r="N56" i="17"/>
  <c r="O56" i="17"/>
  <c r="P56" i="17"/>
  <c r="Q56" i="17"/>
  <c r="R56" i="17"/>
  <c r="S56" i="17"/>
  <c r="T56" i="17"/>
  <c r="U56" i="17"/>
  <c r="V56" i="17"/>
  <c r="W56" i="17"/>
  <c r="X56" i="17"/>
  <c r="Y56" i="17"/>
  <c r="J51" i="17"/>
  <c r="K51" i="17"/>
  <c r="L51" i="17"/>
  <c r="M51" i="17"/>
  <c r="N51" i="17"/>
  <c r="O51" i="17"/>
  <c r="P51" i="17"/>
  <c r="Q51" i="17"/>
  <c r="R51" i="17"/>
  <c r="S51" i="17"/>
  <c r="T51" i="17"/>
  <c r="U51" i="17"/>
  <c r="V51" i="17"/>
  <c r="W51" i="17"/>
  <c r="X51" i="17"/>
  <c r="Y51" i="17"/>
  <c r="J60" i="17"/>
  <c r="K60" i="17"/>
  <c r="L60" i="17"/>
  <c r="M60" i="17"/>
  <c r="N60" i="17"/>
  <c r="O60" i="17"/>
  <c r="P60" i="17"/>
  <c r="Q60" i="17"/>
  <c r="R60" i="17"/>
  <c r="S60" i="17"/>
  <c r="T60" i="17"/>
  <c r="U60" i="17"/>
  <c r="V60" i="17"/>
  <c r="W60" i="17"/>
  <c r="X60" i="17"/>
  <c r="Y60" i="17"/>
  <c r="J52" i="17"/>
  <c r="K52" i="17"/>
  <c r="L52" i="17"/>
  <c r="M52" i="17"/>
  <c r="N52" i="17"/>
  <c r="O52" i="17"/>
  <c r="P52" i="17"/>
  <c r="Q52" i="17"/>
  <c r="R52" i="17"/>
  <c r="S52" i="17"/>
  <c r="T52" i="17"/>
  <c r="U52" i="17"/>
  <c r="V52" i="17"/>
  <c r="W52" i="17"/>
  <c r="X52" i="17"/>
  <c r="Y52" i="17"/>
  <c r="J57" i="17"/>
  <c r="K57" i="17"/>
  <c r="L57" i="17"/>
  <c r="M57" i="17"/>
  <c r="N57" i="17"/>
  <c r="O57" i="17"/>
  <c r="P57" i="17"/>
  <c r="Q57" i="17"/>
  <c r="R57" i="17"/>
  <c r="S57" i="17"/>
  <c r="T57" i="17"/>
  <c r="U57" i="17"/>
  <c r="V57" i="17"/>
  <c r="W57" i="17"/>
  <c r="X57" i="17"/>
  <c r="Y57" i="17"/>
  <c r="J54" i="17"/>
  <c r="K54" i="17"/>
  <c r="L54" i="17"/>
  <c r="M54" i="17"/>
  <c r="N54" i="17"/>
  <c r="O54" i="17"/>
  <c r="P54" i="17"/>
  <c r="Q54" i="17"/>
  <c r="R54" i="17"/>
  <c r="S54" i="17"/>
  <c r="T54" i="17"/>
  <c r="U54" i="17"/>
  <c r="V54" i="17"/>
  <c r="W54" i="17"/>
  <c r="X54" i="17"/>
  <c r="Y54" i="17"/>
  <c r="S90" i="18"/>
  <c r="T90" i="18"/>
  <c r="U90" i="18"/>
  <c r="V90" i="18"/>
  <c r="W90" i="18"/>
  <c r="X90" i="18"/>
  <c r="Y90" i="18"/>
  <c r="T82" i="17"/>
  <c r="U82" i="17"/>
  <c r="V82" i="17"/>
  <c r="W82" i="17"/>
  <c r="X82" i="17"/>
  <c r="Y82" i="17"/>
  <c r="O47" i="19"/>
  <c r="O50" i="19"/>
  <c r="P46" i="19"/>
  <c r="P47" i="19"/>
  <c r="Q47" i="19"/>
  <c r="R47" i="19"/>
  <c r="S82" i="17"/>
  <c r="X100" i="18"/>
  <c r="X104" i="18"/>
  <c r="X99" i="18"/>
  <c r="X103" i="18"/>
  <c r="X98" i="18"/>
  <c r="X102" i="18"/>
  <c r="X97" i="18"/>
  <c r="X101" i="18"/>
  <c r="X105" i="18"/>
  <c r="X106" i="18"/>
  <c r="X107" i="18"/>
  <c r="T100" i="18"/>
  <c r="T104" i="18"/>
  <c r="T99" i="18"/>
  <c r="T103" i="18"/>
  <c r="T98" i="18"/>
  <c r="T102" i="18"/>
  <c r="T97" i="18"/>
  <c r="T101" i="18"/>
  <c r="T105" i="18"/>
  <c r="T106" i="18"/>
  <c r="T107" i="18"/>
  <c r="P50" i="19"/>
  <c r="Q46" i="19"/>
  <c r="P54" i="19"/>
  <c r="W99" i="18"/>
  <c r="W103" i="18"/>
  <c r="W98" i="18"/>
  <c r="W102" i="18"/>
  <c r="W97" i="18"/>
  <c r="W101" i="18"/>
  <c r="W100" i="18"/>
  <c r="W104" i="18"/>
  <c r="W105" i="18"/>
  <c r="W107" i="18"/>
  <c r="W106" i="18"/>
  <c r="S99" i="18"/>
  <c r="S103" i="18"/>
  <c r="S98" i="18"/>
  <c r="S102" i="18"/>
  <c r="S97" i="18"/>
  <c r="S101" i="18"/>
  <c r="S105" i="18"/>
  <c r="S100" i="18"/>
  <c r="S104" i="18"/>
  <c r="S106" i="18"/>
  <c r="S107" i="18"/>
  <c r="V98" i="18"/>
  <c r="V102" i="18"/>
  <c r="V106" i="18"/>
  <c r="V97" i="18"/>
  <c r="V101" i="18"/>
  <c r="V100" i="18"/>
  <c r="V104" i="18"/>
  <c r="V99" i="18"/>
  <c r="V103" i="18"/>
  <c r="V107" i="18"/>
  <c r="V105" i="18"/>
  <c r="Y97" i="18"/>
  <c r="Y101" i="18"/>
  <c r="Y105" i="18"/>
  <c r="Y100" i="18"/>
  <c r="Y104" i="18"/>
  <c r="Y99" i="18"/>
  <c r="Y103" i="18"/>
  <c r="Y98" i="18"/>
  <c r="Y102" i="18"/>
  <c r="Y106" i="18"/>
  <c r="Y107" i="18"/>
  <c r="U97" i="18"/>
  <c r="U101" i="18"/>
  <c r="U105" i="18"/>
  <c r="U100" i="18"/>
  <c r="U104" i="18"/>
  <c r="U99" i="18"/>
  <c r="U103" i="18"/>
  <c r="U98" i="18"/>
  <c r="U102" i="18"/>
  <c r="U106" i="18"/>
  <c r="U107" i="18"/>
  <c r="Q50" i="19"/>
  <c r="R46" i="19"/>
  <c r="Q54" i="19"/>
  <c r="R50" i="19"/>
  <c r="S46" i="19"/>
  <c r="R54" i="19"/>
  <c r="S50" i="19"/>
  <c r="T46" i="19"/>
  <c r="S54" i="19"/>
  <c r="T50" i="19"/>
  <c r="U46" i="19"/>
  <c r="T54" i="19"/>
  <c r="U50" i="19"/>
  <c r="V46" i="19"/>
  <c r="U54" i="19"/>
  <c r="V50" i="19"/>
  <c r="W46" i="19"/>
  <c r="V54" i="19"/>
  <c r="W50" i="19"/>
  <c r="X46" i="19"/>
  <c r="W54" i="19"/>
  <c r="X50" i="19"/>
  <c r="Y46" i="19"/>
  <c r="X54" i="19"/>
  <c r="Y50" i="19"/>
  <c r="Z46" i="19"/>
  <c r="Y54" i="19"/>
  <c r="Z50" i="19"/>
  <c r="AA46" i="19"/>
  <c r="Z54" i="19"/>
  <c r="AA50" i="19"/>
  <c r="AB46" i="19"/>
  <c r="AA54" i="19"/>
  <c r="AB50" i="19"/>
  <c r="AC46" i="19"/>
  <c r="AB54" i="19"/>
  <c r="AC50" i="19"/>
  <c r="AC54" i="19"/>
  <c r="X89" i="18"/>
  <c r="U89" i="18"/>
  <c r="Y89" i="18"/>
  <c r="W89" i="17"/>
  <c r="V89" i="18"/>
  <c r="X89" i="17"/>
  <c r="Y89" i="17"/>
  <c r="U89" i="17"/>
  <c r="W89" i="18"/>
  <c r="V89" i="17"/>
  <c r="S87" i="18"/>
  <c r="Y87" i="17"/>
  <c r="T87" i="18"/>
  <c r="S87" i="17"/>
  <c r="X87" i="17"/>
  <c r="X87" i="18"/>
  <c r="T87" i="17"/>
  <c r="W87" i="18"/>
  <c r="V87" i="17"/>
  <c r="Y87" i="18"/>
  <c r="V87" i="18"/>
  <c r="U87" i="17"/>
  <c r="U87" i="18"/>
  <c r="W87" i="17"/>
  <c r="X110" i="18"/>
  <c r="U110" i="18"/>
  <c r="V110" i="18"/>
  <c r="X110" i="17"/>
  <c r="V110" i="17"/>
  <c r="Y110" i="17"/>
  <c r="Y110" i="18"/>
  <c r="W110" i="17"/>
  <c r="U110" i="17"/>
  <c r="W110" i="18"/>
  <c r="J2" i="8"/>
  <c r="K107" i="8"/>
  <c r="K103" i="8"/>
  <c r="K99" i="8"/>
  <c r="K102" i="8"/>
  <c r="J98" i="8"/>
  <c r="J107" i="8"/>
  <c r="J103" i="8"/>
  <c r="J99" i="8"/>
  <c r="K106" i="8"/>
  <c r="J102" i="8"/>
  <c r="J106" i="8"/>
  <c r="K98" i="8"/>
  <c r="J104" i="8"/>
  <c r="J100" i="8"/>
  <c r="K104" i="8"/>
  <c r="J97" i="8"/>
  <c r="J105" i="8"/>
  <c r="K101" i="8"/>
  <c r="K100" i="8"/>
  <c r="K105" i="8"/>
  <c r="J101" i="8"/>
  <c r="J54" i="8"/>
  <c r="K54" i="8"/>
  <c r="K97" i="8"/>
  <c r="K88" i="8"/>
  <c r="J76" i="17"/>
  <c r="J29" i="17"/>
  <c r="K76" i="17"/>
  <c r="K29" i="17"/>
  <c r="L76" i="17"/>
  <c r="L29" i="17"/>
  <c r="M76" i="17"/>
  <c r="M29" i="17"/>
  <c r="M90" i="18"/>
  <c r="Q90" i="18"/>
  <c r="J90" i="18"/>
  <c r="J43" i="18"/>
  <c r="K90" i="18"/>
  <c r="K43" i="18"/>
  <c r="L90" i="18"/>
  <c r="L43" i="18"/>
  <c r="M43" i="18"/>
  <c r="N90" i="18"/>
  <c r="N43" i="18"/>
  <c r="O90" i="18"/>
  <c r="O43" i="18"/>
  <c r="P90" i="18"/>
  <c r="P43" i="18"/>
  <c r="Q43" i="18"/>
  <c r="R90" i="18"/>
  <c r="R43" i="18"/>
  <c r="S43" i="18"/>
  <c r="T43" i="18"/>
  <c r="U43" i="18"/>
  <c r="V43" i="18"/>
  <c r="W43" i="18"/>
  <c r="X43" i="18"/>
  <c r="Y43" i="18"/>
  <c r="K93" i="8"/>
  <c r="J89" i="17"/>
  <c r="J42" i="17"/>
  <c r="L89" i="17"/>
  <c r="P89" i="17"/>
  <c r="N89" i="17"/>
  <c r="M89" i="17"/>
  <c r="O89" i="17"/>
  <c r="Q89" i="17"/>
  <c r="K89" i="17"/>
  <c r="R89" i="17"/>
  <c r="J87" i="18"/>
  <c r="J40" i="18"/>
  <c r="M87" i="18"/>
  <c r="N87" i="18"/>
  <c r="O87" i="18"/>
  <c r="Q87" i="18"/>
  <c r="R87" i="18"/>
  <c r="L87" i="18"/>
  <c r="P87" i="18"/>
  <c r="K87" i="18"/>
  <c r="K90" i="8"/>
  <c r="K82" i="17"/>
  <c r="O82" i="17"/>
  <c r="M82" i="17"/>
  <c r="R82" i="17"/>
  <c r="N82" i="17"/>
  <c r="J82" i="17"/>
  <c r="J35" i="17"/>
  <c r="K35" i="17"/>
  <c r="L82" i="17"/>
  <c r="L35" i="17"/>
  <c r="M35" i="17"/>
  <c r="N35" i="17"/>
  <c r="O35" i="17"/>
  <c r="P82" i="17"/>
  <c r="P35" i="17"/>
  <c r="Q82" i="17"/>
  <c r="Q35" i="17"/>
  <c r="R35" i="17"/>
  <c r="S35" i="17"/>
  <c r="T35" i="17"/>
  <c r="U35" i="17"/>
  <c r="V35" i="17"/>
  <c r="W35" i="17"/>
  <c r="X35" i="17"/>
  <c r="Y35" i="17"/>
  <c r="K87" i="8"/>
  <c r="M87" i="17"/>
  <c r="Q87" i="17"/>
  <c r="L87" i="17"/>
  <c r="N87" i="17"/>
  <c r="J87" i="17"/>
  <c r="J40" i="17"/>
  <c r="P87" i="17"/>
  <c r="K87" i="17"/>
  <c r="R87" i="17"/>
  <c r="O87" i="17"/>
  <c r="O89" i="18"/>
  <c r="J89" i="18"/>
  <c r="J42" i="18"/>
  <c r="K89" i="18"/>
  <c r="M89" i="18"/>
  <c r="L89" i="18"/>
  <c r="P89" i="18"/>
  <c r="Q89" i="18"/>
  <c r="N89" i="18"/>
  <c r="R89" i="18"/>
  <c r="N98" i="18"/>
  <c r="N102" i="18"/>
  <c r="N106" i="18"/>
  <c r="N97" i="18"/>
  <c r="N101" i="18"/>
  <c r="N105" i="18"/>
  <c r="N100" i="18"/>
  <c r="N104" i="18"/>
  <c r="N99" i="18"/>
  <c r="N103" i="18"/>
  <c r="N107" i="18"/>
  <c r="O99" i="18"/>
  <c r="O103" i="18"/>
  <c r="O98" i="18"/>
  <c r="O102" i="18"/>
  <c r="O97" i="18"/>
  <c r="O101" i="18"/>
  <c r="O105" i="18"/>
  <c r="O100" i="18"/>
  <c r="O104" i="18"/>
  <c r="O107" i="18"/>
  <c r="O106" i="18"/>
  <c r="J97" i="18"/>
  <c r="J50" i="18"/>
  <c r="J101" i="18"/>
  <c r="J54" i="18"/>
  <c r="J105" i="18"/>
  <c r="J58" i="18"/>
  <c r="J98" i="18"/>
  <c r="J51" i="18"/>
  <c r="J102" i="18"/>
  <c r="J55" i="18"/>
  <c r="J106" i="18"/>
  <c r="J59" i="18"/>
  <c r="J99" i="18"/>
  <c r="J52" i="18"/>
  <c r="J103" i="18"/>
  <c r="J56" i="18"/>
  <c r="J107" i="18"/>
  <c r="J60" i="18"/>
  <c r="J100" i="18"/>
  <c r="J53" i="18"/>
  <c r="J104" i="18"/>
  <c r="J57" i="18"/>
  <c r="L100" i="18"/>
  <c r="L104" i="18"/>
  <c r="L99" i="18"/>
  <c r="L103" i="18"/>
  <c r="L98" i="18"/>
  <c r="L102" i="18"/>
  <c r="L97" i="18"/>
  <c r="L101" i="18"/>
  <c r="L105" i="18"/>
  <c r="L106" i="18"/>
  <c r="L107" i="18"/>
  <c r="AC83" i="8"/>
  <c r="O110" i="18"/>
  <c r="J110" i="18"/>
  <c r="J90" i="8"/>
  <c r="AC90" i="8"/>
  <c r="R110" i="17"/>
  <c r="AC77" i="8"/>
  <c r="O110" i="17"/>
  <c r="J88" i="8"/>
  <c r="AC88" i="8"/>
  <c r="AC80" i="8"/>
  <c r="L110" i="18"/>
  <c r="AC94" i="8"/>
  <c r="K42" i="17"/>
  <c r="L42" i="17"/>
  <c r="M42" i="17"/>
  <c r="N42" i="17"/>
  <c r="O42" i="17"/>
  <c r="P42" i="17"/>
  <c r="Q42" i="17"/>
  <c r="R42" i="17"/>
  <c r="J93" i="8"/>
  <c r="AC93" i="8"/>
  <c r="AC89" i="8"/>
  <c r="Q110" i="17"/>
  <c r="P110" i="17"/>
  <c r="AC96" i="8"/>
  <c r="AC92" i="8"/>
  <c r="AC68" i="8"/>
  <c r="J87" i="8"/>
  <c r="J40" i="8"/>
  <c r="AC87" i="8"/>
  <c r="K99" i="18"/>
  <c r="K103" i="18"/>
  <c r="K98" i="18"/>
  <c r="K102" i="18"/>
  <c r="K97" i="18"/>
  <c r="K100" i="18"/>
  <c r="K101" i="18"/>
  <c r="K104" i="18"/>
  <c r="K105" i="18"/>
  <c r="K106" i="18"/>
  <c r="K107" i="18"/>
  <c r="K110" i="18"/>
  <c r="M97" i="18"/>
  <c r="M101" i="18"/>
  <c r="M105" i="18"/>
  <c r="M100" i="18"/>
  <c r="M104" i="18"/>
  <c r="M99" i="18"/>
  <c r="M103" i="18"/>
  <c r="M98" i="18"/>
  <c r="M102" i="18"/>
  <c r="M106" i="18"/>
  <c r="M107" i="18"/>
  <c r="K42" i="18"/>
  <c r="L42" i="18"/>
  <c r="M42" i="18"/>
  <c r="N42" i="18"/>
  <c r="O42" i="18"/>
  <c r="P42" i="18"/>
  <c r="Q42" i="18"/>
  <c r="R42" i="18"/>
  <c r="K40" i="17"/>
  <c r="L40" i="17"/>
  <c r="M40" i="17"/>
  <c r="N40" i="17"/>
  <c r="O40" i="17"/>
  <c r="P40" i="17"/>
  <c r="Q40" i="17"/>
  <c r="R40" i="17"/>
  <c r="S40" i="17"/>
  <c r="T40" i="17"/>
  <c r="U40" i="17"/>
  <c r="V40" i="17"/>
  <c r="W40" i="17"/>
  <c r="X40" i="17"/>
  <c r="Y40" i="17"/>
  <c r="AC95" i="8"/>
  <c r="AC91" i="8"/>
  <c r="AC82" i="8"/>
  <c r="AC78" i="8"/>
  <c r="AC70" i="8"/>
  <c r="AC85" i="8"/>
  <c r="AC81" i="8"/>
  <c r="K110" i="17"/>
  <c r="M110" i="17"/>
  <c r="N110" i="17"/>
  <c r="Q97" i="18"/>
  <c r="Q98" i="18"/>
  <c r="Q99" i="18"/>
  <c r="Q100" i="18"/>
  <c r="Q101" i="18"/>
  <c r="Q102" i="18"/>
  <c r="Q103" i="18"/>
  <c r="Q104" i="18"/>
  <c r="Q105" i="18"/>
  <c r="Q106" i="18"/>
  <c r="Q107" i="18"/>
  <c r="Q110" i="18"/>
  <c r="AC79" i="8"/>
  <c r="R98" i="18"/>
  <c r="R102" i="18"/>
  <c r="R106" i="18"/>
  <c r="R97" i="18"/>
  <c r="R99" i="18"/>
  <c r="R100" i="18"/>
  <c r="R101" i="18"/>
  <c r="R103" i="18"/>
  <c r="R104" i="18"/>
  <c r="R105" i="18"/>
  <c r="R107" i="18"/>
  <c r="R110" i="18"/>
  <c r="P100" i="18"/>
  <c r="P104" i="18"/>
  <c r="P99" i="18"/>
  <c r="P103" i="18"/>
  <c r="P98" i="18"/>
  <c r="P102" i="18"/>
  <c r="P97" i="18"/>
  <c r="P101" i="18"/>
  <c r="P105" i="18"/>
  <c r="P106" i="18"/>
  <c r="P107" i="18"/>
  <c r="P110" i="18"/>
  <c r="AC75" i="8"/>
  <c r="N110" i="18"/>
  <c r="M110" i="18"/>
  <c r="AC86" i="8"/>
  <c r="AC74" i="8"/>
  <c r="K40" i="18"/>
  <c r="L40" i="18"/>
  <c r="M40" i="18"/>
  <c r="N40" i="18"/>
  <c r="O40" i="18"/>
  <c r="P40" i="18"/>
  <c r="Q40" i="18"/>
  <c r="R40" i="18"/>
  <c r="S40" i="18"/>
  <c r="T40" i="18"/>
  <c r="U40" i="18"/>
  <c r="V40" i="18"/>
  <c r="W40" i="18"/>
  <c r="X40" i="18"/>
  <c r="Y40" i="18"/>
  <c r="AC73" i="8"/>
  <c r="AC65" i="8"/>
  <c r="L110" i="17"/>
  <c r="J110" i="17"/>
  <c r="J109" i="8"/>
  <c r="AC64" i="8"/>
  <c r="K109" i="8"/>
  <c r="J43" i="8"/>
  <c r="K43" i="8"/>
  <c r="J41" i="8"/>
  <c r="K41" i="8"/>
  <c r="K40" i="8"/>
  <c r="J46" i="8"/>
  <c r="K46" i="8"/>
  <c r="J58" i="8"/>
  <c r="K58" i="8"/>
  <c r="J52" i="8"/>
  <c r="K52" i="8"/>
  <c r="J53" i="8"/>
  <c r="K53" i="8"/>
  <c r="J55" i="8"/>
  <c r="K55" i="8"/>
  <c r="J50" i="8"/>
  <c r="K50" i="8"/>
  <c r="J57" i="8"/>
  <c r="K57" i="8"/>
  <c r="J56" i="8"/>
  <c r="K56" i="8"/>
  <c r="J60" i="8"/>
  <c r="K60" i="8"/>
  <c r="J59" i="8"/>
  <c r="K59" i="8"/>
  <c r="J51" i="8"/>
  <c r="K51" i="8"/>
  <c r="K2" i="8"/>
  <c r="K53" i="18"/>
  <c r="L53" i="18"/>
  <c r="M53" i="18"/>
  <c r="N53" i="18"/>
  <c r="O53" i="18"/>
  <c r="P53" i="18"/>
  <c r="Q53" i="18"/>
  <c r="R53" i="18"/>
  <c r="S53" i="18"/>
  <c r="T53" i="18"/>
  <c r="U53" i="18"/>
  <c r="V53" i="18"/>
  <c r="W53" i="18"/>
  <c r="X53" i="18"/>
  <c r="Y53" i="18"/>
  <c r="K59" i="18"/>
  <c r="L59" i="18"/>
  <c r="M59" i="18"/>
  <c r="N59" i="18"/>
  <c r="O59" i="18"/>
  <c r="P59" i="18"/>
  <c r="Q59" i="18"/>
  <c r="R59" i="18"/>
  <c r="S59" i="18"/>
  <c r="T59" i="18"/>
  <c r="U59" i="18"/>
  <c r="V59" i="18"/>
  <c r="W59" i="18"/>
  <c r="X59" i="18"/>
  <c r="Y59" i="18"/>
  <c r="K54" i="18"/>
  <c r="L54" i="18"/>
  <c r="M54" i="18"/>
  <c r="N54" i="18"/>
  <c r="O54" i="18"/>
  <c r="P54" i="18"/>
  <c r="Q54" i="18"/>
  <c r="R54" i="18"/>
  <c r="S54" i="18"/>
  <c r="T54" i="18"/>
  <c r="U54" i="18"/>
  <c r="V54" i="18"/>
  <c r="W54" i="18"/>
  <c r="X54" i="18"/>
  <c r="Y54" i="18"/>
  <c r="K60" i="18"/>
  <c r="L60" i="18"/>
  <c r="M60" i="18"/>
  <c r="N60" i="18"/>
  <c r="O60" i="18"/>
  <c r="P60" i="18"/>
  <c r="Q60" i="18"/>
  <c r="R60" i="18"/>
  <c r="S60" i="18"/>
  <c r="T60" i="18"/>
  <c r="U60" i="18"/>
  <c r="V60" i="18"/>
  <c r="W60" i="18"/>
  <c r="X60" i="18"/>
  <c r="Y60" i="18"/>
  <c r="K55" i="18"/>
  <c r="L55" i="18"/>
  <c r="M55" i="18"/>
  <c r="N55" i="18"/>
  <c r="O55" i="18"/>
  <c r="P55" i="18"/>
  <c r="Q55" i="18"/>
  <c r="R55" i="18"/>
  <c r="S55" i="18"/>
  <c r="T55" i="18"/>
  <c r="U55" i="18"/>
  <c r="V55" i="18"/>
  <c r="W55" i="18"/>
  <c r="X55" i="18"/>
  <c r="Y55" i="18"/>
  <c r="K50" i="18"/>
  <c r="L50" i="18"/>
  <c r="M50" i="18"/>
  <c r="N50" i="18"/>
  <c r="O50" i="18"/>
  <c r="P50" i="18"/>
  <c r="Q50" i="18"/>
  <c r="R50" i="18"/>
  <c r="S50" i="18"/>
  <c r="T50" i="18"/>
  <c r="U50" i="18"/>
  <c r="V50" i="18"/>
  <c r="W50" i="18"/>
  <c r="X50" i="18"/>
  <c r="Y50" i="18"/>
  <c r="K56" i="18"/>
  <c r="L56" i="18"/>
  <c r="M56" i="18"/>
  <c r="N56" i="18"/>
  <c r="O56" i="18"/>
  <c r="P56" i="18"/>
  <c r="Q56" i="18"/>
  <c r="R56" i="18"/>
  <c r="S56" i="18"/>
  <c r="T56" i="18"/>
  <c r="U56" i="18"/>
  <c r="V56" i="18"/>
  <c r="W56" i="18"/>
  <c r="X56" i="18"/>
  <c r="Y56" i="18"/>
  <c r="K51" i="18"/>
  <c r="L51" i="18"/>
  <c r="M51" i="18"/>
  <c r="N51" i="18"/>
  <c r="O51" i="18"/>
  <c r="P51" i="18"/>
  <c r="Q51" i="18"/>
  <c r="R51" i="18"/>
  <c r="S51" i="18"/>
  <c r="T51" i="18"/>
  <c r="U51" i="18"/>
  <c r="V51" i="18"/>
  <c r="W51" i="18"/>
  <c r="X51" i="18"/>
  <c r="Y51" i="18"/>
  <c r="K57" i="18"/>
  <c r="L57" i="18"/>
  <c r="M57" i="18"/>
  <c r="N57" i="18"/>
  <c r="O57" i="18"/>
  <c r="P57" i="18"/>
  <c r="Q57" i="18"/>
  <c r="R57" i="18"/>
  <c r="S57" i="18"/>
  <c r="T57" i="18"/>
  <c r="U57" i="18"/>
  <c r="V57" i="18"/>
  <c r="W57" i="18"/>
  <c r="X57" i="18"/>
  <c r="Y57" i="18"/>
  <c r="K52" i="18"/>
  <c r="L52" i="18"/>
  <c r="M52" i="18"/>
  <c r="N52" i="18"/>
  <c r="O52" i="18"/>
  <c r="P52" i="18"/>
  <c r="Q52" i="18"/>
  <c r="R52" i="18"/>
  <c r="S52" i="18"/>
  <c r="T52" i="18"/>
  <c r="U52" i="18"/>
  <c r="V52" i="18"/>
  <c r="W52" i="18"/>
  <c r="X52" i="18"/>
  <c r="Y52" i="18"/>
  <c r="K58" i="18"/>
  <c r="L58" i="18"/>
  <c r="M58" i="18"/>
  <c r="N58" i="18"/>
  <c r="O58" i="18"/>
  <c r="P58" i="18"/>
  <c r="Q58" i="18"/>
  <c r="R58" i="18"/>
  <c r="S58" i="18"/>
  <c r="T58" i="18"/>
  <c r="U58" i="18"/>
  <c r="V58" i="18"/>
  <c r="W58" i="18"/>
  <c r="X58" i="18"/>
  <c r="Y58" i="18"/>
  <c r="L2" i="8"/>
  <c r="M99" i="8"/>
  <c r="M87" i="8"/>
  <c r="M107" i="8"/>
  <c r="M104" i="8"/>
  <c r="M93" i="8"/>
  <c r="M103" i="8"/>
  <c r="L90" i="8"/>
  <c r="L107" i="8"/>
  <c r="L103" i="8"/>
  <c r="M98" i="8"/>
  <c r="M97" i="8"/>
  <c r="L98" i="8"/>
  <c r="L106" i="8"/>
  <c r="L100" i="8"/>
  <c r="L88" i="8"/>
  <c r="M106" i="8"/>
  <c r="L102" i="8"/>
  <c r="M90" i="8"/>
  <c r="L97" i="8"/>
  <c r="M105" i="8"/>
  <c r="M102" i="8"/>
  <c r="L93" i="8"/>
  <c r="L46" i="8"/>
  <c r="M46" i="8"/>
  <c r="M88" i="8"/>
  <c r="L104" i="8"/>
  <c r="L105" i="8"/>
  <c r="M100" i="8"/>
  <c r="L101" i="8"/>
  <c r="L87" i="8"/>
  <c r="L40" i="8"/>
  <c r="M40" i="8"/>
  <c r="M101" i="8"/>
  <c r="L99" i="8"/>
  <c r="L52" i="8"/>
  <c r="M52" i="8"/>
  <c r="L55" i="8"/>
  <c r="M55" i="8"/>
  <c r="L41" i="8"/>
  <c r="M41" i="8"/>
  <c r="L51" i="8"/>
  <c r="M51" i="8"/>
  <c r="L60" i="8"/>
  <c r="M60" i="8"/>
  <c r="L57" i="8"/>
  <c r="M57" i="8"/>
  <c r="L50" i="8"/>
  <c r="M50" i="8"/>
  <c r="L43" i="8"/>
  <c r="M43" i="8"/>
  <c r="L59" i="8"/>
  <c r="M59" i="8"/>
  <c r="L53" i="8"/>
  <c r="M53" i="8"/>
  <c r="L54" i="8"/>
  <c r="M54" i="8"/>
  <c r="M2" i="8"/>
  <c r="M109" i="8"/>
  <c r="L109" i="8"/>
  <c r="L58" i="8"/>
  <c r="M58" i="8"/>
  <c r="L56" i="8"/>
  <c r="M56" i="8"/>
  <c r="N2" i="8"/>
  <c r="O107" i="8"/>
  <c r="N98" i="8"/>
  <c r="N99" i="8"/>
  <c r="N100" i="8"/>
  <c r="O103" i="8"/>
  <c r="O87" i="8"/>
  <c r="O102" i="8"/>
  <c r="N101" i="8"/>
  <c r="O105" i="8"/>
  <c r="O104" i="8"/>
  <c r="O101" i="8"/>
  <c r="N88" i="8"/>
  <c r="O99" i="8"/>
  <c r="N103" i="8"/>
  <c r="N87" i="8"/>
  <c r="N107" i="8"/>
  <c r="N106" i="8"/>
  <c r="N105" i="8"/>
  <c r="N90" i="8"/>
  <c r="O97" i="8"/>
  <c r="O106" i="8"/>
  <c r="O98" i="8"/>
  <c r="O90" i="8"/>
  <c r="N102" i="8"/>
  <c r="N93" i="8"/>
  <c r="N97" i="8"/>
  <c r="O93" i="8"/>
  <c r="O100" i="8"/>
  <c r="O88" i="8"/>
  <c r="N104" i="8"/>
  <c r="N58" i="8"/>
  <c r="O58" i="8"/>
  <c r="N53" i="8"/>
  <c r="N56" i="8"/>
  <c r="O56" i="8"/>
  <c r="N54" i="8"/>
  <c r="O54" i="8"/>
  <c r="O53" i="8"/>
  <c r="N60" i="8"/>
  <c r="O60" i="8"/>
  <c r="N55" i="8"/>
  <c r="O55" i="8"/>
  <c r="O109" i="8"/>
  <c r="N43" i="8"/>
  <c r="O43" i="8"/>
  <c r="N109" i="8"/>
  <c r="N41" i="8"/>
  <c r="O41" i="8"/>
  <c r="N52" i="8"/>
  <c r="O52" i="8"/>
  <c r="N51" i="8"/>
  <c r="O51" i="8"/>
  <c r="N40" i="8"/>
  <c r="O40" i="8"/>
  <c r="N50" i="8"/>
  <c r="O50" i="8"/>
  <c r="N59" i="8"/>
  <c r="O59" i="8"/>
  <c r="N57" i="8"/>
  <c r="O57" i="8"/>
  <c r="N46" i="8"/>
  <c r="O46" i="8"/>
  <c r="O2" i="8"/>
  <c r="P2" i="8"/>
  <c r="P93" i="8"/>
  <c r="P103" i="8"/>
  <c r="P56" i="8"/>
  <c r="P104" i="8"/>
  <c r="P97" i="8"/>
  <c r="Q102" i="8"/>
  <c r="P87" i="8"/>
  <c r="Q97" i="8"/>
  <c r="P101" i="8"/>
  <c r="Q99" i="8"/>
  <c r="P106" i="8"/>
  <c r="P107" i="8"/>
  <c r="P105" i="8"/>
  <c r="P58" i="8"/>
  <c r="P99" i="8"/>
  <c r="Q107" i="8"/>
  <c r="Q101" i="8"/>
  <c r="P100" i="8"/>
  <c r="P88" i="8"/>
  <c r="P102" i="8"/>
  <c r="P55" i="8"/>
  <c r="Q55" i="8"/>
  <c r="P98" i="8"/>
  <c r="P90" i="8"/>
  <c r="P43" i="8"/>
  <c r="Q106" i="8"/>
  <c r="P59" i="8"/>
  <c r="P52" i="8"/>
  <c r="P46" i="8"/>
  <c r="P40" i="8"/>
  <c r="P51" i="8"/>
  <c r="P57" i="8"/>
  <c r="P50" i="8"/>
  <c r="P60" i="8"/>
  <c r="Q60" i="8"/>
  <c r="Q2" i="8"/>
  <c r="Q59" i="8"/>
  <c r="P54" i="8"/>
  <c r="Q54" i="8"/>
  <c r="Q50" i="8"/>
  <c r="Q52" i="8"/>
  <c r="P53" i="8"/>
  <c r="P109" i="8"/>
  <c r="P41" i="8"/>
  <c r="R2" i="8"/>
  <c r="S2" i="8"/>
  <c r="T2" i="8"/>
  <c r="U2" i="8"/>
  <c r="V2" i="8"/>
  <c r="T89" i="18"/>
  <c r="W2" i="8"/>
  <c r="X2" i="8"/>
  <c r="T89" i="17"/>
  <c r="AC66" i="8"/>
  <c r="AC84" i="8"/>
  <c r="AC71" i="8"/>
  <c r="T110" i="18"/>
  <c r="AC72" i="8"/>
  <c r="S89" i="17"/>
  <c r="S42" i="17"/>
  <c r="T42" i="17"/>
  <c r="U42" i="17"/>
  <c r="V42" i="17"/>
  <c r="W42" i="17"/>
  <c r="X42" i="17"/>
  <c r="Y42" i="17"/>
  <c r="AC76" i="8"/>
  <c r="AC69" i="8"/>
  <c r="AC67" i="8"/>
  <c r="T110" i="17"/>
  <c r="Y2" i="8"/>
  <c r="S101" i="8"/>
  <c r="T104" i="8"/>
  <c r="X102" i="8"/>
  <c r="Y98" i="8"/>
  <c r="U107" i="8"/>
  <c r="V90" i="8"/>
  <c r="X100" i="8"/>
  <c r="V107" i="8"/>
  <c r="Y100" i="8"/>
  <c r="S102" i="8"/>
  <c r="Q93" i="8"/>
  <c r="Q46" i="8"/>
  <c r="R107" i="8"/>
  <c r="R60" i="8"/>
  <c r="W107" i="8"/>
  <c r="U105" i="8"/>
  <c r="R97" i="8"/>
  <c r="R50" i="8"/>
  <c r="W106" i="8"/>
  <c r="S103" i="8"/>
  <c r="X105" i="8"/>
  <c r="R100" i="8"/>
  <c r="R99" i="8"/>
  <c r="R52" i="8"/>
  <c r="S97" i="8"/>
  <c r="W98" i="8"/>
  <c r="T102" i="8"/>
  <c r="T97" i="8"/>
  <c r="V98" i="8"/>
  <c r="X97" i="8"/>
  <c r="Q103" i="8"/>
  <c r="Q56" i="8"/>
  <c r="S93" i="8"/>
  <c r="S87" i="8"/>
  <c r="Y87" i="8"/>
  <c r="X107" i="8"/>
  <c r="U88" i="8"/>
  <c r="T103" i="8"/>
  <c r="W101" i="8"/>
  <c r="S106" i="8"/>
  <c r="V104" i="8"/>
  <c r="V87" i="8"/>
  <c r="S90" i="8"/>
  <c r="T93" i="8"/>
  <c r="R105" i="8"/>
  <c r="X98" i="8"/>
  <c r="X104" i="8"/>
  <c r="W88" i="8"/>
  <c r="T99" i="8"/>
  <c r="R101" i="8"/>
  <c r="R54" i="8"/>
  <c r="S54" i="8"/>
  <c r="R103" i="8"/>
  <c r="T100" i="8"/>
  <c r="X93" i="8"/>
  <c r="S99" i="8"/>
  <c r="X88" i="8"/>
  <c r="T98" i="8"/>
  <c r="T107" i="8"/>
  <c r="V99" i="8"/>
  <c r="Y99" i="8"/>
  <c r="Q98" i="8"/>
  <c r="Q51" i="8"/>
  <c r="W93" i="8"/>
  <c r="R90" i="8"/>
  <c r="W105" i="8"/>
  <c r="Y105" i="8"/>
  <c r="V97" i="8"/>
  <c r="R88" i="8"/>
  <c r="Y101" i="8"/>
  <c r="Q90" i="8"/>
  <c r="Q43" i="8"/>
  <c r="V100" i="8"/>
  <c r="Q104" i="8"/>
  <c r="Q57" i="8"/>
  <c r="S104" i="8"/>
  <c r="S105" i="8"/>
  <c r="U106" i="8"/>
  <c r="R106" i="8"/>
  <c r="R59" i="8"/>
  <c r="V101" i="8"/>
  <c r="Q100" i="8"/>
  <c r="Q53" i="8"/>
  <c r="R53" i="8"/>
  <c r="U103" i="8"/>
  <c r="U98" i="8"/>
  <c r="V93" i="8"/>
  <c r="U102" i="8"/>
  <c r="W104" i="8"/>
  <c r="W103" i="8"/>
  <c r="Y102" i="8"/>
  <c r="Y90" i="8"/>
  <c r="X106" i="8"/>
  <c r="X101" i="8"/>
  <c r="W100" i="8"/>
  <c r="T101" i="8"/>
  <c r="Y106" i="8"/>
  <c r="V106" i="8"/>
  <c r="T105" i="8"/>
  <c r="W102" i="8"/>
  <c r="W99" i="8"/>
  <c r="R87" i="8"/>
  <c r="X99" i="8"/>
  <c r="Q88" i="8"/>
  <c r="Q41" i="8"/>
  <c r="R41" i="8"/>
  <c r="S88" i="8"/>
  <c r="S41" i="8"/>
  <c r="U90" i="8"/>
  <c r="R104" i="8"/>
  <c r="U97" i="8"/>
  <c r="T106" i="8"/>
  <c r="V105" i="8"/>
  <c r="Y93" i="8"/>
  <c r="X87" i="8"/>
  <c r="T87" i="8"/>
  <c r="U93" i="8"/>
  <c r="W90" i="8"/>
  <c r="W87" i="8"/>
  <c r="T90" i="8"/>
  <c r="W97" i="8"/>
  <c r="V102" i="8"/>
  <c r="U87" i="8"/>
  <c r="U104" i="8"/>
  <c r="U99" i="8"/>
  <c r="U100" i="8"/>
  <c r="Y107" i="8"/>
  <c r="S100" i="8"/>
  <c r="V88" i="8"/>
  <c r="Q87" i="8"/>
  <c r="X90" i="8"/>
  <c r="R102" i="8"/>
  <c r="R55" i="8"/>
  <c r="S55" i="8"/>
  <c r="T55" i="8"/>
  <c r="U55" i="8"/>
  <c r="V55" i="8"/>
  <c r="V103" i="8"/>
  <c r="Q105" i="8"/>
  <c r="Q58" i="8"/>
  <c r="R58" i="8"/>
  <c r="S58" i="8"/>
  <c r="T58" i="8"/>
  <c r="U58" i="8"/>
  <c r="V58" i="8"/>
  <c r="W58" i="8"/>
  <c r="X58" i="8"/>
  <c r="Y58" i="8"/>
  <c r="S98" i="8"/>
  <c r="X103" i="8"/>
  <c r="U101" i="8"/>
  <c r="Y104" i="8"/>
  <c r="AB104" i="8"/>
  <c r="Y88" i="8"/>
  <c r="R93" i="8"/>
  <c r="R98" i="8"/>
  <c r="Y103" i="8"/>
  <c r="AB103" i="8"/>
  <c r="Y97" i="8"/>
  <c r="S107" i="8"/>
  <c r="T88" i="8"/>
  <c r="AC109" i="8"/>
  <c r="S89" i="18"/>
  <c r="S42" i="18"/>
  <c r="T42" i="18"/>
  <c r="U42" i="18"/>
  <c r="V42" i="18"/>
  <c r="W42" i="18"/>
  <c r="X42" i="18"/>
  <c r="Y42" i="18"/>
  <c r="T41" i="8"/>
  <c r="U41" i="8"/>
  <c r="S53" i="8"/>
  <c r="T53" i="8"/>
  <c r="U53" i="8"/>
  <c r="V53" i="8"/>
  <c r="W53" i="8"/>
  <c r="X53" i="8"/>
  <c r="Y53" i="8"/>
  <c r="R46" i="8"/>
  <c r="Y109" i="8"/>
  <c r="AB67" i="8"/>
  <c r="R109" i="8"/>
  <c r="AB100" i="8"/>
  <c r="AB97" i="8"/>
  <c r="AB68" i="8"/>
  <c r="AB92" i="8"/>
  <c r="W55" i="8"/>
  <c r="X55" i="8"/>
  <c r="Y55" i="8"/>
  <c r="AB87" i="8"/>
  <c r="Q40" i="8"/>
  <c r="R40" i="8"/>
  <c r="S40" i="8"/>
  <c r="T40" i="8"/>
  <c r="U40" i="8"/>
  <c r="V40" i="8"/>
  <c r="W40" i="8"/>
  <c r="X40" i="8"/>
  <c r="Y40" i="8"/>
  <c r="AB84" i="8"/>
  <c r="AB102" i="8"/>
  <c r="W109" i="8"/>
  <c r="S59" i="8"/>
  <c r="T59" i="8"/>
  <c r="U59" i="8"/>
  <c r="V59" i="8"/>
  <c r="W59" i="8"/>
  <c r="X59" i="8"/>
  <c r="Y59" i="8"/>
  <c r="AB95" i="8"/>
  <c r="AB76" i="8"/>
  <c r="AB69" i="8"/>
  <c r="AB81" i="8"/>
  <c r="T54" i="8"/>
  <c r="U54" i="8"/>
  <c r="V54" i="8"/>
  <c r="W54" i="8"/>
  <c r="X54" i="8"/>
  <c r="Y54" i="8"/>
  <c r="AB78" i="8"/>
  <c r="Q109" i="8"/>
  <c r="AB64" i="8"/>
  <c r="R56" i="8"/>
  <c r="S56" i="8"/>
  <c r="T56" i="8"/>
  <c r="U56" i="8"/>
  <c r="V56" i="8"/>
  <c r="W56" i="8"/>
  <c r="X56" i="8"/>
  <c r="Y56" i="8"/>
  <c r="AB75" i="8"/>
  <c r="AB71" i="8"/>
  <c r="T109" i="8"/>
  <c r="AB98" i="8"/>
  <c r="V41" i="8"/>
  <c r="W41" i="8"/>
  <c r="X41" i="8"/>
  <c r="Y41" i="8"/>
  <c r="AB91" i="8"/>
  <c r="AB73" i="8"/>
  <c r="AB89" i="8"/>
  <c r="AB77" i="8"/>
  <c r="AB72" i="8"/>
  <c r="AB93" i="8"/>
  <c r="AB94" i="8"/>
  <c r="AB79" i="8"/>
  <c r="R43" i="8"/>
  <c r="S43" i="8"/>
  <c r="T43" i="8"/>
  <c r="U43" i="8"/>
  <c r="V43" i="8"/>
  <c r="W43" i="8"/>
  <c r="X43" i="8"/>
  <c r="Y43" i="8"/>
  <c r="U109" i="8"/>
  <c r="V109" i="8"/>
  <c r="R51" i="8"/>
  <c r="S51" i="8"/>
  <c r="T51" i="8"/>
  <c r="U51" i="8"/>
  <c r="V51" i="8"/>
  <c r="W51" i="8"/>
  <c r="X51" i="8"/>
  <c r="Y51" i="8"/>
  <c r="S109" i="8"/>
  <c r="AB74" i="8"/>
  <c r="S52" i="8"/>
  <c r="T52" i="8"/>
  <c r="U52" i="8"/>
  <c r="V52" i="8"/>
  <c r="W52" i="8"/>
  <c r="X52" i="8"/>
  <c r="Y52" i="8"/>
  <c r="S50" i="8"/>
  <c r="T50" i="8"/>
  <c r="U50" i="8"/>
  <c r="V50" i="8"/>
  <c r="W50" i="8"/>
  <c r="X50" i="8"/>
  <c r="Y50" i="8"/>
  <c r="S60" i="8"/>
  <c r="T60" i="8"/>
  <c r="U60" i="8"/>
  <c r="V60" i="8"/>
  <c r="W60" i="8"/>
  <c r="X60" i="8"/>
  <c r="Y60" i="8"/>
  <c r="AB80" i="8"/>
  <c r="AB66" i="8"/>
  <c r="X109" i="8"/>
  <c r="AB101" i="8"/>
  <c r="S46" i="8"/>
  <c r="T46" i="8"/>
  <c r="U46" i="8"/>
  <c r="V46" i="8"/>
  <c r="W46" i="8"/>
  <c r="X46" i="8"/>
  <c r="Y46" i="8"/>
  <c r="AB88" i="8"/>
  <c r="AB82" i="8"/>
  <c r="AB65" i="8"/>
  <c r="AB96" i="8"/>
  <c r="AB107" i="8"/>
  <c r="AB106" i="8"/>
  <c r="AB90" i="8"/>
  <c r="AB83" i="8"/>
  <c r="R57" i="8"/>
  <c r="S57" i="8"/>
  <c r="T57" i="8"/>
  <c r="U57" i="8"/>
  <c r="V57" i="8"/>
  <c r="W57" i="8"/>
  <c r="X57" i="8"/>
  <c r="Y57" i="8"/>
  <c r="AB105" i="8"/>
  <c r="AB99" i="8"/>
  <c r="AB86" i="8"/>
  <c r="AB70" i="8"/>
  <c r="AB85" i="8"/>
  <c r="S110" i="17"/>
  <c r="S110" i="18"/>
  <c r="AB109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Leung, Keith</author>
  </authors>
  <commentList>
    <comment ref="E46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 xml:space="preserve">Data End Date
</t>
        </r>
        <r>
          <rPr>
            <sz val="9"/>
            <color indexed="81"/>
            <rFont val="Tahoma"/>
            <family val="2"/>
          </rPr>
          <t>Data time series sheets will end at this date.</t>
        </r>
      </text>
    </comment>
    <comment ref="E47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 xml:space="preserve">Total Data Periods
</t>
        </r>
        <r>
          <rPr>
            <sz val="9"/>
            <color indexed="81"/>
            <rFont val="Tahoma"/>
            <family val="2"/>
          </rPr>
          <t>Total number of active columns on data time series sheets.</t>
        </r>
      </text>
    </comment>
    <comment ref="E4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 xml:space="preserve">Full Data Periods
</t>
        </r>
        <r>
          <rPr>
            <sz val="9"/>
            <color indexed="81"/>
            <rFont val="Tahoma"/>
            <family val="2"/>
          </rPr>
          <t>Period number of last full period on data time series sheets. First period is always treated as a full period if more than one total period.</t>
        </r>
      </text>
    </comment>
    <comment ref="E49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 xml:space="preserve">Final Data Period Is Stub
</t>
        </r>
        <r>
          <rPr>
            <sz val="9"/>
            <color indexed="81"/>
            <rFont val="Tahoma"/>
            <family val="2"/>
          </rPr>
          <t>Indicates whether or not the final active period of data time series sheets is a partial period.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Leung, Keith</author>
  </authors>
  <commentList>
    <comment ref="N29" authorId="0" shapeId="0" xr:uid="{00000000-0006-0000-0600-000001000000}">
      <text/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<sst xmlns="http://schemas.openxmlformats.org/spreadsheetml/2006/main" count="457" uniqueCount="246">
  <si>
    <t>Primary Developer:  Leung, Keith</t>
  </si>
  <si>
    <t>Go to Table of Contents</t>
  </si>
  <si>
    <t>Table of Contents</t>
  </si>
  <si>
    <t>Go to Cover Sheet</t>
  </si>
  <si>
    <t>é</t>
  </si>
  <si>
    <t>Section &amp; Sheet Titles</t>
  </si>
  <si>
    <t>Section Cover Notes:</t>
  </si>
  <si>
    <t>[Insert section cover note 1]</t>
  </si>
  <si>
    <t>[Insert section cover note 2]</t>
  </si>
  <si>
    <t>[Insert section cover note 3]</t>
  </si>
  <si>
    <t>ç</t>
  </si>
  <si>
    <t>è</t>
  </si>
  <si>
    <t>Assumptions</t>
  </si>
  <si>
    <t>Time Series Assumptions</t>
  </si>
  <si>
    <t>Appendices</t>
  </si>
  <si>
    <t>Sub-Section Cover Notes:</t>
  </si>
  <si>
    <t>[Insert sub-section cover note 1]</t>
  </si>
  <si>
    <t>[Insert sub-section cover note 2]</t>
  </si>
  <si>
    <t>[Insert sub-section cover note 3]</t>
  </si>
  <si>
    <t>Lookup Tables</t>
  </si>
  <si>
    <t>Names</t>
  </si>
  <si>
    <t>Time Series Lookup Tables</t>
  </si>
  <si>
    <t>Checks</t>
  </si>
  <si>
    <t>Month Days</t>
  </si>
  <si>
    <t>LU_Mth_Days</t>
  </si>
  <si>
    <t>Month Names</t>
  </si>
  <si>
    <t>LU_Mth_Names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</si>
  <si>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</si>
  <si>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</si>
  <si>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</si>
  <si>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</si>
  <si>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</si>
  <si>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</si>
  <si>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</si>
  <si>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</si>
  <si>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</si>
  <si>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</si>
  <si>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</si>
  <si>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</si>
  <si>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Denomination</t>
  </si>
  <si>
    <t>LU_Denom</t>
  </si>
  <si>
    <t>$Billions</t>
  </si>
  <si>
    <t>Billions</t>
  </si>
  <si>
    <t>$Millions</t>
  </si>
  <si>
    <t>Millions</t>
  </si>
  <si>
    <t>$'000</t>
  </si>
  <si>
    <t>Thousands</t>
  </si>
  <si>
    <t>$</t>
  </si>
  <si>
    <t>Currency</t>
  </si>
  <si>
    <t>Data Term Basis</t>
  </si>
  <si>
    <t>LU_Data_Term_Basis</t>
  </si>
  <si>
    <t>Active Data Periods</t>
  </si>
  <si>
    <t>Projections Start</t>
  </si>
  <si>
    <t>Periodicity</t>
  </si>
  <si>
    <t>LU_Periodicity</t>
  </si>
  <si>
    <t>Annual</t>
  </si>
  <si>
    <t>Semi-Annual</t>
  </si>
  <si>
    <t>Semi_Annual</t>
  </si>
  <si>
    <t>Quarterly</t>
  </si>
  <si>
    <t>Qtrly</t>
  </si>
  <si>
    <t>Monthly</t>
  </si>
  <si>
    <t>Mthly</t>
  </si>
  <si>
    <t>Period Type Names</t>
  </si>
  <si>
    <t>LU_Period_Type_Names</t>
  </si>
  <si>
    <t>Year</t>
  </si>
  <si>
    <t>Yr_Name</t>
  </si>
  <si>
    <t>Half Year</t>
  </si>
  <si>
    <t>Half_Yr_Name</t>
  </si>
  <si>
    <t>Quarter</t>
  </si>
  <si>
    <t>Qtr_Name</t>
  </si>
  <si>
    <t>Month</t>
  </si>
  <si>
    <t>Mth_Name</t>
  </si>
  <si>
    <t>Periods In Year</t>
  </si>
  <si>
    <t>LU_Pers_In_Yr</t>
  </si>
  <si>
    <t>Yrs_In_Yr</t>
  </si>
  <si>
    <t>Halves_In_Yr</t>
  </si>
  <si>
    <t>Qtrs_In_Yr</t>
  </si>
  <si>
    <t>Mths_In_Yr</t>
  </si>
  <si>
    <t>Conversion Factors</t>
  </si>
  <si>
    <t>Ten</t>
  </si>
  <si>
    <t>Hundred</t>
  </si>
  <si>
    <t>Thousand</t>
  </si>
  <si>
    <t>Million</t>
  </si>
  <si>
    <t>Billion</t>
  </si>
  <si>
    <t>Core Time Series Assumptions</t>
  </si>
  <si>
    <t>Title</t>
  </si>
  <si>
    <t>Financial Year End</t>
  </si>
  <si>
    <t>Start Date</t>
  </si>
  <si>
    <t>Periods</t>
  </si>
  <si>
    <t>Period Type</t>
  </si>
  <si>
    <t>Period Type Prefix</t>
  </si>
  <si>
    <t>Financial Year End Is Month End?</t>
  </si>
  <si>
    <t>First Period Financial Year Start Date</t>
  </si>
  <si>
    <t>First Period Financial Year End Date</t>
  </si>
  <si>
    <t>Months In Period</t>
  </si>
  <si>
    <t>First Period Financial Period Number</t>
  </si>
  <si>
    <t>First Period Start Date (If Full Period)</t>
  </si>
  <si>
    <t>First Period End Date</t>
  </si>
  <si>
    <t>Denomination Label</t>
  </si>
  <si>
    <t>Historical &amp; Forecast Period Titles</t>
  </si>
  <si>
    <t>Include in Period Titles?</t>
  </si>
  <si>
    <t>Actual Periods</t>
  </si>
  <si>
    <t>Budget Periods</t>
  </si>
  <si>
    <t>Historical / Actual Periods Title</t>
  </si>
  <si>
    <t>Budget Periods Title</t>
  </si>
  <si>
    <t>Forecast Period Title</t>
  </si>
  <si>
    <t>Data &amp; Projections - Timing Assumptions</t>
  </si>
  <si>
    <t>Data - Active Periods</t>
  </si>
  <si>
    <t>Projections - Start Date</t>
  </si>
  <si>
    <t>Data Time Series Sheets</t>
  </si>
  <si>
    <t>Data End Date</t>
  </si>
  <si>
    <t>Total Data Periods</t>
  </si>
  <si>
    <t>Full Data Periods</t>
  </si>
  <si>
    <t>Final Data Period Is Stub</t>
  </si>
  <si>
    <t>Projections Time Series Sheets</t>
  </si>
  <si>
    <t>Projections Start Date</t>
  </si>
  <si>
    <t>Notes:</t>
  </si>
  <si>
    <t>-</t>
  </si>
  <si>
    <t>A Financial Year End assumption of 28th of February is assumed to be a month end financial year end, even in a leap year.</t>
  </si>
  <si>
    <t>The "Model Denomination" assumption will not necessarily automatically change the denomination of the outputs of this model.</t>
  </si>
  <si>
    <t>A "Budget Period" refers to either a period in the current financial year or periods containing combined actual and forecast data.</t>
  </si>
  <si>
    <t>"Data &amp; Projections - Timing Assumptions" are used as the basis for related data and projections time series sheets.</t>
  </si>
  <si>
    <t>Use the bpmToolbox "Update Time Series Columns" tool to hide inactive data and projections time series periods.</t>
  </si>
  <si>
    <t>Primary</t>
  </si>
  <si>
    <t>(A)</t>
  </si>
  <si>
    <t>(B)</t>
  </si>
  <si>
    <t>(F)</t>
  </si>
  <si>
    <t>Error Checks</t>
  </si>
  <si>
    <t>Errors Detected - Summary</t>
  </si>
  <si>
    <t>Check</t>
  </si>
  <si>
    <t>Include?</t>
  </si>
  <si>
    <t>Flag</t>
  </si>
  <si>
    <t>Total Errors:</t>
  </si>
  <si>
    <t>Error Message (Empty if None):</t>
  </si>
  <si>
    <t>Sensitivity Checks</t>
  </si>
  <si>
    <t>Sensitivities Detected - Summary</t>
  </si>
  <si>
    <t>Total Sensitivities:</t>
  </si>
  <si>
    <t>Sensitivity Message (Empty if None):</t>
  </si>
  <si>
    <t>Alert Checks</t>
  </si>
  <si>
    <t>Alerts Detected - Summary</t>
  </si>
  <si>
    <t>Total Alerts:</t>
  </si>
  <si>
    <t>Alert Message (Empty if None):</t>
  </si>
  <si>
    <t>Period Start Date (From Start of Day...)</t>
  </si>
  <si>
    <t>Period End Date (Until End of Day...)</t>
  </si>
  <si>
    <t>Financial Year</t>
  </si>
  <si>
    <t>Financial Year Period</t>
  </si>
  <si>
    <t>Counter</t>
  </si>
  <si>
    <t>Period Key</t>
  </si>
  <si>
    <t>Section 1.</t>
  </si>
  <si>
    <t>a.</t>
  </si>
  <si>
    <t>b.</t>
  </si>
  <si>
    <t>Section 3.</t>
  </si>
  <si>
    <t>Sub-Section 3.1.</t>
  </si>
  <si>
    <t>Sub-Section 3.2.</t>
  </si>
  <si>
    <t>x</t>
  </si>
  <si>
    <t>h</t>
  </si>
  <si>
    <t>O</t>
  </si>
  <si>
    <t>Pipelines Zones</t>
  </si>
  <si>
    <t>General Assumptions</t>
  </si>
  <si>
    <t xml:space="preserve">CPI </t>
  </si>
  <si>
    <t>1 Longford to Tyers (loop end)</t>
  </si>
  <si>
    <t>2 Tyers (loop end) to Bunyip</t>
  </si>
  <si>
    <t>3 Tyers to Morwell &amp; Maryvale lateral</t>
  </si>
  <si>
    <t>4 Lurgi pipeline plus laterals</t>
  </si>
  <si>
    <t>5 Bunyip to Pakenham</t>
  </si>
  <si>
    <t>6 Pakenham to Wollert</t>
  </si>
  <si>
    <t>7 Pakenham to Dandenong</t>
  </si>
  <si>
    <t>8 Dandenong to St. Kilda</t>
  </si>
  <si>
    <t>9 St. Kilda to Werribee</t>
  </si>
  <si>
    <t>10 Werribee to Geelong</t>
  </si>
  <si>
    <t>11 Brooklyn to Ballan Junction</t>
  </si>
  <si>
    <t>12 Ballan Junction to Ballarat</t>
  </si>
  <si>
    <t>13 Wollert to Euroa</t>
  </si>
  <si>
    <t>14 Ballan Junction to Daylesford Jctn</t>
  </si>
  <si>
    <t>15 Daylesford Junction to Bendigo</t>
  </si>
  <si>
    <t>16 Guilford to Maryborough</t>
  </si>
  <si>
    <t>17 Wandong to Daylesford Junction</t>
  </si>
  <si>
    <t>18 Euroa to Wodonga</t>
  </si>
  <si>
    <t>19 Euroa to Kyabram</t>
  </si>
  <si>
    <t>20 Kyabram to Echuca</t>
  </si>
  <si>
    <t>21 Wollert to Keon Park</t>
  </si>
  <si>
    <t>22 Deer Park to Sunbury</t>
  </si>
  <si>
    <t>23 Paaratte to Portland</t>
  </si>
  <si>
    <t>29 WORM</t>
  </si>
  <si>
    <t>51 Interconnect</t>
  </si>
  <si>
    <t>52 South West Pipeline</t>
  </si>
  <si>
    <t>28 Brooklyn Corio Loop</t>
  </si>
  <si>
    <t>24 Barnawartha to Culcairn</t>
  </si>
  <si>
    <t>25 Chiltern Valley to Koonoomoo</t>
  </si>
  <si>
    <t>26 Lara to Port Campbell</t>
  </si>
  <si>
    <t>27 Port Campbell to Paaratte</t>
  </si>
  <si>
    <t>Zones - Opening</t>
  </si>
  <si>
    <t>Zones - Additions</t>
  </si>
  <si>
    <t>31 Kalkallo</t>
  </si>
  <si>
    <t>Compressors Zones</t>
  </si>
  <si>
    <t>ORC Replacement Values</t>
  </si>
  <si>
    <t>VTS Tariff Model - ORC Standalone Costs</t>
  </si>
  <si>
    <t>Citygates &amp; Regulators Zones</t>
  </si>
  <si>
    <t>Standalone Costs</t>
  </si>
  <si>
    <t>Murray Valley</t>
  </si>
  <si>
    <t>Opening RAB</t>
  </si>
  <si>
    <t>Depreciation</t>
  </si>
  <si>
    <t>Capex</t>
  </si>
  <si>
    <t>Indexation</t>
  </si>
  <si>
    <t>Closing RAB</t>
  </si>
  <si>
    <t>Nominal Vanilla WACC</t>
  </si>
  <si>
    <t>Real Vanilla WACC</t>
  </si>
  <si>
    <t>Asset Life</t>
  </si>
  <si>
    <t>Return on Capital</t>
  </si>
  <si>
    <t>Return of Capital</t>
  </si>
  <si>
    <t>South West Pipeline</t>
  </si>
  <si>
    <t>AA5</t>
  </si>
  <si>
    <t>AA6</t>
  </si>
  <si>
    <t>AA7</t>
  </si>
  <si>
    <t>Wollert-Wandong (City Gate &amp; Regulators)</t>
  </si>
  <si>
    <t xml:space="preserve">30 Anglesea </t>
  </si>
  <si>
    <t>c.</t>
  </si>
  <si>
    <t>d.</t>
  </si>
  <si>
    <t>e.</t>
  </si>
  <si>
    <t>f.</t>
  </si>
  <si>
    <t xml:space="preserve">Wollert-Wandong (Pipeline) </t>
  </si>
  <si>
    <t>North Hume (Pipeline)</t>
  </si>
  <si>
    <t>CPI Dec</t>
  </si>
  <si>
    <t>Queries</t>
  </si>
  <si>
    <t>What CPI percentage should I use post 2012, I assume Silvana's. Also any point to automate this tab?</t>
  </si>
  <si>
    <t>Should we change dates and do the equivalent year range as this AA? Also forecast numbers where will we be getting them?</t>
  </si>
  <si>
    <t>Actuals</t>
  </si>
  <si>
    <t>Forecast</t>
  </si>
  <si>
    <t>Budget</t>
  </si>
  <si>
    <t>Access Arrangement</t>
  </si>
  <si>
    <t>AA8</t>
  </si>
  <si>
    <t>AA9</t>
  </si>
  <si>
    <t>(Source: Silvana 2021 PTRM 2022-on)</t>
  </si>
  <si>
    <t>CPI for 2022 onwards is linked to the inflation assumption in the PTRM</t>
  </si>
  <si>
    <t>Nominal vanilla WACC linked to PTRM</t>
  </si>
  <si>
    <r>
      <t>Stonehaven/Winchelsea</t>
    </r>
    <r>
      <rPr>
        <b/>
        <sz val="10"/>
        <color rgb="FFFFFF00"/>
        <rFont val="Tahoma"/>
        <family val="2"/>
      </rPr>
      <t>/Pirron</t>
    </r>
    <r>
      <rPr>
        <b/>
        <sz val="10"/>
        <color indexed="60"/>
        <rFont val="Tahoma"/>
        <family val="2"/>
        <scheme val="major"/>
      </rPr>
      <t xml:space="preserve"> (Compressors)</t>
    </r>
  </si>
  <si>
    <t>Nikhil</t>
  </si>
  <si>
    <t>Row 19 Cell h19 to HJ19 refers to file we don't need, can we break this</t>
  </si>
  <si>
    <t>Same for K to N 17</t>
  </si>
  <si>
    <t xml:space="preserve"> </t>
  </si>
  <si>
    <t>The model needs update every 5 yearly basis to add up the new 5 year period for picking up the capex from the Linked CPI and Capex addition file</t>
  </si>
  <si>
    <t>Check total</t>
  </si>
  <si>
    <t>Not done yet to be discussed</t>
  </si>
  <si>
    <t>We need a final check on the Opening RABs with Scott and Paup - Nikhil on 13/12/2021</t>
  </si>
  <si>
    <t>Also to check if the remaining asset lfe would be 30 for all these assets as per Scott's previous information</t>
  </si>
  <si>
    <t>This Tab feeds the numbers starting in row 119 and down in the RAB Model_BO Tab in the Tariff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</si>
</sst>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_(* #,##0.00_);_(* \(#,##0.00\);_(* &quot;-&quot;??_);_(@_)"/>
    <numFmt numFmtId="165" formatCode="_(###0_);\(###0\);_(&quot;-&quot;_)"/>
    <numFmt numFmtId="166" formatCode="_)d\-mmm\-yy_);_)d\-mmm\-yy_);_)&quot;-&quot;_)"/>
    <numFmt numFmtId="167" formatCode="_(#,##0.0_);\(#,##0.0\);_(&quot;-&quot;_)"/>
    <numFmt numFmtId="168" formatCode="_(#,##0.0%_);\(#,##0.0%\);_(&quot;-&quot;_)"/>
    <numFmt numFmtId="169" formatCode="_(#,##0.0\x_);\(#,##0.0\x\);_(&quot;-&quot;_)"/>
    <numFmt numFmtId="170" formatCode="_(&quot;$&quot;#,##0.0_);\(&quot;$&quot;#,##0.0\);_(&quot;-&quot;_)"/>
    <numFmt numFmtId="171" formatCode="_(#,##0_);\(#,##0\);_(#,##0_)"/>
    <numFmt numFmtId="172" formatCode="_(#,##0_);\(#,##0\);_(&quot;-&quot;_)"/>
    <numFmt numFmtId="173" formatCode="#,##0."/>
    <numFmt numFmtId="174" formatCode="_-* #,##0_-;\-* #,##0_-;_-* &quot;-&quot;??_-;_-@_-"/>
    <numFmt numFmtId="175" formatCode="_(#,##0.00%_);\(#,##0.00%\);_(&quot;-&quot;_)"/>
    <numFmt numFmtId="176" formatCode="#,##0.0"/>
    <numFmt numFmtId="177" formatCode="_(* #,##0_);_(* \(#,##0\);_(* &quot;-&quot;??_);_(@_)"/>
    <numFmt numFmtId="178" formatCode="0.0"/>
    <numFmt numFmtId="179" formatCode="0.0000"/>
  </numFmts>
  <fonts count="37" x14ac:knownFonts="1">
    <font>
      <sz val="8"/>
      <name val="Tahoma"/>
      <family val="2"/>
      <scheme val="minor"/>
    </font>
    <font>
      <sz val="8"/>
      <color theme="1"/>
      <name val="Tahoma"/>
      <family val="2"/>
    </font>
    <font>
      <sz val="8"/>
      <name val="Tahoma"/>
      <family val="2"/>
    </font>
    <font>
      <b/>
      <sz val="14"/>
      <name val="Tahoma"/>
      <family val="2"/>
      <scheme val="major"/>
    </font>
    <font>
      <b/>
      <sz val="13"/>
      <name val="Tahoma"/>
      <family val="2"/>
      <scheme val="major"/>
    </font>
    <font>
      <b/>
      <sz val="12"/>
      <name val="Tahoma"/>
      <family val="2"/>
      <scheme val="major"/>
    </font>
    <font>
      <b/>
      <sz val="10"/>
      <name val="Tahoma"/>
      <family val="2"/>
      <scheme val="major"/>
    </font>
    <font>
      <b/>
      <sz val="9"/>
      <name val="Tahoma"/>
      <family val="2"/>
      <scheme val="major"/>
    </font>
    <font>
      <b/>
      <sz val="8"/>
      <name val="Tahoma"/>
      <family val="2"/>
      <scheme val="major"/>
    </font>
    <font>
      <sz val="8"/>
      <name val="Tahoma"/>
      <family val="2"/>
      <scheme val="major"/>
    </font>
    <font>
      <sz val="8"/>
      <name val="Tahoma"/>
      <family val="2"/>
      <scheme val="minor"/>
    </font>
    <font>
      <b/>
      <sz val="8"/>
      <name val="Tahoma"/>
      <family val="2"/>
      <scheme val="minor"/>
    </font>
    <font>
      <b/>
      <u/>
      <sz val="8"/>
      <color indexed="56"/>
      <name val="Tahoma"/>
      <family val="2"/>
      <scheme val="minor"/>
    </font>
    <font>
      <b/>
      <sz val="10"/>
      <color indexed="56"/>
      <name val="Wingdings"/>
      <charset val="2"/>
    </font>
    <font>
      <b/>
      <u/>
      <sz val="10"/>
      <color indexed="56"/>
      <name val="Tahoma"/>
      <family val="2"/>
      <scheme val="minor"/>
    </font>
    <font>
      <b/>
      <u/>
      <sz val="9"/>
      <color indexed="56"/>
      <name val="Tahoma"/>
      <family val="2"/>
      <scheme val="minor"/>
    </font>
    <font>
      <sz val="8"/>
      <color indexed="56"/>
      <name val="Tahoma"/>
      <family val="2"/>
      <scheme val="minor"/>
    </font>
    <font>
      <b/>
      <sz val="14"/>
      <color indexed="60"/>
      <name val="Tahoma"/>
      <family val="2"/>
      <scheme val="major"/>
    </font>
    <font>
      <b/>
      <sz val="8"/>
      <color indexed="60"/>
      <name val="Tahoma"/>
      <family val="2"/>
      <scheme val="major"/>
    </font>
    <font>
      <sz val="8"/>
      <color indexed="60"/>
      <name val="Tahoma"/>
      <family val="2"/>
      <scheme val="major"/>
    </font>
    <font>
      <b/>
      <sz val="10"/>
      <color indexed="60"/>
      <name val="Tahoma"/>
      <family val="2"/>
      <scheme val="major"/>
    </font>
    <font>
      <b/>
      <sz val="13"/>
      <color indexed="60"/>
      <name val="Tahoma"/>
      <family val="2"/>
      <scheme val="major"/>
    </font>
    <font>
      <b/>
      <sz val="9"/>
      <color indexed="60"/>
      <name val="Tahoma"/>
      <family val="2"/>
      <scheme val="major"/>
    </font>
    <font>
      <b/>
      <sz val="8"/>
      <color indexed="60"/>
      <name val="Tahoma"/>
      <family val="2"/>
      <scheme val="minor"/>
    </font>
    <font>
      <sz val="8"/>
      <color indexed="60"/>
      <name val="Tahoma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18"/>
      <name val="Tahoma"/>
      <family val="2"/>
      <scheme val="minor"/>
    </font>
    <font>
      <sz val="8"/>
      <color indexed="59"/>
      <name val="Tahoma"/>
      <family val="2"/>
      <scheme val="major"/>
    </font>
    <font>
      <sz val="8"/>
      <color indexed="59"/>
      <name val="Tahoma"/>
      <family val="2"/>
      <scheme val="minor"/>
    </font>
    <font>
      <sz val="8"/>
      <color rgb="FFFFFFFF"/>
      <name val="Tahoma"/>
      <family val="2"/>
      <scheme val="minor"/>
    </font>
    <font>
      <b/>
      <sz val="8"/>
      <color indexed="59"/>
      <name val="Tahoma"/>
      <family val="2"/>
      <scheme val="minor"/>
    </font>
    <font>
      <b/>
      <sz val="8"/>
      <color indexed="59"/>
      <name val="Tahoma"/>
      <family val="2"/>
      <scheme val="major"/>
    </font>
    <font>
      <b/>
      <sz val="12"/>
      <color indexed="59"/>
      <name val="Tahoma"/>
      <family val="2"/>
      <scheme val="major"/>
    </font>
    <font>
      <sz val="8"/>
      <color rgb="FF000000"/>
      <name val="Tahoma"/>
      <family val="2"/>
    </font>
    <font>
      <sz val="10"/>
      <name val="Arial"/>
      <family val="2"/>
    </font>
    <font>
      <b/>
      <sz val="10"/>
      <color rgb="FFFFFF0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0">
    <xf numFmtId="0" fontId="0" fillId="0" borderId="0" applyFill="0" applyBorder="0">
      <alignment vertical="center"/>
    </xf>
    <xf numFmtId="164" fontId="1" fillId="0" borderId="0" applyFont="0" applyFill="0" applyBorder="0" applyAlignment="0" applyProtection="0"/>
    <xf numFmtId="0" fontId="3" fillId="0" borderId="0" applyFill="0" applyBorder="0">
      <alignment vertical="center"/>
    </xf>
    <xf numFmtId="0" fontId="4" fillId="0" borderId="0" applyFill="0" applyBorder="0">
      <alignment vertical="center"/>
    </xf>
    <xf numFmtId="0" fontId="5" fillId="0" borderId="0" applyFill="0" applyBorder="0">
      <alignment vertical="center"/>
    </xf>
    <xf numFmtId="0" fontId="6" fillId="0" borderId="0" applyFill="0" applyBorder="0">
      <alignment vertical="center"/>
    </xf>
    <xf numFmtId="0" fontId="7" fillId="0" borderId="0" applyFill="0" applyBorder="0">
      <alignment vertical="center"/>
    </xf>
    <xf numFmtId="0" fontId="8" fillId="0" borderId="0" applyFill="0" applyBorder="0">
      <alignment vertical="center"/>
    </xf>
    <xf numFmtId="0" fontId="9" fillId="0" borderId="0" applyFill="0" applyBorder="0">
      <alignment vertical="center"/>
    </xf>
    <xf numFmtId="0" fontId="9" fillId="0" borderId="0" applyFill="0" applyBorder="0">
      <alignment vertical="center"/>
      <protection locked="0"/>
    </xf>
    <xf numFmtId="0" fontId="10" fillId="0" borderId="1">
      <alignment vertical="center"/>
      <protection locked="0"/>
    </xf>
    <xf numFmtId="165" fontId="10" fillId="0" borderId="1">
      <alignment vertical="center"/>
      <protection locked="0"/>
    </xf>
    <xf numFmtId="166" fontId="10" fillId="0" borderId="1">
      <alignment vertical="center"/>
      <protection locked="0"/>
    </xf>
    <xf numFmtId="167" fontId="10" fillId="0" borderId="1">
      <alignment vertical="center"/>
      <protection locked="0"/>
    </xf>
    <xf numFmtId="168" fontId="10" fillId="0" borderId="1">
      <alignment vertical="center"/>
      <protection locked="0"/>
    </xf>
    <xf numFmtId="169" fontId="10" fillId="0" borderId="1">
      <alignment vertical="center"/>
      <protection locked="0"/>
    </xf>
    <xf numFmtId="170" fontId="10" fillId="0" borderId="1">
      <alignment vertical="center"/>
      <protection locked="0"/>
    </xf>
    <xf numFmtId="0" fontId="2" fillId="0" borderId="0" applyNumberFormat="0" applyFont="0" applyFill="0" applyBorder="0">
      <alignment horizontal="center" vertical="center"/>
      <protection locked="0"/>
    </xf>
    <xf numFmtId="165" fontId="10" fillId="0" borderId="0" applyFill="0" applyBorder="0">
      <alignment vertical="center"/>
    </xf>
    <xf numFmtId="166" fontId="10" fillId="0" borderId="0" applyFill="0" applyBorder="0">
      <alignment vertical="center"/>
    </xf>
    <xf numFmtId="167" fontId="10" fillId="0" borderId="0" applyFill="0" applyBorder="0">
      <alignment vertical="center"/>
    </xf>
    <xf numFmtId="168" fontId="10" fillId="0" borderId="0" applyFill="0" applyBorder="0">
      <alignment vertical="center"/>
    </xf>
    <xf numFmtId="169" fontId="10" fillId="0" borderId="0" applyFill="0" applyBorder="0">
      <alignment vertical="center"/>
    </xf>
    <xf numFmtId="170" fontId="10" fillId="0" borderId="0" applyFill="0" applyBorder="0">
      <alignment vertical="center"/>
    </xf>
    <xf numFmtId="0" fontId="11" fillId="0" borderId="0" applyFill="0" applyBorder="0">
      <alignment vertical="center"/>
    </xf>
    <xf numFmtId="0" fontId="11" fillId="0" borderId="3" applyFill="0">
      <alignment horizontal="center" vertical="center"/>
    </xf>
    <xf numFmtId="171" fontId="10" fillId="0" borderId="3" applyFill="0">
      <alignment horizontal="center" vertical="center"/>
    </xf>
    <xf numFmtId="0" fontId="10" fillId="0" borderId="3" applyFill="0">
      <alignment horizontal="center" vertical="center"/>
    </xf>
    <xf numFmtId="0" fontId="12" fillId="0" borderId="0" applyFill="0" applyBorder="0">
      <alignment vertical="center"/>
    </xf>
    <xf numFmtId="0" fontId="13" fillId="0" borderId="0" applyFill="0" applyBorder="0">
      <alignment horizontal="center" vertical="center"/>
    </xf>
    <xf numFmtId="0" fontId="13" fillId="0" borderId="0" applyFill="0" applyBorder="0">
      <alignment horizontal="center" vertical="center"/>
    </xf>
    <xf numFmtId="0" fontId="14" fillId="0" borderId="0" applyFill="0" applyBorder="0">
      <alignment vertical="center"/>
    </xf>
    <xf numFmtId="0" fontId="15" fillId="0" borderId="0" applyFill="0" applyBorder="0">
      <alignment vertical="center"/>
    </xf>
    <xf numFmtId="0" fontId="16" fillId="0" borderId="0" applyFill="0" applyBorder="0">
      <alignment vertical="center"/>
    </xf>
    <xf numFmtId="0" fontId="16" fillId="0" borderId="0" applyFill="0" applyBorder="0">
      <alignment vertical="center"/>
    </xf>
    <xf numFmtId="0" fontId="3" fillId="0" borderId="0" applyFill="0" applyBorder="0">
      <alignment vertical="center"/>
    </xf>
    <xf numFmtId="0" fontId="4" fillId="0" borderId="0" applyFill="0" applyBorder="0">
      <alignment vertical="center"/>
    </xf>
    <xf numFmtId="0" fontId="5" fillId="0" borderId="0" applyFill="0" applyBorder="0">
      <alignment vertical="center"/>
    </xf>
    <xf numFmtId="0" fontId="6" fillId="0" borderId="0" applyFill="0" applyBorder="0">
      <alignment vertical="center"/>
    </xf>
    <xf numFmtId="0" fontId="7" fillId="0" borderId="0" applyFill="0" applyBorder="0">
      <alignment vertical="center"/>
    </xf>
    <xf numFmtId="0" fontId="8" fillId="0" borderId="0" applyFill="0" applyBorder="0">
      <alignment vertical="center"/>
    </xf>
    <xf numFmtId="0" fontId="9" fillId="0" borderId="0" applyFill="0" applyBorder="0">
      <alignment vertical="center"/>
    </xf>
    <xf numFmtId="0" fontId="9" fillId="0" borderId="0" applyFill="0" applyBorder="0">
      <alignment vertical="center"/>
      <protection locked="0"/>
    </xf>
    <xf numFmtId="167" fontId="10" fillId="0" borderId="0" applyFill="0" applyBorder="0">
      <alignment vertical="center"/>
    </xf>
    <xf numFmtId="168" fontId="10" fillId="0" borderId="0" applyFill="0" applyBorder="0">
      <alignment vertical="center"/>
    </xf>
    <xf numFmtId="169" fontId="10" fillId="0" borderId="0" applyFill="0" applyBorder="0">
      <alignment vertical="center"/>
    </xf>
    <xf numFmtId="170" fontId="10" fillId="0" borderId="0" applyFill="0" applyBorder="0">
      <alignment vertical="center"/>
    </xf>
    <xf numFmtId="165" fontId="10" fillId="0" borderId="0" applyFill="0" applyBorder="0">
      <alignment vertical="center"/>
    </xf>
    <xf numFmtId="166" fontId="10" fillId="0" borderId="0" applyFill="0" applyBorder="0">
      <alignment vertical="center"/>
    </xf>
    <xf numFmtId="0" fontId="11" fillId="0" borderId="0" applyFill="0" applyBorder="0">
      <alignment vertical="center"/>
    </xf>
    <xf numFmtId="0" fontId="12" fillId="0" borderId="0" applyFill="0" applyBorder="0">
      <alignment vertical="center"/>
    </xf>
    <xf numFmtId="0" fontId="13" fillId="0" borderId="0" applyFill="0" applyBorder="0">
      <alignment horizontal="center" vertical="center"/>
    </xf>
    <xf numFmtId="0" fontId="13" fillId="0" borderId="0" applyFill="0" applyBorder="0">
      <alignment horizontal="center" vertical="center"/>
    </xf>
    <xf numFmtId="0" fontId="14" fillId="0" borderId="0" applyFill="0" applyBorder="0">
      <alignment vertical="center"/>
    </xf>
    <xf numFmtId="0" fontId="15" fillId="0" borderId="0" applyFill="0" applyBorder="0">
      <alignment vertical="center"/>
    </xf>
    <xf numFmtId="0" fontId="16" fillId="0" borderId="0" applyFill="0" applyBorder="0">
      <alignment vertical="center"/>
    </xf>
    <xf numFmtId="0" fontId="16" fillId="0" borderId="0" applyFill="0" applyBorder="0">
      <alignment vertical="center"/>
    </xf>
    <xf numFmtId="0" fontId="10" fillId="0" borderId="0" applyFill="0" applyBorder="0">
      <alignment vertical="center"/>
    </xf>
    <xf numFmtId="9" fontId="10" fillId="0" borderId="0" applyFont="0" applyFill="0" applyBorder="0" applyAlignment="0" applyProtection="0"/>
    <xf numFmtId="0" fontId="35" fillId="0" borderId="0"/>
  </cellStyleXfs>
  <cellXfs count="115">
    <xf numFmtId="0" fontId="0" fillId="0" borderId="0" xfId="0">
      <alignment vertical="center"/>
    </xf>
    <xf numFmtId="0" fontId="17" fillId="0" borderId="0" xfId="2" applyFont="1">
      <alignment vertical="center"/>
    </xf>
    <xf numFmtId="0" fontId="18" fillId="0" borderId="0" xfId="7" applyFont="1" applyAlignment="1">
      <alignment horizontal="left" vertical="center"/>
    </xf>
    <xf numFmtId="0" fontId="19" fillId="0" borderId="0" xfId="8" applyFont="1" applyAlignment="1">
      <alignment horizontal="left" vertical="center"/>
    </xf>
    <xf numFmtId="0" fontId="5" fillId="0" borderId="0" xfId="4" applyFont="1">
      <alignment vertical="center"/>
    </xf>
    <xf numFmtId="0" fontId="13" fillId="0" borderId="0" xfId="29">
      <alignment horizontal="center" vertical="center"/>
    </xf>
    <xf numFmtId="0" fontId="20" fillId="0" borderId="0" xfId="5" applyFont="1" applyAlignment="1">
      <alignment horizontal="left" vertical="center"/>
    </xf>
    <xf numFmtId="0" fontId="13" fillId="0" borderId="0" xfId="29" applyAlignment="1">
      <alignment horizontal="right" vertical="center"/>
    </xf>
    <xf numFmtId="0" fontId="13" fillId="0" borderId="0" xfId="29" applyAlignment="1">
      <alignment horizontal="left" vertical="center"/>
    </xf>
    <xf numFmtId="0" fontId="21" fillId="0" borderId="0" xfId="3" applyFont="1">
      <alignment vertical="center"/>
    </xf>
    <xf numFmtId="0" fontId="0" fillId="2" borderId="0" xfId="0" applyFill="1">
      <alignment vertical="center"/>
    </xf>
    <xf numFmtId="0" fontId="5" fillId="2" borderId="0" xfId="4" applyFont="1" applyFill="1">
      <alignment vertical="center"/>
    </xf>
    <xf numFmtId="0" fontId="17" fillId="2" borderId="0" xfId="2" applyFont="1" applyFill="1">
      <alignment vertical="center"/>
    </xf>
    <xf numFmtId="0" fontId="13" fillId="2" borderId="0" xfId="29" applyFill="1">
      <alignment horizontal="center" vertical="center"/>
    </xf>
    <xf numFmtId="0" fontId="13" fillId="2" borderId="0" xfId="29" applyFill="1" applyAlignment="1">
      <alignment horizontal="right" vertical="center"/>
    </xf>
    <xf numFmtId="0" fontId="13" fillId="2" borderId="0" xfId="29" applyFill="1" applyAlignment="1">
      <alignment horizontal="left" vertical="center"/>
    </xf>
    <xf numFmtId="0" fontId="22" fillId="0" borderId="0" xfId="6" applyFont="1" applyAlignment="1">
      <alignment horizontal="left" vertical="center"/>
    </xf>
    <xf numFmtId="0" fontId="23" fillId="0" borderId="3" xfId="25" applyFont="1" applyAlignment="1">
      <alignment horizontal="center" vertical="center"/>
    </xf>
    <xf numFmtId="0" fontId="24" fillId="0" borderId="3" xfId="27" applyFont="1" applyAlignment="1">
      <alignment horizontal="center" vertical="center"/>
    </xf>
    <xf numFmtId="172" fontId="24" fillId="0" borderId="3" xfId="26" applyNumberFormat="1" applyFont="1" applyAlignment="1">
      <alignment horizontal="center" vertical="center"/>
    </xf>
    <xf numFmtId="172" fontId="0" fillId="0" borderId="3" xfId="26" applyNumberFormat="1" applyFont="1" applyAlignment="1">
      <alignment horizontal="center" vertical="center"/>
    </xf>
    <xf numFmtId="0" fontId="20" fillId="2" borderId="0" xfId="5" applyFont="1" applyFill="1" applyAlignment="1">
      <alignment horizontal="left" vertical="center"/>
    </xf>
    <xf numFmtId="0" fontId="22" fillId="2" borderId="0" xfId="6" applyFont="1" applyFill="1" applyAlignment="1">
      <alignment horizontal="left" vertical="center"/>
    </xf>
    <xf numFmtId="0" fontId="19" fillId="2" borderId="0" xfId="8" applyFont="1" applyFill="1" applyAlignment="1">
      <alignment horizontal="left" vertical="center"/>
    </xf>
    <xf numFmtId="0" fontId="18" fillId="2" borderId="0" xfId="7" applyFont="1" applyFill="1" applyAlignment="1">
      <alignment horizontal="left" vertical="center"/>
    </xf>
    <xf numFmtId="0" fontId="19" fillId="2" borderId="0" xfId="8" quotePrefix="1" applyFont="1" applyFill="1" applyAlignment="1">
      <alignment horizontal="right" vertical="center"/>
    </xf>
    <xf numFmtId="0" fontId="19" fillId="2" borderId="0" xfId="8" quotePrefix="1" applyFont="1" applyFill="1" applyAlignment="1">
      <alignment horizontal="left" vertical="center"/>
    </xf>
    <xf numFmtId="0" fontId="27" fillId="2" borderId="0" xfId="17" applyFont="1" applyFill="1" applyAlignment="1">
      <alignment horizontal="center" vertical="center"/>
      <protection locked="0"/>
    </xf>
    <xf numFmtId="0" fontId="30" fillId="0" borderId="0" xfId="17" applyFont="1" applyAlignment="1">
      <alignment horizontal="center" vertical="center"/>
      <protection locked="0"/>
    </xf>
    <xf numFmtId="0" fontId="18" fillId="0" borderId="7" xfId="7" applyFont="1" applyBorder="1" applyAlignment="1">
      <alignment horizontal="left" vertical="center"/>
    </xf>
    <xf numFmtId="0" fontId="0" fillId="0" borderId="7" xfId="0" applyBorder="1">
      <alignment vertical="center"/>
    </xf>
    <xf numFmtId="0" fontId="18" fillId="0" borderId="7" xfId="7" applyFont="1" applyBorder="1" applyAlignment="1">
      <alignment horizontal="center" vertical="center"/>
    </xf>
    <xf numFmtId="172" fontId="31" fillId="0" borderId="3" xfId="20" applyNumberFormat="1" applyFont="1" applyBorder="1" applyAlignment="1">
      <alignment horizontal="center" vertical="center"/>
    </xf>
    <xf numFmtId="0" fontId="8" fillId="0" borderId="0" xfId="7" applyFont="1" applyAlignment="1">
      <alignment horizontal="left" vertical="center"/>
    </xf>
    <xf numFmtId="172" fontId="11" fillId="0" borderId="2" xfId="20" applyNumberFormat="1" applyFont="1" applyBorder="1" applyAlignment="1">
      <alignment horizontal="center" vertical="center"/>
    </xf>
    <xf numFmtId="172" fontId="18" fillId="0" borderId="0" xfId="7" applyNumberFormat="1" applyFont="1" applyAlignment="1">
      <alignment horizontal="left" vertical="center"/>
    </xf>
    <xf numFmtId="172" fontId="32" fillId="0" borderId="8" xfId="8" applyNumberFormat="1" applyFont="1" applyBorder="1" applyAlignment="1">
      <alignment horizontal="left" vertical="center"/>
    </xf>
    <xf numFmtId="0" fontId="33" fillId="0" borderId="0" xfId="4" applyFont="1">
      <alignment vertical="center"/>
    </xf>
    <xf numFmtId="0" fontId="31" fillId="2" borderId="0" xfId="24" applyFont="1" applyFill="1" applyAlignment="1">
      <alignment horizontal="left" vertical="center"/>
    </xf>
    <xf numFmtId="0" fontId="31" fillId="2" borderId="0" xfId="24" applyFont="1" applyFill="1" applyAlignment="1">
      <alignment horizontal="right" vertical="center"/>
    </xf>
    <xf numFmtId="166" fontId="0" fillId="2" borderId="0" xfId="19" applyFont="1" applyFill="1" applyAlignment="1">
      <alignment horizontal="right" vertical="center"/>
    </xf>
    <xf numFmtId="165" fontId="29" fillId="2" borderId="0" xfId="18" applyFont="1" applyFill="1" applyAlignment="1">
      <alignment horizontal="right" vertical="center"/>
    </xf>
    <xf numFmtId="0" fontId="28" fillId="2" borderId="0" xfId="8" applyFont="1" applyFill="1" applyAlignment="1">
      <alignment horizontal="right" vertical="center"/>
    </xf>
    <xf numFmtId="172" fontId="0" fillId="2" borderId="0" xfId="20" applyNumberFormat="1" applyFont="1" applyFill="1" applyAlignment="1">
      <alignment horizontal="right" vertical="center"/>
    </xf>
    <xf numFmtId="0" fontId="31" fillId="2" borderId="7" xfId="24" applyFont="1" applyFill="1" applyBorder="1" applyAlignment="1">
      <alignment horizontal="left" vertical="center"/>
    </xf>
    <xf numFmtId="0" fontId="0" fillId="2" borderId="7" xfId="0" applyFill="1" applyBorder="1">
      <alignment vertical="center"/>
    </xf>
    <xf numFmtId="0" fontId="31" fillId="2" borderId="7" xfId="24" applyFont="1" applyFill="1" applyBorder="1" applyAlignment="1">
      <alignment horizontal="right" vertical="center"/>
    </xf>
    <xf numFmtId="0" fontId="19" fillId="2" borderId="7" xfId="8" applyFont="1" applyFill="1" applyBorder="1" applyAlignment="1">
      <alignment horizontal="left" vertical="center"/>
    </xf>
    <xf numFmtId="167" fontId="29" fillId="2" borderId="7" xfId="20" applyFont="1" applyFill="1" applyBorder="1" applyAlignment="1">
      <alignment horizontal="right" vertical="center"/>
    </xf>
    <xf numFmtId="0" fontId="13" fillId="0" borderId="0" xfId="29" applyBorder="1">
      <alignment horizontal="center" vertical="center"/>
    </xf>
    <xf numFmtId="0" fontId="20" fillId="0" borderId="0" xfId="5" applyFont="1" applyBorder="1" applyAlignment="1">
      <alignment horizontal="left" vertical="center"/>
    </xf>
    <xf numFmtId="0" fontId="0" fillId="0" borderId="0" xfId="0" applyBorder="1">
      <alignment vertical="center"/>
    </xf>
    <xf numFmtId="0" fontId="13" fillId="2" borderId="0" xfId="30" applyFill="1">
      <alignment horizontal="center" vertical="center"/>
    </xf>
    <xf numFmtId="0" fontId="13" fillId="2" borderId="0" xfId="30" applyFill="1" applyAlignment="1">
      <alignment horizontal="left" vertical="center"/>
    </xf>
    <xf numFmtId="0" fontId="13" fillId="0" borderId="0" xfId="30">
      <alignment horizontal="center" vertical="center"/>
    </xf>
    <xf numFmtId="0" fontId="13" fillId="0" borderId="0" xfId="30" applyAlignment="1">
      <alignment horizontal="left" vertical="center"/>
    </xf>
    <xf numFmtId="0" fontId="7" fillId="2" borderId="0" xfId="6" applyFont="1" applyFill="1">
      <alignment vertical="center"/>
    </xf>
    <xf numFmtId="0" fontId="22" fillId="2" borderId="0" xfId="6" applyFont="1" applyFill="1">
      <alignment vertical="center"/>
    </xf>
    <xf numFmtId="167" fontId="24" fillId="0" borderId="1" xfId="13" applyFont="1">
      <alignment vertical="center"/>
      <protection locked="0"/>
    </xf>
    <xf numFmtId="0" fontId="20" fillId="2" borderId="0" xfId="5" applyFont="1" applyFill="1">
      <alignment vertical="center"/>
    </xf>
    <xf numFmtId="0" fontId="24" fillId="0" borderId="1" xfId="10" applyFont="1">
      <alignment vertical="center"/>
      <protection locked="0"/>
    </xf>
    <xf numFmtId="172" fontId="24" fillId="0" borderId="1" xfId="13" applyNumberFormat="1" applyFont="1">
      <alignment vertical="center"/>
      <protection locked="0"/>
    </xf>
    <xf numFmtId="174" fontId="0" fillId="2" borderId="0" xfId="1" applyNumberFormat="1" applyFont="1" applyFill="1" applyAlignment="1">
      <alignment vertical="center"/>
    </xf>
    <xf numFmtId="10" fontId="0" fillId="2" borderId="0" xfId="58" applyNumberFormat="1" applyFont="1" applyFill="1" applyAlignment="1">
      <alignment vertical="center"/>
    </xf>
    <xf numFmtId="0" fontId="12" fillId="0" borderId="0" xfId="28" quotePrefix="1">
      <alignment vertical="center"/>
    </xf>
    <xf numFmtId="0" fontId="18" fillId="2" borderId="0" xfId="7" applyFont="1" applyFill="1">
      <alignment vertical="center"/>
    </xf>
    <xf numFmtId="0" fontId="6" fillId="0" borderId="1" xfId="5" applyFont="1" applyBorder="1">
      <alignment vertical="center"/>
    </xf>
    <xf numFmtId="0" fontId="20" fillId="0" borderId="1" xfId="5" applyFont="1" applyBorder="1">
      <alignment vertical="center"/>
    </xf>
    <xf numFmtId="175" fontId="24" fillId="0" borderId="1" xfId="14" applyNumberFormat="1" applyFont="1">
      <alignment vertical="center"/>
      <protection locked="0"/>
    </xf>
    <xf numFmtId="175" fontId="0" fillId="2" borderId="0" xfId="21" applyNumberFormat="1" applyFont="1" applyFill="1">
      <alignment vertical="center"/>
    </xf>
    <xf numFmtId="174" fontId="0" fillId="2" borderId="0" xfId="0" applyNumberFormat="1" applyFill="1">
      <alignment vertical="center"/>
    </xf>
    <xf numFmtId="176" fontId="0" fillId="2" borderId="0" xfId="0" applyNumberFormat="1" applyFill="1">
      <alignment vertical="center"/>
    </xf>
    <xf numFmtId="172" fontId="0" fillId="2" borderId="0" xfId="0" applyNumberFormat="1" applyFill="1">
      <alignment vertical="center"/>
    </xf>
    <xf numFmtId="172" fontId="24" fillId="3" borderId="1" xfId="13" applyNumberFormat="1" applyFont="1" applyFill="1">
      <alignment vertical="center"/>
      <protection locked="0"/>
    </xf>
    <xf numFmtId="0" fontId="11" fillId="2" borderId="0" xfId="0" applyFont="1" applyFill="1">
      <alignment vertical="center"/>
    </xf>
    <xf numFmtId="175" fontId="24" fillId="4" borderId="1" xfId="14" applyNumberFormat="1" applyFont="1" applyFill="1">
      <alignment vertical="center"/>
      <protection locked="0"/>
    </xf>
    <xf numFmtId="0" fontId="31" fillId="2" borderId="7" xfId="24" applyNumberFormat="1" applyFont="1" applyFill="1" applyBorder="1" applyAlignment="1">
      <alignment horizontal="right" vertical="center"/>
    </xf>
    <xf numFmtId="0" fontId="0" fillId="6" borderId="0" xfId="0" applyFill="1" applyAlignment="1">
      <alignment horizontal="center" vertical="center"/>
    </xf>
    <xf numFmtId="0" fontId="0" fillId="3" borderId="0" xfId="0" applyFill="1">
      <alignment vertical="center"/>
    </xf>
    <xf numFmtId="177" fontId="0" fillId="3" borderId="0" xfId="1" applyNumberFormat="1" applyFont="1" applyFill="1" applyAlignment="1">
      <alignment vertical="center"/>
    </xf>
    <xf numFmtId="178" fontId="0" fillId="2" borderId="0" xfId="0" applyNumberFormat="1" applyFill="1">
      <alignment vertical="center"/>
    </xf>
    <xf numFmtId="0" fontId="0" fillId="2" borderId="0" xfId="0" applyFill="1" applyAlignment="1">
      <alignment horizontal="right" vertical="center"/>
    </xf>
    <xf numFmtId="2" fontId="0" fillId="2" borderId="0" xfId="0" applyNumberFormat="1" applyFill="1">
      <alignment vertical="center"/>
    </xf>
    <xf numFmtId="174" fontId="0" fillId="9" borderId="0" xfId="0" applyNumberFormat="1" applyFill="1">
      <alignment vertical="center"/>
    </xf>
    <xf numFmtId="176" fontId="0" fillId="9" borderId="0" xfId="0" applyNumberFormat="1" applyFill="1">
      <alignment vertical="center"/>
    </xf>
    <xf numFmtId="0" fontId="0" fillId="9" borderId="0" xfId="0" applyFill="1">
      <alignment vertical="center"/>
    </xf>
    <xf numFmtId="179" fontId="0" fillId="2" borderId="0" xfId="0" applyNumberFormat="1" applyFill="1">
      <alignment vertical="center"/>
    </xf>
    <xf numFmtId="0" fontId="12" fillId="0" borderId="0" xfId="28">
      <alignment vertical="center"/>
    </xf>
    <xf numFmtId="0" fontId="12" fillId="0" borderId="0" xfId="28" quotePrefix="1">
      <alignment vertical="center"/>
    </xf>
    <xf numFmtId="0" fontId="16" fillId="0" borderId="0" xfId="33" quotePrefix="1" applyAlignment="1">
      <alignment horizontal="right" vertical="center"/>
    </xf>
    <xf numFmtId="0" fontId="16" fillId="0" borderId="0" xfId="33">
      <alignment vertical="center"/>
    </xf>
    <xf numFmtId="173" fontId="14" fillId="0" borderId="0" xfId="31" applyNumberFormat="1" applyAlignment="1">
      <alignment horizontal="right" vertical="center"/>
    </xf>
    <xf numFmtId="0" fontId="14" fillId="0" borderId="0" xfId="31">
      <alignment vertical="center"/>
    </xf>
    <xf numFmtId="172" fontId="0" fillId="2" borderId="0" xfId="20" applyNumberFormat="1" applyFont="1" applyFill="1" applyAlignment="1">
      <alignment horizontal="center" vertical="center"/>
    </xf>
    <xf numFmtId="166" fontId="0" fillId="2" borderId="0" xfId="19" applyFont="1" applyFill="1" applyAlignment="1">
      <alignment horizontal="center" vertical="center"/>
    </xf>
    <xf numFmtId="172" fontId="29" fillId="2" borderId="0" xfId="20" applyNumberFormat="1" applyFont="1" applyFill="1" applyAlignment="1">
      <alignment horizontal="center" vertical="center"/>
    </xf>
    <xf numFmtId="0" fontId="9" fillId="2" borderId="0" xfId="8" applyFont="1" applyFill="1" applyAlignment="1">
      <alignment horizontal="center" vertical="center"/>
    </xf>
    <xf numFmtId="0" fontId="27" fillId="2" borderId="0" xfId="17" applyFont="1" applyFill="1" applyAlignment="1">
      <alignment horizontal="center" vertical="center"/>
      <protection locked="0"/>
    </xf>
    <xf numFmtId="0" fontId="24" fillId="2" borderId="0" xfId="17" applyFont="1" applyFill="1" applyAlignment="1">
      <alignment horizontal="center" vertical="center"/>
      <protection locked="0"/>
    </xf>
    <xf numFmtId="172" fontId="24" fillId="0" borderId="4" xfId="13" applyNumberFormat="1" applyFont="1" applyBorder="1" applyAlignment="1">
      <alignment horizontal="center" vertical="center"/>
      <protection locked="0"/>
    </xf>
    <xf numFmtId="172" fontId="24" fillId="0" borderId="5" xfId="13" applyNumberFormat="1" applyFont="1" applyBorder="1" applyAlignment="1">
      <alignment horizontal="center" vertical="center"/>
      <protection locked="0"/>
    </xf>
    <xf numFmtId="0" fontId="24" fillId="0" borderId="4" xfId="10" applyFont="1" applyBorder="1" applyAlignment="1">
      <alignment horizontal="center" vertical="center"/>
      <protection locked="0"/>
    </xf>
    <xf numFmtId="0" fontId="24" fillId="0" borderId="5" xfId="10" applyFont="1" applyBorder="1" applyAlignment="1">
      <alignment horizontal="center" vertical="center"/>
      <protection locked="0"/>
    </xf>
    <xf numFmtId="166" fontId="24" fillId="0" borderId="4" xfId="12" applyFont="1" applyBorder="1" applyAlignment="1">
      <alignment horizontal="center" vertical="center"/>
      <protection locked="0"/>
    </xf>
    <xf numFmtId="166" fontId="24" fillId="0" borderId="5" xfId="12" applyFont="1" applyBorder="1" applyAlignment="1">
      <alignment horizontal="center" vertical="center"/>
      <protection locked="0"/>
    </xf>
    <xf numFmtId="0" fontId="12" fillId="2" borderId="0" xfId="28" applyFill="1">
      <alignment vertical="center"/>
    </xf>
    <xf numFmtId="0" fontId="19" fillId="2" borderId="0" xfId="8" applyFont="1" applyFill="1" applyAlignment="1">
      <alignment horizontal="center" vertical="center"/>
    </xf>
    <xf numFmtId="172" fontId="24" fillId="2" borderId="6" xfId="20" applyNumberFormat="1" applyFont="1" applyFill="1" applyBorder="1" applyAlignment="1">
      <alignment horizontal="center" vertical="center"/>
    </xf>
    <xf numFmtId="0" fontId="28" fillId="2" borderId="0" xfId="8" applyFont="1" applyFill="1" applyAlignment="1">
      <alignment horizontal="center" vertical="center"/>
    </xf>
    <xf numFmtId="0" fontId="31" fillId="2" borderId="9" xfId="24" applyFont="1" applyFill="1" applyBorder="1" applyAlignment="1">
      <alignment horizontal="center" vertical="center"/>
    </xf>
    <xf numFmtId="0" fontId="31" fillId="2" borderId="10" xfId="24" applyFont="1" applyFill="1" applyBorder="1" applyAlignment="1">
      <alignment horizontal="center" vertical="center"/>
    </xf>
    <xf numFmtId="0" fontId="31" fillId="2" borderId="11" xfId="24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7" borderId="0" xfId="0" applyFill="1" applyAlignment="1">
      <alignment horizontal="center" vertical="center"/>
    </xf>
  </cellXfs>
  <cellStyles count="60">
    <cellStyle name="Assumption Currency." xfId="16" xr:uid="{00000000-0005-0000-0000-000000000000}"/>
    <cellStyle name="Assumption Date." xfId="12" xr:uid="{00000000-0005-0000-0000-000001000000}"/>
    <cellStyle name="Assumption Heading." xfId="10" xr:uid="{00000000-0005-0000-0000-000002000000}"/>
    <cellStyle name="Assumption Multiple." xfId="15" xr:uid="{00000000-0005-0000-0000-000003000000}"/>
    <cellStyle name="Assumption Number." xfId="13" xr:uid="{00000000-0005-0000-0000-000004000000}"/>
    <cellStyle name="Assumption Percentage." xfId="14" xr:uid="{00000000-0005-0000-0000-000005000000}"/>
    <cellStyle name="Assumption Year." xfId="11" xr:uid="{00000000-0005-0000-0000-000006000000}"/>
    <cellStyle name="Cell Link." xfId="17" xr:uid="{00000000-0005-0000-0000-000007000000}"/>
    <cellStyle name="Comma" xfId="1" builtinId="3"/>
    <cellStyle name="Currency." xfId="23" xr:uid="{00000000-0005-0000-0000-000009000000}"/>
    <cellStyle name="Date." xfId="19" xr:uid="{00000000-0005-0000-0000-00000A000000}"/>
    <cellStyle name="Heading 1." xfId="5" xr:uid="{00000000-0005-0000-0000-00000B000000}"/>
    <cellStyle name="Heading 2." xfId="6" xr:uid="{00000000-0005-0000-0000-00000C000000}"/>
    <cellStyle name="Heading 3." xfId="7" xr:uid="{00000000-0005-0000-0000-00000D000000}"/>
    <cellStyle name="Heading 4." xfId="8" xr:uid="{00000000-0005-0000-0000-00000E000000}"/>
    <cellStyle name="Hyperlink Arrow." xfId="29" xr:uid="{00000000-0005-0000-0000-00000F000000}"/>
    <cellStyle name="Hyperlink Check." xfId="30" xr:uid="{00000000-0005-0000-0000-000010000000}"/>
    <cellStyle name="Hyperlink Text." xfId="28" xr:uid="{00000000-0005-0000-0000-000011000000}"/>
    <cellStyle name="Hyperlink TOC 1." xfId="31" xr:uid="{00000000-0005-0000-0000-000012000000}"/>
    <cellStyle name="Hyperlink TOC 2." xfId="32" xr:uid="{00000000-0005-0000-0000-000013000000}"/>
    <cellStyle name="Hyperlink TOC 3." xfId="33" xr:uid="{00000000-0005-0000-0000-000014000000}"/>
    <cellStyle name="Hyperlink TOC 4." xfId="34" xr:uid="{00000000-0005-0000-0000-000015000000}"/>
    <cellStyle name="Lookup Table Heading." xfId="25" xr:uid="{00000000-0005-0000-0000-000016000000}"/>
    <cellStyle name="Lookup Table Label." xfId="27" xr:uid="{00000000-0005-0000-0000-000017000000}"/>
    <cellStyle name="Lookup Table Number." xfId="26" xr:uid="{00000000-0005-0000-0000-000018000000}"/>
    <cellStyle name="Model Name." xfId="4" xr:uid="{00000000-0005-0000-0000-000019000000}"/>
    <cellStyle name="Multiple." xfId="22" xr:uid="{00000000-0005-0000-0000-00001A000000}"/>
    <cellStyle name="Normal" xfId="0" builtinId="0" customBuiltin="1"/>
    <cellStyle name="Normal 67" xfId="59" xr:uid="{00000000-0005-0000-0000-00001C000000}"/>
    <cellStyle name="Number." xfId="20" xr:uid="{00000000-0005-0000-0000-00001D000000}"/>
    <cellStyle name="Percent" xfId="58" builtinId="5"/>
    <cellStyle name="Percentage." xfId="21" xr:uid="{00000000-0005-0000-0000-00001F000000}"/>
    <cellStyle name="Period Title." xfId="24" xr:uid="{00000000-0005-0000-0000-000020000000}"/>
    <cellStyle name="Presentation Currency." xfId="46" xr:uid="{00000000-0005-0000-0000-000021000000}"/>
    <cellStyle name="Presentation Date." xfId="48" xr:uid="{00000000-0005-0000-0000-000022000000}"/>
    <cellStyle name="Presentation Heading 1." xfId="38" xr:uid="{00000000-0005-0000-0000-000023000000}"/>
    <cellStyle name="Presentation Heading 2." xfId="39" xr:uid="{00000000-0005-0000-0000-000024000000}"/>
    <cellStyle name="Presentation Heading 3." xfId="40" xr:uid="{00000000-0005-0000-0000-000025000000}"/>
    <cellStyle name="Presentation Heading 4." xfId="41" xr:uid="{00000000-0005-0000-0000-000026000000}"/>
    <cellStyle name="Presentation Hyperlink Arrow." xfId="51" xr:uid="{00000000-0005-0000-0000-000027000000}"/>
    <cellStyle name="Presentation Hyperlink Check." xfId="52" xr:uid="{00000000-0005-0000-0000-000028000000}"/>
    <cellStyle name="Presentation Hyperlink Text." xfId="50" xr:uid="{00000000-0005-0000-0000-000029000000}"/>
    <cellStyle name="Presentation Model Name." xfId="37" xr:uid="{00000000-0005-0000-0000-00002A000000}"/>
    <cellStyle name="Presentation Multiple." xfId="45" xr:uid="{00000000-0005-0000-0000-00002B000000}"/>
    <cellStyle name="Presentation Normal." xfId="57" xr:uid="{00000000-0005-0000-0000-00002C000000}"/>
    <cellStyle name="Presentation Number." xfId="43" xr:uid="{00000000-0005-0000-0000-00002D000000}"/>
    <cellStyle name="Presentation Percentage." xfId="44" xr:uid="{00000000-0005-0000-0000-00002E000000}"/>
    <cellStyle name="Presentation Period Title." xfId="49" xr:uid="{00000000-0005-0000-0000-00002F000000}"/>
    <cellStyle name="Presentation Section Number." xfId="36" xr:uid="{00000000-0005-0000-0000-000030000000}"/>
    <cellStyle name="Presentation Sheet Title." xfId="35" xr:uid="{00000000-0005-0000-0000-000031000000}"/>
    <cellStyle name="Presentation Sub Total." xfId="42" xr:uid="{00000000-0005-0000-0000-000032000000}"/>
    <cellStyle name="Presentation TOC 1." xfId="53" xr:uid="{00000000-0005-0000-0000-000033000000}"/>
    <cellStyle name="Presentation TOC 2." xfId="54" xr:uid="{00000000-0005-0000-0000-000034000000}"/>
    <cellStyle name="Presentation TOC 3." xfId="55" xr:uid="{00000000-0005-0000-0000-000035000000}"/>
    <cellStyle name="Presentation TOC 4." xfId="56" xr:uid="{00000000-0005-0000-0000-000036000000}"/>
    <cellStyle name="Presentation Year." xfId="47" xr:uid="{00000000-0005-0000-0000-000037000000}"/>
    <cellStyle name="Section Number." xfId="3" xr:uid="{00000000-0005-0000-0000-000038000000}"/>
    <cellStyle name="Sheet Title." xfId="2" xr:uid="{00000000-0005-0000-0000-000039000000}"/>
    <cellStyle name="Sub Total." xfId="9" xr:uid="{00000000-0005-0000-0000-00003A000000}"/>
    <cellStyle name="Year." xfId="18" xr:uid="{00000000-0005-0000-0000-00003B000000}"/>
  </cellStyles>
  <dxfs count="14"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 val="0"/>
        <i val="0"/>
        <strike val="0"/>
        <color indexed="63"/>
      </font>
      <fill>
        <patternFill patternType="solid">
          <bgColor indexed="18"/>
        </patternFill>
      </fill>
    </dxf>
    <dxf>
      <font>
        <b val="0"/>
        <i val="0"/>
        <strike val="0"/>
        <color indexed="63"/>
      </font>
      <fill>
        <patternFill patternType="solid">
          <bgColor indexed="18"/>
        </patternFill>
      </fill>
    </dxf>
    <dxf>
      <font>
        <b val="0"/>
        <i val="0"/>
        <strike val="0"/>
        <color indexed="63"/>
      </font>
      <fill>
        <patternFill patternType="solid">
          <bgColor indexed="18"/>
        </patternFill>
      </fill>
    </dxf>
    <dxf>
      <font>
        <b val="0"/>
        <i val="0"/>
        <strike val="0"/>
        <color indexed="63"/>
      </font>
      <fill>
        <patternFill patternType="solid">
          <bgColor indexed="18"/>
        </patternFill>
      </fill>
    </dxf>
    <dxf>
      <font>
        <b val="0"/>
        <i val="0"/>
        <strike val="0"/>
        <color indexed="63"/>
      </font>
      <fill>
        <patternFill patternType="solid">
          <bgColor indexed="18"/>
        </patternFill>
      </fill>
    </dxf>
    <dxf>
      <font>
        <b val="0"/>
        <i val="0"/>
        <strike val="0"/>
        <color indexed="63"/>
      </font>
      <fill>
        <patternFill patternType="solid">
          <bgColor indexed="18"/>
        </patternFill>
      </fill>
    </dxf>
    <dxf>
      <font>
        <b val="0"/>
        <i val="0"/>
        <strike val="0"/>
        <color indexed="63"/>
      </font>
      <fill>
        <patternFill patternType="solid">
          <bgColor indexed="18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C0C0C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993366"/>
      <rgbColor rgb="00339966"/>
      <rgbColor rgb="00CB2840"/>
      <rgbColor rgb="00007767"/>
      <rgbColor rgb="000069B3"/>
      <rgbColor rgb="00993366"/>
      <rgbColor rgb="00FFFF78"/>
      <rgbColor rgb="00FFFF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sheetMetadata" Target="metadata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31" dropStyle="combo" dx="13" fmlaLink="DD_TS_Fin_YE_Day" fmlaRange="LU_Mth_Days" sel="31" val="0"/>
</file>

<file path=xl/ctrlProps/ctrlProp2.xml><?xml version="1.0" encoding="utf-8"?>
<formControlPr xmlns="http://schemas.microsoft.com/office/spreadsheetml/2009/9/main" objectType="Drop" dropLines="12" dropStyle="combo" dx="13" fmlaLink="DD_TS_Fin_YE_Mth" fmlaRange="LU_Mth_Names" sel="12" val="0"/>
</file>

<file path=xl/ctrlProps/ctrlProp3.xml><?xml version="1.0" encoding="utf-8"?>
<formControlPr xmlns="http://schemas.microsoft.com/office/spreadsheetml/2009/9/main" objectType="Drop" dropLines="4" dropStyle="combo" dx="13" fmlaLink="DD_TS_Denom" fmlaRange="LU_Denom" sel="2" val="0"/>
</file>

<file path=xl/ctrlProps/ctrlProp4.xml><?xml version="1.0" encoding="utf-8"?>
<formControlPr xmlns="http://schemas.microsoft.com/office/spreadsheetml/2009/9/main" objectType="CheckBox" fmlaLink="CB_TS_Show_Hist_Fcast_Pers" lockText="1"/>
</file>

<file path=xl/ctrlProps/ctrlProp5.xml><?xml version="1.0" encoding="utf-8"?>
<formControlPr xmlns="http://schemas.microsoft.com/office/spreadsheetml/2009/9/main" objectType="Drop" dropLines="4" dropStyle="combo" dx="13" fmlaLink="DD_TS_Data_Term_Basis" fmlaRange="LU_Data_Term_Basis" sel="2" val="0"/>
</file>

<file path=xl/ctrlProps/ctrlProp6.xml><?xml version="1.0" encoding="utf-8"?>
<formControlPr xmlns="http://schemas.microsoft.com/office/spreadsheetml/2009/9/main" objectType="CheckBox" checked="Checked" fmlaLink="CB_Err_Chks_Show_Msg" lockText="1" noThreeD="1"/>
</file>

<file path=xl/ctrlProps/ctrlProp7.xml><?xml version="1.0" encoding="utf-8"?>
<formControlPr xmlns="http://schemas.microsoft.com/office/spreadsheetml/2009/9/main" objectType="CheckBox" checked="Checked" fmlaLink="CB_Sens_Chks_Show_Msg" lockText="1" noThreeD="1"/>
</file>

<file path=xl/ctrlProps/ctrlProp8.xml><?xml version="1.0" encoding="utf-8"?>
<formControlPr xmlns="http://schemas.microsoft.com/office/spreadsheetml/2009/9/main" objectType="CheckBox" checked="Checked" fmlaLink="CB_Alt_Chks_Show_Msg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Best%20Practice%20Modelling%206.2\bpmToolbox\Logos\WorkbookLogo1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676274</xdr:colOff>
      <xdr:row>12</xdr:row>
      <xdr:rowOff>0</xdr:rowOff>
    </xdr:from>
    <xdr:to>
      <xdr:col>7</xdr:col>
      <xdr:colOff>429156</xdr:colOff>
      <xdr:row>17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 cstate="print"/>
        <a:stretch>
          <a:fillRect/>
        </a:stretch>
      </xdr:blipFill>
      <xdr:spPr>
        <a:xfrm>
          <a:off x="1352549" y="1752600"/>
          <a:ext cx="1981732" cy="666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12</xdr:row>
          <xdr:rowOff>0</xdr:rowOff>
        </xdr:from>
        <xdr:to>
          <xdr:col>9</xdr:col>
          <xdr:colOff>476250</xdr:colOff>
          <xdr:row>13</xdr:row>
          <xdr:rowOff>0</xdr:rowOff>
        </xdr:to>
        <xdr:sp macro="" textlink="">
          <xdr:nvSpPr>
            <xdr:cNvPr id="2053" name="DD_TS_Fin_YE_Day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3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476250</xdr:colOff>
          <xdr:row>12</xdr:row>
          <xdr:rowOff>0</xdr:rowOff>
        </xdr:from>
        <xdr:to>
          <xdr:col>11</xdr:col>
          <xdr:colOff>0</xdr:colOff>
          <xdr:row>13</xdr:row>
          <xdr:rowOff>0</xdr:rowOff>
        </xdr:to>
        <xdr:sp macro="" textlink="">
          <xdr:nvSpPr>
            <xdr:cNvPr id="2054" name="DD_TS_Fin_YE_Mth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3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15</xdr:row>
          <xdr:rowOff>0</xdr:rowOff>
        </xdr:from>
        <xdr:to>
          <xdr:col>11</xdr:col>
          <xdr:colOff>0</xdr:colOff>
          <xdr:row>16</xdr:row>
          <xdr:rowOff>66675</xdr:rowOff>
        </xdr:to>
        <xdr:sp macro="" textlink="">
          <xdr:nvSpPr>
            <xdr:cNvPr id="2055" name="DD_TS_Denom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3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542925</xdr:colOff>
          <xdr:row>30</xdr:row>
          <xdr:rowOff>0</xdr:rowOff>
        </xdr:from>
        <xdr:to>
          <xdr:col>11</xdr:col>
          <xdr:colOff>0</xdr:colOff>
          <xdr:row>31</xdr:row>
          <xdr:rowOff>0</xdr:rowOff>
        </xdr:to>
        <xdr:sp macro="" textlink="">
          <xdr:nvSpPr>
            <xdr:cNvPr id="2056" name="CB_TS_Show_Hist_Fcast_Pers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3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39</xdr:row>
          <xdr:rowOff>0</xdr:rowOff>
        </xdr:from>
        <xdr:to>
          <xdr:col>11</xdr:col>
          <xdr:colOff>0</xdr:colOff>
          <xdr:row>40</xdr:row>
          <xdr:rowOff>0</xdr:rowOff>
        </xdr:to>
        <xdr:sp macro="" textlink="">
          <xdr:nvSpPr>
            <xdr:cNvPr id="2057" name="DD_TS_Data_Term_Basis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3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</xdr:row>
          <xdr:rowOff>0</xdr:rowOff>
        </xdr:from>
        <xdr:to>
          <xdr:col>8</xdr:col>
          <xdr:colOff>0</xdr:colOff>
          <xdr:row>9</xdr:row>
          <xdr:rowOff>0</xdr:rowOff>
        </xdr:to>
        <xdr:sp macro="" textlink="">
          <xdr:nvSpPr>
            <xdr:cNvPr id="3073" name="CB_Err_Chks_Show_Msg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D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Include summary in model name?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24</xdr:row>
          <xdr:rowOff>0</xdr:rowOff>
        </xdr:from>
        <xdr:to>
          <xdr:col>8</xdr:col>
          <xdr:colOff>0</xdr:colOff>
          <xdr:row>25</xdr:row>
          <xdr:rowOff>0</xdr:rowOff>
        </xdr:to>
        <xdr:sp macro="" textlink="">
          <xdr:nvSpPr>
            <xdr:cNvPr id="3074" name="CB_Sens_Chks_Show_Msg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D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Include summary in model name?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40</xdr:row>
          <xdr:rowOff>0</xdr:rowOff>
        </xdr:from>
        <xdr:to>
          <xdr:col>8</xdr:col>
          <xdr:colOff>0</xdr:colOff>
          <xdr:row>41</xdr:row>
          <xdr:rowOff>0</xdr:rowOff>
        </xdr:to>
        <xdr:sp macro="" textlink="">
          <xdr:nvSpPr>
            <xdr:cNvPr id="3075" name="CB_Alt_Chks_Show_Msg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D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Include summary in model name?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PI%20info%20and%20Additions%20CY11%20to%20CY22_for%20ORC%20schedu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VTS%20-%20PTRM%20-%20Dec%202021%20-%20Public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DDATA\Group$\Regulatory\APT%20Assets\GasNet\Tariffs\2022%20tariffs\APA%20VTS%20-%202018-2022%20AA%20Final%20Decision%20PTRM%20-%202022%20RoD%20upd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 General_TA"/>
      <sheetName val="2.1 Pipelines_TA"/>
      <sheetName val="2.2 Compressors_TA"/>
      <sheetName val="2.3 CG_TA"/>
      <sheetName val="Support-&gt; "/>
      <sheetName val="1.2 Input RFM Final Mar 13"/>
      <sheetName val="1.3 RFM input Final Nov 17"/>
      <sheetName val="1.4 RFM input ProposalFY18_FY20"/>
      <sheetName val="1.5 CPI ABS Data Ref Yr 11.12  "/>
      <sheetName val="2.4 Capex by Asset Class &amp; Zone"/>
      <sheetName val="2.1 Reg Capex Projs as incurred"/>
      <sheetName val="Summary Page "/>
    </sheetNames>
    <sheetDataSet>
      <sheetData sheetId="0">
        <row r="7">
          <cell r="H7" t="str">
            <v xml:space="preserve">2006 </v>
          </cell>
          <cell r="I7" t="str">
            <v xml:space="preserve">2007 </v>
          </cell>
          <cell r="J7" t="str">
            <v xml:space="preserve">2008 </v>
          </cell>
          <cell r="K7" t="str">
            <v xml:space="preserve">2009 </v>
          </cell>
          <cell r="L7" t="str">
            <v xml:space="preserve">2010 </v>
          </cell>
          <cell r="M7" t="str">
            <v xml:space="preserve">2011 </v>
          </cell>
          <cell r="N7" t="str">
            <v xml:space="preserve">2012 </v>
          </cell>
          <cell r="O7" t="str">
            <v xml:space="preserve">2013 </v>
          </cell>
          <cell r="P7" t="str">
            <v xml:space="preserve">2014 </v>
          </cell>
          <cell r="Q7" t="str">
            <v xml:space="preserve">2015 </v>
          </cell>
          <cell r="R7" t="str">
            <v xml:space="preserve">2016 </v>
          </cell>
          <cell r="S7" t="str">
            <v xml:space="preserve">2017 </v>
          </cell>
          <cell r="T7" t="str">
            <v xml:space="preserve">2018 </v>
          </cell>
          <cell r="U7" t="str">
            <v xml:space="preserve">2019 </v>
          </cell>
          <cell r="V7" t="str">
            <v xml:space="preserve">2020 </v>
          </cell>
          <cell r="W7" t="str">
            <v xml:space="preserve">2021 </v>
          </cell>
          <cell r="X7" t="str">
            <v xml:space="preserve">2022 </v>
          </cell>
          <cell r="Y7" t="str">
            <v xml:space="preserve">2023 </v>
          </cell>
          <cell r="Z7" t="str">
            <v xml:space="preserve">2024 </v>
          </cell>
          <cell r="AA7" t="str">
            <v xml:space="preserve">2025 </v>
          </cell>
          <cell r="AB7" t="str">
            <v xml:space="preserve">2026 </v>
          </cell>
          <cell r="AC7" t="str">
            <v xml:space="preserve">2027 </v>
          </cell>
          <cell r="AD7" t="str">
            <v xml:space="preserve">2028 </v>
          </cell>
          <cell r="AE7" t="str">
            <v xml:space="preserve">2029 </v>
          </cell>
          <cell r="AF7" t="str">
            <v xml:space="preserve">2030 </v>
          </cell>
          <cell r="AG7" t="str">
            <v xml:space="preserve">2031 </v>
          </cell>
          <cell r="AH7" t="str">
            <v xml:space="preserve">2032 </v>
          </cell>
        </row>
        <row r="16">
          <cell r="H16">
            <v>0</v>
          </cell>
          <cell r="I16">
            <v>1.862556197816323E-2</v>
          </cell>
          <cell r="J16">
            <v>3.6851967520299844E-2</v>
          </cell>
          <cell r="K16">
            <v>2.108433734939763E-2</v>
          </cell>
          <cell r="L16">
            <v>2.6548672566371723E-2</v>
          </cell>
          <cell r="M16">
            <v>3.1034482758620641E-2</v>
          </cell>
          <cell r="N16">
            <v>2.2044088176352838E-2</v>
          </cell>
          <cell r="O16">
            <v>2.7450980392156765E-2</v>
          </cell>
          <cell r="P16">
            <v>1.7175572519083859E-2</v>
          </cell>
          <cell r="Q16">
            <v>1.6885553470919357E-2</v>
          </cell>
          <cell r="R16">
            <v>1.4760147601476037E-2</v>
          </cell>
          <cell r="S16">
            <v>1.9090909090909047E-2</v>
          </cell>
          <cell r="T16">
            <v>1.7841213202497874E-2</v>
          </cell>
          <cell r="U16">
            <v>1.8404907975460238E-2</v>
          </cell>
          <cell r="V16">
            <v>8.6058519793459354E-3</v>
          </cell>
          <cell r="W16">
            <v>2.0000000000000018E-2</v>
          </cell>
          <cell r="X16">
            <v>2.0000000000000018E-2</v>
          </cell>
          <cell r="Y16">
            <v>1.4999999999999999E-2</v>
          </cell>
          <cell r="Z16">
            <v>1.7500000000000002E-2</v>
          </cell>
          <cell r="AA16">
            <v>0.02</v>
          </cell>
          <cell r="AB16">
            <v>2.2499999999999999E-2</v>
          </cell>
          <cell r="AC16">
            <v>2.5000000000000001E-2</v>
          </cell>
          <cell r="AD16">
            <v>2.3E-2</v>
          </cell>
          <cell r="AE16">
            <v>2.3E-2</v>
          </cell>
          <cell r="AF16">
            <v>2.3E-2</v>
          </cell>
          <cell r="AG16">
            <v>2.3E-2</v>
          </cell>
          <cell r="AH16">
            <v>2.3E-2</v>
          </cell>
        </row>
      </sheetData>
      <sheetData sheetId="1">
        <row r="7">
          <cell r="J7">
            <v>2007</v>
          </cell>
          <cell r="K7">
            <v>2008</v>
          </cell>
          <cell r="L7">
            <v>2009</v>
          </cell>
          <cell r="M7">
            <v>2010</v>
          </cell>
          <cell r="N7">
            <v>2011</v>
          </cell>
          <cell r="O7">
            <v>2012</v>
          </cell>
          <cell r="P7">
            <v>2013</v>
          </cell>
          <cell r="Q7">
            <v>2014</v>
          </cell>
          <cell r="R7">
            <v>2015</v>
          </cell>
          <cell r="S7">
            <v>2016</v>
          </cell>
          <cell r="T7">
            <v>2017</v>
          </cell>
          <cell r="U7">
            <v>2018</v>
          </cell>
          <cell r="V7">
            <v>2019</v>
          </cell>
          <cell r="W7">
            <v>2020</v>
          </cell>
          <cell r="X7">
            <v>2021</v>
          </cell>
          <cell r="Y7">
            <v>2022</v>
          </cell>
          <cell r="Z7">
            <v>2023</v>
          </cell>
          <cell r="AA7">
            <v>2024</v>
          </cell>
          <cell r="AB7">
            <v>2025</v>
          </cell>
          <cell r="AC7">
            <v>2026</v>
          </cell>
          <cell r="AD7">
            <v>2027</v>
          </cell>
        </row>
        <row r="17">
          <cell r="D17" t="str">
            <v>1 Longford to Tyers (loop end)</v>
          </cell>
        </row>
        <row r="18">
          <cell r="D18" t="str">
            <v>2 Tyers (loop end) to Bunyip</v>
          </cell>
        </row>
        <row r="19">
          <cell r="D19" t="str">
            <v>3 Tyers to Morwell &amp; Maryvale lateral</v>
          </cell>
        </row>
        <row r="20">
          <cell r="D20" t="str">
            <v>4 Lurgi pipeline plus laterals</v>
          </cell>
        </row>
        <row r="21">
          <cell r="D21" t="str">
            <v>5 Bunyip to Pakenham</v>
          </cell>
        </row>
        <row r="22">
          <cell r="D22" t="str">
            <v>6 Pakenham to Wollert</v>
          </cell>
        </row>
        <row r="23">
          <cell r="D23" t="str">
            <v>7 Pakenham to Dandenong</v>
          </cell>
        </row>
        <row r="24">
          <cell r="D24" t="str">
            <v>8 Dandenong to St. Kilda</v>
          </cell>
        </row>
        <row r="25">
          <cell r="D25" t="str">
            <v>9 St. Kilda to Werribee</v>
          </cell>
        </row>
        <row r="26">
          <cell r="D26" t="str">
            <v>10 Werribee to Geelong</v>
          </cell>
        </row>
        <row r="27">
          <cell r="D27" t="str">
            <v>11 Brooklyn to Ballan Junction</v>
          </cell>
        </row>
        <row r="28">
          <cell r="D28" t="str">
            <v>12 Ballan Junction to Ballarat</v>
          </cell>
        </row>
        <row r="29">
          <cell r="D29" t="str">
            <v>13 Wollert to Euroa</v>
          </cell>
        </row>
        <row r="30">
          <cell r="D30" t="str">
            <v>14 Ballan Junction to Daylesford Jctn</v>
          </cell>
        </row>
        <row r="31">
          <cell r="D31" t="str">
            <v>15 Daylesford Junction to Bendigo</v>
          </cell>
        </row>
        <row r="32">
          <cell r="D32" t="str">
            <v>16 Guilford to Maryborough</v>
          </cell>
        </row>
        <row r="33">
          <cell r="D33" t="str">
            <v>17 Wandong to Daylesford Junction</v>
          </cell>
        </row>
        <row r="34">
          <cell r="D34" t="str">
            <v>18 Euroa to Wodonga</v>
          </cell>
        </row>
        <row r="35">
          <cell r="D35" t="str">
            <v>19 Euroa to Kyabram</v>
          </cell>
        </row>
        <row r="36">
          <cell r="D36" t="str">
            <v>20 Kyabram to Echuca</v>
          </cell>
        </row>
        <row r="37">
          <cell r="D37" t="str">
            <v>21 Wollert to Keon Park</v>
          </cell>
        </row>
        <row r="38">
          <cell r="D38" t="str">
            <v>22 Deer Park to Sunbury</v>
          </cell>
        </row>
        <row r="39">
          <cell r="D39" t="str">
            <v>23 Paaratte to Portland</v>
          </cell>
        </row>
        <row r="40">
          <cell r="D40" t="str">
            <v>24 Barnawartha to Culcairn</v>
          </cell>
        </row>
        <row r="41">
          <cell r="D41" t="str">
            <v>25 Chiltern Valley to Koonoomoo</v>
          </cell>
        </row>
        <row r="42">
          <cell r="D42" t="str">
            <v>26 Lara to Port Campbell</v>
          </cell>
        </row>
        <row r="43">
          <cell r="D43" t="str">
            <v>27 Port Campbell to Paaratte</v>
          </cell>
        </row>
        <row r="44">
          <cell r="D44" t="str">
            <v>28 Brooklyn Corio Loop</v>
          </cell>
        </row>
        <row r="45">
          <cell r="D45" t="str">
            <v>51 Interconnect</v>
          </cell>
        </row>
        <row r="46">
          <cell r="D46" t="str">
            <v>52 South West Pipeline</v>
          </cell>
        </row>
        <row r="47">
          <cell r="D47" t="str">
            <v>29 WORM</v>
          </cell>
        </row>
        <row r="48">
          <cell r="D48" t="str">
            <v xml:space="preserve">30 Anglesea </v>
          </cell>
        </row>
        <row r="49">
          <cell r="D49" t="str">
            <v>31 Kalkallo</v>
          </cell>
        </row>
        <row r="50">
          <cell r="D50"/>
        </row>
        <row r="51">
          <cell r="D51"/>
        </row>
        <row r="52">
          <cell r="D52"/>
        </row>
        <row r="53">
          <cell r="D53"/>
        </row>
        <row r="54">
          <cell r="D54"/>
        </row>
        <row r="55">
          <cell r="D55"/>
        </row>
        <row r="56">
          <cell r="D56"/>
        </row>
        <row r="57">
          <cell r="D57"/>
        </row>
        <row r="58">
          <cell r="D58"/>
        </row>
        <row r="59">
          <cell r="D59"/>
        </row>
        <row r="60">
          <cell r="D60"/>
        </row>
        <row r="64">
          <cell r="D64" t="str">
            <v>1 Longford to Tyers (loop end)</v>
          </cell>
          <cell r="J64"/>
          <cell r="K64"/>
          <cell r="L64"/>
          <cell r="M64"/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</row>
        <row r="65">
          <cell r="D65" t="str">
            <v>2 Tyers (loop end) to Bunyip</v>
          </cell>
          <cell r="J65"/>
          <cell r="K65"/>
          <cell r="L65"/>
          <cell r="M65"/>
          <cell r="N65">
            <v>0</v>
          </cell>
          <cell r="O65">
            <v>0</v>
          </cell>
          <cell r="P65">
            <v>71078.5</v>
          </cell>
          <cell r="Q65">
            <v>39851.75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</row>
        <row r="66">
          <cell r="D66" t="str">
            <v>3 Tyers to Morwell &amp; Maryvale lateral</v>
          </cell>
          <cell r="J66"/>
          <cell r="K66"/>
          <cell r="L66"/>
          <cell r="M66"/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8321</v>
          </cell>
          <cell r="V66">
            <v>68487.27</v>
          </cell>
          <cell r="W66">
            <v>219425.74000000002</v>
          </cell>
          <cell r="X66">
            <v>273449.65964313166</v>
          </cell>
          <cell r="Y66">
            <v>2401301.3342758445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</row>
        <row r="67">
          <cell r="D67" t="str">
            <v>4 Lurgi pipeline plus laterals</v>
          </cell>
          <cell r="J67"/>
          <cell r="K67"/>
          <cell r="L67"/>
          <cell r="M67"/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35706.15</v>
          </cell>
          <cell r="U67">
            <v>1233744.79</v>
          </cell>
          <cell r="V67">
            <v>7909886.3399999999</v>
          </cell>
          <cell r="W67">
            <v>-6724.1599999999162</v>
          </cell>
          <cell r="X67">
            <v>3489.5399999999995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</row>
        <row r="68">
          <cell r="D68" t="str">
            <v>5 Bunyip to Pakenham</v>
          </cell>
          <cell r="J68">
            <v>95285</v>
          </cell>
          <cell r="K68"/>
          <cell r="L68"/>
          <cell r="M68">
            <v>1210842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</row>
        <row r="69">
          <cell r="D69" t="str">
            <v>6 Pakenham to Wollert</v>
          </cell>
          <cell r="J69"/>
          <cell r="K69"/>
          <cell r="L69"/>
          <cell r="M69"/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31844.400000000001</v>
          </cell>
          <cell r="X69">
            <v>627710.52505761897</v>
          </cell>
          <cell r="Y69">
            <v>1290192.1361362492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</row>
        <row r="70">
          <cell r="D70" t="str">
            <v>7 Pakenham to Dandenong</v>
          </cell>
          <cell r="J70"/>
          <cell r="K70"/>
          <cell r="L70"/>
          <cell r="M70"/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</row>
        <row r="71">
          <cell r="D71" t="str">
            <v>8 Dandenong to St. Kilda</v>
          </cell>
          <cell r="J71"/>
          <cell r="K71"/>
          <cell r="L71"/>
          <cell r="M71"/>
          <cell r="N71">
            <v>0</v>
          </cell>
          <cell r="O71">
            <v>570041.12</v>
          </cell>
          <cell r="P71">
            <v>0</v>
          </cell>
          <cell r="Q71">
            <v>0</v>
          </cell>
          <cell r="R71">
            <v>0</v>
          </cell>
          <cell r="S71">
            <v>31800</v>
          </cell>
          <cell r="T71">
            <v>4134</v>
          </cell>
          <cell r="U71">
            <v>102008.31</v>
          </cell>
          <cell r="V71">
            <v>399325.46</v>
          </cell>
          <cell r="W71">
            <v>786168.69</v>
          </cell>
          <cell r="X71">
            <v>1115303.117306873</v>
          </cell>
          <cell r="Y71">
            <v>2342068.650230702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</row>
        <row r="72">
          <cell r="D72" t="str">
            <v>9 St. Kilda to Werribee</v>
          </cell>
          <cell r="J72"/>
          <cell r="K72"/>
          <cell r="L72"/>
          <cell r="M72"/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20098.400000000001</v>
          </cell>
          <cell r="S72">
            <v>388795.23</v>
          </cell>
          <cell r="T72">
            <v>9615</v>
          </cell>
          <cell r="U72">
            <v>43451.64</v>
          </cell>
          <cell r="V72">
            <v>291089.17</v>
          </cell>
          <cell r="W72">
            <v>2623809.8200000003</v>
          </cell>
          <cell r="X72">
            <v>7001752.6983086634</v>
          </cell>
          <cell r="Y72">
            <v>4466043.9265072523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</row>
        <row r="73">
          <cell r="D73" t="str">
            <v>10 Werribee to Geelong</v>
          </cell>
          <cell r="J73"/>
          <cell r="K73"/>
          <cell r="L73"/>
          <cell r="M73"/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</row>
        <row r="74">
          <cell r="D74" t="str">
            <v>11 Brooklyn to Ballan Junction</v>
          </cell>
          <cell r="J74"/>
          <cell r="K74"/>
          <cell r="L74"/>
          <cell r="M74"/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92532.57</v>
          </cell>
          <cell r="U74">
            <v>24938.92</v>
          </cell>
          <cell r="V74">
            <v>43.98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</row>
        <row r="75">
          <cell r="D75" t="str">
            <v>12 Ballan Junction to Ballarat</v>
          </cell>
          <cell r="J75"/>
          <cell r="K75"/>
          <cell r="L75"/>
          <cell r="M75"/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</row>
        <row r="76">
          <cell r="D76" t="str">
            <v>13 Wollert to Euroa</v>
          </cell>
          <cell r="J76"/>
          <cell r="K76"/>
          <cell r="L76"/>
          <cell r="M76"/>
          <cell r="N76">
            <v>0</v>
          </cell>
          <cell r="O76">
            <v>0</v>
          </cell>
          <cell r="P76">
            <v>6019753.3845269866</v>
          </cell>
          <cell r="Q76">
            <v>86063199.599999994</v>
          </cell>
          <cell r="R76">
            <v>71647574.462953418</v>
          </cell>
          <cell r="S76">
            <v>75155218.611623734</v>
          </cell>
          <cell r="T76">
            <v>42225262.342809074</v>
          </cell>
          <cell r="U76">
            <v>8706048.9299999829</v>
          </cell>
          <cell r="V76">
            <v>1827690.7414524057</v>
          </cell>
          <cell r="W76">
            <v>1369093.8395058785</v>
          </cell>
          <cell r="X76">
            <v>130249.6918341041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</row>
        <row r="77">
          <cell r="D77" t="str">
            <v>14 Ballan Junction to Daylesford Jctn</v>
          </cell>
          <cell r="J77"/>
          <cell r="K77"/>
          <cell r="L77"/>
          <cell r="M77"/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</row>
        <row r="78">
          <cell r="D78" t="str">
            <v>15 Daylesford Junction to Bendigo</v>
          </cell>
          <cell r="J78"/>
          <cell r="K78"/>
          <cell r="L78"/>
          <cell r="M78"/>
          <cell r="N78">
            <v>0</v>
          </cell>
          <cell r="O78">
            <v>211371.1</v>
          </cell>
          <cell r="P78">
            <v>25899.119999999995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</row>
        <row r="79">
          <cell r="D79" t="str">
            <v>16 Guilford to Maryborough</v>
          </cell>
          <cell r="J79"/>
          <cell r="K79"/>
          <cell r="L79"/>
          <cell r="M79"/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</row>
        <row r="80">
          <cell r="D80" t="str">
            <v>17 Wandong to Daylesford Junction</v>
          </cell>
          <cell r="J80"/>
          <cell r="K80"/>
          <cell r="L80"/>
          <cell r="M80"/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</row>
        <row r="81">
          <cell r="D81" t="str">
            <v>18 Euroa to Wodonga</v>
          </cell>
          <cell r="J81"/>
          <cell r="K81"/>
          <cell r="L81"/>
          <cell r="M81"/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</row>
        <row r="82">
          <cell r="D82" t="str">
            <v>19 Euroa to Kyabram</v>
          </cell>
          <cell r="J82"/>
          <cell r="K82"/>
          <cell r="L82"/>
          <cell r="M82"/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</row>
        <row r="83">
          <cell r="D83" t="str">
            <v>20 Kyabram to Echuca</v>
          </cell>
          <cell r="J83"/>
          <cell r="K83"/>
          <cell r="L83"/>
          <cell r="M83"/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</row>
        <row r="84">
          <cell r="D84" t="str">
            <v>21 Wollert to Keon Park</v>
          </cell>
          <cell r="J84"/>
          <cell r="K84"/>
          <cell r="L84"/>
          <cell r="M84"/>
          <cell r="N84">
            <v>0</v>
          </cell>
          <cell r="O84">
            <v>0</v>
          </cell>
          <cell r="P84">
            <v>1776584.2499999998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144423.29999999999</v>
          </cell>
          <cell r="W84">
            <v>76259.960000000006</v>
          </cell>
          <cell r="X84">
            <v>110484.24583447966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</row>
        <row r="85">
          <cell r="D85" t="str">
            <v>22 Deer Park to Sunbury</v>
          </cell>
          <cell r="J85"/>
          <cell r="K85"/>
          <cell r="L85"/>
          <cell r="M85"/>
          <cell r="N85">
            <v>196785.07349683251</v>
          </cell>
          <cell r="O85">
            <v>14548354.007669002</v>
          </cell>
          <cell r="P85">
            <v>615241.70268299594</v>
          </cell>
          <cell r="Q85">
            <v>38571.050000000003</v>
          </cell>
          <cell r="R85">
            <v>5019.9499999999989</v>
          </cell>
          <cell r="S85">
            <v>-654.98999999999978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</row>
        <row r="86">
          <cell r="D86" t="str">
            <v>23 Paaratte to Portland</v>
          </cell>
          <cell r="J86"/>
          <cell r="K86"/>
          <cell r="L86"/>
          <cell r="M86"/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20000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</row>
        <row r="87">
          <cell r="D87" t="str">
            <v>24 Barnawartha to Culcairn</v>
          </cell>
          <cell r="J87"/>
          <cell r="K87"/>
          <cell r="L87"/>
          <cell r="M87"/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</row>
        <row r="88">
          <cell r="D88" t="str">
            <v>25 Chiltern Valley to Koonoomoo</v>
          </cell>
          <cell r="J88"/>
          <cell r="K88"/>
          <cell r="L88"/>
          <cell r="M88"/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</row>
        <row r="89">
          <cell r="D89" t="str">
            <v>26 Lara to Port Campbell</v>
          </cell>
          <cell r="J89"/>
          <cell r="K89"/>
          <cell r="L89"/>
          <cell r="M89"/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36851060.837031215</v>
          </cell>
          <cell r="AA89">
            <v>53073985.935174629</v>
          </cell>
          <cell r="AB89">
            <v>0</v>
          </cell>
          <cell r="AC89">
            <v>0</v>
          </cell>
          <cell r="AD89">
            <v>0</v>
          </cell>
        </row>
        <row r="90">
          <cell r="D90" t="str">
            <v>27 Port Campbell to Paaratte</v>
          </cell>
          <cell r="J90"/>
          <cell r="K90"/>
          <cell r="L90"/>
          <cell r="M90"/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</row>
        <row r="91">
          <cell r="D91" t="str">
            <v>28 Brooklyn Corio Loop</v>
          </cell>
          <cell r="J91">
            <v>40344582</v>
          </cell>
          <cell r="K91">
            <v>16790613.350000001</v>
          </cell>
          <cell r="L91">
            <v>2197204.5299999998</v>
          </cell>
          <cell r="M91"/>
          <cell r="N91">
            <v>2409234.4500000002</v>
          </cell>
          <cell r="O91">
            <v>1246100.5699999928</v>
          </cell>
          <cell r="P91">
            <v>22513.099999999977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</row>
        <row r="92">
          <cell r="D92" t="str">
            <v>51 Interconnect</v>
          </cell>
          <cell r="J92"/>
          <cell r="K92"/>
          <cell r="L92"/>
          <cell r="M92"/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</row>
        <row r="93">
          <cell r="D93" t="str">
            <v>52 South West Pipeline</v>
          </cell>
          <cell r="J93"/>
          <cell r="K93"/>
          <cell r="L93"/>
          <cell r="M93"/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</row>
        <row r="94">
          <cell r="D94" t="str">
            <v>29 WORM</v>
          </cell>
          <cell r="J94"/>
          <cell r="K94"/>
          <cell r="L94"/>
          <cell r="M94"/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73035.490000000005</v>
          </cell>
          <cell r="U94">
            <v>977832.5199999999</v>
          </cell>
          <cell r="V94">
            <v>7285510</v>
          </cell>
          <cell r="W94">
            <v>9275283.6600000001</v>
          </cell>
          <cell r="X94">
            <v>29972800.447553821</v>
          </cell>
          <cell r="Y94">
            <v>97330625.518066928</v>
          </cell>
          <cell r="Z94">
            <v>49452704.384612918</v>
          </cell>
          <cell r="AA94">
            <v>2969814.2363214847</v>
          </cell>
          <cell r="AB94">
            <v>0</v>
          </cell>
          <cell r="AC94">
            <v>0</v>
          </cell>
          <cell r="AD94">
            <v>0</v>
          </cell>
        </row>
        <row r="95">
          <cell r="D95" t="str">
            <v xml:space="preserve">30 Anglesea </v>
          </cell>
          <cell r="J95"/>
          <cell r="K95"/>
          <cell r="L95"/>
          <cell r="M95"/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</row>
        <row r="96">
          <cell r="D96" t="str">
            <v>31 Kalkallo</v>
          </cell>
          <cell r="J96"/>
          <cell r="K96"/>
          <cell r="L96"/>
          <cell r="M96"/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</row>
        <row r="97">
          <cell r="D97">
            <v>0</v>
          </cell>
          <cell r="J97"/>
          <cell r="K97"/>
          <cell r="L97"/>
          <cell r="M97"/>
          <cell r="N97"/>
          <cell r="O97"/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/>
        </row>
        <row r="98">
          <cell r="D98">
            <v>0</v>
          </cell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</row>
        <row r="99">
          <cell r="D99">
            <v>0</v>
          </cell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</row>
        <row r="100">
          <cell r="D100">
            <v>0</v>
          </cell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</row>
        <row r="101">
          <cell r="D101">
            <v>0</v>
          </cell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</row>
        <row r="102">
          <cell r="D102">
            <v>0</v>
          </cell>
          <cell r="J102"/>
          <cell r="K102"/>
          <cell r="L102"/>
          <cell r="M102"/>
          <cell r="N102"/>
          <cell r="O102"/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/>
        </row>
        <row r="103">
          <cell r="D103">
            <v>0</v>
          </cell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</row>
        <row r="104">
          <cell r="D104">
            <v>0</v>
          </cell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</row>
        <row r="105">
          <cell r="D105">
            <v>0</v>
          </cell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</row>
        <row r="106">
          <cell r="D106">
            <v>0</v>
          </cell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</row>
        <row r="107">
          <cell r="D107">
            <v>0</v>
          </cell>
          <cell r="J107"/>
          <cell r="K107"/>
          <cell r="L107"/>
          <cell r="M107"/>
          <cell r="N107"/>
          <cell r="O107"/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/>
        </row>
        <row r="109">
          <cell r="O109">
            <v>16575866.797668995</v>
          </cell>
          <cell r="P109">
            <v>8531070.0572099816</v>
          </cell>
          <cell r="Q109">
            <v>86141622.399999991</v>
          </cell>
          <cell r="R109">
            <v>71692692.812953427</v>
          </cell>
          <cell r="S109">
            <v>75575158.851623744</v>
          </cell>
          <cell r="T109">
            <v>42440285.552809075</v>
          </cell>
          <cell r="U109">
            <v>11096346.109999983</v>
          </cell>
          <cell r="V109">
            <v>17926456.261452407</v>
          </cell>
          <cell r="W109">
            <v>14375161.949505879</v>
          </cell>
          <cell r="X109">
            <v>39235239.925538689</v>
          </cell>
          <cell r="Y109">
            <v>107830231.56521697</v>
          </cell>
          <cell r="Z109">
            <v>86303765.221644133</v>
          </cell>
          <cell r="AA109">
            <v>56043800.171496116</v>
          </cell>
          <cell r="AB109">
            <v>0</v>
          </cell>
          <cell r="AC109">
            <v>0</v>
          </cell>
          <cell r="AD109">
            <v>0</v>
          </cell>
        </row>
      </sheetData>
      <sheetData sheetId="2">
        <row r="7">
          <cell r="J7">
            <v>2007</v>
          </cell>
          <cell r="K7">
            <v>2008</v>
          </cell>
          <cell r="L7">
            <v>2009</v>
          </cell>
          <cell r="M7">
            <v>2010</v>
          </cell>
          <cell r="N7">
            <v>2011</v>
          </cell>
          <cell r="O7">
            <v>2012</v>
          </cell>
          <cell r="P7">
            <v>2013</v>
          </cell>
          <cell r="Q7">
            <v>2014</v>
          </cell>
          <cell r="R7">
            <v>2015</v>
          </cell>
          <cell r="S7">
            <v>2016</v>
          </cell>
          <cell r="T7">
            <v>2017</v>
          </cell>
          <cell r="U7">
            <v>2018</v>
          </cell>
          <cell r="V7">
            <v>2019</v>
          </cell>
          <cell r="W7">
            <v>2020</v>
          </cell>
          <cell r="X7">
            <v>2021</v>
          </cell>
          <cell r="Y7">
            <v>2022</v>
          </cell>
          <cell r="Z7">
            <v>2023</v>
          </cell>
          <cell r="AA7">
            <v>2024</v>
          </cell>
          <cell r="AB7">
            <v>2025</v>
          </cell>
          <cell r="AC7">
            <v>2026</v>
          </cell>
          <cell r="AD7">
            <v>2027</v>
          </cell>
        </row>
        <row r="64">
          <cell r="D64" t="str">
            <v>1 Longford to Tyers (loop end)</v>
          </cell>
          <cell r="J64"/>
          <cell r="K64"/>
          <cell r="L64"/>
          <cell r="M64"/>
          <cell r="N64">
            <v>0</v>
          </cell>
          <cell r="O64">
            <v>0</v>
          </cell>
          <cell r="P64">
            <v>0</v>
          </cell>
          <cell r="Q64">
            <v>15134.58</v>
          </cell>
          <cell r="R64">
            <v>12066.000000000002</v>
          </cell>
          <cell r="S64">
            <v>36965.5</v>
          </cell>
          <cell r="T64">
            <v>847820.40999999992</v>
          </cell>
          <cell r="U64">
            <v>320354.32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</row>
        <row r="65">
          <cell r="D65" t="str">
            <v>2 Tyers (loop end) to Bunyip</v>
          </cell>
          <cell r="J65">
            <v>15605669</v>
          </cell>
          <cell r="K65">
            <v>1604290.27</v>
          </cell>
          <cell r="L65"/>
          <cell r="M65"/>
          <cell r="N65">
            <v>45537.5</v>
          </cell>
          <cell r="O65">
            <v>2376786.66</v>
          </cell>
          <cell r="P65">
            <v>496498.55</v>
          </cell>
          <cell r="Q65">
            <v>94508.09</v>
          </cell>
          <cell r="R65">
            <v>10038.5</v>
          </cell>
          <cell r="S65">
            <v>583410.7300000001</v>
          </cell>
          <cell r="T65">
            <v>345790.75</v>
          </cell>
          <cell r="U65">
            <v>24288</v>
          </cell>
          <cell r="V65">
            <v>0</v>
          </cell>
          <cell r="W65">
            <v>19204.099999999999</v>
          </cell>
          <cell r="X65">
            <v>64148.744459728696</v>
          </cell>
          <cell r="Y65">
            <v>160371.86114932175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</row>
        <row r="66">
          <cell r="D66" t="str">
            <v>3 Tyers to Morwell &amp; Maryvale lateral</v>
          </cell>
          <cell r="J66"/>
          <cell r="K66"/>
          <cell r="L66"/>
          <cell r="M66"/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</row>
        <row r="67">
          <cell r="D67" t="str">
            <v>4 Lurgi pipeline plus laterals</v>
          </cell>
          <cell r="J67"/>
          <cell r="K67"/>
          <cell r="L67"/>
          <cell r="M67"/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</row>
        <row r="68">
          <cell r="D68" t="str">
            <v>5 Bunyip to Pakenham</v>
          </cell>
          <cell r="J68"/>
          <cell r="K68"/>
          <cell r="L68"/>
          <cell r="M68"/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</row>
        <row r="69">
          <cell r="D69" t="str">
            <v>6 Pakenham to Wollert</v>
          </cell>
          <cell r="J69"/>
          <cell r="K69"/>
          <cell r="L69"/>
          <cell r="M69"/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</row>
        <row r="70">
          <cell r="D70" t="str">
            <v>7 Pakenham to Dandenong</v>
          </cell>
          <cell r="J70"/>
          <cell r="K70"/>
          <cell r="L70"/>
          <cell r="M70"/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</row>
        <row r="71">
          <cell r="D71" t="str">
            <v>8 Dandenong to St. Kilda</v>
          </cell>
          <cell r="J71"/>
          <cell r="K71"/>
          <cell r="L71"/>
          <cell r="M71"/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</row>
        <row r="72">
          <cell r="D72" t="str">
            <v>9 St. Kilda to Werribee</v>
          </cell>
          <cell r="J72">
            <v>11028446</v>
          </cell>
          <cell r="K72">
            <v>1302365</v>
          </cell>
          <cell r="L72">
            <v>313127.42</v>
          </cell>
          <cell r="M72"/>
          <cell r="N72">
            <v>186657.7</v>
          </cell>
          <cell r="O72">
            <v>1902714.95</v>
          </cell>
          <cell r="P72">
            <v>795635.71999999986</v>
          </cell>
          <cell r="Q72">
            <v>946448.48</v>
          </cell>
          <cell r="R72">
            <v>5190926.1799999988</v>
          </cell>
          <cell r="S72">
            <v>5026171.21</v>
          </cell>
          <cell r="T72">
            <v>464565.61</v>
          </cell>
          <cell r="U72">
            <v>0</v>
          </cell>
          <cell r="V72">
            <v>439724.63999999996</v>
          </cell>
          <cell r="W72">
            <v>1578530.81</v>
          </cell>
          <cell r="X72">
            <v>3128355.2031869953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</row>
        <row r="73">
          <cell r="D73" t="str">
            <v>10 Werribee to Geelong</v>
          </cell>
          <cell r="J73"/>
          <cell r="K73"/>
          <cell r="L73"/>
          <cell r="M73"/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</row>
        <row r="74">
          <cell r="D74" t="str">
            <v>11 Brooklyn to Ballan Junction</v>
          </cell>
          <cell r="J74"/>
          <cell r="K74"/>
          <cell r="L74"/>
          <cell r="M74"/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6198.76</v>
          </cell>
          <cell r="V74">
            <v>511709.18999999994</v>
          </cell>
          <cell r="W74">
            <v>592393.19999999995</v>
          </cell>
          <cell r="X74">
            <v>896669.23114932177</v>
          </cell>
          <cell r="Y74">
            <v>609413.07236742263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</row>
        <row r="75">
          <cell r="D75" t="str">
            <v>12 Ballan Junction to Ballarat</v>
          </cell>
          <cell r="J75"/>
          <cell r="K75"/>
          <cell r="L75"/>
          <cell r="M75"/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</row>
        <row r="76">
          <cell r="D76" t="str">
            <v>13 Wollert to Euroa</v>
          </cell>
          <cell r="J76">
            <v>2255181</v>
          </cell>
          <cell r="K76"/>
          <cell r="L76">
            <v>1775768.59</v>
          </cell>
          <cell r="M76"/>
          <cell r="N76">
            <v>39156466.987310439</v>
          </cell>
          <cell r="O76">
            <v>151164.05000000005</v>
          </cell>
          <cell r="P76">
            <v>16162.4</v>
          </cell>
          <cell r="Q76">
            <v>5158.9600000000009</v>
          </cell>
          <cell r="R76">
            <v>0</v>
          </cell>
          <cell r="S76">
            <v>226365.35</v>
          </cell>
          <cell r="T76">
            <v>1445496.0899999999</v>
          </cell>
          <cell r="U76">
            <v>1733</v>
          </cell>
          <cell r="V76">
            <v>0</v>
          </cell>
          <cell r="W76">
            <v>125.21</v>
          </cell>
          <cell r="X76">
            <v>2029682.3516455432</v>
          </cell>
          <cell r="Y76">
            <v>320743.72229864349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</row>
        <row r="77">
          <cell r="D77" t="str">
            <v>14 Ballan Junction to Daylesford Jctn</v>
          </cell>
          <cell r="J77"/>
          <cell r="K77"/>
          <cell r="L77"/>
          <cell r="M77"/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</row>
        <row r="78">
          <cell r="D78" t="str">
            <v>15 Daylesford Junction to Bendigo</v>
          </cell>
          <cell r="J78"/>
          <cell r="K78"/>
          <cell r="L78"/>
          <cell r="M78"/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</row>
        <row r="79">
          <cell r="D79" t="str">
            <v>16 Guilford to Maryborough</v>
          </cell>
          <cell r="J79"/>
          <cell r="K79"/>
          <cell r="L79"/>
          <cell r="M79"/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</row>
        <row r="80">
          <cell r="D80" t="str">
            <v>17 Wandong to Daylesford Junction</v>
          </cell>
          <cell r="J80"/>
          <cell r="K80"/>
          <cell r="L80"/>
          <cell r="M80"/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21860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</row>
        <row r="81">
          <cell r="D81" t="str">
            <v>18 Euroa to Wodonga</v>
          </cell>
          <cell r="J81"/>
          <cell r="K81"/>
          <cell r="L81"/>
          <cell r="M81">
            <v>2843097</v>
          </cell>
          <cell r="N81">
            <v>300277</v>
          </cell>
          <cell r="O81">
            <v>24381724.970360003</v>
          </cell>
          <cell r="P81">
            <v>527730.0199999999</v>
          </cell>
          <cell r="Q81">
            <v>121805.28</v>
          </cell>
          <cell r="R81">
            <v>59020.54</v>
          </cell>
          <cell r="S81">
            <v>-2941.24</v>
          </cell>
          <cell r="T81">
            <v>0</v>
          </cell>
          <cell r="U81">
            <v>0</v>
          </cell>
          <cell r="V81">
            <v>2585.4</v>
          </cell>
          <cell r="W81">
            <v>196</v>
          </cell>
          <cell r="X81">
            <v>1219.2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</row>
        <row r="82">
          <cell r="D82" t="str">
            <v>19 Euroa to Kyabram</v>
          </cell>
          <cell r="J82"/>
          <cell r="K82"/>
          <cell r="L82"/>
          <cell r="M82"/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</row>
        <row r="83">
          <cell r="D83" t="str">
            <v>20 Kyabram to Echuca</v>
          </cell>
          <cell r="J83"/>
          <cell r="K83"/>
          <cell r="L83"/>
          <cell r="M83"/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</row>
        <row r="84">
          <cell r="D84" t="str">
            <v>21 Wollert to Keon Park</v>
          </cell>
          <cell r="J84"/>
          <cell r="K84"/>
          <cell r="L84"/>
          <cell r="M84"/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</row>
        <row r="85">
          <cell r="D85" t="str">
            <v>22 Deer Park to Sunbury</v>
          </cell>
          <cell r="J85"/>
          <cell r="K85"/>
          <cell r="L85"/>
          <cell r="M85"/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</row>
        <row r="86">
          <cell r="D86" t="str">
            <v>23 Paaratte to Portland</v>
          </cell>
          <cell r="J86"/>
          <cell r="K86"/>
          <cell r="L86"/>
          <cell r="M86"/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</row>
        <row r="87">
          <cell r="D87" t="str">
            <v>24 Barnawartha to Culcairn</v>
          </cell>
          <cell r="J87"/>
          <cell r="K87"/>
          <cell r="L87"/>
          <cell r="M87"/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</row>
        <row r="88">
          <cell r="D88" t="str">
            <v>25 Chiltern Valley to Koonoomoo</v>
          </cell>
          <cell r="J88"/>
          <cell r="K88"/>
          <cell r="L88"/>
          <cell r="M88"/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</row>
        <row r="89">
          <cell r="D89" t="str">
            <v>26 Lara to Port Campbell</v>
          </cell>
          <cell r="J89"/>
          <cell r="K89"/>
          <cell r="L89"/>
          <cell r="M89"/>
          <cell r="N89">
            <v>0</v>
          </cell>
          <cell r="O89">
            <v>0</v>
          </cell>
          <cell r="P89">
            <v>11570011.808534</v>
          </cell>
          <cell r="Q89">
            <v>26615431.390000001</v>
          </cell>
          <cell r="R89">
            <v>2492547.9799999995</v>
          </cell>
          <cell r="S89">
            <v>15744.270000000002</v>
          </cell>
          <cell r="T89">
            <v>3122907.07</v>
          </cell>
          <cell r="U89">
            <v>1662946.13</v>
          </cell>
          <cell r="V89">
            <v>51367.7</v>
          </cell>
          <cell r="W89">
            <v>29325.649999999994</v>
          </cell>
          <cell r="X89">
            <v>44444.907970859822</v>
          </cell>
          <cell r="Y89">
            <v>156095.27818533985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</row>
        <row r="90">
          <cell r="D90" t="str">
            <v>27 Port Campbell to Paaratte</v>
          </cell>
          <cell r="J90">
            <v>26149</v>
          </cell>
          <cell r="K90"/>
          <cell r="L90"/>
          <cell r="M90"/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</row>
        <row r="91">
          <cell r="D91" t="str">
            <v>28 Brooklyn Corio Loop</v>
          </cell>
          <cell r="J91"/>
          <cell r="K91"/>
          <cell r="L91"/>
          <cell r="M91"/>
          <cell r="N91">
            <v>0</v>
          </cell>
          <cell r="O91">
            <v>0</v>
          </cell>
          <cell r="P91">
            <v>47473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</row>
        <row r="92">
          <cell r="D92" t="str">
            <v>51 Interconnect</v>
          </cell>
          <cell r="J92"/>
          <cell r="K92"/>
          <cell r="L92"/>
          <cell r="M92"/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</row>
        <row r="93">
          <cell r="D93" t="str">
            <v>52 South West Pipeline</v>
          </cell>
          <cell r="J93"/>
          <cell r="K93"/>
          <cell r="L93"/>
          <cell r="M93"/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</row>
        <row r="94">
          <cell r="D94" t="str">
            <v>29 WORM</v>
          </cell>
          <cell r="J94"/>
          <cell r="K94"/>
          <cell r="L94"/>
          <cell r="M94"/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</row>
        <row r="95">
          <cell r="D95" t="str">
            <v xml:space="preserve">30 Anglesea </v>
          </cell>
          <cell r="J95"/>
          <cell r="K95"/>
          <cell r="L95"/>
          <cell r="M95"/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</row>
        <row r="96">
          <cell r="D96" t="str">
            <v>31 Kalkallo</v>
          </cell>
          <cell r="J96"/>
          <cell r="K96"/>
          <cell r="L96"/>
          <cell r="M96"/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</row>
        <row r="97">
          <cell r="D97">
            <v>0</v>
          </cell>
          <cell r="J97"/>
          <cell r="K97"/>
          <cell r="L97"/>
          <cell r="M97"/>
          <cell r="N97"/>
          <cell r="O97"/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/>
        </row>
        <row r="98">
          <cell r="D98">
            <v>0</v>
          </cell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</row>
        <row r="99">
          <cell r="D99">
            <v>0</v>
          </cell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</row>
        <row r="100">
          <cell r="D100">
            <v>0</v>
          </cell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</row>
        <row r="101">
          <cell r="D101">
            <v>0</v>
          </cell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</row>
        <row r="102">
          <cell r="D102">
            <v>0</v>
          </cell>
          <cell r="J102"/>
          <cell r="K102"/>
          <cell r="L102"/>
          <cell r="M102"/>
          <cell r="N102"/>
          <cell r="O102"/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/>
        </row>
        <row r="103">
          <cell r="D103">
            <v>0</v>
          </cell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</row>
        <row r="104">
          <cell r="D104">
            <v>0</v>
          </cell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</row>
        <row r="105">
          <cell r="D105">
            <v>0</v>
          </cell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</row>
        <row r="106">
          <cell r="D106">
            <v>0</v>
          </cell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</row>
        <row r="107">
          <cell r="D107">
            <v>0</v>
          </cell>
          <cell r="J107"/>
          <cell r="K107"/>
          <cell r="L107"/>
          <cell r="M107"/>
          <cell r="N107"/>
          <cell r="O107"/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/>
        </row>
      </sheetData>
      <sheetData sheetId="3">
        <row r="7">
          <cell r="J7">
            <v>2007</v>
          </cell>
          <cell r="K7">
            <v>2008</v>
          </cell>
          <cell r="L7">
            <v>2009</v>
          </cell>
          <cell r="M7">
            <v>2010</v>
          </cell>
          <cell r="N7">
            <v>2011</v>
          </cell>
          <cell r="O7">
            <v>2012</v>
          </cell>
          <cell r="P7">
            <v>2013</v>
          </cell>
          <cell r="Q7">
            <v>2014</v>
          </cell>
          <cell r="R7">
            <v>2015</v>
          </cell>
          <cell r="S7">
            <v>2016</v>
          </cell>
          <cell r="T7">
            <v>2017</v>
          </cell>
          <cell r="U7">
            <v>2018</v>
          </cell>
          <cell r="V7">
            <v>2019</v>
          </cell>
          <cell r="W7">
            <v>2020</v>
          </cell>
          <cell r="X7">
            <v>2021</v>
          </cell>
          <cell r="Y7">
            <v>2022</v>
          </cell>
          <cell r="Z7">
            <v>2023</v>
          </cell>
          <cell r="AA7">
            <v>2024</v>
          </cell>
          <cell r="AB7">
            <v>2025</v>
          </cell>
          <cell r="AC7">
            <v>2026</v>
          </cell>
          <cell r="AD7">
            <v>2027</v>
          </cell>
        </row>
        <row r="64">
          <cell r="D64" t="str">
            <v>1 Longford to Tyers (loop end)</v>
          </cell>
          <cell r="J64"/>
          <cell r="K64"/>
          <cell r="L64"/>
          <cell r="M64"/>
          <cell r="N64">
            <v>0</v>
          </cell>
          <cell r="O64">
            <v>67001.08</v>
          </cell>
          <cell r="P64">
            <v>147423.45000000001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9020.1299999999992</v>
          </cell>
          <cell r="V64">
            <v>248011.12</v>
          </cell>
          <cell r="W64">
            <v>319895.32</v>
          </cell>
          <cell r="X64">
            <v>110601.9057409955</v>
          </cell>
          <cell r="Y64">
            <v>25075.744209307948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</row>
        <row r="65">
          <cell r="D65" t="str">
            <v>2 Tyers (loop end) to Bunyip</v>
          </cell>
          <cell r="J65"/>
          <cell r="K65"/>
          <cell r="L65"/>
          <cell r="M65"/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37876.85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</row>
        <row r="66">
          <cell r="D66" t="str">
            <v>3 Tyers to Morwell &amp; Maryvale lateral</v>
          </cell>
          <cell r="J66"/>
          <cell r="K66"/>
          <cell r="L66"/>
          <cell r="M66"/>
          <cell r="N66">
            <v>1978872.9335550051</v>
          </cell>
          <cell r="O66">
            <v>1908410.32</v>
          </cell>
          <cell r="P66">
            <v>6371.9899999999943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45712.92</v>
          </cell>
          <cell r="V66">
            <v>0</v>
          </cell>
          <cell r="W66">
            <v>0</v>
          </cell>
          <cell r="X66">
            <v>118646.39665495054</v>
          </cell>
          <cell r="Y66">
            <v>190101.38293789653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</row>
        <row r="67">
          <cell r="D67" t="str">
            <v>4 Lurgi pipeline plus laterals</v>
          </cell>
          <cell r="J67"/>
          <cell r="K67"/>
          <cell r="L67"/>
          <cell r="M67"/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</row>
        <row r="68">
          <cell r="D68" t="str">
            <v>5 Bunyip to Pakenham</v>
          </cell>
          <cell r="J68"/>
          <cell r="K68"/>
          <cell r="L68"/>
          <cell r="M68"/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</row>
        <row r="69">
          <cell r="D69" t="str">
            <v>6 Pakenham to Wollert</v>
          </cell>
          <cell r="J69"/>
          <cell r="K69"/>
          <cell r="L69"/>
          <cell r="M69"/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</row>
        <row r="70">
          <cell r="D70" t="str">
            <v>7 Pakenham to Dandenong</v>
          </cell>
          <cell r="J70"/>
          <cell r="K70"/>
          <cell r="L70"/>
          <cell r="M70"/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</row>
        <row r="71">
          <cell r="D71" t="str">
            <v>8 Dandenong to St. Kilda</v>
          </cell>
          <cell r="J71"/>
          <cell r="K71"/>
          <cell r="L71"/>
          <cell r="M71"/>
          <cell r="N71">
            <v>0</v>
          </cell>
          <cell r="O71">
            <v>319153.45</v>
          </cell>
          <cell r="P71">
            <v>917325.09</v>
          </cell>
          <cell r="Q71">
            <v>2616566.96</v>
          </cell>
          <cell r="R71">
            <v>7859408.6500000004</v>
          </cell>
          <cell r="S71">
            <v>862096.01000000036</v>
          </cell>
          <cell r="T71">
            <v>1079363.17</v>
          </cell>
          <cell r="U71">
            <v>-289.48999999999978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</row>
        <row r="72">
          <cell r="D72" t="str">
            <v>9 St. Kilda to Werribee</v>
          </cell>
          <cell r="J72"/>
          <cell r="K72"/>
          <cell r="L72"/>
          <cell r="M72"/>
          <cell r="N72">
            <v>0</v>
          </cell>
          <cell r="O72">
            <v>340920.85</v>
          </cell>
          <cell r="P72">
            <v>115343.54</v>
          </cell>
          <cell r="Q72">
            <v>51626.11</v>
          </cell>
          <cell r="R72">
            <v>218749.12</v>
          </cell>
          <cell r="S72">
            <v>-27295.65</v>
          </cell>
          <cell r="T72">
            <v>1526.9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</row>
        <row r="73">
          <cell r="D73" t="str">
            <v>10 Werribee to Geelong</v>
          </cell>
          <cell r="J73"/>
          <cell r="K73"/>
          <cell r="L73"/>
          <cell r="M73"/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</row>
        <row r="74">
          <cell r="D74" t="str">
            <v>11 Brooklyn to Ballan Junction</v>
          </cell>
          <cell r="J74"/>
          <cell r="K74"/>
          <cell r="L74"/>
          <cell r="M74"/>
          <cell r="N74">
            <v>0</v>
          </cell>
          <cell r="O74">
            <v>713158.27</v>
          </cell>
          <cell r="P74">
            <v>96840.029999999984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</row>
        <row r="75">
          <cell r="D75" t="str">
            <v>12 Ballan Junction to Ballarat</v>
          </cell>
          <cell r="J75"/>
          <cell r="K75"/>
          <cell r="L75"/>
          <cell r="M75"/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</row>
        <row r="76">
          <cell r="D76" t="str">
            <v>13 Wollert to Euroa</v>
          </cell>
          <cell r="J76"/>
          <cell r="K76"/>
          <cell r="L76"/>
          <cell r="M76"/>
          <cell r="N76">
            <v>3896000</v>
          </cell>
          <cell r="O76">
            <v>860432.33999999915</v>
          </cell>
          <cell r="P76">
            <v>15153.320000000065</v>
          </cell>
          <cell r="Q76">
            <v>-42.39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</row>
        <row r="77">
          <cell r="D77" t="str">
            <v>14 Ballan Junction to Daylesford Jctn</v>
          </cell>
          <cell r="J77"/>
          <cell r="K77"/>
          <cell r="L77"/>
          <cell r="M77"/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</row>
        <row r="78">
          <cell r="D78" t="str">
            <v>15 Daylesford Junction to Bendigo</v>
          </cell>
          <cell r="J78"/>
          <cell r="K78"/>
          <cell r="L78"/>
          <cell r="M78"/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21817.3</v>
          </cell>
          <cell r="W78">
            <v>972.09</v>
          </cell>
          <cell r="X78">
            <v>0</v>
          </cell>
          <cell r="Y78">
            <v>135781.50910642574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</row>
        <row r="79">
          <cell r="D79" t="str">
            <v>16 Guilford to Maryborough</v>
          </cell>
          <cell r="J79"/>
          <cell r="K79"/>
          <cell r="L79"/>
          <cell r="M79"/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</row>
        <row r="80">
          <cell r="D80" t="str">
            <v>17 Wandong to Daylesford Junction</v>
          </cell>
          <cell r="J80"/>
          <cell r="K80"/>
          <cell r="L80"/>
          <cell r="M80"/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493.16</v>
          </cell>
          <cell r="X80">
            <v>123647.98999999999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</row>
        <row r="81">
          <cell r="D81" t="str">
            <v>18 Euroa to Wodonga</v>
          </cell>
          <cell r="J81"/>
          <cell r="K81"/>
          <cell r="L81"/>
          <cell r="M81"/>
          <cell r="N81">
            <v>0</v>
          </cell>
          <cell r="O81">
            <v>66503.405697999988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9731.85</v>
          </cell>
          <cell r="W81">
            <v>46778.200000000004</v>
          </cell>
          <cell r="X81">
            <v>0</v>
          </cell>
          <cell r="Y81">
            <v>352818.09452850785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</row>
        <row r="82">
          <cell r="D82" t="str">
            <v>19 Euroa to Kyabram</v>
          </cell>
          <cell r="J82"/>
          <cell r="K82"/>
          <cell r="L82"/>
          <cell r="M82"/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</row>
        <row r="83">
          <cell r="D83" t="str">
            <v>20 Kyabram to Echuca</v>
          </cell>
          <cell r="J83"/>
          <cell r="K83"/>
          <cell r="L83"/>
          <cell r="M83"/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</row>
        <row r="84">
          <cell r="D84" t="str">
            <v>21 Wollert to Keon Park</v>
          </cell>
          <cell r="J84">
            <v>1347812</v>
          </cell>
          <cell r="K84"/>
          <cell r="L84">
            <v>1509475.19</v>
          </cell>
          <cell r="M84"/>
          <cell r="N84">
            <v>0</v>
          </cell>
          <cell r="O84">
            <v>0</v>
          </cell>
          <cell r="P84">
            <v>325106.7200000002</v>
          </cell>
          <cell r="Q84">
            <v>1642413.98</v>
          </cell>
          <cell r="R84">
            <v>24041.279999999999</v>
          </cell>
          <cell r="S84">
            <v>-25631.279999999999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</row>
        <row r="85">
          <cell r="D85" t="str">
            <v>22 Deer Park to Sunbury</v>
          </cell>
          <cell r="J85"/>
          <cell r="K85"/>
          <cell r="L85"/>
          <cell r="M85"/>
          <cell r="N85">
            <v>0</v>
          </cell>
          <cell r="O85">
            <v>0</v>
          </cell>
          <cell r="P85">
            <v>6169.2761370000007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</row>
        <row r="86">
          <cell r="D86" t="str">
            <v>23 Paaratte to Portland</v>
          </cell>
          <cell r="J86"/>
          <cell r="K86"/>
          <cell r="L86"/>
          <cell r="M86"/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22766.25</v>
          </cell>
          <cell r="V86">
            <v>790223.03</v>
          </cell>
          <cell r="W86">
            <v>13628.320000000065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</row>
        <row r="87">
          <cell r="D87" t="str">
            <v>24 Barnawartha to Culcairn</v>
          </cell>
          <cell r="J87"/>
          <cell r="K87"/>
          <cell r="L87"/>
          <cell r="M87"/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</row>
        <row r="88">
          <cell r="D88" t="str">
            <v>25 Chiltern Valley to Koonoomoo</v>
          </cell>
          <cell r="J88"/>
          <cell r="K88"/>
          <cell r="L88"/>
          <cell r="M88"/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</row>
        <row r="89">
          <cell r="D89" t="str">
            <v>26 Lara to Port Campbell</v>
          </cell>
          <cell r="J89"/>
          <cell r="K89"/>
          <cell r="L89"/>
          <cell r="M89"/>
          <cell r="N89">
            <v>12464.27</v>
          </cell>
          <cell r="O89">
            <v>0</v>
          </cell>
          <cell r="P89">
            <v>0</v>
          </cell>
          <cell r="Q89">
            <v>0</v>
          </cell>
          <cell r="R89">
            <v>5301</v>
          </cell>
          <cell r="S89">
            <v>0</v>
          </cell>
          <cell r="T89">
            <v>155179</v>
          </cell>
          <cell r="U89">
            <v>369.6</v>
          </cell>
          <cell r="V89">
            <v>131151.13</v>
          </cell>
          <cell r="W89">
            <v>1179744.76</v>
          </cell>
          <cell r="X89">
            <v>1279063.1574112601</v>
          </cell>
          <cell r="Y89">
            <v>205329.43955818168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</row>
        <row r="90">
          <cell r="D90" t="str">
            <v>27 Port Campbell to Paaratte</v>
          </cell>
          <cell r="J90"/>
          <cell r="K90"/>
          <cell r="L90"/>
          <cell r="M90"/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</row>
        <row r="91">
          <cell r="D91" t="str">
            <v>28 Brooklyn Corio Loop</v>
          </cell>
          <cell r="J91"/>
          <cell r="K91">
            <v>13622375</v>
          </cell>
          <cell r="L91">
            <v>2147015.38</v>
          </cell>
          <cell r="M91"/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</row>
        <row r="92">
          <cell r="D92" t="str">
            <v>51 Interconnect</v>
          </cell>
          <cell r="J92"/>
          <cell r="K92"/>
          <cell r="L92"/>
          <cell r="M92"/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</row>
        <row r="93">
          <cell r="D93" t="str">
            <v>52 South West Pipeline</v>
          </cell>
          <cell r="J93"/>
          <cell r="K93"/>
          <cell r="L93"/>
          <cell r="M93"/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</row>
        <row r="94">
          <cell r="D94" t="str">
            <v>29 WORM</v>
          </cell>
          <cell r="J94"/>
          <cell r="K94"/>
          <cell r="L94"/>
          <cell r="M94"/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</row>
        <row r="95">
          <cell r="D95" t="str">
            <v xml:space="preserve">30 Anglesea </v>
          </cell>
          <cell r="J95"/>
          <cell r="K95"/>
          <cell r="L95"/>
          <cell r="M95"/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</row>
        <row r="96">
          <cell r="D96" t="str">
            <v>31 Kalkallo</v>
          </cell>
          <cell r="J96"/>
          <cell r="K96"/>
          <cell r="L96"/>
          <cell r="M96"/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</row>
        <row r="97">
          <cell r="D97">
            <v>0</v>
          </cell>
          <cell r="J97"/>
          <cell r="K97"/>
          <cell r="L97"/>
          <cell r="M97"/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</row>
        <row r="98">
          <cell r="D98">
            <v>0</v>
          </cell>
          <cell r="J98"/>
          <cell r="K98"/>
          <cell r="L98"/>
          <cell r="M98"/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</row>
        <row r="99">
          <cell r="D99">
            <v>0</v>
          </cell>
          <cell r="J99"/>
          <cell r="K99"/>
          <cell r="L99"/>
          <cell r="M99"/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</row>
        <row r="100">
          <cell r="D100">
            <v>0</v>
          </cell>
          <cell r="J100"/>
          <cell r="K100"/>
          <cell r="L100"/>
          <cell r="M100"/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</row>
        <row r="101">
          <cell r="D101">
            <v>0</v>
          </cell>
          <cell r="J101"/>
          <cell r="K101"/>
          <cell r="L101"/>
          <cell r="M101"/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</row>
        <row r="102">
          <cell r="D102">
            <v>0</v>
          </cell>
          <cell r="J102"/>
          <cell r="K102"/>
          <cell r="L102"/>
          <cell r="M102"/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</row>
        <row r="103">
          <cell r="D103">
            <v>0</v>
          </cell>
          <cell r="J103"/>
          <cell r="K103"/>
          <cell r="L103"/>
          <cell r="M103"/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</row>
        <row r="104">
          <cell r="D104">
            <v>0</v>
          </cell>
          <cell r="J104"/>
          <cell r="K104"/>
          <cell r="L104"/>
          <cell r="M104"/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</row>
        <row r="105">
          <cell r="D105">
            <v>0</v>
          </cell>
          <cell r="J105"/>
          <cell r="K105"/>
          <cell r="L105"/>
          <cell r="M105"/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</row>
        <row r="106">
          <cell r="D106">
            <v>0</v>
          </cell>
          <cell r="J106"/>
          <cell r="K106"/>
          <cell r="L106"/>
          <cell r="M106"/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</row>
        <row r="107">
          <cell r="D107">
            <v>0</v>
          </cell>
          <cell r="J107"/>
          <cell r="K107"/>
          <cell r="L107"/>
          <cell r="M107"/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NRs"/>
      <sheetName val="AER lookups"/>
      <sheetName val="AER ETL"/>
      <sheetName val="Business &amp; other details"/>
      <sheetName val="Intro"/>
      <sheetName val="Output│Tables"/>
      <sheetName val="RAB_Model_BO"/>
      <sheetName val="DMS input"/>
      <sheetName val="PTRM input"/>
      <sheetName val="WACC"/>
      <sheetName val="Assets"/>
      <sheetName val="Analysis"/>
      <sheetName val="X factors"/>
      <sheetName val="Revenue summary"/>
      <sheetName val="Equity raising costs"/>
      <sheetName val="Chart 1-Revenue"/>
      <sheetName val="Chart 2-Building blocks"/>
    </sheetNames>
    <definedNames>
      <definedName name="f" refersTo="='PTRM input'!$G$485"/>
      <definedName name="vanilla01" refersTo="='WACC'!$G$18"/>
      <definedName name="vanilla02" refersTo="='WACC'!$H$18" sheetId="6"/>
      <definedName name="vanilla03" refersTo="='WACC'!$I$18" sheetId="6"/>
      <definedName name="vanilla04" refersTo="='WACC'!$J$18" sheetId="6"/>
      <definedName name="vanilla05" refersTo="='WACC'!$K$18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">
          <cell r="W4">
            <v>2023</v>
          </cell>
        </row>
      </sheetData>
      <sheetData sheetId="7" refreshError="1"/>
      <sheetData sheetId="8">
        <row r="18">
          <cell r="G18" t="str">
            <v xml:space="preserve">Hydrogren safety </v>
          </cell>
          <cell r="J18">
            <v>0</v>
          </cell>
          <cell r="K18">
            <v>0</v>
          </cell>
        </row>
        <row r="485">
          <cell r="G485">
            <v>1.9993872504847632E-2</v>
          </cell>
        </row>
      </sheetData>
      <sheetData sheetId="9">
        <row r="18">
          <cell r="G18">
            <v>4.273691462674771E-2</v>
          </cell>
          <cell r="H18">
            <v>4.1365196288881245E-2</v>
          </cell>
          <cell r="I18">
            <v>3.9993477951014766E-2</v>
          </cell>
          <cell r="J18">
            <v>3.8621759613148288E-2</v>
          </cell>
          <cell r="K18">
            <v>3.7250041275281809E-2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DMS input"/>
      <sheetName val="PTRM input"/>
      <sheetName val="WACC"/>
      <sheetName val="Assets"/>
      <sheetName val="Analysis"/>
      <sheetName val="X factors"/>
      <sheetName val="Revenue summary"/>
      <sheetName val="Input for AER Tariff model"/>
      <sheetName val="Equity raising costs"/>
      <sheetName val="Chart 1-Revenue"/>
      <sheetName val="Chart 2-Price path"/>
      <sheetName val="Chart 3-Building blocks"/>
      <sheetName val="APA VTS - 2018-2022 AA Final De"/>
    </sheetNames>
    <definedNames>
      <definedName name="vanilla01" refersTo="='WACC'!$G$18"/>
      <definedName name="vanilla02" refersTo="='WACC'!$H$18"/>
      <definedName name="vanilla03" refersTo="='WACC'!$I$18"/>
      <definedName name="vanilla04" refersTo="='WACC'!$J$18"/>
      <definedName name="vanilla05" refersTo="='WACC'!$K$18"/>
    </definedNames>
    <sheetDataSet>
      <sheetData sheetId="0"/>
      <sheetData sheetId="1"/>
      <sheetData sheetId="2"/>
      <sheetData sheetId="3">
        <row r="18">
          <cell r="G18">
            <v>5.7499949621930981E-2</v>
          </cell>
          <cell r="H18">
            <v>5.742557008834024E-2</v>
          </cell>
          <cell r="I18">
            <v>5.6442069640372003E-2</v>
          </cell>
          <cell r="J18">
            <v>5.5070351302505496E-2</v>
          </cell>
          <cell r="K18">
            <v>5.4056006366063607E-2</v>
          </cell>
        </row>
      </sheetData>
      <sheetData sheetId="4"/>
      <sheetData sheetId="5"/>
      <sheetData sheetId="6">
        <row r="44">
          <cell r="G44">
            <v>108.16086036247746</v>
          </cell>
        </row>
      </sheetData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Tahoma"/>
        <a:ea typeface="Tahoma"/>
        <a:cs typeface="Tahoma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ahoma"/>
        <a:ea typeface="Tahoma"/>
        <a:cs typeface="Tahoma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C9:G24"/>
  <sheetViews>
    <sheetView showGridLines="0" topLeftCell="A31" zoomScaleNormal="100" workbookViewId="0">
      <selection activeCell="G23" sqref="G23"/>
    </sheetView>
  </sheetViews>
  <sheetFormatPr defaultColWidth="11.83203125" defaultRowHeight="10.5" x14ac:dyDescent="0.15"/>
  <cols>
    <col min="3" max="6" width="3.83203125" customWidth="1"/>
  </cols>
  <sheetData>
    <row r="9" spans="3:7" ht="18" x14ac:dyDescent="0.15">
      <c r="C9" s="1" t="s">
        <v>196</v>
      </c>
    </row>
    <row r="10" spans="3:7" ht="15" x14ac:dyDescent="0.15">
      <c r="C10" s="37" t="s">
        <v>195</v>
      </c>
    </row>
    <row r="11" spans="3:7" x14ac:dyDescent="0.15">
      <c r="C11" s="87" t="s">
        <v>1</v>
      </c>
      <c r="D11" s="87"/>
      <c r="E11" s="87"/>
      <c r="F11" s="87"/>
      <c r="G11" s="87"/>
    </row>
    <row r="19" spans="3:3" x14ac:dyDescent="0.15">
      <c r="C19" s="2" t="s">
        <v>0</v>
      </c>
    </row>
    <row r="21" spans="3:3" x14ac:dyDescent="0.15">
      <c r="C21" s="2"/>
    </row>
    <row r="22" spans="3:3" x14ac:dyDescent="0.15">
      <c r="C22" s="3"/>
    </row>
    <row r="23" spans="3:3" x14ac:dyDescent="0.15">
      <c r="C23" s="3"/>
    </row>
    <row r="24" spans="3:3" x14ac:dyDescent="0.15">
      <c r="C24" s="3"/>
    </row>
  </sheetData>
  <mergeCells count="1">
    <mergeCell ref="C11:G11"/>
  </mergeCells>
  <hyperlinks>
    <hyperlink ref="C11" location="HL_Home" tooltip="Go to Table of Contents" display="HL_Home" xr:uid="{00000000-0004-0000-0000-000000000000}"/>
  </hyperlinks>
  <pageMargins left="0.39370078740157499" right="0.39370078740157499" top="0.59055118110236204" bottom="0.98425196850393704" header="0" footer="0.31496062992126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P16"/>
  <sheetViews>
    <sheetView showGridLines="0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" sqref="B1"/>
    </sheetView>
  </sheetViews>
  <sheetFormatPr defaultColWidth="11.83203125" defaultRowHeight="10.5" outlineLevelRow="1" x14ac:dyDescent="0.15"/>
  <cols>
    <col min="1" max="2" width="3.83203125" customWidth="1"/>
    <col min="3" max="3" width="0" hidden="1" customWidth="1"/>
    <col min="4" max="4" width="5.1640625" hidden="1" customWidth="1"/>
    <col min="5" max="5" width="0" hidden="1" customWidth="1"/>
    <col min="6" max="6" width="2.83203125" customWidth="1"/>
    <col min="7" max="7" width="0" hidden="1" customWidth="1"/>
    <col min="8" max="8" width="1.83203125" customWidth="1"/>
  </cols>
  <sheetData>
    <row r="1" spans="1:16" ht="18" x14ac:dyDescent="0.15">
      <c r="B1" s="1" t="s">
        <v>2</v>
      </c>
    </row>
    <row r="2" spans="1:16" ht="15" x14ac:dyDescent="0.15">
      <c r="B2" s="4" t="str">
        <f>Model_Name</f>
        <v>ORC Replacement Values</v>
      </c>
    </row>
    <row r="3" spans="1:16" x14ac:dyDescent="0.15">
      <c r="B3" s="88" t="s">
        <v>3</v>
      </c>
      <c r="C3" s="88"/>
      <c r="D3" s="88"/>
      <c r="E3" s="88"/>
      <c r="F3" s="88"/>
      <c r="G3" s="88"/>
      <c r="H3" s="88"/>
      <c r="I3" s="88"/>
      <c r="J3" s="64"/>
    </row>
    <row r="6" spans="1:16" s="51" customFormat="1" ht="12.75" x14ac:dyDescent="0.15">
      <c r="A6" s="49" t="s">
        <v>4</v>
      </c>
      <c r="B6" s="50" t="s">
        <v>5</v>
      </c>
    </row>
    <row r="8" spans="1:16" ht="19.149999999999999" customHeight="1" x14ac:dyDescent="0.15">
      <c r="B8" s="91">
        <v>1</v>
      </c>
      <c r="C8" s="91"/>
      <c r="D8" s="92" t="str">
        <f>Assumptions_SC!C9</f>
        <v>Assumptions</v>
      </c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</row>
    <row r="9" spans="1:16" outlineLevel="1" x14ac:dyDescent="0.15">
      <c r="F9" s="89" t="s">
        <v>149</v>
      </c>
      <c r="G9" s="89"/>
      <c r="H9" s="90" t="str">
        <f>TS_BA!B1</f>
        <v>Time Series Assumptions</v>
      </c>
      <c r="I9" s="90"/>
      <c r="J9" s="90"/>
      <c r="K9" s="90"/>
      <c r="L9" s="90"/>
      <c r="M9" s="90"/>
      <c r="N9" s="90"/>
      <c r="O9" s="90"/>
      <c r="P9" s="90"/>
    </row>
    <row r="10" spans="1:16" outlineLevel="1" x14ac:dyDescent="0.15">
      <c r="F10" s="89" t="s">
        <v>150</v>
      </c>
      <c r="G10" s="89"/>
      <c r="H10" s="90" t="str">
        <f>General_TA!B1</f>
        <v>General Assumptions</v>
      </c>
      <c r="I10" s="90"/>
      <c r="J10" s="90"/>
      <c r="K10" s="90"/>
      <c r="L10" s="90"/>
      <c r="M10" s="90"/>
      <c r="N10" s="90"/>
      <c r="O10" s="90"/>
      <c r="P10" s="90"/>
    </row>
    <row r="11" spans="1:16" outlineLevel="1" x14ac:dyDescent="0.15">
      <c r="F11" s="89" t="s">
        <v>216</v>
      </c>
      <c r="G11" s="89"/>
      <c r="H11" s="90" t="str">
        <f>Pipelines_TA!B1</f>
        <v>Pipelines Zones</v>
      </c>
      <c r="I11" s="90"/>
      <c r="J11" s="90"/>
      <c r="K11" s="90"/>
      <c r="L11" s="90"/>
      <c r="M11" s="90"/>
      <c r="N11" s="90"/>
      <c r="O11" s="90"/>
      <c r="P11" s="90"/>
    </row>
    <row r="12" spans="1:16" outlineLevel="1" x14ac:dyDescent="0.15">
      <c r="F12" s="89" t="s">
        <v>217</v>
      </c>
      <c r="G12" s="89"/>
      <c r="H12" s="90" t="str">
        <f>Compressors_TA!B1</f>
        <v>Compressors Zones</v>
      </c>
      <c r="I12" s="90"/>
      <c r="J12" s="90"/>
      <c r="K12" s="90"/>
      <c r="L12" s="90"/>
      <c r="M12" s="90"/>
      <c r="N12" s="90"/>
      <c r="O12" s="90"/>
      <c r="P12" s="90"/>
    </row>
    <row r="13" spans="1:16" outlineLevel="1" x14ac:dyDescent="0.15">
      <c r="F13" s="89" t="s">
        <v>218</v>
      </c>
      <c r="G13" s="89"/>
      <c r="H13" s="90" t="str">
        <f>CG_TA!B1</f>
        <v>Citygates &amp; Regulators Zones</v>
      </c>
      <c r="I13" s="90"/>
      <c r="J13" s="90"/>
      <c r="K13" s="90"/>
      <c r="L13" s="90"/>
      <c r="M13" s="90"/>
      <c r="N13" s="90"/>
      <c r="O13" s="90"/>
      <c r="P13" s="90"/>
    </row>
    <row r="14" spans="1:16" outlineLevel="1" x14ac:dyDescent="0.15">
      <c r="F14" s="89" t="s">
        <v>219</v>
      </c>
      <c r="G14" s="89"/>
      <c r="H14" s="90" t="str">
        <f>Standalone_Costs_TA!B1</f>
        <v>Standalone Costs</v>
      </c>
      <c r="I14" s="90"/>
      <c r="J14" s="90"/>
      <c r="K14" s="90"/>
      <c r="L14" s="90"/>
      <c r="M14" s="90"/>
      <c r="N14" s="90"/>
      <c r="O14" s="90"/>
      <c r="P14" s="90"/>
    </row>
    <row r="15" spans="1:16" ht="19.149999999999999" customHeight="1" x14ac:dyDescent="0.15">
      <c r="B15" s="91"/>
      <c r="C15" s="91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</row>
    <row r="16" spans="1:16" outlineLevel="1" x14ac:dyDescent="0.15">
      <c r="F16" s="89"/>
      <c r="G16" s="89"/>
      <c r="H16" s="90"/>
      <c r="I16" s="90"/>
      <c r="J16" s="90"/>
      <c r="K16" s="90"/>
      <c r="L16" s="90"/>
      <c r="M16" s="90"/>
      <c r="N16" s="90"/>
      <c r="O16" s="90"/>
      <c r="P16" s="90"/>
    </row>
  </sheetData>
  <mergeCells count="19">
    <mergeCell ref="F16:G16"/>
    <mergeCell ref="H16:P16"/>
    <mergeCell ref="B8:C8"/>
    <mergeCell ref="D8:P8"/>
    <mergeCell ref="F9:G9"/>
    <mergeCell ref="H9:P9"/>
    <mergeCell ref="F12:G12"/>
    <mergeCell ref="H12:P12"/>
    <mergeCell ref="F10:G10"/>
    <mergeCell ref="H10:P10"/>
    <mergeCell ref="F11:G11"/>
    <mergeCell ref="H11:P11"/>
    <mergeCell ref="F13:G13"/>
    <mergeCell ref="H13:P13"/>
    <mergeCell ref="B3:I3"/>
    <mergeCell ref="F14:G14"/>
    <mergeCell ref="H14:P14"/>
    <mergeCell ref="B15:C15"/>
    <mergeCell ref="D15:P15"/>
  </mergeCells>
  <hyperlinks>
    <hyperlink ref="B8" location="HL_Sheet_Main_3" tooltip="Go to Assumptions" display="HL_Sheet_Main_3" xr:uid="{00000000-0004-0000-0100-000000000000}"/>
    <hyperlink ref="D8" location="HL_Sheet_Main_3" tooltip="Go to Assumptions" display="HL_Sheet_Main_3" xr:uid="{00000000-0004-0000-0100-000001000000}"/>
    <hyperlink ref="F9" location="HL_Sheet_Main_4" tooltip="Go to Time Series Assumptions" display="HL_Sheet_Main_4" xr:uid="{00000000-0004-0000-0100-000002000000}"/>
    <hyperlink ref="H9" location="HL_Sheet_Main_4" tooltip="Go to Time Series Assumptions" display="HL_Sheet_Main_4" xr:uid="{00000000-0004-0000-0100-000003000000}"/>
    <hyperlink ref="F10" location="HL_Sheet_Main_13" tooltip="Go to General Assumptions" display="HL_Sheet_Main_13" xr:uid="{00000000-0004-0000-0100-000004000000}"/>
    <hyperlink ref="H10" location="HL_Sheet_Main_13" tooltip="Go to General Assumptions" display="HL_Sheet_Main_13" xr:uid="{00000000-0004-0000-0100-000005000000}"/>
    <hyperlink ref="F11" location="HL_Sheet_Main_5" tooltip="Go to Pipelines Zones" display="HL_Sheet_Main_5" xr:uid="{00000000-0004-0000-0100-000006000000}"/>
    <hyperlink ref="H11" location="HL_Sheet_Main_5" tooltip="Go to Pipelines Zones" display="HL_Sheet_Main_5" xr:uid="{00000000-0004-0000-0100-000007000000}"/>
    <hyperlink ref="F12" location="Compressors_TA!HL_Sheet_Main_5" tooltip="Go to Compressors Zones" display="Compressors_TA!HL_Sheet_Main_5" xr:uid="{00000000-0004-0000-0100-000008000000}"/>
    <hyperlink ref="H12" location="Compressors_TA!HL_Sheet_Main_5" tooltip="Go to Compressors Zones" display="Compressors_TA!HL_Sheet_Main_5" xr:uid="{00000000-0004-0000-0100-000009000000}"/>
    <hyperlink ref="F13" location="CG_TA!HL_Sheet_Main_5" tooltip="Go to Citygates &amp; Regulators Zones" display="CG_TA!HL_Sheet_Main_5" xr:uid="{00000000-0004-0000-0100-00000A000000}"/>
    <hyperlink ref="H13" location="CG_TA!HL_Sheet_Main_5" tooltip="Go to Citygates &amp; Regulators Zones" display="CG_TA!HL_Sheet_Main_5" xr:uid="{00000000-0004-0000-0100-00000B000000}"/>
    <hyperlink ref="F14" location="HL_Sheet_Main_14" tooltip="Go to Standalone Costs" display="HL_Sheet_Main_14" xr:uid="{00000000-0004-0000-0100-00000C000000}"/>
    <hyperlink ref="H14" location="HL_Sheet_Main_14" tooltip="Go to Standalone Costs" display="HL_Sheet_Main_14" xr:uid="{00000000-0004-0000-0100-00000D000000}"/>
    <hyperlink ref="A6" location="$B$7" tooltip="Go to Top of Sheet" display="$B$7" xr:uid="{00000000-0004-0000-0100-000012000000}"/>
    <hyperlink ref="B3" location="'Cover'!A1" tooltip="Go to Cover Sheet" display="'Cover'!A1" xr:uid="{00000000-0004-0000-0100-000013000000}"/>
  </hyperlinks>
  <pageMargins left="0.39370078740157499" right="0.39370078740157499" top="0.59055118110236204" bottom="0.98425196850393704" header="0" footer="0.31496062992126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 fitToPage="1"/>
  </sheetPr>
  <dimension ref="C9:G20"/>
  <sheetViews>
    <sheetView showGridLines="0" zoomScaleNormal="100" workbookViewId="0"/>
  </sheetViews>
  <sheetFormatPr defaultColWidth="11.83203125" defaultRowHeight="10.5" x14ac:dyDescent="0.15"/>
  <cols>
    <col min="3" max="6" width="3.83203125" customWidth="1"/>
  </cols>
  <sheetData>
    <row r="9" spans="3:7" ht="18" x14ac:dyDescent="0.15">
      <c r="C9" s="1" t="s">
        <v>12</v>
      </c>
    </row>
    <row r="10" spans="3:7" ht="16.5" x14ac:dyDescent="0.15">
      <c r="C10" s="9" t="s">
        <v>148</v>
      </c>
    </row>
    <row r="11" spans="3:7" ht="15" x14ac:dyDescent="0.15">
      <c r="C11" s="4" t="str">
        <f>Model_Name</f>
        <v>ORC Replacement Values</v>
      </c>
    </row>
    <row r="12" spans="3:7" x14ac:dyDescent="0.15">
      <c r="C12" s="87" t="s">
        <v>1</v>
      </c>
      <c r="D12" s="87"/>
      <c r="E12" s="87"/>
      <c r="F12" s="87"/>
      <c r="G12" s="87"/>
    </row>
    <row r="13" spans="3:7" ht="12.75" x14ac:dyDescent="0.15">
      <c r="C13" s="7" t="s">
        <v>10</v>
      </c>
      <c r="D13" s="8" t="s">
        <v>11</v>
      </c>
    </row>
    <row r="17" spans="3:3" x14ac:dyDescent="0.15">
      <c r="C17" s="2" t="s">
        <v>6</v>
      </c>
    </row>
    <row r="18" spans="3:3" x14ac:dyDescent="0.15">
      <c r="C18" s="3" t="s">
        <v>7</v>
      </c>
    </row>
    <row r="19" spans="3:3" x14ac:dyDescent="0.15">
      <c r="C19" s="3" t="s">
        <v>8</v>
      </c>
    </row>
    <row r="20" spans="3:3" x14ac:dyDescent="0.15">
      <c r="C20" s="3" t="s">
        <v>9</v>
      </c>
    </row>
  </sheetData>
  <mergeCells count="1">
    <mergeCell ref="C12:G12"/>
  </mergeCells>
  <hyperlinks>
    <hyperlink ref="C12" location="HL_Home" tooltip="Go to Table of Contents" display="HL_Home" xr:uid="{00000000-0004-0000-0200-000000000000}"/>
    <hyperlink ref="C13" location="HL_Sheet_Main_2" tooltip="Go to Previous Sheet" display="HL_Sheet_Main_2" xr:uid="{00000000-0004-0000-0200-000001000000}"/>
    <hyperlink ref="D13" location="HL_Sheet_Main_4" tooltip="Go to Next Sheet" display="HL_Sheet_Main_4" xr:uid="{00000000-0004-0000-0200-000002000000}"/>
  </hyperlinks>
  <pageMargins left="0.39370078740157499" right="0.39370078740157499" top="0.59055118110236204" bottom="0.98425196850393704" header="0" footer="0.31496062992126"/>
  <pageSetup paperSize="9" orientation="landscape" horizontalDpi="300" verticalDpi="300" r:id="rId1"/>
  <headerFooter>
    <oddFooter>&amp;L&amp;F
&amp;A
Printed: &amp;T on &amp;D&amp;CPage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autoPageBreaks="0"/>
  </sheetPr>
  <dimension ref="A1:M70"/>
  <sheetViews>
    <sheetView showGridLines="0" zoomScaleNormal="100" workbookViewId="0">
      <pane xSplit="1" ySplit="4" topLeftCell="B52" activePane="bottomRight" state="frozen"/>
      <selection pane="topRight" activeCell="B1" sqref="B1"/>
      <selection pane="bottomLeft" activeCell="A5" sqref="A5"/>
      <selection pane="bottomRight" activeCell="D13" sqref="D13"/>
    </sheetView>
  </sheetViews>
  <sheetFormatPr defaultColWidth="11.83203125" defaultRowHeight="10.5" outlineLevelRow="2" x14ac:dyDescent="0.15"/>
  <cols>
    <col min="1" max="5" width="3.83203125" style="10" customWidth="1"/>
    <col min="6" max="16384" width="11.83203125" style="10"/>
  </cols>
  <sheetData>
    <row r="1" spans="1:11" ht="18" x14ac:dyDescent="0.15">
      <c r="B1" s="12" t="s">
        <v>13</v>
      </c>
    </row>
    <row r="2" spans="1:11" ht="15" x14ac:dyDescent="0.15">
      <c r="B2" s="11" t="str">
        <f>Model_Name</f>
        <v>ORC Replacement Values</v>
      </c>
    </row>
    <row r="3" spans="1:11" x14ac:dyDescent="0.15">
      <c r="B3" s="105" t="s">
        <v>1</v>
      </c>
      <c r="C3" s="105"/>
      <c r="D3" s="105"/>
      <c r="E3" s="105"/>
      <c r="F3" s="105"/>
    </row>
    <row r="4" spans="1:11" ht="12.75" x14ac:dyDescent="0.15">
      <c r="A4" s="13" t="s">
        <v>4</v>
      </c>
      <c r="B4" s="14" t="s">
        <v>10</v>
      </c>
      <c r="C4" s="15" t="s">
        <v>11</v>
      </c>
      <c r="D4" s="52"/>
      <c r="E4" s="52"/>
      <c r="F4" s="53"/>
    </row>
    <row r="7" spans="1:11" ht="12.75" x14ac:dyDescent="0.15">
      <c r="B7" s="21" t="s">
        <v>13</v>
      </c>
    </row>
    <row r="9" spans="1:11" ht="11.25" x14ac:dyDescent="0.15">
      <c r="C9" s="22" t="s">
        <v>84</v>
      </c>
    </row>
    <row r="11" spans="1:11" x14ac:dyDescent="0.15">
      <c r="D11" s="23" t="s">
        <v>85</v>
      </c>
      <c r="J11" s="106" t="s">
        <v>123</v>
      </c>
      <c r="K11" s="106"/>
    </row>
    <row r="12" spans="1:11" x14ac:dyDescent="0.15">
      <c r="D12" s="23" t="s">
        <v>53</v>
      </c>
      <c r="J12" s="96" t="str">
        <f>Annual</f>
        <v>Annual</v>
      </c>
      <c r="K12" s="96"/>
    </row>
    <row r="13" spans="1:11" ht="15.75" customHeight="1" x14ac:dyDescent="0.15">
      <c r="D13" s="23" t="s">
        <v>86</v>
      </c>
      <c r="J13" s="27">
        <v>31</v>
      </c>
      <c r="K13" s="27">
        <v>12</v>
      </c>
    </row>
    <row r="14" spans="1:11" x14ac:dyDescent="0.15">
      <c r="D14" s="23" t="s">
        <v>87</v>
      </c>
      <c r="J14" s="103">
        <v>43101</v>
      </c>
      <c r="K14" s="104"/>
    </row>
    <row r="15" spans="1:11" x14ac:dyDescent="0.15">
      <c r="D15" s="23" t="s">
        <v>88</v>
      </c>
      <c r="J15" s="107">
        <v>20</v>
      </c>
      <c r="K15" s="107"/>
    </row>
    <row r="16" spans="1:11" ht="10.5" customHeight="1" outlineLevel="2" x14ac:dyDescent="0.15">
      <c r="D16" s="23" t="s">
        <v>89</v>
      </c>
      <c r="J16" s="96" t="str">
        <f>INDEX(LU_Period_Type_Names,MATCH(TS_Periodicity,LU_Periodicity,0))</f>
        <v>Year</v>
      </c>
      <c r="K16" s="96"/>
    </row>
    <row r="17" spans="3:11" ht="10.5" customHeight="1" outlineLevel="2" x14ac:dyDescent="0.15">
      <c r="D17" s="23" t="s">
        <v>90</v>
      </c>
      <c r="J17" s="108" t="str">
        <f>CHOOSE(MATCH(TS_Periodicity,LU_Periodicity,0),Yr_Name,"H","Q","M")</f>
        <v>Year</v>
      </c>
      <c r="K17" s="108"/>
    </row>
    <row r="18" spans="3:11" ht="10.5" customHeight="1" outlineLevel="2" x14ac:dyDescent="0.15">
      <c r="D18" s="23" t="s">
        <v>91</v>
      </c>
      <c r="J18" s="108" t="b">
        <f>OR(AND(DD_TS_Fin_YE_Day&gt;=28,DD_TS_Fin_YE_Mth=2),
DD_TS_Fin_YE_Day&gt;=DAY(EOMONTH(DATE(YEAR(TS_Start_Date),DD_TS_Fin_YE_Mth,1),0)))</f>
        <v>1</v>
      </c>
      <c r="K18" s="108"/>
    </row>
    <row r="19" spans="3:11" ht="10.5" customHeight="1" outlineLevel="2" x14ac:dyDescent="0.15">
      <c r="D19" s="23" t="s">
        <v>92</v>
      </c>
      <c r="J19" s="94">
        <f>IF(TS_Mth_End,DATE(YEAR(TS_Per_1_FY_End_Date)-IF(TS_Per_1_FY_End_Date=EOMONTH(DATE(YEAR(TS_Per_1_FY_End_Date),Mths_In_Yr,1),0),0,1),MOD(MONTH(TS_Per_1_FY_End_Date),Mths_In_Yr)+1,1),
EDATE(TS_Per_1_FY_End_Date,-Mths_In_Yr)+1)</f>
        <v>43101</v>
      </c>
      <c r="K19" s="94"/>
    </row>
    <row r="20" spans="3:11" ht="10.5" customHeight="1" outlineLevel="2" x14ac:dyDescent="0.15">
      <c r="D20" s="23" t="s">
        <v>93</v>
      </c>
      <c r="J20" s="94">
        <f>IF(TS_Mth_End,EOMONTH(DATE(YEAR(TS_Start_Date)+IF(MONTH(TS_Start_Date)&gt;DD_TS_Fin_YE_Mth,1,0),DD_TS_Fin_YE_Mth,1),0),
DATE(YEAR(TS_Start_Date)+IF(TS_Start_Date&gt;DATE(YEAR(TS_Start_Date),DD_TS_Fin_YE_Mth,DD_TS_Fin_YE_Day),1,0),DD_TS_Fin_YE_Mth,DD_TS_Fin_YE_Day))</f>
        <v>43465</v>
      </c>
      <c r="K20" s="94"/>
    </row>
    <row r="21" spans="3:11" ht="10.5" customHeight="1" outlineLevel="2" x14ac:dyDescent="0.15">
      <c r="D21" s="23" t="s">
        <v>72</v>
      </c>
      <c r="J21" s="93">
        <f>INDEX(LU_Pers_In_Yr,MATCH(TS_Periodicity,LU_Periodicity,0))</f>
        <v>1</v>
      </c>
      <c r="K21" s="93"/>
    </row>
    <row r="22" spans="3:11" ht="10.5" customHeight="1" outlineLevel="2" x14ac:dyDescent="0.15">
      <c r="D22" s="23" t="s">
        <v>94</v>
      </c>
      <c r="J22" s="93">
        <f>Mths_In_Yr/TS_Pers_In_Yr</f>
        <v>12</v>
      </c>
      <c r="K22" s="93"/>
    </row>
    <row r="23" spans="3:11" ht="10.5" customHeight="1" outlineLevel="2" x14ac:dyDescent="0.15">
      <c r="D23" s="23" t="s">
        <v>95</v>
      </c>
      <c r="J23" s="93">
        <f>INT((((YEAR(TS_Start_Date)-YEAR(TS_Per_1_FY_Start_Date))*Mths_In_Yr+MONTH(TS_Start_Date)-MONTH(TS_Per_1_FY_Start_Date)+1
+IF(TS_Mth_End,0,
IF(TS_Start_Date&gt;(EDATE(TS_Per_1_FY_Start_Date,(YEAR(TS_Start_Date)-YEAR(TS_Per_1_FY_Start_Date))*Mths_In_Yr+MONTH(TS_Start_Date)-MONTH(TS_Per_1_FY_Start_Date)+1)-1),1,0)
-IF(TS_Start_Date&lt;EDATE(TS_Per_1_FY_Start_Date,(YEAR(TS_Start_Date)-YEAR(TS_Per_1_FY_Start_Date))*Mths_In_Yr+MONTH(TS_Start_Date)-MONTH(TS_Per_1_FY_Start_Date)),1,0)))-1)/TS_Mths_In_Per)+1</f>
        <v>1</v>
      </c>
      <c r="K23" s="93"/>
    </row>
    <row r="24" spans="3:11" ht="10.5" customHeight="1" outlineLevel="2" x14ac:dyDescent="0.15">
      <c r="D24" s="23" t="s">
        <v>96</v>
      </c>
      <c r="J24" s="94">
        <f>IF(TS_Mth_End,EOMONTH(EDATE(TS_Per_1_FY_Start_Date,(TS_Per_1_Number-1)*TS_Mths_In_Per-1),0)+1,
EDATE(TS_Per_1_FY_Start_Date,(TS_Per_1_Number-1)*TS_Mths_In_Per))</f>
        <v>43101</v>
      </c>
      <c r="K24" s="94"/>
    </row>
    <row r="25" spans="3:11" ht="10.5" customHeight="1" outlineLevel="2" x14ac:dyDescent="0.15">
      <c r="D25" s="23" t="s">
        <v>97</v>
      </c>
      <c r="J25" s="94">
        <f>IF(TS_Mth_End,EOMONTH(EDATE(TS_Per_1_FY_Start_Date,TS_Per_1_Number*TS_Mths_In_Per-1),0),
EDATE(TS_Per_1_FY_Start_Date,TS_Per_1_Number*TS_Mths_In_Per)-1)</f>
        <v>43465</v>
      </c>
      <c r="K25" s="94"/>
    </row>
    <row r="26" spans="3:11" ht="15.75" customHeight="1" x14ac:dyDescent="0.15">
      <c r="D26" s="23" t="s">
        <v>39</v>
      </c>
      <c r="J26" s="97">
        <v>2</v>
      </c>
      <c r="K26" s="98"/>
    </row>
    <row r="27" spans="3:11" ht="10.5" customHeight="1" outlineLevel="2" x14ac:dyDescent="0.15">
      <c r="D27" s="23" t="s">
        <v>98</v>
      </c>
      <c r="J27" s="96" t="str">
        <f>INDEX(LU_Denom,DD_TS_Denom)</f>
        <v>$Millions</v>
      </c>
      <c r="K27" s="96"/>
    </row>
    <row r="29" spans="3:11" ht="11.25" x14ac:dyDescent="0.15">
      <c r="C29" s="22" t="s">
        <v>99</v>
      </c>
    </row>
    <row r="31" spans="3:11" ht="17.25" customHeight="1" x14ac:dyDescent="0.15">
      <c r="D31" s="23" t="s">
        <v>100</v>
      </c>
      <c r="J31" s="97" t="b">
        <v>0</v>
      </c>
      <c r="K31" s="98"/>
    </row>
    <row r="32" spans="3:11" x14ac:dyDescent="0.15">
      <c r="D32" s="23" t="s">
        <v>101</v>
      </c>
      <c r="J32" s="99">
        <v>3</v>
      </c>
      <c r="K32" s="100"/>
    </row>
    <row r="33" spans="3:11" x14ac:dyDescent="0.15">
      <c r="D33" s="23" t="s">
        <v>102</v>
      </c>
      <c r="J33" s="99">
        <v>0</v>
      </c>
      <c r="K33" s="100"/>
    </row>
    <row r="34" spans="3:11" ht="10.5" hidden="1" customHeight="1" outlineLevel="2" x14ac:dyDescent="0.15">
      <c r="D34" s="23" t="s">
        <v>103</v>
      </c>
      <c r="J34" s="101" t="s">
        <v>124</v>
      </c>
      <c r="K34" s="102"/>
    </row>
    <row r="35" spans="3:11" ht="10.5" hidden="1" customHeight="1" outlineLevel="2" x14ac:dyDescent="0.15">
      <c r="D35" s="23" t="s">
        <v>104</v>
      </c>
      <c r="J35" s="101" t="s">
        <v>125</v>
      </c>
      <c r="K35" s="102"/>
    </row>
    <row r="36" spans="3:11" ht="10.5" hidden="1" customHeight="1" outlineLevel="2" x14ac:dyDescent="0.15">
      <c r="D36" s="23" t="s">
        <v>105</v>
      </c>
      <c r="J36" s="101" t="s">
        <v>126</v>
      </c>
      <c r="K36" s="102"/>
    </row>
    <row r="37" spans="3:11" collapsed="1" x14ac:dyDescent="0.15"/>
    <row r="38" spans="3:11" ht="11.25" x14ac:dyDescent="0.15">
      <c r="C38" s="22" t="s">
        <v>106</v>
      </c>
    </row>
    <row r="40" spans="3:11" ht="15.75" customHeight="1" x14ac:dyDescent="0.15">
      <c r="D40" s="23" t="s">
        <v>49</v>
      </c>
      <c r="J40" s="97">
        <v>2</v>
      </c>
      <c r="K40" s="98"/>
    </row>
    <row r="41" spans="3:11" x14ac:dyDescent="0.15">
      <c r="D41" s="23" t="s">
        <v>107</v>
      </c>
      <c r="J41" s="99">
        <v>3</v>
      </c>
      <c r="K41" s="100"/>
    </row>
    <row r="42" spans="3:11" x14ac:dyDescent="0.15">
      <c r="D42" s="23" t="s">
        <v>108</v>
      </c>
      <c r="J42" s="103">
        <v>41275</v>
      </c>
      <c r="K42" s="104"/>
    </row>
    <row r="43" spans="3:11" outlineLevel="2" x14ac:dyDescent="0.15"/>
    <row r="44" spans="3:11" outlineLevel="2" x14ac:dyDescent="0.15">
      <c r="D44" s="24" t="s">
        <v>109</v>
      </c>
    </row>
    <row r="45" spans="3:11" outlineLevel="2" x14ac:dyDescent="0.15"/>
    <row r="46" spans="3:11" ht="10.5" customHeight="1" outlineLevel="2" x14ac:dyDescent="0.15">
      <c r="E46" s="23" t="s">
        <v>110</v>
      </c>
      <c r="J46" s="94">
        <f>TS_Proj_Start_Date-1</f>
        <v>41274</v>
      </c>
      <c r="K46" s="94"/>
    </row>
    <row r="47" spans="3:11" ht="10.5" customHeight="1" outlineLevel="2" x14ac:dyDescent="0.15">
      <c r="E47" s="23" t="s">
        <v>111</v>
      </c>
      <c r="J47" s="95">
        <f>IF(TS_Data_End_Date&lt;TS_Start_Date,0,
MAX(0,INT((((YEAR(TS_Data_End_Date)-YEAR(TS_Per_1_FY_Start_Date))*Mths_In_Yr+MONTH(TS_Data_End_Date)-MONTH(TS_Per_1_FY_Start_Date)+1
+IF(TS_Mth_End,0,
IF(TS_Data_End_Date&gt;(EDATE(TS_Per_1_FY_Start_Date,(YEAR(TS_Data_End_Date)-YEAR(TS_Per_1_FY_Start_Date))*Mths_In_Yr+MONTH(TS_Data_End_Date)-MONTH(TS_Per_1_FY_Start_Date)+1)-1),1,0)
-IF(TS_Data_End_Date&lt;EDATE(TS_Per_1_FY_Start_Date,(YEAR(TS_Data_End_Date)-YEAR(TS_Per_1_FY_Start_Date))*Mths_In_Yr+MONTH(TS_Data_End_Date)-MONTH(TS_Per_1_FY_Start_Date)),1,0)))
-1)/TS_Mths_In_Per)-TS_Per_1_Number+2))</f>
        <v>0</v>
      </c>
      <c r="K47" s="95"/>
    </row>
    <row r="48" spans="3:11" ht="10.5" customHeight="1" outlineLevel="2" x14ac:dyDescent="0.15">
      <c r="E48" s="23" t="s">
        <v>112</v>
      </c>
      <c r="J48" s="93">
        <f>IF(TS_Data_Total_Pers=0,0,
TS_Data_Total_Pers-IF(TS_Data_End_Date&lt;&gt;IF(TS_Data_Total_Pers=1,TS_Per_1_End_Date,
IF(TS_Mth_End,EOMONTH(EDATE(TS_Per_1_FY_Start_Date,(TS_Per_1_Number+TS_Data_Total_Pers-1)*TS_Mths_In_Per-1),0),
EDATE(TS_Per_1_FY_Start_Date,(TS_Per_1_Number+TS_Data_Total_Pers-1)*TS_Mths_In_Per)-1)),1,0))</f>
        <v>0</v>
      </c>
      <c r="K48" s="93"/>
    </row>
    <row r="49" spans="3:11" ht="10.5" customHeight="1" outlineLevel="2" x14ac:dyDescent="0.15">
      <c r="E49" s="23" t="s">
        <v>113</v>
      </c>
      <c r="J49" s="96" t="b">
        <f>IF(TS_Data_End_Date&lt;TS_Start_Date,FALSE,
IF(TS_Data_End_Date=TS_Per_1_End_Date,IF(TS_Start_Date&lt;&gt;TS_Per_1_Start_Date,TRUE,FALSE),
IF(TS_Data_End_Date&lt;TS_Per_1_End_Date,TRUE,
IF(TS_Data_End_Date&lt;&gt;IF(TS_Data_Total_Pers=1,TS_Per_1_End_Date,
IF(TS_Mth_End,EOMONTH(EDATE(TS_Per_1_FY_Start_Date,(TS_Per_1_Number+TS_Data_Total_Pers-1)*TS_Mths_In_Per-1),0),EDATE(TS_Per_1_FY_Start_Date,(TS_Per_1_Number+TS_Data_Total_Pers-1)*TS_Mths_In_Per)-1)),TRUE,FALSE))))</f>
        <v>0</v>
      </c>
      <c r="K49" s="96"/>
    </row>
    <row r="50" spans="3:11" outlineLevel="2" x14ac:dyDescent="0.15"/>
    <row r="51" spans="3:11" outlineLevel="2" x14ac:dyDescent="0.15">
      <c r="D51" s="24" t="s">
        <v>114</v>
      </c>
    </row>
    <row r="52" spans="3:11" outlineLevel="2" x14ac:dyDescent="0.15"/>
    <row r="53" spans="3:11" ht="10.5" customHeight="1" outlineLevel="2" x14ac:dyDescent="0.15">
      <c r="E53" s="23" t="s">
        <v>115</v>
      </c>
      <c r="J53" s="94">
        <f>IF(DD_TS_Data_Term_Basis=1,IF(TS_Mth_End,EOMONTH(EDATE(TS_Per_1_FY_Start_Date,(TS_Per_1_Number+TS_Data_Pers_Ass-1)*TS_Mths_In_Per-1),0),
EDATE(TS_Per_1_FY_Start_Date,(TS_Per_1_Number+TS_Data_Pers_Ass-1)*TS_Mths_In_Per)-1)+1,TS_Proj_Start_Date_Ass)</f>
        <v>41275</v>
      </c>
      <c r="K53" s="94"/>
    </row>
    <row r="54" spans="3:11" ht="10.5" customHeight="1" outlineLevel="2" x14ac:dyDescent="0.15">
      <c r="E54" s="23" t="s">
        <v>92</v>
      </c>
      <c r="J54" s="94">
        <f>IF(TS_Mth_End,DATE(YEAR(TS_Proj_Per_1_FY_End_Date)-IF(TS_Proj_Per_1_FY_End_Date=EOMONTH(DATE(YEAR(TS_Proj_Per_1_FY_End_Date),Mths_In_Yr,1),0),0,1),MOD(MONTH(TS_Proj_Per_1_FY_End_Date),Mths_In_Yr)+1,1),
EDATE(TS_Proj_Per_1_FY_End_Date,-Mths_In_Yr)+1)</f>
        <v>41275</v>
      </c>
      <c r="K54" s="94"/>
    </row>
    <row r="55" spans="3:11" ht="10.5" customHeight="1" outlineLevel="2" x14ac:dyDescent="0.15">
      <c r="E55" s="23" t="s">
        <v>93</v>
      </c>
      <c r="J55" s="94">
        <f>IF(TS_Mth_End,EOMONTH(DATE(YEAR(TS_Proj_Start_Date)+IF(MONTH(TS_Proj_Start_Date)&gt;DD_TS_Fin_YE_Mth,1,0),DD_TS_Fin_YE_Mth,1),0),
DATE(YEAR(TS_Proj_Start_Date)+IF(TS_Proj_Start_Date&gt;DATE(YEAR(TS_Proj_Start_Date),DD_TS_Fin_YE_Mth,DD_TS_Fin_YE_Day),1,0),DD_TS_Fin_YE_Mth,DD_TS_Fin_YE_Day))</f>
        <v>41639</v>
      </c>
      <c r="K55" s="94"/>
    </row>
    <row r="56" spans="3:11" ht="10.5" customHeight="1" outlineLevel="2" x14ac:dyDescent="0.15">
      <c r="E56" s="23" t="s">
        <v>95</v>
      </c>
      <c r="J56" s="93">
        <f>INT((((YEAR(TS_Proj_Start_Date)-YEAR(TS_Proj_Per_1_FY_Start_Date))*Mths_In_Yr+MONTH(TS_Proj_Start_Date)-MONTH(TS_Proj_Per_1_FY_Start_Date)+1
+IF(TS_Mth_End,0,
IF(TS_Proj_Start_Date&gt;(EDATE(TS_Proj_Per_1_FY_Start_Date,(YEAR(TS_Proj_Start_Date)-YEAR(TS_Proj_Per_1_FY_Start_Date))*Mths_In_Yr+MONTH(TS_Proj_Start_Date)-MONTH(TS_Proj_Per_1_FY_Start_Date)+1)-1),1,0)
-IF(TS_Proj_Start_Date&lt;EDATE(TS_Proj_Per_1_FY_Start_Date,(YEAR(TS_Proj_Start_Date)-YEAR(TS_Proj_Per_1_FY_Start_Date))*Mths_In_Yr+MONTH(TS_Proj_Start_Date)-MONTH(TS_Proj_Per_1_FY_Start_Date)),1,0)))
-1)/TS_Mths_In_Per)+1</f>
        <v>1</v>
      </c>
      <c r="K56" s="93"/>
    </row>
    <row r="57" spans="3:11" ht="10.5" customHeight="1" outlineLevel="2" x14ac:dyDescent="0.15">
      <c r="E57" s="23" t="s">
        <v>96</v>
      </c>
      <c r="J57" s="94">
        <f>IF(TS_Mth_End,EOMONTH(EDATE(TS_Proj_Per_1_FY_Start_Date,(TS_Proj_Per_1_Number-1)*TS_Mths_In_Per-1),0)+
1,EDATE(TS_Proj_Per_1_FY_Start_Date,(TS_Proj_Per_1_Number-1)*TS_Mths_In_Per))</f>
        <v>41275</v>
      </c>
      <c r="K57" s="94"/>
    </row>
    <row r="58" spans="3:11" ht="10.5" customHeight="1" outlineLevel="2" x14ac:dyDescent="0.15">
      <c r="E58" s="23" t="s">
        <v>97</v>
      </c>
      <c r="J58" s="94">
        <f>IF(TS_Mth_End,EOMONTH(EDATE(TS_Proj_Per_1_FY_Start_Date,TS_Proj_Per_1_Number*TS_Mths_In_Per-1),0),
EDATE(TS_Proj_Per_1_FY_Start_Date,TS_Proj_Per_1_Number*TS_Mths_In_Per)-1)</f>
        <v>41639</v>
      </c>
      <c r="K58" s="94"/>
    </row>
    <row r="60" spans="3:11" x14ac:dyDescent="0.15">
      <c r="C60" s="24" t="s">
        <v>116</v>
      </c>
    </row>
    <row r="61" spans="3:11" x14ac:dyDescent="0.15">
      <c r="C61" s="25" t="s">
        <v>117</v>
      </c>
      <c r="D61" s="23" t="s">
        <v>118</v>
      </c>
    </row>
    <row r="62" spans="3:11" x14ac:dyDescent="0.15">
      <c r="C62" s="25" t="s">
        <v>117</v>
      </c>
      <c r="D62" s="23" t="s">
        <v>119</v>
      </c>
    </row>
    <row r="63" spans="3:11" x14ac:dyDescent="0.15">
      <c r="C63" s="25" t="s">
        <v>117</v>
      </c>
      <c r="D63" s="23" t="s">
        <v>120</v>
      </c>
    </row>
    <row r="64" spans="3:11" x14ac:dyDescent="0.15">
      <c r="C64" s="25" t="s">
        <v>117</v>
      </c>
      <c r="D64" s="26" t="s">
        <v>121</v>
      </c>
    </row>
    <row r="65" spans="3:13" x14ac:dyDescent="0.15">
      <c r="C65" s="25" t="s">
        <v>117</v>
      </c>
      <c r="D65" s="26" t="s">
        <v>122</v>
      </c>
    </row>
    <row r="67" spans="3:13" x14ac:dyDescent="0.15">
      <c r="D67" s="78" t="s">
        <v>240</v>
      </c>
      <c r="E67" s="78"/>
      <c r="F67" s="78"/>
      <c r="G67" s="78"/>
      <c r="H67" s="78"/>
      <c r="I67" s="78"/>
      <c r="J67" s="78"/>
      <c r="K67" s="78"/>
      <c r="L67" s="78"/>
      <c r="M67" s="78"/>
    </row>
    <row r="68" spans="3:13" x14ac:dyDescent="0.15">
      <c r="D68" s="78"/>
      <c r="E68" s="78"/>
      <c r="F68" s="78"/>
      <c r="G68" s="78"/>
      <c r="H68" s="78"/>
      <c r="I68" s="78"/>
      <c r="J68" s="78"/>
      <c r="K68" s="78"/>
      <c r="L68" s="78"/>
      <c r="M68" s="78"/>
    </row>
    <row r="69" spans="3:13" x14ac:dyDescent="0.15">
      <c r="D69" s="78"/>
      <c r="E69" s="78"/>
      <c r="F69" s="78"/>
      <c r="G69" s="78"/>
      <c r="H69" s="78"/>
      <c r="I69" s="78"/>
      <c r="J69" s="78"/>
      <c r="K69" s="78"/>
      <c r="L69" s="78"/>
      <c r="M69" s="78"/>
    </row>
    <row r="70" spans="3:13" x14ac:dyDescent="0.15">
      <c r="D70" s="78"/>
      <c r="E70" s="78"/>
      <c r="F70" s="78"/>
      <c r="G70" s="78"/>
      <c r="H70" s="78"/>
      <c r="I70" s="78"/>
      <c r="J70" s="78"/>
      <c r="K70" s="78"/>
      <c r="L70" s="78"/>
      <c r="M70" s="78"/>
    </row>
  </sheetData>
  <mergeCells count="36">
    <mergeCell ref="B3:F3"/>
    <mergeCell ref="J11:K11"/>
    <mergeCell ref="J12:K12"/>
    <mergeCell ref="J25:K25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46:K46"/>
    <mergeCell ref="J26:K26"/>
    <mergeCell ref="J27:K27"/>
    <mergeCell ref="J31:K31"/>
    <mergeCell ref="J32:K32"/>
    <mergeCell ref="J33:K33"/>
    <mergeCell ref="J34:K34"/>
    <mergeCell ref="J35:K35"/>
    <mergeCell ref="J36:K36"/>
    <mergeCell ref="J40:K40"/>
    <mergeCell ref="J41:K41"/>
    <mergeCell ref="J42:K42"/>
    <mergeCell ref="J56:K56"/>
    <mergeCell ref="J57:K57"/>
    <mergeCell ref="J58:K58"/>
    <mergeCell ref="J47:K47"/>
    <mergeCell ref="J48:K48"/>
    <mergeCell ref="J49:K49"/>
    <mergeCell ref="J53:K53"/>
    <mergeCell ref="J54:K54"/>
    <mergeCell ref="J55:K55"/>
  </mergeCells>
  <conditionalFormatting sqref="J32">
    <cfRule type="expression" dxfId="13" priority="1" stopIfTrue="1">
      <formula>NOT(J$31)</formula>
    </cfRule>
  </conditionalFormatting>
  <conditionalFormatting sqref="J33">
    <cfRule type="expression" dxfId="12" priority="2" stopIfTrue="1">
      <formula>NOT(J$31)</formula>
    </cfRule>
  </conditionalFormatting>
  <conditionalFormatting sqref="J34">
    <cfRule type="expression" dxfId="11" priority="3" stopIfTrue="1">
      <formula>NOT(J$31)</formula>
    </cfRule>
  </conditionalFormatting>
  <conditionalFormatting sqref="J35">
    <cfRule type="expression" dxfId="10" priority="4" stopIfTrue="1">
      <formula>NOT(J$31)</formula>
    </cfRule>
  </conditionalFormatting>
  <conditionalFormatting sqref="J36">
    <cfRule type="expression" dxfId="9" priority="5" stopIfTrue="1">
      <formula>NOT(J$31)</formula>
    </cfRule>
  </conditionalFormatting>
  <conditionalFormatting sqref="J41">
    <cfRule type="expression" dxfId="8" priority="6" stopIfTrue="1">
      <formula>DD_TS_Data_Term_Basis&lt;&gt;1</formula>
    </cfRule>
  </conditionalFormatting>
  <conditionalFormatting sqref="J42">
    <cfRule type="expression" dxfId="7" priority="7" stopIfTrue="1">
      <formula>DD_TS_Data_Term_Basis&lt;&gt;2</formula>
    </cfRule>
    <cfRule type="cellIs" dxfId="6" priority="8" stopIfTrue="1" operator="lessThan">
      <formula>TS_Start_Date</formula>
    </cfRule>
  </conditionalFormatting>
  <dataValidations count="9">
    <dataValidation type="whole" showDropDown="1" showErrorMessage="1" errorTitle="0 Cell Link" error="The value in a 0 cell link must be a whole number within the control's lookup range rows." sqref="J13" xr:uid="{00000000-0002-0000-0300-000000000000}">
      <formula1>1</formula1>
      <formula2>ROWS(LU_Mth_Days )</formula2>
    </dataValidation>
    <dataValidation type="whole" showDropDown="1" showErrorMessage="1" errorTitle="0 Cell Link" error="The value in a 0 cell link must be a whole number within the control's lookup range rows." sqref="K13" xr:uid="{00000000-0002-0000-0300-000001000000}">
      <formula1>1</formula1>
      <formula2>ROWS(LU_Mth_Names )</formula2>
    </dataValidation>
    <dataValidation type="date" showDropDown="1" showInputMessage="1" showErrorMessage="1" errorTitle="Start Date" error="The entered start date assumption must be a valid date. For assistance, search for &quot;Date&quot; in Excel Help." promptTitle="Start Date" prompt="Enter the start date assumption here." sqref="J14" xr:uid="{00000000-0002-0000-0300-000002000000}">
      <formula1>1</formula1>
      <formula2>2862773</formula2>
    </dataValidation>
    <dataValidation type="whole" showDropDown="1" showErrorMessage="1" errorTitle="Periods" error="The entered number of periods must be a whole number between 1 and 249." sqref="J15" xr:uid="{00000000-0002-0000-0300-000003000000}">
      <formula1>1</formula1>
      <formula2>249</formula2>
    </dataValidation>
    <dataValidation type="whole" showDropDown="1" showErrorMessage="1" errorTitle="0 Cell Link" error="The value in a 0 cell link must be a whole number within the control's lookup range rows." sqref="J26" xr:uid="{00000000-0002-0000-0300-000004000000}">
      <formula1>1</formula1>
      <formula2>ROWS(LU_Denom )</formula2>
    </dataValidation>
    <dataValidation type="custom" showDropDown="1" showErrorMessage="1" errorTitle="6 Cell Link" error="The value in an option button cell link must be either &quot;TRUE&quot; or &quot;FALSE&quot;" sqref="J31" xr:uid="{00000000-0002-0000-0300-000005000000}">
      <formula1>ISLOGICAL(J31)</formula1>
    </dataValidation>
    <dataValidation type="whole" operator="greaterThanOrEqual" showDropDown="1" showErrorMessage="1" errorTitle="Invalid Assumption" error="Assumption must be a whole number greater than or equal to zero." sqref="J41 J32:J33" xr:uid="{00000000-0002-0000-0300-000006000000}">
      <formula1>0</formula1>
    </dataValidation>
    <dataValidation type="whole" showDropDown="1" showErrorMessage="1" errorTitle="0 Cell Link" error="The value in a 0 cell link must be a whole number within the control's lookup range rows." sqref="J40" xr:uid="{00000000-0002-0000-0300-000008000000}">
      <formula1>1</formula1>
      <formula2>ROWS(LU_Data_Term_Basis )</formula2>
    </dataValidation>
    <dataValidation type="custom" showErrorMessage="1" errorTitle="Invalid Assumption" error="Assumption must be a number." sqref="J42" xr:uid="{00000000-0002-0000-0300-00000A000000}">
      <formula1>NOT(ISERROR(J42/1))</formula1>
    </dataValidation>
  </dataValidations>
  <hyperlinks>
    <hyperlink ref="B3" location="HL_Home" tooltip="Go to Table of Contents" display="HL_Home" xr:uid="{00000000-0004-0000-0300-000000000000}"/>
    <hyperlink ref="A4" location="$B$5" tooltip="Go to Top of Sheet" display="$B$5" xr:uid="{00000000-0004-0000-0300-000001000000}"/>
    <hyperlink ref="B4" location="HL_Sheet_Main_3" tooltip="Go to Previous Sheet" display="HL_Sheet_Main_3" xr:uid="{00000000-0004-0000-0300-000002000000}"/>
    <hyperlink ref="C4" location="HL_Sheet_Main_13" tooltip="Go to Next Sheet" display="HL_Sheet_Main_13" xr:uid="{00000000-0004-0000-0300-000003000000}"/>
  </hyperlinks>
  <pageMargins left="0.39370078740157499" right="0.39370078740157499" top="0.59055118110236204" bottom="0.98425196850393704" header="0" footer="0.31496062992126"/>
  <pageSetup paperSize="9" orientation="landscape" horizontalDpi="300" verticalDpi="300" r:id="rId1"/>
  <headerFooter>
    <oddFooter>&amp;L&amp;F
&amp;A
Printed: &amp;T on &amp;D&amp;CPage 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DD_TS_Fin_YE_Day">
              <controlPr defaultSize="0" autoFill="0" autoPict="0">
                <anchor moveWithCells="1">
                  <from>
                    <xdr:col>9</xdr:col>
                    <xdr:colOff>0</xdr:colOff>
                    <xdr:row>12</xdr:row>
                    <xdr:rowOff>0</xdr:rowOff>
                  </from>
                  <to>
                    <xdr:col>9</xdr:col>
                    <xdr:colOff>476250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DD_TS_Fin_YE_Mth">
              <controlPr defaultSize="0" autoFill="0" autoPict="0">
                <anchor moveWithCells="1">
                  <from>
                    <xdr:col>9</xdr:col>
                    <xdr:colOff>476250</xdr:colOff>
                    <xdr:row>12</xdr:row>
                    <xdr:rowOff>0</xdr:rowOff>
                  </from>
                  <to>
                    <xdr:col>11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DD_TS_Denom">
              <controlPr defaultSize="0" autoFill="0" autoPict="0">
                <anchor moveWithCells="1">
                  <from>
                    <xdr:col>9</xdr:col>
                    <xdr:colOff>0</xdr:colOff>
                    <xdr:row>15</xdr:row>
                    <xdr:rowOff>0</xdr:rowOff>
                  </from>
                  <to>
                    <xdr:col>11</xdr:col>
                    <xdr:colOff>0</xdr:colOff>
                    <xdr:row>16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CB_TS_Show_Hist_Fcast_Pers">
              <controlPr defaultSize="0" autoFill="0" autoLine="0" autoPict="0">
                <anchor moveWithCells="1">
                  <from>
                    <xdr:col>9</xdr:col>
                    <xdr:colOff>542925</xdr:colOff>
                    <xdr:row>30</xdr:row>
                    <xdr:rowOff>0</xdr:rowOff>
                  </from>
                  <to>
                    <xdr:col>11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8" name="DD_TS_Data_Term_Basis">
              <controlPr defaultSize="0" autoFill="0" autoPict="0">
                <anchor moveWithCells="1">
                  <from>
                    <xdr:col>9</xdr:col>
                    <xdr:colOff>0</xdr:colOff>
                    <xdr:row>39</xdr:row>
                    <xdr:rowOff>0</xdr:rowOff>
                  </from>
                  <to>
                    <xdr:col>11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39997558519241921"/>
    <pageSetUpPr autoPageBreaks="0"/>
  </sheetPr>
  <dimension ref="A1:AH30"/>
  <sheetViews>
    <sheetView showGridLines="0" zoomScaleNormal="100" workbookViewId="0">
      <pane xSplit="1" ySplit="13" topLeftCell="K14" activePane="bottomRight" state="frozen"/>
      <selection pane="topRight" activeCell="B1" sqref="B1"/>
      <selection pane="bottomLeft" activeCell="A14" sqref="A14"/>
      <selection pane="bottomRight" activeCell="T19" sqref="T19"/>
    </sheetView>
  </sheetViews>
  <sheetFormatPr defaultColWidth="11.83203125" defaultRowHeight="10.5" outlineLevelRow="2" x14ac:dyDescent="0.15"/>
  <cols>
    <col min="1" max="5" width="3.83203125" style="10" customWidth="1"/>
    <col min="6" max="19" width="11.83203125" style="10"/>
    <col min="20" max="20" width="21.83203125" style="10" bestFit="1" customWidth="1"/>
    <col min="21" max="16384" width="11.83203125" style="10"/>
  </cols>
  <sheetData>
    <row r="1" spans="1:34" ht="18" x14ac:dyDescent="0.15">
      <c r="B1" s="12" t="s">
        <v>158</v>
      </c>
    </row>
    <row r="2" spans="1:34" ht="15" x14ac:dyDescent="0.15">
      <c r="B2" s="11" t="str">
        <f>Model_Name</f>
        <v>ORC Replacement Values</v>
      </c>
    </row>
    <row r="3" spans="1:34" x14ac:dyDescent="0.15">
      <c r="B3" s="105" t="s">
        <v>1</v>
      </c>
      <c r="C3" s="105"/>
      <c r="D3" s="105"/>
      <c r="E3" s="105"/>
      <c r="F3" s="105"/>
    </row>
    <row r="4" spans="1:34" ht="12.75" x14ac:dyDescent="0.15">
      <c r="A4" s="13" t="s">
        <v>4</v>
      </c>
      <c r="B4" s="14" t="s">
        <v>10</v>
      </c>
      <c r="C4" s="15" t="s">
        <v>11</v>
      </c>
      <c r="D4" s="52"/>
      <c r="E4" s="52"/>
      <c r="F4" s="53"/>
    </row>
    <row r="6" spans="1:34" x14ac:dyDescent="0.15">
      <c r="B6" s="38" t="str">
        <f>IF(TS_Pers_In_Yr=1,"",TS_Per_Type_Name&amp;" Ending")</f>
        <v/>
      </c>
      <c r="J6" s="109" t="s">
        <v>211</v>
      </c>
      <c r="K6" s="110"/>
      <c r="L6" s="110"/>
      <c r="M6" s="110"/>
      <c r="N6" s="111"/>
      <c r="O6" s="109" t="s">
        <v>212</v>
      </c>
      <c r="P6" s="110"/>
      <c r="Q6" s="110"/>
      <c r="R6" s="110"/>
      <c r="S6" s="111"/>
      <c r="T6" s="109" t="s">
        <v>213</v>
      </c>
      <c r="U6" s="110"/>
      <c r="V6" s="110"/>
      <c r="W6" s="110"/>
      <c r="X6" s="111"/>
      <c r="Y6" s="109" t="s">
        <v>230</v>
      </c>
      <c r="Z6" s="110"/>
      <c r="AA6" s="110"/>
      <c r="AB6" s="110"/>
      <c r="AC6" s="111"/>
      <c r="AD6" s="109" t="s">
        <v>231</v>
      </c>
      <c r="AE6" s="110"/>
      <c r="AF6" s="110"/>
      <c r="AG6" s="110"/>
      <c r="AH6" s="111"/>
    </row>
    <row r="7" spans="1:34" x14ac:dyDescent="0.15">
      <c r="B7" s="44" t="str">
        <f>IF(TS_Pers_In_Yr=1,Yr_Name&amp;" Ending "&amp;DAY(TS_Per_1_End_Date)&amp;" "&amp;INDEX(LU_Mth_Names,DD_TS_Fin_YE_Mth),TS_Per_Type_Name)</f>
        <v>Year Ending 31 December</v>
      </c>
      <c r="C7" s="45"/>
      <c r="D7" s="45"/>
      <c r="E7" s="45"/>
      <c r="F7" s="45"/>
      <c r="G7" s="45"/>
      <c r="H7" s="46" t="str">
        <f t="shared" ref="H7" si="0">IF(TS_Pers_In_Yr=1,H10&amp;" ",H11)&amp;IF(CB_TS_Show_Hist_Fcast_Pers,IF(H12&lt;=TS_Actual_Pers,TS_Actual_Per_Title,
IF(H12&lt;=TS_Actual_Pers+TS_Budget_Pers,TS_Budget_Per_Title,TS_Fcast_Per_Title))&amp;" ","")</f>
        <v xml:space="preserve">2011 </v>
      </c>
      <c r="I7" s="76" t="str">
        <f t="shared" ref="I7" si="1">IF(TS_Pers_In_Yr=1,I10&amp;" ",I11)&amp;IF(CB_TS_Show_Hist_Fcast_Pers,IF(I12&lt;=TS_Actual_Pers,TS_Actual_Per_Title,
IF(I12&lt;=TS_Actual_Pers+TS_Budget_Pers,TS_Budget_Per_Title,TS_Fcast_Per_Title))&amp;" ","")</f>
        <v xml:space="preserve">2012 </v>
      </c>
      <c r="J7" s="46" t="str">
        <f t="shared" ref="J7:N7" si="2">IF(TS_Pers_In_Yr=1,J10&amp;" ",J11)&amp;IF(CB_TS_Show_Hist_Fcast_Pers,IF(J12&lt;=TS_Actual_Pers,TS_Actual_Per_Title,
IF(J12&lt;=TS_Actual_Pers+TS_Budget_Pers,TS_Budget_Per_Title,TS_Fcast_Per_Title))&amp;" ","")</f>
        <v xml:space="preserve">2013 </v>
      </c>
      <c r="K7" s="46" t="str">
        <f t="shared" si="2"/>
        <v xml:space="preserve">2014 </v>
      </c>
      <c r="L7" s="46" t="str">
        <f t="shared" si="2"/>
        <v xml:space="preserve">2015 </v>
      </c>
      <c r="M7" s="46" t="str">
        <f t="shared" si="2"/>
        <v xml:space="preserve">2016 </v>
      </c>
      <c r="N7" s="46" t="str">
        <f t="shared" si="2"/>
        <v xml:space="preserve">2017 </v>
      </c>
      <c r="O7" s="46" t="str">
        <f t="shared" ref="O7:AH7" si="3">IF(TS_Pers_In_Yr=1,O10&amp;" ",O11)&amp;IF(CB_TS_Show_Hist_Fcast_Pers,IF(O12&lt;=TS_Actual_Pers,TS_Actual_Per_Title,
IF(O12&lt;=TS_Actual_Pers+TS_Budget_Pers,TS_Budget_Per_Title,TS_Fcast_Per_Title))&amp;" ","")</f>
        <v xml:space="preserve">2018 </v>
      </c>
      <c r="P7" s="46" t="str">
        <f t="shared" si="3"/>
        <v xml:space="preserve">2019 </v>
      </c>
      <c r="Q7" s="46" t="str">
        <f t="shared" si="3"/>
        <v xml:space="preserve">2020 </v>
      </c>
      <c r="R7" s="46" t="str">
        <f t="shared" si="3"/>
        <v xml:space="preserve">2021 </v>
      </c>
      <c r="S7" s="46" t="str">
        <f t="shared" si="3"/>
        <v xml:space="preserve">2022 </v>
      </c>
      <c r="T7" s="46" t="str">
        <f t="shared" si="3"/>
        <v xml:space="preserve">2023 </v>
      </c>
      <c r="U7" s="46" t="str">
        <f t="shared" si="3"/>
        <v xml:space="preserve">2024 </v>
      </c>
      <c r="V7" s="46" t="str">
        <f t="shared" si="3"/>
        <v xml:space="preserve">2025 </v>
      </c>
      <c r="W7" s="46" t="str">
        <f t="shared" si="3"/>
        <v xml:space="preserve">2026 </v>
      </c>
      <c r="X7" s="46" t="str">
        <f t="shared" si="3"/>
        <v xml:space="preserve">2027 </v>
      </c>
      <c r="Y7" s="46" t="str">
        <f t="shared" si="3"/>
        <v xml:space="preserve">2028 </v>
      </c>
      <c r="Z7" s="46" t="str">
        <f t="shared" si="3"/>
        <v xml:space="preserve">2029 </v>
      </c>
      <c r="AA7" s="46" t="str">
        <f t="shared" si="3"/>
        <v xml:space="preserve">2030 </v>
      </c>
      <c r="AB7" s="46" t="str">
        <f t="shared" si="3"/>
        <v xml:space="preserve">2031 </v>
      </c>
      <c r="AC7" s="46" t="str">
        <f t="shared" si="3"/>
        <v xml:space="preserve">2032 </v>
      </c>
      <c r="AD7" s="46" t="str">
        <f t="shared" si="3"/>
        <v xml:space="preserve">2033 </v>
      </c>
      <c r="AE7" s="46" t="str">
        <f t="shared" si="3"/>
        <v xml:space="preserve">2034 </v>
      </c>
      <c r="AF7" s="46" t="str">
        <f t="shared" si="3"/>
        <v xml:space="preserve">2035 </v>
      </c>
      <c r="AG7" s="46" t="str">
        <f t="shared" si="3"/>
        <v xml:space="preserve">2036 </v>
      </c>
      <c r="AH7" s="46" t="str">
        <f t="shared" si="3"/>
        <v xml:space="preserve">2037 </v>
      </c>
    </row>
    <row r="8" spans="1:34" outlineLevel="2" x14ac:dyDescent="0.15">
      <c r="B8" s="23" t="s">
        <v>142</v>
      </c>
      <c r="H8" s="40"/>
      <c r="I8" s="40">
        <f>IF(I12=1,TS_Start_Date,C9+1)</f>
        <v>1</v>
      </c>
      <c r="J8" s="40">
        <f>IF(J12=1,TS_Start_Date,D9+1)</f>
        <v>1</v>
      </c>
      <c r="K8" s="40">
        <f t="shared" ref="K8" si="4">IF(K12=1,TS_Start_Date,J9+1)</f>
        <v>41640</v>
      </c>
      <c r="L8" s="40">
        <f t="shared" ref="L8" si="5">IF(L12=1,TS_Start_Date,K9+1)</f>
        <v>42005</v>
      </c>
      <c r="M8" s="40">
        <f t="shared" ref="M8" si="6">IF(M12=1,TS_Start_Date,L9+1)</f>
        <v>42370</v>
      </c>
      <c r="N8" s="40">
        <f t="shared" ref="N8" si="7">IF(N12=1,TS_Start_Date,M9+1)</f>
        <v>42736</v>
      </c>
      <c r="O8" s="40">
        <f>IF(O12=1,TS_Start_Date,I9+1)</f>
        <v>43101</v>
      </c>
      <c r="P8" s="40">
        <f t="shared" ref="P8:AH8" si="8">IF(P12=1,TS_Start_Date,O9+1)</f>
        <v>43466</v>
      </c>
      <c r="Q8" s="40">
        <f t="shared" si="8"/>
        <v>43831</v>
      </c>
      <c r="R8" s="40">
        <f t="shared" si="8"/>
        <v>44197</v>
      </c>
      <c r="S8" s="40">
        <f t="shared" si="8"/>
        <v>44562</v>
      </c>
      <c r="T8" s="40">
        <f t="shared" si="8"/>
        <v>44927</v>
      </c>
      <c r="U8" s="40">
        <f t="shared" si="8"/>
        <v>45292</v>
      </c>
      <c r="V8" s="40">
        <f t="shared" si="8"/>
        <v>45658</v>
      </c>
      <c r="W8" s="40">
        <f t="shared" si="8"/>
        <v>46023</v>
      </c>
      <c r="X8" s="40">
        <f t="shared" si="8"/>
        <v>46388</v>
      </c>
      <c r="Y8" s="40">
        <f t="shared" si="8"/>
        <v>46753</v>
      </c>
      <c r="Z8" s="40">
        <f t="shared" si="8"/>
        <v>47119</v>
      </c>
      <c r="AA8" s="40">
        <f t="shared" si="8"/>
        <v>47484</v>
      </c>
      <c r="AB8" s="40">
        <f t="shared" si="8"/>
        <v>47849</v>
      </c>
      <c r="AC8" s="40">
        <f t="shared" si="8"/>
        <v>48214</v>
      </c>
      <c r="AD8" s="40">
        <f t="shared" si="8"/>
        <v>48580</v>
      </c>
      <c r="AE8" s="40">
        <f t="shared" si="8"/>
        <v>48945</v>
      </c>
      <c r="AF8" s="40">
        <f t="shared" si="8"/>
        <v>49310</v>
      </c>
      <c r="AG8" s="40">
        <f t="shared" si="8"/>
        <v>49675</v>
      </c>
      <c r="AH8" s="40">
        <f t="shared" si="8"/>
        <v>50041</v>
      </c>
    </row>
    <row r="9" spans="1:34" outlineLevel="2" x14ac:dyDescent="0.15">
      <c r="B9" s="23" t="s">
        <v>143</v>
      </c>
      <c r="H9" s="40">
        <f t="shared" ref="H9" si="9">IF(H12=1,TS_Per_1_End_Date,
IF(TS_Mth_End,EOMONTH(EDATE(TS_Per_1_FY_Start_Date,(TS_Per_1_Number+H12-1)*TS_Mths_In_Per-1),0),
EDATE(TS_Per_1_FY_Start_Date,(TS_Per_1_Number+H12-1)*TS_Mths_In_Per)-1))</f>
        <v>40908</v>
      </c>
      <c r="I9" s="40">
        <f t="shared" ref="I9" si="10">IF(I12=1,TS_Per_1_End_Date,
IF(TS_Mth_End,EOMONTH(EDATE(TS_Per_1_FY_Start_Date,(TS_Per_1_Number+I12-1)*TS_Mths_In_Per-1),0),
EDATE(TS_Per_1_FY_Start_Date,(TS_Per_1_Number+I12-1)*TS_Mths_In_Per)-1))</f>
        <v>41274</v>
      </c>
      <c r="J9" s="40">
        <f t="shared" ref="J9:N9" si="11">IF(J12=1,TS_Per_1_End_Date,
IF(TS_Mth_End,EOMONTH(EDATE(TS_Per_1_FY_Start_Date,(TS_Per_1_Number+J12-1)*TS_Mths_In_Per-1),0),
EDATE(TS_Per_1_FY_Start_Date,(TS_Per_1_Number+J12-1)*TS_Mths_In_Per)-1))</f>
        <v>41639</v>
      </c>
      <c r="K9" s="40">
        <f t="shared" si="11"/>
        <v>42004</v>
      </c>
      <c r="L9" s="40">
        <f t="shared" si="11"/>
        <v>42369</v>
      </c>
      <c r="M9" s="40">
        <f t="shared" si="11"/>
        <v>42735</v>
      </c>
      <c r="N9" s="40">
        <f t="shared" si="11"/>
        <v>43100</v>
      </c>
      <c r="O9" s="40">
        <f t="shared" ref="O9:AH9" si="12">IF(O12=1,TS_Per_1_End_Date,
IF(TS_Mth_End,EOMONTH(EDATE(TS_Per_1_FY_Start_Date,(TS_Per_1_Number+O12-1)*TS_Mths_In_Per-1),0),
EDATE(TS_Per_1_FY_Start_Date,(TS_Per_1_Number+O12-1)*TS_Mths_In_Per)-1))</f>
        <v>43465</v>
      </c>
      <c r="P9" s="40">
        <f t="shared" si="12"/>
        <v>43830</v>
      </c>
      <c r="Q9" s="40">
        <f t="shared" si="12"/>
        <v>44196</v>
      </c>
      <c r="R9" s="40">
        <f t="shared" si="12"/>
        <v>44561</v>
      </c>
      <c r="S9" s="40">
        <f t="shared" si="12"/>
        <v>44926</v>
      </c>
      <c r="T9" s="40">
        <f t="shared" si="12"/>
        <v>45291</v>
      </c>
      <c r="U9" s="40">
        <f t="shared" si="12"/>
        <v>45657</v>
      </c>
      <c r="V9" s="40">
        <f t="shared" si="12"/>
        <v>46022</v>
      </c>
      <c r="W9" s="40">
        <f t="shared" si="12"/>
        <v>46387</v>
      </c>
      <c r="X9" s="40">
        <f t="shared" si="12"/>
        <v>46752</v>
      </c>
      <c r="Y9" s="40">
        <f t="shared" si="12"/>
        <v>47118</v>
      </c>
      <c r="Z9" s="40">
        <f t="shared" si="12"/>
        <v>47483</v>
      </c>
      <c r="AA9" s="40">
        <f t="shared" si="12"/>
        <v>47848</v>
      </c>
      <c r="AB9" s="40">
        <f t="shared" si="12"/>
        <v>48213</v>
      </c>
      <c r="AC9" s="40">
        <f t="shared" si="12"/>
        <v>48579</v>
      </c>
      <c r="AD9" s="40">
        <f t="shared" si="12"/>
        <v>48944</v>
      </c>
      <c r="AE9" s="40">
        <f t="shared" si="12"/>
        <v>49309</v>
      </c>
      <c r="AF9" s="40">
        <f t="shared" si="12"/>
        <v>49674</v>
      </c>
      <c r="AG9" s="40">
        <f t="shared" si="12"/>
        <v>50040</v>
      </c>
      <c r="AH9" s="40">
        <f t="shared" si="12"/>
        <v>50405</v>
      </c>
    </row>
    <row r="10" spans="1:34" outlineLevel="2" x14ac:dyDescent="0.15">
      <c r="B10" s="23" t="s">
        <v>144</v>
      </c>
      <c r="H10" s="41">
        <f t="shared" ref="H10" si="13">YEAR(TS_Per_1_FY_End_Date)+INT((TS_Per_1_Number+H12-2)/TS_Pers_In_Yr)</f>
        <v>2011</v>
      </c>
      <c r="I10" s="41">
        <f t="shared" ref="I10" si="14">YEAR(TS_Per_1_FY_End_Date)+INT((TS_Per_1_Number+I12-2)/TS_Pers_In_Yr)</f>
        <v>2012</v>
      </c>
      <c r="J10" s="41">
        <f t="shared" ref="J10:N10" si="15">YEAR(TS_Per_1_FY_End_Date)+INT((TS_Per_1_Number+J12-2)/TS_Pers_In_Yr)</f>
        <v>2013</v>
      </c>
      <c r="K10" s="41">
        <f t="shared" si="15"/>
        <v>2014</v>
      </c>
      <c r="L10" s="41">
        <f t="shared" si="15"/>
        <v>2015</v>
      </c>
      <c r="M10" s="41">
        <f t="shared" si="15"/>
        <v>2016</v>
      </c>
      <c r="N10" s="41">
        <f t="shared" si="15"/>
        <v>2017</v>
      </c>
      <c r="O10" s="41">
        <f t="shared" ref="O10:AH10" si="16">YEAR(TS_Per_1_FY_End_Date)+INT((TS_Per_1_Number+O12-2)/TS_Pers_In_Yr)</f>
        <v>2018</v>
      </c>
      <c r="P10" s="41">
        <f t="shared" si="16"/>
        <v>2019</v>
      </c>
      <c r="Q10" s="41">
        <f t="shared" si="16"/>
        <v>2020</v>
      </c>
      <c r="R10" s="41">
        <f t="shared" si="16"/>
        <v>2021</v>
      </c>
      <c r="S10" s="41">
        <f t="shared" si="16"/>
        <v>2022</v>
      </c>
      <c r="T10" s="41">
        <f t="shared" si="16"/>
        <v>2023</v>
      </c>
      <c r="U10" s="41">
        <f t="shared" si="16"/>
        <v>2024</v>
      </c>
      <c r="V10" s="41">
        <f t="shared" si="16"/>
        <v>2025</v>
      </c>
      <c r="W10" s="41">
        <f t="shared" si="16"/>
        <v>2026</v>
      </c>
      <c r="X10" s="41">
        <f t="shared" si="16"/>
        <v>2027</v>
      </c>
      <c r="Y10" s="41">
        <f t="shared" si="16"/>
        <v>2028</v>
      </c>
      <c r="Z10" s="41">
        <f t="shared" si="16"/>
        <v>2029</v>
      </c>
      <c r="AA10" s="41">
        <f t="shared" si="16"/>
        <v>2030</v>
      </c>
      <c r="AB10" s="41">
        <f t="shared" si="16"/>
        <v>2031</v>
      </c>
      <c r="AC10" s="41">
        <f t="shared" si="16"/>
        <v>2032</v>
      </c>
      <c r="AD10" s="41">
        <f t="shared" si="16"/>
        <v>2033</v>
      </c>
      <c r="AE10" s="41">
        <f t="shared" si="16"/>
        <v>2034</v>
      </c>
      <c r="AF10" s="41">
        <f t="shared" si="16"/>
        <v>2035</v>
      </c>
      <c r="AG10" s="41">
        <f t="shared" si="16"/>
        <v>2036</v>
      </c>
      <c r="AH10" s="41">
        <f t="shared" si="16"/>
        <v>2037</v>
      </c>
    </row>
    <row r="11" spans="1:34" outlineLevel="2" x14ac:dyDescent="0.15">
      <c r="B11" s="23" t="s">
        <v>145</v>
      </c>
      <c r="H11" s="42" t="str">
        <f t="shared" ref="H11:N11" si="17">IF(TS_Pers_In_Yr=1,Yr_Name,TS_Per_Type_Prefix&amp;IF(MOD(TS_Per_1_Number+H12-1,TS_Pers_In_Yr)=0,TS_Pers_In_Yr,MOD(TS_Per_1_Number+H12-1,TS_Pers_In_Yr)))&amp;" "</f>
        <v xml:space="preserve">Year </v>
      </c>
      <c r="I11" s="42" t="str">
        <f t="shared" si="17"/>
        <v xml:space="preserve">Year </v>
      </c>
      <c r="J11" s="42" t="str">
        <f t="shared" si="17"/>
        <v xml:space="preserve">Year </v>
      </c>
      <c r="K11" s="42" t="str">
        <f t="shared" si="17"/>
        <v xml:space="preserve">Year </v>
      </c>
      <c r="L11" s="42" t="str">
        <f t="shared" si="17"/>
        <v xml:space="preserve">Year </v>
      </c>
      <c r="M11" s="42" t="str">
        <f t="shared" si="17"/>
        <v xml:space="preserve">Year </v>
      </c>
      <c r="N11" s="42" t="str">
        <f t="shared" si="17"/>
        <v xml:space="preserve">Year </v>
      </c>
      <c r="O11" s="42" t="str">
        <f t="shared" ref="O11:AH11" si="18">IF(TS_Pers_In_Yr=1,Yr_Name,TS_Per_Type_Prefix&amp;IF(MOD(TS_Per_1_Number+O12-1,TS_Pers_In_Yr)=0,TS_Pers_In_Yr,MOD(TS_Per_1_Number+O12-1,TS_Pers_In_Yr)))&amp;" "</f>
        <v xml:space="preserve">Year </v>
      </c>
      <c r="P11" s="42" t="str">
        <f t="shared" si="18"/>
        <v xml:space="preserve">Year </v>
      </c>
      <c r="Q11" s="42" t="str">
        <f t="shared" si="18"/>
        <v xml:space="preserve">Year </v>
      </c>
      <c r="R11" s="42" t="str">
        <f t="shared" si="18"/>
        <v xml:space="preserve">Year </v>
      </c>
      <c r="S11" s="42" t="str">
        <f t="shared" si="18"/>
        <v xml:space="preserve">Year </v>
      </c>
      <c r="T11" s="42" t="str">
        <f t="shared" si="18"/>
        <v xml:space="preserve">Year </v>
      </c>
      <c r="U11" s="42" t="str">
        <f t="shared" si="18"/>
        <v xml:space="preserve">Year </v>
      </c>
      <c r="V11" s="42" t="str">
        <f t="shared" si="18"/>
        <v xml:space="preserve">Year </v>
      </c>
      <c r="W11" s="42" t="str">
        <f t="shared" si="18"/>
        <v xml:space="preserve">Year </v>
      </c>
      <c r="X11" s="42" t="str">
        <f t="shared" si="18"/>
        <v xml:space="preserve">Year </v>
      </c>
      <c r="Y11" s="42" t="str">
        <f t="shared" si="18"/>
        <v xml:space="preserve">Year </v>
      </c>
      <c r="Z11" s="42" t="str">
        <f t="shared" si="18"/>
        <v xml:space="preserve">Year </v>
      </c>
      <c r="AA11" s="42" t="str">
        <f t="shared" si="18"/>
        <v xml:space="preserve">Year </v>
      </c>
      <c r="AB11" s="42" t="str">
        <f t="shared" si="18"/>
        <v xml:space="preserve">Year </v>
      </c>
      <c r="AC11" s="42" t="str">
        <f t="shared" si="18"/>
        <v xml:space="preserve">Year </v>
      </c>
      <c r="AD11" s="42" t="str">
        <f t="shared" si="18"/>
        <v xml:space="preserve">Year </v>
      </c>
      <c r="AE11" s="42" t="str">
        <f t="shared" si="18"/>
        <v xml:space="preserve">Year </v>
      </c>
      <c r="AF11" s="42" t="str">
        <f t="shared" si="18"/>
        <v xml:space="preserve">Year </v>
      </c>
      <c r="AG11" s="42" t="str">
        <f t="shared" si="18"/>
        <v xml:space="preserve">Year </v>
      </c>
      <c r="AH11" s="42" t="str">
        <f t="shared" si="18"/>
        <v xml:space="preserve">Year </v>
      </c>
    </row>
    <row r="12" spans="1:34" outlineLevel="2" x14ac:dyDescent="0.15">
      <c r="B12" s="23" t="s">
        <v>146</v>
      </c>
      <c r="H12" s="43">
        <f>COLUMN(H12)-COLUMN($O12)+1</f>
        <v>-6</v>
      </c>
      <c r="I12" s="43">
        <f>COLUMN(I12)-COLUMN($O12)+1</f>
        <v>-5</v>
      </c>
      <c r="J12" s="43">
        <f>COLUMN(J12)-COLUMN($O12)+1</f>
        <v>-4</v>
      </c>
      <c r="K12" s="43">
        <f t="shared" ref="K12:N12" si="19">COLUMN(K12)-COLUMN($O12)+1</f>
        <v>-3</v>
      </c>
      <c r="L12" s="43">
        <f t="shared" si="19"/>
        <v>-2</v>
      </c>
      <c r="M12" s="43">
        <f t="shared" si="19"/>
        <v>-1</v>
      </c>
      <c r="N12" s="43">
        <f t="shared" si="19"/>
        <v>0</v>
      </c>
      <c r="O12" s="43">
        <f>COLUMN(O12)-COLUMN($O12)+1</f>
        <v>1</v>
      </c>
      <c r="P12" s="43">
        <f t="shared" ref="P12:AH12" si="20">COLUMN(P12)-COLUMN($O12)+1</f>
        <v>2</v>
      </c>
      <c r="Q12" s="43">
        <f t="shared" si="20"/>
        <v>3</v>
      </c>
      <c r="R12" s="43">
        <f t="shared" si="20"/>
        <v>4</v>
      </c>
      <c r="S12" s="43">
        <f t="shared" si="20"/>
        <v>5</v>
      </c>
      <c r="T12" s="43">
        <f t="shared" si="20"/>
        <v>6</v>
      </c>
      <c r="U12" s="43">
        <f t="shared" si="20"/>
        <v>7</v>
      </c>
      <c r="V12" s="43">
        <f t="shared" si="20"/>
        <v>8</v>
      </c>
      <c r="W12" s="43">
        <f t="shared" si="20"/>
        <v>9</v>
      </c>
      <c r="X12" s="43">
        <f t="shared" si="20"/>
        <v>10</v>
      </c>
      <c r="Y12" s="43">
        <f t="shared" si="20"/>
        <v>11</v>
      </c>
      <c r="Z12" s="43">
        <f t="shared" si="20"/>
        <v>12</v>
      </c>
      <c r="AA12" s="43">
        <f t="shared" si="20"/>
        <v>13</v>
      </c>
      <c r="AB12" s="43">
        <f t="shared" si="20"/>
        <v>14</v>
      </c>
      <c r="AC12" s="43">
        <f t="shared" si="20"/>
        <v>15</v>
      </c>
      <c r="AD12" s="43">
        <f t="shared" si="20"/>
        <v>16</v>
      </c>
      <c r="AE12" s="43">
        <f t="shared" si="20"/>
        <v>17</v>
      </c>
      <c r="AF12" s="43">
        <f t="shared" si="20"/>
        <v>18</v>
      </c>
      <c r="AG12" s="43">
        <f t="shared" si="20"/>
        <v>19</v>
      </c>
      <c r="AH12" s="43">
        <f t="shared" si="20"/>
        <v>20</v>
      </c>
    </row>
    <row r="13" spans="1:34" outlineLevel="2" x14ac:dyDescent="0.15">
      <c r="B13" s="47" t="s">
        <v>147</v>
      </c>
      <c r="C13" s="45"/>
      <c r="D13" s="45"/>
      <c r="E13" s="45"/>
      <c r="F13" s="45"/>
      <c r="G13" s="45"/>
      <c r="H13" s="48" t="str">
        <f>H10&amp;"-"&amp;H11</f>
        <v xml:space="preserve">2011-Year </v>
      </c>
      <c r="I13" s="48" t="str">
        <f>I10&amp;"-"&amp;I11</f>
        <v xml:space="preserve">2012-Year </v>
      </c>
      <c r="J13" s="48" t="str">
        <f>J10&amp;"-"&amp;J11</f>
        <v xml:space="preserve">2013-Year </v>
      </c>
      <c r="K13" s="48" t="str">
        <f t="shared" ref="K13:N13" si="21">K10&amp;"-"&amp;K11</f>
        <v xml:space="preserve">2014-Year </v>
      </c>
      <c r="L13" s="48" t="str">
        <f t="shared" si="21"/>
        <v xml:space="preserve">2015-Year </v>
      </c>
      <c r="M13" s="48" t="str">
        <f t="shared" si="21"/>
        <v xml:space="preserve">2016-Year </v>
      </c>
      <c r="N13" s="48" t="str">
        <f t="shared" si="21"/>
        <v xml:space="preserve">2017-Year </v>
      </c>
      <c r="O13" s="48" t="str">
        <f>O10&amp;"-"&amp;O11</f>
        <v xml:space="preserve">2018-Year </v>
      </c>
      <c r="P13" s="48" t="str">
        <f t="shared" ref="P13:AH13" si="22">P10&amp;"-"&amp;P11</f>
        <v xml:space="preserve">2019-Year </v>
      </c>
      <c r="Q13" s="48" t="str">
        <f t="shared" si="22"/>
        <v xml:space="preserve">2020-Year </v>
      </c>
      <c r="R13" s="48" t="str">
        <f t="shared" si="22"/>
        <v xml:space="preserve">2021-Year </v>
      </c>
      <c r="S13" s="48" t="str">
        <f t="shared" si="22"/>
        <v xml:space="preserve">2022-Year </v>
      </c>
      <c r="T13" s="48" t="str">
        <f t="shared" si="22"/>
        <v xml:space="preserve">2023-Year </v>
      </c>
      <c r="U13" s="48" t="str">
        <f t="shared" si="22"/>
        <v xml:space="preserve">2024-Year </v>
      </c>
      <c r="V13" s="48" t="str">
        <f t="shared" si="22"/>
        <v xml:space="preserve">2025-Year </v>
      </c>
      <c r="W13" s="48" t="str">
        <f t="shared" si="22"/>
        <v xml:space="preserve">2026-Year </v>
      </c>
      <c r="X13" s="48" t="str">
        <f t="shared" si="22"/>
        <v xml:space="preserve">2027-Year </v>
      </c>
      <c r="Y13" s="48" t="str">
        <f t="shared" si="22"/>
        <v xml:space="preserve">2028-Year </v>
      </c>
      <c r="Z13" s="48" t="str">
        <f t="shared" si="22"/>
        <v xml:space="preserve">2029-Year </v>
      </c>
      <c r="AA13" s="48" t="str">
        <f t="shared" si="22"/>
        <v xml:space="preserve">2030-Year </v>
      </c>
      <c r="AB13" s="48" t="str">
        <f t="shared" si="22"/>
        <v xml:space="preserve">2031-Year </v>
      </c>
      <c r="AC13" s="48" t="str">
        <f t="shared" si="22"/>
        <v xml:space="preserve">2032-Year </v>
      </c>
      <c r="AD13" s="48" t="str">
        <f t="shared" si="22"/>
        <v xml:space="preserve">2033-Year </v>
      </c>
      <c r="AE13" s="48" t="str">
        <f t="shared" si="22"/>
        <v xml:space="preserve">2034-Year </v>
      </c>
      <c r="AF13" s="48" t="str">
        <f t="shared" si="22"/>
        <v xml:space="preserve">2035-Year </v>
      </c>
      <c r="AG13" s="48" t="str">
        <f t="shared" si="22"/>
        <v xml:space="preserve">2036-Year </v>
      </c>
      <c r="AH13" s="48" t="str">
        <f t="shared" si="22"/>
        <v xml:space="preserve">2037-Year </v>
      </c>
    </row>
    <row r="14" spans="1:34" x14ac:dyDescent="0.15">
      <c r="D14" s="74" t="s">
        <v>222</v>
      </c>
    </row>
    <row r="16" spans="1:34" ht="11.25" x14ac:dyDescent="0.15">
      <c r="D16" s="57" t="s">
        <v>159</v>
      </c>
      <c r="E16" s="10" t="s">
        <v>232</v>
      </c>
      <c r="H16" s="68" cm="1">
        <f t="array" ref="H16">_xlfn.IFNA(INDEX('[1]1.1 General_TA'!$H$16:$AH$16,,MATCH(H$7,'[1]1.1 General_TA'!$H$7:$AH$7,0)),G16)</f>
        <v>3.1034482758620641E-2</v>
      </c>
      <c r="I16" s="68" cm="1">
        <f t="array" ref="I16">_xlfn.IFNA(INDEX('[1]1.1 General_TA'!$H$16:$AH$16,,MATCH(I$7,'[1]1.1 General_TA'!$H$7:$AH$7,0)),H16)</f>
        <v>2.2044088176352838E-2</v>
      </c>
      <c r="J16" s="68" cm="1">
        <f t="array" ref="J16">_xlfn.IFNA(INDEX('[1]1.1 General_TA'!$H$16:$AH$16,,MATCH(J$7,'[1]1.1 General_TA'!$H$7:$AH$7,0)),I16)</f>
        <v>2.7450980392156765E-2</v>
      </c>
      <c r="K16" s="68" cm="1">
        <f t="array" ref="K16">_xlfn.IFNA(INDEX('[1]1.1 General_TA'!$H$16:$AH$16,,MATCH(K$7,'[1]1.1 General_TA'!$H$7:$AH$7,0)),J16)</f>
        <v>1.7175572519083859E-2</v>
      </c>
      <c r="L16" s="68" cm="1">
        <f t="array" ref="L16">_xlfn.IFNA(INDEX('[1]1.1 General_TA'!$H$16:$AH$16,,MATCH(L$7,'[1]1.1 General_TA'!$H$7:$AH$7,0)),K16)</f>
        <v>1.6885553470919357E-2</v>
      </c>
      <c r="M16" s="68" cm="1">
        <f t="array" ref="M16">_xlfn.IFNA(INDEX('[1]1.1 General_TA'!$H$16:$AH$16,,MATCH(M$7,'[1]1.1 General_TA'!$H$7:$AH$7,0)),L16)</f>
        <v>1.4760147601476037E-2</v>
      </c>
      <c r="N16" s="68" cm="1">
        <f t="array" ref="N16">_xlfn.IFNA(INDEX('[1]1.1 General_TA'!$H$16:$AH$16,,MATCH(N$7,'[1]1.1 General_TA'!$H$7:$AH$7,0)),M16)</f>
        <v>1.9090909090909047E-2</v>
      </c>
      <c r="O16" s="68" cm="1">
        <f t="array" ref="O16">_xlfn.IFNA(INDEX('[1]1.1 General_TA'!$H$16:$AH$16,,MATCH(O$7,'[1]1.1 General_TA'!$H$7:$AH$7,0)),N16)</f>
        <v>1.7841213202497874E-2</v>
      </c>
      <c r="P16" s="68" cm="1">
        <f t="array" ref="P16">_xlfn.IFNA(INDEX('[1]1.1 General_TA'!$H$16:$AH$16,,MATCH(P$7,'[1]1.1 General_TA'!$H$7:$AH$7,0)),O16)</f>
        <v>1.8404907975460238E-2</v>
      </c>
      <c r="Q16" s="68" cm="1">
        <f t="array" ref="Q16">_xlfn.IFNA(INDEX('[1]1.1 General_TA'!$H$16:$AH$16,,MATCH(Q$7,'[1]1.1 General_TA'!$H$7:$AH$7,0)),P16)</f>
        <v>8.6058519793459354E-3</v>
      </c>
      <c r="R16" s="68" cm="1">
        <f t="array" ref="R16">_xlfn.IFNA(INDEX('[1]1.1 General_TA'!$H$16:$AH$16,,MATCH(R$7,'[1]1.1 General_TA'!$H$7:$AH$7,0)),Q16)</f>
        <v>2.0000000000000018E-2</v>
      </c>
      <c r="S16" s="68" cm="1">
        <f t="array" ref="S16">+[2]!f</f>
        <v>1.9993872504847632E-2</v>
      </c>
      <c r="T16" s="68" cm="1">
        <f t="array" ref="T16">+[2]!f</f>
        <v>1.9993872504847632E-2</v>
      </c>
      <c r="U16" s="68" cm="1">
        <f t="array" ref="U16">+[2]!f</f>
        <v>1.9993872504847632E-2</v>
      </c>
      <c r="V16" s="68" cm="1">
        <f t="array" ref="V16">+[2]!f</f>
        <v>1.9993872504847632E-2</v>
      </c>
      <c r="W16" s="68" cm="1">
        <f t="array" ref="W16">+[2]!f</f>
        <v>1.9993872504847632E-2</v>
      </c>
      <c r="X16" s="68" cm="1">
        <f t="array" ref="X16">+[2]!f</f>
        <v>1.9993872504847632E-2</v>
      </c>
      <c r="Y16" s="68" cm="1">
        <f t="array" ref="Y16">+[2]!f</f>
        <v>1.9993872504847632E-2</v>
      </c>
      <c r="Z16" s="68" cm="1">
        <f t="array" ref="Z16">+[2]!f</f>
        <v>1.9993872504847632E-2</v>
      </c>
      <c r="AA16" s="68" cm="1">
        <f t="array" ref="AA16">+[2]!f</f>
        <v>1.9993872504847632E-2</v>
      </c>
      <c r="AB16" s="68" cm="1">
        <f t="array" ref="AB16">+[2]!f</f>
        <v>1.9993872504847632E-2</v>
      </c>
      <c r="AC16" s="68" cm="1">
        <f t="array" ref="AC16">+[2]!f</f>
        <v>1.9993872504847632E-2</v>
      </c>
      <c r="AD16" s="68" cm="1">
        <f t="array" ref="AD16">+[2]!f</f>
        <v>1.9993872504847632E-2</v>
      </c>
      <c r="AE16" s="68" cm="1">
        <f t="array" ref="AE16">+[2]!f</f>
        <v>1.9993872504847632E-2</v>
      </c>
      <c r="AF16" s="68" cm="1">
        <f t="array" ref="AF16">+[2]!f</f>
        <v>1.9993872504847632E-2</v>
      </c>
      <c r="AG16" s="68" cm="1">
        <f t="array" ref="AG16">+[2]!f</f>
        <v>1.9993872504847632E-2</v>
      </c>
      <c r="AH16" s="68" cm="1">
        <f t="array" ref="AH16">+[2]!f</f>
        <v>1.9993872504847632E-2</v>
      </c>
    </row>
    <row r="19" spans="4:34" x14ac:dyDescent="0.15">
      <c r="D19" s="65" t="s">
        <v>205</v>
      </c>
      <c r="H19" s="75">
        <v>8.0863999999999991E-2</v>
      </c>
      <c r="I19" s="75">
        <v>8.0863999999999991E-2</v>
      </c>
      <c r="J19" s="75">
        <v>8.0863999999999991E-2</v>
      </c>
      <c r="K19" s="75">
        <v>8.0863999999999991E-2</v>
      </c>
      <c r="L19" s="75">
        <v>8.0863999999999991E-2</v>
      </c>
      <c r="M19" s="75">
        <v>8.0863999999999991E-2</v>
      </c>
      <c r="N19" s="75">
        <v>8.0863999999999991E-2</v>
      </c>
      <c r="O19" s="75" cm="1">
        <f t="array" ref="O19">+[3]!vanilla01</f>
        <v>5.7499949621930981E-2</v>
      </c>
      <c r="P19" s="75" cm="1">
        <f t="array" ref="P19">+[3]!vanilla02</f>
        <v>5.742557008834024E-2</v>
      </c>
      <c r="Q19" s="75" cm="1">
        <f t="array" ref="Q19">+[3]!vanilla03</f>
        <v>5.6442069640372003E-2</v>
      </c>
      <c r="R19" s="75" cm="1">
        <f t="array" ref="R19">+[3]!vanilla04</f>
        <v>5.5070351302505496E-2</v>
      </c>
      <c r="S19" s="75" cm="1">
        <f t="array" ref="S19">+[3]!vanilla05</f>
        <v>5.4056006366063607E-2</v>
      </c>
      <c r="T19" s="75" cm="1">
        <f t="array" ref="T19">+[2]!vanilla01</f>
        <v>4.273691462674771E-2</v>
      </c>
      <c r="U19" s="75" cm="1">
        <f t="array" ref="U19">+[2]RAB_Model_BO!vanilla02</f>
        <v>4.1365196288881245E-2</v>
      </c>
      <c r="V19" s="75" cm="1">
        <f t="array" ref="V19">+[2]RAB_Model_BO!vanilla03</f>
        <v>3.9993477951014766E-2</v>
      </c>
      <c r="W19" s="75" cm="1">
        <f t="array" ref="W19">+[2]RAB_Model_BO!vanilla04</f>
        <v>3.8621759613148288E-2</v>
      </c>
      <c r="X19" s="75" cm="1">
        <f t="array" ref="X19">+[2]!vanilla05</f>
        <v>3.7250041275281809E-2</v>
      </c>
      <c r="Y19" s="75">
        <f t="shared" ref="Y19:AH19" si="23">X19</f>
        <v>3.7250041275281809E-2</v>
      </c>
      <c r="Z19" s="75">
        <f t="shared" si="23"/>
        <v>3.7250041275281809E-2</v>
      </c>
      <c r="AA19" s="75">
        <f t="shared" si="23"/>
        <v>3.7250041275281809E-2</v>
      </c>
      <c r="AB19" s="75">
        <f t="shared" si="23"/>
        <v>3.7250041275281809E-2</v>
      </c>
      <c r="AC19" s="75">
        <f t="shared" si="23"/>
        <v>3.7250041275281809E-2</v>
      </c>
      <c r="AD19" s="75">
        <f t="shared" si="23"/>
        <v>3.7250041275281809E-2</v>
      </c>
      <c r="AE19" s="75">
        <f t="shared" si="23"/>
        <v>3.7250041275281809E-2</v>
      </c>
      <c r="AF19" s="75">
        <f t="shared" si="23"/>
        <v>3.7250041275281809E-2</v>
      </c>
      <c r="AG19" s="75">
        <f t="shared" si="23"/>
        <v>3.7250041275281809E-2</v>
      </c>
      <c r="AH19" s="75">
        <f t="shared" si="23"/>
        <v>3.7250041275281809E-2</v>
      </c>
    </row>
    <row r="20" spans="4:34" x14ac:dyDescent="0.15">
      <c r="D20" s="65" t="s">
        <v>206</v>
      </c>
      <c r="H20" s="69">
        <f>(1+H19)/(1+H$16)-1</f>
        <v>4.8329632107023457E-2</v>
      </c>
      <c r="I20" s="69">
        <f>(1+I19)/(1+I$16)-1</f>
        <v>5.7551247058823529E-2</v>
      </c>
      <c r="J20" s="69">
        <f>(1+J19)/(1+J$16)-1</f>
        <v>5.1985954198473516E-2</v>
      </c>
      <c r="K20" s="69">
        <f t="shared" ref="K20:N20" si="24">(1+K19)/(1+K$16)-1</f>
        <v>6.2613013133208328E-2</v>
      </c>
      <c r="L20" s="69">
        <f t="shared" si="24"/>
        <v>6.2916073800737937E-2</v>
      </c>
      <c r="M20" s="69">
        <f t="shared" si="24"/>
        <v>6.5142341818181793E-2</v>
      </c>
      <c r="N20" s="69">
        <f t="shared" si="24"/>
        <v>6.0615878679750379E-2</v>
      </c>
      <c r="O20" s="69">
        <f>(1+O19)/(1+O$16)-1</f>
        <v>3.8963578901125784E-2</v>
      </c>
      <c r="P20" s="69">
        <f t="shared" ref="P20:AH20" si="25">(1+P19)/(1+P$16)-1</f>
        <v>3.8315469424093029E-2</v>
      </c>
      <c r="Q20" s="69">
        <f t="shared" si="25"/>
        <v>4.7428058807263085E-2</v>
      </c>
      <c r="R20" s="69">
        <f t="shared" si="25"/>
        <v>3.4382697355397562E-2</v>
      </c>
      <c r="S20" s="69">
        <f t="shared" si="25"/>
        <v>3.339444949563064E-2</v>
      </c>
      <c r="T20" s="69">
        <f t="shared" si="25"/>
        <v>2.2297234066758653E-2</v>
      </c>
      <c r="U20" s="69">
        <f t="shared" si="25"/>
        <v>2.0952404088027565E-2</v>
      </c>
      <c r="V20" s="69">
        <f t="shared" si="25"/>
        <v>1.9607574109296477E-2</v>
      </c>
      <c r="W20" s="69">
        <f t="shared" si="25"/>
        <v>1.8262744130565611E-2</v>
      </c>
      <c r="X20" s="69">
        <f t="shared" si="25"/>
        <v>1.6917914151834523E-2</v>
      </c>
      <c r="Y20" s="69">
        <f t="shared" si="25"/>
        <v>1.6917914151834523E-2</v>
      </c>
      <c r="Z20" s="69">
        <f t="shared" si="25"/>
        <v>1.6917914151834523E-2</v>
      </c>
      <c r="AA20" s="69">
        <f t="shared" si="25"/>
        <v>1.6917914151834523E-2</v>
      </c>
      <c r="AB20" s="69">
        <f t="shared" si="25"/>
        <v>1.6917914151834523E-2</v>
      </c>
      <c r="AC20" s="69">
        <f t="shared" si="25"/>
        <v>1.6917914151834523E-2</v>
      </c>
      <c r="AD20" s="69">
        <f t="shared" si="25"/>
        <v>1.6917914151834523E-2</v>
      </c>
      <c r="AE20" s="69">
        <f t="shared" si="25"/>
        <v>1.6917914151834523E-2</v>
      </c>
      <c r="AF20" s="69">
        <f t="shared" si="25"/>
        <v>1.6917914151834523E-2</v>
      </c>
      <c r="AG20" s="69">
        <f t="shared" si="25"/>
        <v>1.6917914151834523E-2</v>
      </c>
      <c r="AH20" s="69">
        <f t="shared" si="25"/>
        <v>1.6917914151834523E-2</v>
      </c>
    </row>
    <row r="24" spans="4:34" x14ac:dyDescent="0.15">
      <c r="F24" s="10" t="s">
        <v>223</v>
      </c>
      <c r="O24" s="82">
        <v>1</v>
      </c>
      <c r="P24" s="82">
        <f>O24*(1+P16)</f>
        <v>1.0184049079754602</v>
      </c>
      <c r="Q24" s="82">
        <f>P24*(1+Q16)</f>
        <v>1.0271691498685365</v>
      </c>
      <c r="R24" s="82">
        <f t="shared" ref="R24:S24" si="26">Q24*(1+R16)</f>
        <v>1.0477125328659072</v>
      </c>
      <c r="S24" s="82">
        <f t="shared" si="26"/>
        <v>1.0686603636697591</v>
      </c>
      <c r="T24" s="86">
        <f>S24*(1+T16)</f>
        <v>1.0900270227319564</v>
      </c>
    </row>
    <row r="25" spans="4:34" x14ac:dyDescent="0.15">
      <c r="F25" s="10" t="s">
        <v>224</v>
      </c>
    </row>
    <row r="26" spans="4:34" x14ac:dyDescent="0.15">
      <c r="F26" s="10" t="s">
        <v>233</v>
      </c>
    </row>
    <row r="27" spans="4:34" x14ac:dyDescent="0.15">
      <c r="F27" s="10" t="s">
        <v>234</v>
      </c>
    </row>
    <row r="28" spans="4:34" x14ac:dyDescent="0.15">
      <c r="F28" s="10" t="s">
        <v>236</v>
      </c>
    </row>
    <row r="29" spans="4:34" x14ac:dyDescent="0.15">
      <c r="F29" s="10" t="s">
        <v>237</v>
      </c>
    </row>
    <row r="30" spans="4:34" x14ac:dyDescent="0.15">
      <c r="F30" s="10" t="s">
        <v>238</v>
      </c>
    </row>
  </sheetData>
  <mergeCells count="6">
    <mergeCell ref="B3:F3"/>
    <mergeCell ref="O6:S6"/>
    <mergeCell ref="T6:X6"/>
    <mergeCell ref="Y6:AC6"/>
    <mergeCell ref="AD6:AH6"/>
    <mergeCell ref="J6:N6"/>
  </mergeCells>
  <hyperlinks>
    <hyperlink ref="B3" location="HL_Home" tooltip="Go to Table of Contents" display="HL_Home" xr:uid="{00000000-0004-0000-0400-000000000000}"/>
    <hyperlink ref="A4" location="$B$14" tooltip="Go to Top of Sheet" display="$B$14" xr:uid="{00000000-0004-0000-0400-000001000000}"/>
    <hyperlink ref="B4" location="HL_Sheet_Main_4" tooltip="Go to Previous Sheet" display="HL_Sheet_Main_4" xr:uid="{00000000-0004-0000-0400-000002000000}"/>
    <hyperlink ref="C4" location="HL_Sheet_Main_5" tooltip="Go to Next Sheet" display="HL_Sheet_Main_5" xr:uid="{00000000-0004-0000-0400-000003000000}"/>
  </hyperlinks>
  <pageMargins left="0.39370078740157499" right="0.39370078740157499" top="0.59055118110236204" bottom="0.98425196850393704" header="0" footer="0.31496062992126"/>
  <pageSetup paperSize="9" orientation="landscape" horizontalDpi="300" verticalDpi="300" r:id="rId1"/>
  <headerFooter>
    <oddFooter>&amp;L&amp;F
&amp;A
Printed: &amp;T on &amp;D&amp;CPage &amp;P of &amp;N</oddFooter>
  </headerFooter>
  <ignoredErrors>
    <ignoredError sqref="O2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39997558519241921"/>
    <pageSetUpPr autoPageBreaks="0"/>
  </sheetPr>
  <dimension ref="A1:AC148"/>
  <sheetViews>
    <sheetView showGridLines="0" zoomScale="130" zoomScaleNormal="130" workbookViewId="0">
      <pane xSplit="8" ySplit="7" topLeftCell="S23" activePane="bottomRight" state="frozen"/>
      <selection activeCell="U114" sqref="U114"/>
      <selection pane="topRight" activeCell="U114" sqref="U114"/>
      <selection pane="bottomLeft" activeCell="U114" sqref="U114"/>
      <selection pane="bottomRight" activeCell="U66" sqref="U66"/>
    </sheetView>
  </sheetViews>
  <sheetFormatPr defaultColWidth="11.83203125" defaultRowHeight="10.5" outlineLevelRow="2" x14ac:dyDescent="0.15"/>
  <cols>
    <col min="1" max="5" width="3.83203125" style="10" customWidth="1"/>
    <col min="6" max="9" width="11.83203125" style="10"/>
    <col min="10" max="10" width="14.83203125" style="10" bestFit="1" customWidth="1"/>
    <col min="11" max="11" width="14.6640625" style="10" bestFit="1" customWidth="1"/>
    <col min="12" max="13" width="13.6640625" style="10" bestFit="1" customWidth="1"/>
    <col min="14" max="14" width="13.83203125" style="10" bestFit="1" customWidth="1"/>
    <col min="15" max="15" width="14.1640625" style="10" customWidth="1"/>
    <col min="16" max="20" width="13.6640625" style="10" customWidth="1"/>
    <col min="21" max="21" width="14.6640625" style="10" bestFit="1" customWidth="1"/>
    <col min="22" max="25" width="13.6640625" style="10" customWidth="1"/>
    <col min="26" max="27" width="11.83203125" style="10"/>
    <col min="28" max="28" width="12.83203125" style="10" bestFit="1" customWidth="1"/>
    <col min="29" max="29" width="13.5" style="10" customWidth="1"/>
    <col min="30" max="16384" width="11.83203125" style="10"/>
  </cols>
  <sheetData>
    <row r="1" spans="1:25" ht="18" x14ac:dyDescent="0.15">
      <c r="B1" s="12" t="s">
        <v>157</v>
      </c>
    </row>
    <row r="2" spans="1:25" ht="15" x14ac:dyDescent="0.15">
      <c r="B2" s="11" t="str">
        <f>Model_Name</f>
        <v>ORC Replacement Values</v>
      </c>
      <c r="J2" s="81" t="str">
        <f>IF(J7='[1]2.1 Pipelines_TA'!O$7,"OK","ERR")</f>
        <v>OK</v>
      </c>
      <c r="K2" s="81" t="str">
        <f>IF(K7='[1]2.1 Pipelines_TA'!P$7,"OK","ERR")</f>
        <v>OK</v>
      </c>
      <c r="L2" s="81" t="str">
        <f>IF(L7='[1]2.1 Pipelines_TA'!Q$7,"OK","ERR")</f>
        <v>OK</v>
      </c>
      <c r="M2" s="81" t="str">
        <f>IF(M7='[1]2.1 Pipelines_TA'!R$7,"OK","ERR")</f>
        <v>OK</v>
      </c>
      <c r="N2" s="81" t="str">
        <f>IF(N7='[1]2.1 Pipelines_TA'!S$7,"OK","ERR")</f>
        <v>OK</v>
      </c>
      <c r="O2" s="81" t="str">
        <f>IF(O7='[1]2.1 Pipelines_TA'!T$7,"OK","ERR")</f>
        <v>OK</v>
      </c>
      <c r="P2" s="81" t="str">
        <f>IF(P7='[1]2.1 Pipelines_TA'!U$7,"OK","ERR")</f>
        <v>OK</v>
      </c>
      <c r="Q2" s="81" t="str">
        <f>IF(Q7='[1]2.1 Pipelines_TA'!V$7,"OK","ERR")</f>
        <v>OK</v>
      </c>
      <c r="R2" s="81" t="str">
        <f>IF(R7='[1]2.1 Pipelines_TA'!W$7,"OK","ERR")</f>
        <v>OK</v>
      </c>
      <c r="S2" s="81" t="str">
        <f>IF(S7='[1]2.1 Pipelines_TA'!X$7,"OK","ERR")</f>
        <v>OK</v>
      </c>
      <c r="T2" s="81" t="str">
        <f>IF(T7='[1]2.1 Pipelines_TA'!Y$7,"OK","ERR")</f>
        <v>OK</v>
      </c>
      <c r="U2" s="81" t="str">
        <f>IF(U7='[1]2.1 Pipelines_TA'!Z$7,"OK","ERR")</f>
        <v>OK</v>
      </c>
      <c r="V2" s="81" t="str">
        <f>IF(V7='[1]2.1 Pipelines_TA'!AA$7,"OK","ERR")</f>
        <v>OK</v>
      </c>
      <c r="W2" s="81" t="str">
        <f>IF(W7='[1]2.1 Pipelines_TA'!AB$7,"OK","ERR")</f>
        <v>OK</v>
      </c>
      <c r="X2" s="81" t="str">
        <f>IF(X7='[1]2.1 Pipelines_TA'!AC$7,"OK","ERR")</f>
        <v>OK</v>
      </c>
      <c r="Y2" s="81" t="str">
        <f>IF(Y7='[1]2.1 Pipelines_TA'!AD$7,"OK","ERR")</f>
        <v>OK</v>
      </c>
    </row>
    <row r="3" spans="1:25" x14ac:dyDescent="0.15">
      <c r="B3" s="105" t="s">
        <v>1</v>
      </c>
      <c r="C3" s="105"/>
      <c r="D3" s="105"/>
      <c r="E3" s="105"/>
      <c r="F3" s="105"/>
    </row>
    <row r="4" spans="1:25" ht="12.75" x14ac:dyDescent="0.15">
      <c r="A4" s="13" t="s">
        <v>4</v>
      </c>
      <c r="B4" s="14" t="s">
        <v>10</v>
      </c>
      <c r="C4" s="15" t="s">
        <v>11</v>
      </c>
      <c r="D4" s="52"/>
      <c r="E4" s="52"/>
      <c r="F4" s="53"/>
      <c r="U4" s="113" t="s">
        <v>229</v>
      </c>
      <c r="V4" s="113"/>
      <c r="W4" s="113"/>
      <c r="X4" s="113"/>
      <c r="Y4" s="113"/>
    </row>
    <row r="5" spans="1:25" x14ac:dyDescent="0.15">
      <c r="I5" s="112" t="s">
        <v>226</v>
      </c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77" t="s">
        <v>228</v>
      </c>
      <c r="U5" s="114" t="s">
        <v>227</v>
      </c>
      <c r="V5" s="114"/>
      <c r="W5" s="114"/>
      <c r="X5" s="114"/>
      <c r="Y5" s="114"/>
    </row>
    <row r="6" spans="1:25" x14ac:dyDescent="0.15">
      <c r="B6" s="38" t="str">
        <f>IF(TS_Pers_In_Yr=1,"",TS_Per_Type_Name&amp;" Ending")</f>
        <v/>
      </c>
      <c r="P6" s="39" t="str">
        <f t="shared" ref="P6:W6" si="0">IF(TS_Pers_In_Yr=1,"",LEFT(INDEX(LU_Mth_Names,MONTH(P9)),3)&amp;"-"&amp;RIGHT(YEAR(P9),2))&amp;" "</f>
        <v xml:space="preserve"> </v>
      </c>
      <c r="Q6" s="39" t="str">
        <f t="shared" si="0"/>
        <v xml:space="preserve"> </v>
      </c>
      <c r="R6" s="39" t="str">
        <f t="shared" si="0"/>
        <v xml:space="preserve"> </v>
      </c>
      <c r="S6" s="39" t="str">
        <f t="shared" si="0"/>
        <v xml:space="preserve"> </v>
      </c>
      <c r="T6" s="39" t="str">
        <f t="shared" si="0"/>
        <v xml:space="preserve"> </v>
      </c>
      <c r="U6" s="39" t="str">
        <f t="shared" si="0"/>
        <v xml:space="preserve"> </v>
      </c>
      <c r="V6" s="39" t="str">
        <f t="shared" si="0"/>
        <v xml:space="preserve"> </v>
      </c>
      <c r="W6" s="39" t="str">
        <f t="shared" si="0"/>
        <v xml:space="preserve"> </v>
      </c>
    </row>
    <row r="7" spans="1:25" x14ac:dyDescent="0.15">
      <c r="B7" s="44" t="str">
        <f>IF(TS_Pers_In_Yr=1,Yr_Name&amp;" Ending "&amp;DAY(TS_Per_1_End_Date)&amp;" "&amp;INDEX(LU_Mth_Names,DD_TS_Fin_YE_Mth),TS_Per_Type_Name)</f>
        <v>Year Ending 31 December</v>
      </c>
      <c r="C7" s="45"/>
      <c r="D7" s="45"/>
      <c r="E7" s="45"/>
      <c r="F7" s="45"/>
      <c r="G7" s="45"/>
      <c r="H7" s="45"/>
      <c r="I7" s="46" t="str">
        <f t="shared" ref="I7" si="1">IF(TS_Pers_In_Yr=1,I10&amp;" ",I11)&amp;IF(CB_TS_Show_Hist_Fcast_Pers,IF(I12&lt;=TS_Actual_Pers,TS_Actual_Per_Title,
IF(I12&lt;=TS_Actual_Pers+TS_Budget_Pers,TS_Budget_Per_Title,TS_Fcast_Per_Title))&amp;" ","")</f>
        <v xml:space="preserve">2011 </v>
      </c>
      <c r="J7" s="46">
        <f>I7+1</f>
        <v>2012</v>
      </c>
      <c r="K7" s="46">
        <f>J7+1</f>
        <v>2013</v>
      </c>
      <c r="L7" s="46">
        <f t="shared" ref="L7:N7" si="2">K7+1</f>
        <v>2014</v>
      </c>
      <c r="M7" s="46">
        <f t="shared" si="2"/>
        <v>2015</v>
      </c>
      <c r="N7" s="46">
        <f t="shared" si="2"/>
        <v>2016</v>
      </c>
      <c r="O7" s="46">
        <f t="shared" ref="O7" si="3">N7+1</f>
        <v>2017</v>
      </c>
      <c r="P7" s="46">
        <f t="shared" ref="P7" si="4">O7+1</f>
        <v>2018</v>
      </c>
      <c r="Q7" s="46">
        <f t="shared" ref="Q7" si="5">P7+1</f>
        <v>2019</v>
      </c>
      <c r="R7" s="46">
        <f t="shared" ref="R7" si="6">Q7+1</f>
        <v>2020</v>
      </c>
      <c r="S7" s="46">
        <f t="shared" ref="S7" si="7">R7+1</f>
        <v>2021</v>
      </c>
      <c r="T7" s="46">
        <f t="shared" ref="T7" si="8">S7+1</f>
        <v>2022</v>
      </c>
      <c r="U7" s="46">
        <f t="shared" ref="U7" si="9">T7+1</f>
        <v>2023</v>
      </c>
      <c r="V7" s="46">
        <f t="shared" ref="V7" si="10">U7+1</f>
        <v>2024</v>
      </c>
      <c r="W7" s="46">
        <f t="shared" ref="W7" si="11">V7+1</f>
        <v>2025</v>
      </c>
      <c r="X7" s="46">
        <f t="shared" ref="X7" si="12">W7+1</f>
        <v>2026</v>
      </c>
      <c r="Y7" s="46">
        <f t="shared" ref="Y7" si="13">X7+1</f>
        <v>2027</v>
      </c>
    </row>
    <row r="8" spans="1:25" outlineLevel="2" x14ac:dyDescent="0.15">
      <c r="B8" s="23" t="s">
        <v>142</v>
      </c>
      <c r="I8" s="40" t="e">
        <f t="shared" ref="I8:J8" si="14">IF(I12=1,TS_Start_Date,B9+1)</f>
        <v>#VALUE!</v>
      </c>
      <c r="J8" s="40">
        <f t="shared" si="14"/>
        <v>1</v>
      </c>
      <c r="K8" s="40">
        <f t="shared" ref="K8" si="15">IF(K12=1,TS_Start_Date,D9+1)</f>
        <v>1</v>
      </c>
      <c r="L8" s="40">
        <f t="shared" ref="L8" si="16">IF(L12=1,TS_Start_Date,E9+1)</f>
        <v>1</v>
      </c>
      <c r="M8" s="40">
        <f t="shared" ref="M8" si="17">IF(M12=1,TS_Start_Date,F9+1)</f>
        <v>1</v>
      </c>
      <c r="N8" s="40">
        <f t="shared" ref="N8" si="18">IF(N12=1,TS_Start_Date,G9+1)</f>
        <v>1</v>
      </c>
      <c r="O8" s="40">
        <f t="shared" ref="O8" si="19">IF(O12=1,TS_Start_Date,H9+1)</f>
        <v>1</v>
      </c>
      <c r="P8" s="40">
        <f t="shared" ref="P8:Y8" si="20">IF(P12=1,TS_Start_Date,O9+1)</f>
        <v>43101</v>
      </c>
      <c r="Q8" s="40">
        <f t="shared" si="20"/>
        <v>43466</v>
      </c>
      <c r="R8" s="40">
        <f t="shared" si="20"/>
        <v>43831</v>
      </c>
      <c r="S8" s="40">
        <f t="shared" si="20"/>
        <v>44197</v>
      </c>
      <c r="T8" s="40">
        <f t="shared" si="20"/>
        <v>44562</v>
      </c>
      <c r="U8" s="40">
        <f t="shared" si="20"/>
        <v>44927</v>
      </c>
      <c r="V8" s="40">
        <f t="shared" si="20"/>
        <v>45292</v>
      </c>
      <c r="W8" s="40">
        <f t="shared" si="20"/>
        <v>45658</v>
      </c>
      <c r="X8" s="40">
        <f t="shared" si="20"/>
        <v>46023</v>
      </c>
      <c r="Y8" s="40">
        <f t="shared" si="20"/>
        <v>46388</v>
      </c>
    </row>
    <row r="9" spans="1:25" outlineLevel="2" x14ac:dyDescent="0.15">
      <c r="B9" s="23" t="s">
        <v>143</v>
      </c>
      <c r="I9" s="40">
        <f t="shared" ref="I9" si="21">IF(I12=1,TS_Per_1_End_Date,
IF(TS_Mth_End,EOMONTH(EDATE(TS_Per_1_FY_Start_Date,(TS_Per_1_Number+I12-1)*TS_Mths_In_Per-1),0),
EDATE(TS_Per_1_FY_Start_Date,(TS_Per_1_Number+I12-1)*TS_Mths_In_Per)-1))</f>
        <v>40908</v>
      </c>
      <c r="J9" s="40">
        <f t="shared" ref="J9:N9" si="22">IF(J12=1,TS_Per_1_End_Date,
IF(TS_Mth_End,EOMONTH(EDATE(TS_Per_1_FY_Start_Date,(TS_Per_1_Number+J12-1)*TS_Mths_In_Per-1),0),
EDATE(TS_Per_1_FY_Start_Date,(TS_Per_1_Number+J12-1)*TS_Mths_In_Per)-1))</f>
        <v>41274</v>
      </c>
      <c r="K9" s="40">
        <f t="shared" si="22"/>
        <v>41639</v>
      </c>
      <c r="L9" s="40">
        <f t="shared" si="22"/>
        <v>42004</v>
      </c>
      <c r="M9" s="40">
        <f t="shared" si="22"/>
        <v>42369</v>
      </c>
      <c r="N9" s="40">
        <f t="shared" si="22"/>
        <v>42735</v>
      </c>
      <c r="O9" s="40">
        <f t="shared" ref="O9" si="23">IF(O12=1,TS_Per_1_End_Date,
IF(TS_Mth_End,EOMONTH(EDATE(TS_Per_1_FY_Start_Date,(TS_Per_1_Number+O12-1)*TS_Mths_In_Per-1),0),
EDATE(TS_Per_1_FY_Start_Date,(TS_Per_1_Number+O12-1)*TS_Mths_In_Per)-1))</f>
        <v>43100</v>
      </c>
      <c r="P9" s="40">
        <f t="shared" ref="P9:Y9" si="24">IF(P12=1,TS_Per_1_End_Date,
IF(TS_Mth_End,EOMONTH(EDATE(TS_Per_1_FY_Start_Date,(TS_Per_1_Number+P12-1)*TS_Mths_In_Per-1),0),
EDATE(TS_Per_1_FY_Start_Date,(TS_Per_1_Number+P12-1)*TS_Mths_In_Per)-1))</f>
        <v>43465</v>
      </c>
      <c r="Q9" s="40">
        <f t="shared" si="24"/>
        <v>43830</v>
      </c>
      <c r="R9" s="40">
        <f t="shared" si="24"/>
        <v>44196</v>
      </c>
      <c r="S9" s="40">
        <f t="shared" si="24"/>
        <v>44561</v>
      </c>
      <c r="T9" s="40">
        <f t="shared" si="24"/>
        <v>44926</v>
      </c>
      <c r="U9" s="40">
        <f t="shared" si="24"/>
        <v>45291</v>
      </c>
      <c r="V9" s="40">
        <f t="shared" si="24"/>
        <v>45657</v>
      </c>
      <c r="W9" s="40">
        <f t="shared" si="24"/>
        <v>46022</v>
      </c>
      <c r="X9" s="40">
        <f t="shared" si="24"/>
        <v>46387</v>
      </c>
      <c r="Y9" s="40">
        <f t="shared" si="24"/>
        <v>46752</v>
      </c>
    </row>
    <row r="10" spans="1:25" outlineLevel="2" x14ac:dyDescent="0.15">
      <c r="B10" s="23" t="s">
        <v>144</v>
      </c>
      <c r="I10" s="41">
        <f t="shared" ref="I10" si="25">YEAR(TS_Per_1_FY_End_Date)+INT((TS_Per_1_Number+I12-2)/TS_Pers_In_Yr)</f>
        <v>2011</v>
      </c>
      <c r="J10" s="41">
        <f t="shared" ref="J10:N10" si="26">YEAR(TS_Per_1_FY_End_Date)+INT((TS_Per_1_Number+J12-2)/TS_Pers_In_Yr)</f>
        <v>2012</v>
      </c>
      <c r="K10" s="41">
        <f t="shared" si="26"/>
        <v>2013</v>
      </c>
      <c r="L10" s="41">
        <f t="shared" si="26"/>
        <v>2014</v>
      </c>
      <c r="M10" s="41">
        <f t="shared" si="26"/>
        <v>2015</v>
      </c>
      <c r="N10" s="41">
        <f t="shared" si="26"/>
        <v>2016</v>
      </c>
      <c r="O10" s="41">
        <f t="shared" ref="O10" si="27">YEAR(TS_Per_1_FY_End_Date)+INT((TS_Per_1_Number+O12-2)/TS_Pers_In_Yr)</f>
        <v>2017</v>
      </c>
      <c r="P10" s="41">
        <f t="shared" ref="P10:Y10" si="28">YEAR(TS_Per_1_FY_End_Date)+INT((TS_Per_1_Number+P12-2)/TS_Pers_In_Yr)</f>
        <v>2018</v>
      </c>
      <c r="Q10" s="41">
        <f t="shared" si="28"/>
        <v>2019</v>
      </c>
      <c r="R10" s="41">
        <f t="shared" si="28"/>
        <v>2020</v>
      </c>
      <c r="S10" s="41">
        <f t="shared" si="28"/>
        <v>2021</v>
      </c>
      <c r="T10" s="41">
        <f t="shared" si="28"/>
        <v>2022</v>
      </c>
      <c r="U10" s="41">
        <f t="shared" si="28"/>
        <v>2023</v>
      </c>
      <c r="V10" s="41">
        <f t="shared" si="28"/>
        <v>2024</v>
      </c>
      <c r="W10" s="41">
        <f t="shared" si="28"/>
        <v>2025</v>
      </c>
      <c r="X10" s="41">
        <f t="shared" si="28"/>
        <v>2026</v>
      </c>
      <c r="Y10" s="41">
        <f t="shared" si="28"/>
        <v>2027</v>
      </c>
    </row>
    <row r="11" spans="1:25" outlineLevel="2" x14ac:dyDescent="0.15">
      <c r="B11" s="23" t="s">
        <v>145</v>
      </c>
      <c r="I11" s="42" t="str">
        <f t="shared" ref="I11:N11" si="29">IF(TS_Pers_In_Yr=1,Yr_Name,TS_Per_Type_Prefix&amp;IF(MOD(TS_Per_1_Number+I12-1,TS_Pers_In_Yr)=0,TS_Pers_In_Yr,MOD(TS_Per_1_Number+I12-1,TS_Pers_In_Yr)))&amp;" "</f>
        <v xml:space="preserve">Year </v>
      </c>
      <c r="J11" s="42" t="str">
        <f t="shared" si="29"/>
        <v xml:space="preserve">Year </v>
      </c>
      <c r="K11" s="42" t="str">
        <f t="shared" si="29"/>
        <v xml:space="preserve">Year </v>
      </c>
      <c r="L11" s="42" t="str">
        <f t="shared" si="29"/>
        <v xml:space="preserve">Year </v>
      </c>
      <c r="M11" s="42" t="str">
        <f t="shared" si="29"/>
        <v xml:space="preserve">Year </v>
      </c>
      <c r="N11" s="42" t="str">
        <f t="shared" si="29"/>
        <v xml:space="preserve">Year </v>
      </c>
      <c r="O11" s="42" t="str">
        <f t="shared" ref="O11:Y11" si="30">IF(TS_Pers_In_Yr=1,Yr_Name,TS_Per_Type_Prefix&amp;IF(MOD(TS_Per_1_Number+O12-1,TS_Pers_In_Yr)=0,TS_Pers_In_Yr,MOD(TS_Per_1_Number+O12-1,TS_Pers_In_Yr)))&amp;" "</f>
        <v xml:space="preserve">Year </v>
      </c>
      <c r="P11" s="42" t="str">
        <f t="shared" si="30"/>
        <v xml:space="preserve">Year </v>
      </c>
      <c r="Q11" s="42" t="str">
        <f t="shared" si="30"/>
        <v xml:space="preserve">Year </v>
      </c>
      <c r="R11" s="42" t="str">
        <f t="shared" si="30"/>
        <v xml:space="preserve">Year </v>
      </c>
      <c r="S11" s="42" t="str">
        <f t="shared" si="30"/>
        <v xml:space="preserve">Year </v>
      </c>
      <c r="T11" s="42" t="str">
        <f t="shared" si="30"/>
        <v xml:space="preserve">Year </v>
      </c>
      <c r="U11" s="42" t="str">
        <f t="shared" si="30"/>
        <v xml:space="preserve">Year </v>
      </c>
      <c r="V11" s="42" t="str">
        <f t="shared" si="30"/>
        <v xml:space="preserve">Year </v>
      </c>
      <c r="W11" s="42" t="str">
        <f t="shared" si="30"/>
        <v xml:space="preserve">Year </v>
      </c>
      <c r="X11" s="42" t="str">
        <f t="shared" si="30"/>
        <v xml:space="preserve">Year </v>
      </c>
      <c r="Y11" s="42" t="str">
        <f t="shared" si="30"/>
        <v xml:space="preserve">Year </v>
      </c>
    </row>
    <row r="12" spans="1:25" outlineLevel="2" x14ac:dyDescent="0.15">
      <c r="B12" s="23" t="s">
        <v>146</v>
      </c>
      <c r="I12" s="43">
        <f t="shared" ref="I12:N12" si="31">COLUMN(I12)-COLUMN($P12)+1</f>
        <v>-6</v>
      </c>
      <c r="J12" s="43">
        <f t="shared" si="31"/>
        <v>-5</v>
      </c>
      <c r="K12" s="43">
        <f t="shared" si="31"/>
        <v>-4</v>
      </c>
      <c r="L12" s="43">
        <f t="shared" si="31"/>
        <v>-3</v>
      </c>
      <c r="M12" s="43">
        <f t="shared" si="31"/>
        <v>-2</v>
      </c>
      <c r="N12" s="43">
        <f t="shared" si="31"/>
        <v>-1</v>
      </c>
      <c r="O12" s="43">
        <f>COLUMN(O12)-COLUMN($P12)+1</f>
        <v>0</v>
      </c>
      <c r="P12" s="43">
        <f>COLUMN(P12)-COLUMN($P12)+1</f>
        <v>1</v>
      </c>
      <c r="Q12" s="43">
        <f t="shared" ref="Q12:Y12" si="32">COLUMN(Q12)-COLUMN($P12)+1</f>
        <v>2</v>
      </c>
      <c r="R12" s="43">
        <f t="shared" si="32"/>
        <v>3</v>
      </c>
      <c r="S12" s="43">
        <f t="shared" si="32"/>
        <v>4</v>
      </c>
      <c r="T12" s="43">
        <f t="shared" si="32"/>
        <v>5</v>
      </c>
      <c r="U12" s="43">
        <f t="shared" si="32"/>
        <v>6</v>
      </c>
      <c r="V12" s="43">
        <f t="shared" si="32"/>
        <v>7</v>
      </c>
      <c r="W12" s="43">
        <f t="shared" si="32"/>
        <v>8</v>
      </c>
      <c r="X12" s="43">
        <f t="shared" si="32"/>
        <v>9</v>
      </c>
      <c r="Y12" s="43">
        <f t="shared" si="32"/>
        <v>10</v>
      </c>
    </row>
    <row r="13" spans="1:25" outlineLevel="2" x14ac:dyDescent="0.15">
      <c r="B13" s="47" t="s">
        <v>147</v>
      </c>
      <c r="C13" s="45"/>
      <c r="D13" s="45"/>
      <c r="E13" s="45"/>
      <c r="F13" s="45"/>
      <c r="G13" s="45"/>
      <c r="H13" s="45"/>
      <c r="I13" s="48" t="str">
        <f t="shared" ref="I13" si="33">I10&amp;"-"&amp;I11</f>
        <v xml:space="preserve">2011-Year </v>
      </c>
      <c r="J13" s="48" t="str">
        <f t="shared" ref="J13:N13" si="34">J10&amp;"-"&amp;J11</f>
        <v xml:space="preserve">2012-Year </v>
      </c>
      <c r="K13" s="48" t="str">
        <f t="shared" si="34"/>
        <v xml:space="preserve">2013-Year </v>
      </c>
      <c r="L13" s="48" t="str">
        <f t="shared" si="34"/>
        <v xml:space="preserve">2014-Year </v>
      </c>
      <c r="M13" s="48" t="str">
        <f t="shared" si="34"/>
        <v xml:space="preserve">2015-Year </v>
      </c>
      <c r="N13" s="48" t="str">
        <f t="shared" si="34"/>
        <v xml:space="preserve">2016-Year </v>
      </c>
      <c r="O13" s="48" t="str">
        <f>O10&amp;"-"&amp;O11</f>
        <v xml:space="preserve">2017-Year </v>
      </c>
      <c r="P13" s="48" t="str">
        <f>P10&amp;"-"&amp;P11</f>
        <v xml:space="preserve">2018-Year </v>
      </c>
      <c r="Q13" s="48" t="str">
        <f t="shared" ref="Q13:W13" si="35">Q10&amp;"-"&amp;Q11</f>
        <v xml:space="preserve">2019-Year </v>
      </c>
      <c r="R13" s="48" t="str">
        <f t="shared" si="35"/>
        <v xml:space="preserve">2020-Year </v>
      </c>
      <c r="S13" s="48" t="str">
        <f t="shared" si="35"/>
        <v xml:space="preserve">2021-Year </v>
      </c>
      <c r="T13" s="48" t="str">
        <f t="shared" si="35"/>
        <v xml:space="preserve">2022-Year </v>
      </c>
      <c r="U13" s="48" t="str">
        <f t="shared" si="35"/>
        <v xml:space="preserve">2023-Year </v>
      </c>
      <c r="V13" s="48" t="str">
        <f t="shared" si="35"/>
        <v xml:space="preserve">2024-Year </v>
      </c>
      <c r="W13" s="48" t="str">
        <f t="shared" si="35"/>
        <v xml:space="preserve">2025-Year </v>
      </c>
      <c r="X13" s="48" t="str">
        <f t="shared" ref="X13:Y13" si="36">X10&amp;"-"&amp;X11</f>
        <v xml:space="preserve">2026-Year </v>
      </c>
      <c r="Y13" s="48" t="str">
        <f t="shared" si="36"/>
        <v xml:space="preserve">2027-Year </v>
      </c>
    </row>
    <row r="15" spans="1:25" ht="12.75" x14ac:dyDescent="0.15">
      <c r="C15" s="59" t="s">
        <v>191</v>
      </c>
      <c r="J15" s="63" cm="1">
        <f t="array" ref="J15">INDEX(General_TA!$H$16:$AH$16,,MATCH(Pipelines_TA!J$10,General_TA!$H$10:$AH$10,0))</f>
        <v>2.2044088176352838E-2</v>
      </c>
      <c r="K15" s="63" cm="1">
        <f t="array" ref="K15">INDEX(General_TA!$H$16:$AH$16,,MATCH(Pipelines_TA!K$10,General_TA!$H$10:$AH$10,0))</f>
        <v>2.7450980392156765E-2</v>
      </c>
      <c r="L15" s="63" cm="1">
        <f t="array" ref="L15">INDEX(General_TA!$H$16:$AH$16,,MATCH(Pipelines_TA!L$10,General_TA!$H$10:$AH$10,0))</f>
        <v>1.7175572519083859E-2</v>
      </c>
      <c r="M15" s="63" cm="1">
        <f t="array" ref="M15">INDEX(General_TA!$H$16:$AH$16,,MATCH(Pipelines_TA!M$10,General_TA!$H$10:$AH$10,0))</f>
        <v>1.6885553470919357E-2</v>
      </c>
      <c r="N15" s="63" cm="1">
        <f t="array" ref="N15">INDEX(General_TA!$H$16:$AH$16,,MATCH(Pipelines_TA!N$10,General_TA!$H$10:$AH$10,0))</f>
        <v>1.4760147601476037E-2</v>
      </c>
      <c r="O15" s="63" cm="1">
        <f t="array" ref="O15">INDEX(General_TA!$H$16:$AH$16,,MATCH(Pipelines_TA!O$10,General_TA!$H$10:$AH$10,0))</f>
        <v>1.9090909090909047E-2</v>
      </c>
      <c r="P15" s="63" cm="1">
        <f t="array" ref="P15">INDEX(General_TA!$H$16:$AH$16,,MATCH(Pipelines_TA!P$10,General_TA!$H$10:$AH$10,0))</f>
        <v>1.7841213202497874E-2</v>
      </c>
      <c r="Q15" s="63" cm="1">
        <f t="array" ref="Q15">INDEX(General_TA!$H$16:$AH$16,,MATCH(Pipelines_TA!Q$10,General_TA!$H$10:$AH$10,0))</f>
        <v>1.8404907975460238E-2</v>
      </c>
      <c r="R15" s="63" cm="1">
        <f t="array" ref="R15">INDEX(General_TA!$H$16:$AH$16,,MATCH(Pipelines_TA!R$10,General_TA!$H$10:$AH$10,0))</f>
        <v>8.6058519793459354E-3</v>
      </c>
      <c r="S15" s="63" cm="1">
        <f t="array" ref="S15">INDEX(General_TA!$H$16:$AH$16,,MATCH(Pipelines_TA!S$10,General_TA!$H$10:$AH$10,0))</f>
        <v>2.0000000000000018E-2</v>
      </c>
      <c r="T15" s="63" cm="1">
        <f t="array" ref="T15">INDEX(General_TA!$H$16:$AH$16,,MATCH(Pipelines_TA!T$10,General_TA!$H$10:$AH$10,0))</f>
        <v>1.9993872504847632E-2</v>
      </c>
      <c r="U15" s="63" cm="1">
        <f t="array" ref="U15">INDEX(General_TA!$H$16:$AH$16,,MATCH(Pipelines_TA!U$10,General_TA!$H$10:$AH$10,0))</f>
        <v>1.9993872504847632E-2</v>
      </c>
      <c r="V15" s="63" cm="1">
        <f t="array" ref="V15">INDEX(General_TA!$H$16:$AH$16,,MATCH(Pipelines_TA!V$10,General_TA!$H$10:$AH$10,0))</f>
        <v>1.9993872504847632E-2</v>
      </c>
      <c r="W15" s="63" cm="1">
        <f t="array" ref="W15">INDEX(General_TA!$H$16:$AH$16,,MATCH(Pipelines_TA!W$10,General_TA!$H$10:$AH$10,0))</f>
        <v>1.9993872504847632E-2</v>
      </c>
      <c r="X15" s="63" cm="1">
        <f t="array" ref="X15">INDEX(General_TA!$H$16:$AH$16,,MATCH(Pipelines_TA!X$10,General_TA!$H$10:$AH$10,0))</f>
        <v>1.9993872504847632E-2</v>
      </c>
      <c r="Y15" s="63" cm="1">
        <f t="array" ref="Y15">INDEX(General_TA!$H$16:$AH$16,,MATCH(Pipelines_TA!Y$10,General_TA!$H$10:$AH$10,0))</f>
        <v>1.9993872504847632E-2</v>
      </c>
    </row>
    <row r="17" spans="4:25" x14ac:dyDescent="0.15">
      <c r="D17" s="60" t="str">
        <f>'[1]2.1 Pipelines_TA'!$D17</f>
        <v>1 Longford to Tyers (loop end)</v>
      </c>
      <c r="E17" s="60"/>
      <c r="F17" s="60"/>
      <c r="G17" s="60"/>
      <c r="I17" s="61">
        <v>70890211.083098888</v>
      </c>
      <c r="J17" s="62">
        <f>I17*(1+J$15)+J64</f>
        <v>72452921.147054985</v>
      </c>
      <c r="K17" s="62">
        <f t="shared" ref="K17:Y17" si="37">J17*(1+K$15)+K64</f>
        <v>74441824.864817277</v>
      </c>
      <c r="L17" s="62">
        <f t="shared" si="37"/>
        <v>75720405.82623589</v>
      </c>
      <c r="M17" s="62">
        <f t="shared" si="37"/>
        <v>76998986.787654504</v>
      </c>
      <c r="N17" s="62">
        <f t="shared" si="37"/>
        <v>78135503.197804391</v>
      </c>
      <c r="O17" s="62">
        <f t="shared" si="37"/>
        <v>79627180.98612611</v>
      </c>
      <c r="P17" s="62">
        <f t="shared" si="37"/>
        <v>81047826.498813465</v>
      </c>
      <c r="Q17" s="62">
        <f t="shared" si="37"/>
        <v>82539504.287135199</v>
      </c>
      <c r="R17" s="62">
        <f t="shared" si="37"/>
        <v>83249827.043478876</v>
      </c>
      <c r="S17" s="62">
        <f t="shared" si="37"/>
        <v>84914823.584348455</v>
      </c>
      <c r="T17" s="62">
        <f t="shared" si="37"/>
        <v>86612599.740865543</v>
      </c>
      <c r="U17" s="62">
        <f t="shared" si="37"/>
        <v>88344321.017397806</v>
      </c>
      <c r="V17" s="62">
        <f t="shared" si="37"/>
        <v>90110666.108346984</v>
      </c>
      <c r="W17" s="62">
        <f t="shared" si="37"/>
        <v>91912327.277844161</v>
      </c>
      <c r="X17" s="62">
        <f t="shared" si="37"/>
        <v>93750010.631061211</v>
      </c>
      <c r="Y17" s="62">
        <f t="shared" si="37"/>
        <v>95624436.390946761</v>
      </c>
    </row>
    <row r="18" spans="4:25" x14ac:dyDescent="0.15">
      <c r="D18" s="60" t="str">
        <f>'[1]2.1 Pipelines_TA'!$D18</f>
        <v>2 Tyers (loop end) to Bunyip</v>
      </c>
      <c r="E18" s="60"/>
      <c r="F18" s="60"/>
      <c r="G18" s="60"/>
      <c r="I18" s="61">
        <v>67944070.955566689</v>
      </c>
      <c r="J18" s="62">
        <f>I18*(1+J$15)+J65</f>
        <v>69441836.046771571</v>
      </c>
      <c r="K18" s="62">
        <f t="shared" ref="J18:Y60" si="38">J18*(1+K$15)+K65</f>
        <v>71419161.026486859</v>
      </c>
      <c r="L18" s="62">
        <f t="shared" si="38"/>
        <v>72685677.755949408</v>
      </c>
      <c r="M18" s="62">
        <f t="shared" si="38"/>
        <v>73913015.654267505</v>
      </c>
      <c r="N18" s="62">
        <f t="shared" si="38"/>
        <v>75003982.674994707</v>
      </c>
      <c r="O18" s="62">
        <f t="shared" si="38"/>
        <v>76435876.889699146</v>
      </c>
      <c r="P18" s="62">
        <f t="shared" si="38"/>
        <v>77799585.665608153</v>
      </c>
      <c r="Q18" s="62">
        <f t="shared" si="38"/>
        <v>79231479.880312607</v>
      </c>
      <c r="R18" s="62">
        <f t="shared" si="38"/>
        <v>79913334.26826711</v>
      </c>
      <c r="S18" s="62">
        <f t="shared" si="38"/>
        <v>81511600.953632459</v>
      </c>
      <c r="T18" s="62">
        <f t="shared" si="38"/>
        <v>83141333.510765404</v>
      </c>
      <c r="U18" s="62">
        <f t="shared" si="38"/>
        <v>84803650.732862666</v>
      </c>
      <c r="V18" s="62">
        <f t="shared" si="38"/>
        <v>86499204.113561153</v>
      </c>
      <c r="W18" s="62">
        <f t="shared" si="38"/>
        <v>88228658.17237848</v>
      </c>
      <c r="X18" s="62">
        <f t="shared" si="38"/>
        <v>89992690.715150803</v>
      </c>
      <c r="Y18" s="62">
        <f t="shared" si="38"/>
        <v>91791993.099677712</v>
      </c>
    </row>
    <row r="19" spans="4:25" x14ac:dyDescent="0.15">
      <c r="D19" s="60" t="str">
        <f>'[1]2.1 Pipelines_TA'!$D19</f>
        <v>3 Tyers to Morwell &amp; Maryvale lateral</v>
      </c>
      <c r="E19" s="60"/>
      <c r="F19" s="60"/>
      <c r="G19" s="60"/>
      <c r="I19" s="61">
        <v>7957572.4704025779</v>
      </c>
      <c r="J19" s="62">
        <f t="shared" si="38"/>
        <v>8132989.8996098498</v>
      </c>
      <c r="K19" s="62">
        <f t="shared" si="38"/>
        <v>8356248.4458736489</v>
      </c>
      <c r="L19" s="62">
        <f t="shared" si="38"/>
        <v>8499771.7970432341</v>
      </c>
      <c r="M19" s="62">
        <f t="shared" si="38"/>
        <v>8643295.1482128203</v>
      </c>
      <c r="N19" s="62">
        <f t="shared" si="38"/>
        <v>8770871.4603635632</v>
      </c>
      <c r="O19" s="62">
        <f t="shared" si="38"/>
        <v>8938315.3700614125</v>
      </c>
      <c r="P19" s="62">
        <f t="shared" si="38"/>
        <v>9106106.760249842</v>
      </c>
      <c r="Q19" s="62">
        <f t="shared" si="38"/>
        <v>9342191.0871869568</v>
      </c>
      <c r="R19" s="62">
        <f t="shared" si="38"/>
        <v>9642014.3408460524</v>
      </c>
      <c r="S19" s="62">
        <f t="shared" si="38"/>
        <v>10108304.287306106</v>
      </c>
      <c r="T19" s="62">
        <f t="shared" si="38"/>
        <v>12711709.768742554</v>
      </c>
      <c r="U19" s="62">
        <f t="shared" si="38"/>
        <v>12965866.07317742</v>
      </c>
      <c r="V19" s="62">
        <f t="shared" si="38"/>
        <v>13225103.946359457</v>
      </c>
      <c r="W19" s="62">
        <f t="shared" si="38"/>
        <v>13489524.988526326</v>
      </c>
      <c r="X19" s="62">
        <f t="shared" si="38"/>
        <v>13759232.831297876</v>
      </c>
      <c r="Y19" s="62">
        <f t="shared" si="38"/>
        <v>14034333.17829136</v>
      </c>
    </row>
    <row r="20" spans="4:25" x14ac:dyDescent="0.15">
      <c r="D20" s="60" t="str">
        <f>'[1]2.1 Pipelines_TA'!$D20</f>
        <v>4 Lurgi pipeline plus laterals</v>
      </c>
      <c r="E20" s="60"/>
      <c r="F20" s="60"/>
      <c r="G20" s="60"/>
      <c r="I20" s="61">
        <v>4033.8789540914495</v>
      </c>
      <c r="J20" s="62">
        <f t="shared" si="38"/>
        <v>4122.802137448175</v>
      </c>
      <c r="K20" s="62">
        <f t="shared" si="38"/>
        <v>4235.9770980840067</v>
      </c>
      <c r="L20" s="62">
        <f t="shared" si="38"/>
        <v>4308.7324299213269</v>
      </c>
      <c r="M20" s="62">
        <f t="shared" si="38"/>
        <v>4381.487761758648</v>
      </c>
      <c r="N20" s="62">
        <f t="shared" si="38"/>
        <v>4446.1591678362665</v>
      </c>
      <c r="O20" s="62">
        <f t="shared" si="38"/>
        <v>40237.190388313145</v>
      </c>
      <c r="P20" s="62">
        <f t="shared" si="38"/>
        <v>1274699.8606807005</v>
      </c>
      <c r="Q20" s="62">
        <f t="shared" si="38"/>
        <v>9208046.9343128614</v>
      </c>
      <c r="R20" s="62">
        <f t="shared" si="38"/>
        <v>9280565.8632484283</v>
      </c>
      <c r="S20" s="62">
        <f t="shared" si="38"/>
        <v>9469666.720513396</v>
      </c>
      <c r="T20" s="62">
        <f t="shared" si="38"/>
        <v>9659002.0295867398</v>
      </c>
      <c r="U20" s="62">
        <f t="shared" si="38"/>
        <v>9852122.8846903611</v>
      </c>
      <c r="V20" s="62">
        <f t="shared" si="38"/>
        <v>10049104.973548952</v>
      </c>
      <c r="W20" s="62">
        <f t="shared" si="38"/>
        <v>10250025.497177921</v>
      </c>
      <c r="X20" s="62">
        <f t="shared" si="38"/>
        <v>10454963.200139934</v>
      </c>
      <c r="Y20" s="62">
        <f t="shared" si="38"/>
        <v>10663998.401406405</v>
      </c>
    </row>
    <row r="21" spans="4:25" x14ac:dyDescent="0.15">
      <c r="D21" s="60" t="str">
        <f>'[1]2.1 Pipelines_TA'!$D21</f>
        <v>5 Bunyip to Pakenham</v>
      </c>
      <c r="E21" s="60"/>
      <c r="F21" s="60"/>
      <c r="G21" s="60"/>
      <c r="I21" s="61">
        <v>20434771.0792001</v>
      </c>
      <c r="J21" s="62">
        <f t="shared" si="38"/>
        <v>20885236.974733572</v>
      </c>
      <c r="K21" s="62">
        <f t="shared" si="38"/>
        <v>21458557.205412529</v>
      </c>
      <c r="L21" s="62">
        <f t="shared" si="38"/>
        <v>21827120.210849002</v>
      </c>
      <c r="M21" s="62">
        <f t="shared" si="38"/>
        <v>22195683.216285478</v>
      </c>
      <c r="N21" s="62">
        <f t="shared" si="38"/>
        <v>22523294.776673455</v>
      </c>
      <c r="O21" s="62">
        <f t="shared" si="38"/>
        <v>22953284.949682675</v>
      </c>
      <c r="P21" s="62">
        <f t="shared" si="38"/>
        <v>23362799.400167648</v>
      </c>
      <c r="Q21" s="62">
        <f t="shared" si="38"/>
        <v>23792789.573176872</v>
      </c>
      <c r="R21" s="62">
        <f t="shared" si="38"/>
        <v>23997546.798419356</v>
      </c>
      <c r="S21" s="62">
        <f t="shared" si="38"/>
        <v>24477497.734387744</v>
      </c>
      <c r="T21" s="62">
        <f t="shared" si="38"/>
        <v>24966897.703326788</v>
      </c>
      <c r="U21" s="62">
        <f t="shared" si="38"/>
        <v>25466082.672848675</v>
      </c>
      <c r="V21" s="62">
        <f t="shared" si="38"/>
        <v>25975248.283007521</v>
      </c>
      <c r="W21" s="62">
        <f t="shared" si="38"/>
        <v>26494594.085459735</v>
      </c>
      <c r="X21" s="62">
        <f t="shared" si="38"/>
        <v>27024323.621672109</v>
      </c>
      <c r="Y21" s="62">
        <f t="shared" si="38"/>
        <v>27564644.502693564</v>
      </c>
    </row>
    <row r="22" spans="4:25" x14ac:dyDescent="0.15">
      <c r="D22" s="60" t="str">
        <f>'[1]2.1 Pipelines_TA'!$D22</f>
        <v>6 Pakenham to Wollert</v>
      </c>
      <c r="E22" s="60"/>
      <c r="F22" s="60"/>
      <c r="G22" s="60"/>
      <c r="I22" s="61">
        <v>98697366.862001851</v>
      </c>
      <c r="J22" s="62">
        <f t="shared" si="38"/>
        <v>100873060.31988166</v>
      </c>
      <c r="K22" s="62">
        <f t="shared" si="38"/>
        <v>103642124.72081958</v>
      </c>
      <c r="L22" s="62">
        <f t="shared" si="38"/>
        <v>105422237.54999395</v>
      </c>
      <c r="M22" s="62">
        <f t="shared" si="38"/>
        <v>107202350.37916833</v>
      </c>
      <c r="N22" s="62">
        <f t="shared" si="38"/>
        <v>108784672.89399001</v>
      </c>
      <c r="O22" s="62">
        <f t="shared" si="38"/>
        <v>110861471.19469345</v>
      </c>
      <c r="P22" s="62">
        <f t="shared" si="38"/>
        <v>112839374.33822055</v>
      </c>
      <c r="Q22" s="62">
        <f t="shared" si="38"/>
        <v>114916172.63892402</v>
      </c>
      <c r="R22" s="62">
        <f t="shared" si="38"/>
        <v>115936968.61068757</v>
      </c>
      <c r="S22" s="62">
        <f t="shared" si="38"/>
        <v>118883418.50795893</v>
      </c>
      <c r="T22" s="62">
        <f t="shared" si="38"/>
        <v>122550550.55668376</v>
      </c>
      <c r="U22" s="62">
        <f t="shared" si="38"/>
        <v>125000810.63991298</v>
      </c>
      <c r="V22" s="62">
        <f t="shared" si="38"/>
        <v>127500060.91085</v>
      </c>
      <c r="W22" s="62">
        <f t="shared" si="38"/>
        <v>130049280.87306185</v>
      </c>
      <c r="X22" s="62">
        <f t="shared" si="38"/>
        <v>132649469.61418498</v>
      </c>
      <c r="Y22" s="62">
        <f t="shared" si="38"/>
        <v>135301646.19748664</v>
      </c>
    </row>
    <row r="23" spans="4:25" x14ac:dyDescent="0.15">
      <c r="D23" s="60" t="str">
        <f>'[1]2.1 Pipelines_TA'!$D23</f>
        <v>7 Pakenham to Dandenong</v>
      </c>
      <c r="E23" s="60"/>
      <c r="F23" s="60"/>
      <c r="G23" s="60"/>
      <c r="I23" s="61">
        <v>30631913.121415205</v>
      </c>
      <c r="J23" s="62">
        <f t="shared" si="38"/>
        <v>31307165.715274062</v>
      </c>
      <c r="K23" s="62">
        <f t="shared" si="38"/>
        <v>32166578.107458051</v>
      </c>
      <c r="L23" s="62">
        <f t="shared" si="38"/>
        <v>32719057.502433471</v>
      </c>
      <c r="M23" s="62">
        <f t="shared" si="38"/>
        <v>33271536.897408895</v>
      </c>
      <c r="N23" s="62">
        <f t="shared" si="38"/>
        <v>33762629.692942604</v>
      </c>
      <c r="O23" s="62">
        <f t="shared" si="38"/>
        <v>34407188.987080596</v>
      </c>
      <c r="P23" s="62">
        <f t="shared" si="38"/>
        <v>35021054.981497735</v>
      </c>
      <c r="Q23" s="62">
        <f t="shared" si="38"/>
        <v>35665614.275635734</v>
      </c>
      <c r="R23" s="62">
        <f t="shared" si="38"/>
        <v>35972547.2728443</v>
      </c>
      <c r="S23" s="62">
        <f t="shared" si="38"/>
        <v>36691998.218301184</v>
      </c>
      <c r="T23" s="62">
        <f t="shared" si="38"/>
        <v>37425613.352625996</v>
      </c>
      <c r="U23" s="62">
        <f t="shared" si="38"/>
        <v>38173896.294414125</v>
      </c>
      <c r="V23" s="62">
        <f t="shared" si="38"/>
        <v>38937140.309937917</v>
      </c>
      <c r="W23" s="62">
        <f t="shared" si="38"/>
        <v>39715644.528998181</v>
      </c>
      <c r="X23" s="62">
        <f t="shared" si="38"/>
        <v>40509714.062158823</v>
      </c>
      <c r="Y23" s="62">
        <f t="shared" si="38"/>
        <v>41319660.120325461</v>
      </c>
    </row>
    <row r="24" spans="4:25" x14ac:dyDescent="0.15">
      <c r="D24" s="60" t="str">
        <f>'[1]2.1 Pipelines_TA'!$D24</f>
        <v>8 Dandenong to St. Kilda</v>
      </c>
      <c r="E24" s="60"/>
      <c r="F24" s="60"/>
      <c r="G24" s="60"/>
      <c r="I24" s="61">
        <v>83268160.014156848</v>
      </c>
      <c r="J24" s="62">
        <f t="shared" si="38"/>
        <v>85673771.795791581</v>
      </c>
      <c r="K24" s="62">
        <f t="shared" si="38"/>
        <v>88025600.825479969</v>
      </c>
      <c r="L24" s="62">
        <f t="shared" si="38"/>
        <v>89537490.915993929</v>
      </c>
      <c r="M24" s="62">
        <f t="shared" si="38"/>
        <v>91049381.006507903</v>
      </c>
      <c r="N24" s="62">
        <f t="shared" si="38"/>
        <v>92425083.309186995</v>
      </c>
      <c r="O24" s="62">
        <f t="shared" si="38"/>
        <v>94193696.172362372</v>
      </c>
      <c r="P24" s="62">
        <f t="shared" si="38"/>
        <v>95976234.298104793</v>
      </c>
      <c r="Q24" s="62">
        <f t="shared" si="38"/>
        <v>98141993.518192619</v>
      </c>
      <c r="R24" s="62">
        <f t="shared" si="38"/>
        <v>99772757.677368104</v>
      </c>
      <c r="S24" s="62">
        <f t="shared" si="38"/>
        <v>102883515.94822234</v>
      </c>
      <c r="T24" s="62">
        <f t="shared" si="38"/>
        <v>107282624.49917226</v>
      </c>
      <c r="U24" s="62">
        <f t="shared" si="38"/>
        <v>109427619.61539415</v>
      </c>
      <c r="V24" s="62">
        <f t="shared" si="38"/>
        <v>111615501.4904933</v>
      </c>
      <c r="W24" s="62">
        <f t="shared" si="38"/>
        <v>113847127.59685884</v>
      </c>
      <c r="X24" s="62">
        <f t="shared" si="38"/>
        <v>116123372.55107357</v>
      </c>
      <c r="Y24" s="62">
        <f t="shared" si="38"/>
        <v>118445128.45669265</v>
      </c>
    </row>
    <row r="25" spans="4:25" x14ac:dyDescent="0.15">
      <c r="D25" s="60" t="str">
        <f>'[1]2.1 Pipelines_TA'!$D25</f>
        <v>9 St. Kilda to Werribee</v>
      </c>
      <c r="E25" s="60"/>
      <c r="F25" s="60"/>
      <c r="G25" s="60"/>
      <c r="I25" s="61">
        <v>53250715.767324984</v>
      </c>
      <c r="J25" s="62">
        <f t="shared" si="38"/>
        <v>54424579.241153799</v>
      </c>
      <c r="K25" s="62">
        <f t="shared" si="38"/>
        <v>55918587.298754096</v>
      </c>
      <c r="L25" s="62">
        <f t="shared" si="38"/>
        <v>56879021.050068572</v>
      </c>
      <c r="M25" s="62">
        <f t="shared" si="38"/>
        <v>57859553.201383054</v>
      </c>
      <c r="N25" s="62">
        <f t="shared" si="38"/>
        <v>59102363.97679092</v>
      </c>
      <c r="O25" s="62">
        <f t="shared" si="38"/>
        <v>60240296.834529653</v>
      </c>
      <c r="P25" s="62">
        <f t="shared" si="38"/>
        <v>61358508.453736253</v>
      </c>
      <c r="Q25" s="62">
        <f t="shared" si="38"/>
        <v>62778895.325338766</v>
      </c>
      <c r="R25" s="62">
        <f t="shared" si="38"/>
        <v>65942971.025935486</v>
      </c>
      <c r="S25" s="62">
        <f t="shared" si="38"/>
        <v>74263583.144762859</v>
      </c>
      <c r="T25" s="62">
        <f t="shared" si="38"/>
        <v>80214443.684419647</v>
      </c>
      <c r="U25" s="62">
        <f t="shared" si="38"/>
        <v>81818241.044493213</v>
      </c>
      <c r="V25" s="62">
        <f t="shared" si="38"/>
        <v>83454104.524507701</v>
      </c>
      <c r="W25" s="62">
        <f t="shared" si="38"/>
        <v>85122675.25037694</v>
      </c>
      <c r="X25" s="62">
        <f t="shared" si="38"/>
        <v>86824607.166604519</v>
      </c>
      <c r="Y25" s="62">
        <f t="shared" si="38"/>
        <v>88560567.292577088</v>
      </c>
    </row>
    <row r="26" spans="4:25" x14ac:dyDescent="0.15">
      <c r="D26" s="60" t="str">
        <f>'[1]2.1 Pipelines_TA'!$D26</f>
        <v>10 Werribee to Geelong</v>
      </c>
      <c r="E26" s="60"/>
      <c r="F26" s="60"/>
      <c r="G26" s="60"/>
      <c r="I26" s="61">
        <v>17657608.504045546</v>
      </c>
      <c r="J26" s="62">
        <f t="shared" si="38"/>
        <v>18046854.382892244</v>
      </c>
      <c r="K26" s="62">
        <f t="shared" si="38"/>
        <v>18542258.228697129</v>
      </c>
      <c r="L26" s="62">
        <f t="shared" si="38"/>
        <v>18860732.129571695</v>
      </c>
      <c r="M26" s="62">
        <f t="shared" si="38"/>
        <v>19179206.030446265</v>
      </c>
      <c r="N26" s="62">
        <f t="shared" si="38"/>
        <v>19462293.942334771</v>
      </c>
      <c r="O26" s="62">
        <f t="shared" si="38"/>
        <v>19833846.826688435</v>
      </c>
      <c r="P26" s="62">
        <f t="shared" si="38"/>
        <v>20187706.716549069</v>
      </c>
      <c r="Q26" s="62">
        <f t="shared" si="38"/>
        <v>20559259.600902736</v>
      </c>
      <c r="R26" s="62">
        <f t="shared" si="38"/>
        <v>20736189.545833051</v>
      </c>
      <c r="S26" s="62">
        <f t="shared" si="38"/>
        <v>21150913.336749714</v>
      </c>
      <c r="T26" s="62">
        <f t="shared" si="38"/>
        <v>21573802.00136577</v>
      </c>
      <c r="U26" s="62">
        <f t="shared" si="38"/>
        <v>22005145.848025903</v>
      </c>
      <c r="V26" s="62">
        <f t="shared" si="38"/>
        <v>22445113.928561911</v>
      </c>
      <c r="W26" s="62">
        <f t="shared" si="38"/>
        <v>22893878.674806356</v>
      </c>
      <c r="X26" s="62">
        <f t="shared" si="38"/>
        <v>23351615.966171883</v>
      </c>
      <c r="Y26" s="62">
        <f t="shared" si="38"/>
        <v>23818505.198581688</v>
      </c>
    </row>
    <row r="27" spans="4:25" x14ac:dyDescent="0.15">
      <c r="D27" s="60" t="str">
        <f>'[1]2.1 Pipelines_TA'!$D27</f>
        <v>11 Brooklyn to Ballan Junction</v>
      </c>
      <c r="E27" s="60"/>
      <c r="F27" s="60"/>
      <c r="G27" s="60"/>
      <c r="I27" s="61">
        <v>13539269.966544522</v>
      </c>
      <c r="J27" s="62">
        <f t="shared" si="38"/>
        <v>13837730.827530475</v>
      </c>
      <c r="K27" s="62">
        <f t="shared" si="38"/>
        <v>14217590.105148958</v>
      </c>
      <c r="L27" s="62">
        <f t="shared" si="38"/>
        <v>14461785.355046554</v>
      </c>
      <c r="M27" s="62">
        <f t="shared" si="38"/>
        <v>14705980.604944151</v>
      </c>
      <c r="N27" s="62">
        <f t="shared" si="38"/>
        <v>14923043.049297571</v>
      </c>
      <c r="O27" s="62">
        <f t="shared" si="38"/>
        <v>15300470.077511434</v>
      </c>
      <c r="P27" s="62">
        <f t="shared" si="38"/>
        <v>15598387.946262754</v>
      </c>
      <c r="Q27" s="62">
        <f t="shared" si="38"/>
        <v>15885518.820979249</v>
      </c>
      <c r="R27" s="62">
        <f t="shared" si="38"/>
        <v>16022227.244567711</v>
      </c>
      <c r="S27" s="62">
        <f t="shared" si="38"/>
        <v>16342671.789459065</v>
      </c>
      <c r="T27" s="62">
        <f t="shared" si="38"/>
        <v>16669425.08560608</v>
      </c>
      <c r="U27" s="62">
        <f t="shared" si="38"/>
        <v>17002711.445496798</v>
      </c>
      <c r="V27" s="62">
        <f t="shared" si="38"/>
        <v>17342661.490374774</v>
      </c>
      <c r="W27" s="62">
        <f t="shared" si="38"/>
        <v>17689408.453108057</v>
      </c>
      <c r="X27" s="62">
        <f t="shared" si="38"/>
        <v>18043088.230405673</v>
      </c>
      <c r="Y27" s="62">
        <f t="shared" si="38"/>
        <v>18403839.43607812</v>
      </c>
    </row>
    <row r="28" spans="4:25" x14ac:dyDescent="0.15">
      <c r="D28" s="60" t="str">
        <f>'[1]2.1 Pipelines_TA'!$D28</f>
        <v>12 Ballan Junction to Ballarat</v>
      </c>
      <c r="E28" s="60"/>
      <c r="F28" s="60"/>
      <c r="G28" s="60"/>
      <c r="I28" s="61">
        <v>10494112.283657502</v>
      </c>
      <c r="J28" s="62">
        <f t="shared" si="38"/>
        <v>10725445.420170996</v>
      </c>
      <c r="K28" s="62">
        <f t="shared" si="38"/>
        <v>11019869.412097258</v>
      </c>
      <c r="L28" s="62">
        <f t="shared" si="38"/>
        <v>11209141.978335569</v>
      </c>
      <c r="M28" s="62">
        <f t="shared" si="38"/>
        <v>11398414.544573881</v>
      </c>
      <c r="N28" s="62">
        <f t="shared" si="38"/>
        <v>11566656.825674603</v>
      </c>
      <c r="O28" s="62">
        <f t="shared" si="38"/>
        <v>11787474.8196193</v>
      </c>
      <c r="P28" s="62">
        <f t="shared" si="38"/>
        <v>11997777.670995204</v>
      </c>
      <c r="Q28" s="62">
        <f t="shared" si="38"/>
        <v>12218595.664939903</v>
      </c>
      <c r="R28" s="62">
        <f t="shared" si="38"/>
        <v>12323747.090627853</v>
      </c>
      <c r="S28" s="62">
        <f t="shared" si="38"/>
        <v>12570222.032440411</v>
      </c>
      <c r="T28" s="62">
        <f t="shared" si="38"/>
        <v>12821549.44911465</v>
      </c>
      <c r="U28" s="62">
        <f t="shared" si="38"/>
        <v>13077901.874114849</v>
      </c>
      <c r="V28" s="62">
        <f t="shared" si="38"/>
        <v>13339379.77681681</v>
      </c>
      <c r="W28" s="62">
        <f t="shared" si="38"/>
        <v>13606085.635368228</v>
      </c>
      <c r="X28" s="62">
        <f t="shared" si="38"/>
        <v>13878123.976851819</v>
      </c>
      <c r="Y28" s="62">
        <f t="shared" si="38"/>
        <v>14155601.418251464</v>
      </c>
    </row>
    <row r="29" spans="4:25" x14ac:dyDescent="0.15">
      <c r="D29" s="60" t="str">
        <f>'[1]2.1 Pipelines_TA'!$D29</f>
        <v>13 Wollert to Euroa</v>
      </c>
      <c r="E29" s="60"/>
      <c r="F29" s="60"/>
      <c r="G29" s="60"/>
      <c r="I29" s="61">
        <v>40196520.999620169</v>
      </c>
      <c r="J29" s="62">
        <f t="shared" si="38"/>
        <v>41082616.652918413</v>
      </c>
      <c r="K29" s="62">
        <f t="shared" si="38"/>
        <v>48230128.141643152</v>
      </c>
      <c r="L29" s="62">
        <f t="shared" si="38"/>
        <v>135121707.80514464</v>
      </c>
      <c r="M29" s="62">
        <f t="shared" si="38"/>
        <v>209050887.09032378</v>
      </c>
      <c r="N29" s="62">
        <f t="shared" si="38"/>
        <v>287291727.65162015</v>
      </c>
      <c r="O29" s="62">
        <f t="shared" si="38"/>
        <v>335001650.24959654</v>
      </c>
      <c r="P29" s="62">
        <f t="shared" si="38"/>
        <v>349684535.0448882</v>
      </c>
      <c r="Q29" s="62">
        <f t="shared" si="38"/>
        <v>357948137.47428334</v>
      </c>
      <c r="R29" s="62">
        <f t="shared" si="38"/>
        <v>362397680.00117546</v>
      </c>
      <c r="S29" s="62">
        <f t="shared" si="38"/>
        <v>369775883.29303306</v>
      </c>
      <c r="T29" s="62">
        <f t="shared" si="38"/>
        <v>377169135.15896136</v>
      </c>
      <c r="U29" s="62">
        <f t="shared" si="38"/>
        <v>384710206.76009327</v>
      </c>
      <c r="V29" s="62">
        <f t="shared" si="38"/>
        <v>392402053.58536816</v>
      </c>
      <c r="W29" s="62">
        <f t="shared" si="38"/>
        <v>400247690.21539438</v>
      </c>
      <c r="X29" s="62">
        <f t="shared" si="38"/>
        <v>408250191.50392073</v>
      </c>
      <c r="Y29" s="62">
        <f t="shared" si="38"/>
        <v>416412693.78292978</v>
      </c>
    </row>
    <row r="30" spans="4:25" x14ac:dyDescent="0.15">
      <c r="D30" s="60" t="str">
        <f>'[1]2.1 Pipelines_TA'!$D30</f>
        <v>14 Ballan Junction to Daylesford Jctn</v>
      </c>
      <c r="E30" s="60"/>
      <c r="F30" s="60"/>
      <c r="G30" s="60"/>
      <c r="I30" s="61">
        <v>4787792.9188541221</v>
      </c>
      <c r="J30" s="62">
        <f t="shared" si="38"/>
        <v>4893335.4481274597</v>
      </c>
      <c r="K30" s="62">
        <f t="shared" si="38"/>
        <v>5027662.3035662519</v>
      </c>
      <c r="L30" s="62">
        <f t="shared" si="38"/>
        <v>5114015.2820626181</v>
      </c>
      <c r="M30" s="62">
        <f t="shared" si="38"/>
        <v>5200368.2605589852</v>
      </c>
      <c r="N30" s="62">
        <f t="shared" si="38"/>
        <v>5277126.4636668665</v>
      </c>
      <c r="O30" s="62">
        <f t="shared" si="38"/>
        <v>5377871.6052459609</v>
      </c>
      <c r="P30" s="62">
        <f t="shared" si="38"/>
        <v>5473819.3591308137</v>
      </c>
      <c r="Q30" s="62">
        <f t="shared" si="38"/>
        <v>5574564.500709909</v>
      </c>
      <c r="R30" s="62">
        <f t="shared" si="38"/>
        <v>5622538.377652335</v>
      </c>
      <c r="S30" s="62">
        <f t="shared" si="38"/>
        <v>5734989.1452053813</v>
      </c>
      <c r="T30" s="62">
        <f t="shared" si="38"/>
        <v>5849653.7869913029</v>
      </c>
      <c r="U30" s="62">
        <f t="shared" si="38"/>
        <v>5966611.0190059058</v>
      </c>
      <c r="V30" s="62">
        <f t="shared" si="38"/>
        <v>6085906.6790059293</v>
      </c>
      <c r="W30" s="62">
        <f t="shared" si="38"/>
        <v>6207587.5212223744</v>
      </c>
      <c r="X30" s="62">
        <f t="shared" si="38"/>
        <v>6331701.2346843779</v>
      </c>
      <c r="Y30" s="62">
        <f t="shared" si="38"/>
        <v>6458296.4619094441</v>
      </c>
    </row>
    <row r="31" spans="4:25" x14ac:dyDescent="0.15">
      <c r="D31" s="60" t="str">
        <f>'[1]2.1 Pipelines_TA'!$D31</f>
        <v>15 Daylesford Junction to Bendigo</v>
      </c>
      <c r="E31" s="60"/>
      <c r="F31" s="60"/>
      <c r="G31" s="60"/>
      <c r="I31" s="61">
        <v>17884316.066043265</v>
      </c>
      <c r="J31" s="62">
        <f t="shared" si="38"/>
        <v>18489930.606376886</v>
      </c>
      <c r="K31" s="62">
        <f t="shared" si="38"/>
        <v>19023396.448904879</v>
      </c>
      <c r="L31" s="62">
        <f t="shared" si="38"/>
        <v>19350134.174172327</v>
      </c>
      <c r="M31" s="62">
        <f t="shared" si="38"/>
        <v>19676871.899439778</v>
      </c>
      <c r="N31" s="62">
        <f t="shared" si="38"/>
        <v>19967305.433010846</v>
      </c>
      <c r="O31" s="62">
        <f t="shared" si="38"/>
        <v>20348499.445822872</v>
      </c>
      <c r="P31" s="62">
        <f t="shared" si="38"/>
        <v>20711541.362786707</v>
      </c>
      <c r="Q31" s="62">
        <f t="shared" si="38"/>
        <v>21092735.375598732</v>
      </c>
      <c r="R31" s="62">
        <f t="shared" si="38"/>
        <v>21274256.334080648</v>
      </c>
      <c r="S31" s="62">
        <f t="shared" si="38"/>
        <v>21699741.460762262</v>
      </c>
      <c r="T31" s="62">
        <f t="shared" si="38"/>
        <v>22133603.324916899</v>
      </c>
      <c r="U31" s="62">
        <f t="shared" si="38"/>
        <v>22576139.767868157</v>
      </c>
      <c r="V31" s="62">
        <f t="shared" si="38"/>
        <v>23027524.228038535</v>
      </c>
      <c r="W31" s="62">
        <f t="shared" si="38"/>
        <v>23487933.611556228</v>
      </c>
      <c r="X31" s="62">
        <f t="shared" si="38"/>
        <v>23957548.361588009</v>
      </c>
      <c r="Y31" s="62">
        <f t="shared" si="38"/>
        <v>24436552.529058322</v>
      </c>
    </row>
    <row r="32" spans="4:25" x14ac:dyDescent="0.15">
      <c r="D32" s="60" t="str">
        <f>'[1]2.1 Pipelines_TA'!$D32</f>
        <v>16 Guilford to Maryborough</v>
      </c>
      <c r="E32" s="60"/>
      <c r="F32" s="60"/>
      <c r="G32" s="60"/>
      <c r="I32" s="61">
        <v>5589058.8520524884</v>
      </c>
      <c r="J32" s="62">
        <f t="shared" si="38"/>
        <v>5712264.5582099585</v>
      </c>
      <c r="K32" s="62">
        <f t="shared" si="38"/>
        <v>5869071.820592192</v>
      </c>
      <c r="L32" s="62">
        <f t="shared" si="38"/>
        <v>5969876.489266485</v>
      </c>
      <c r="M32" s="62">
        <f t="shared" ref="K32:Y47" si="39">L32*(1+M$15)+M79</f>
        <v>6070681.1579407789</v>
      </c>
      <c r="N32" s="62">
        <f t="shared" si="39"/>
        <v>6160285.3078734847</v>
      </c>
      <c r="O32" s="62">
        <f t="shared" si="39"/>
        <v>6277890.7546601603</v>
      </c>
      <c r="P32" s="62">
        <f t="shared" si="39"/>
        <v>6389895.9420760423</v>
      </c>
      <c r="Q32" s="62">
        <f t="shared" si="39"/>
        <v>6507501.3888627188</v>
      </c>
      <c r="R32" s="62">
        <f t="shared" si="39"/>
        <v>6563503.9825706594</v>
      </c>
      <c r="S32" s="62">
        <f t="shared" si="39"/>
        <v>6694774.0622220729</v>
      </c>
      <c r="T32" s="62">
        <f t="shared" si="39"/>
        <v>6828628.5212709019</v>
      </c>
      <c r="U32" s="62">
        <f t="shared" si="39"/>
        <v>6965159.2493081586</v>
      </c>
      <c r="V32" s="62">
        <f t="shared" si="39"/>
        <v>7104419.755314786</v>
      </c>
      <c r="W32" s="62">
        <f t="shared" si="39"/>
        <v>7246464.6181234708</v>
      </c>
      <c r="X32" s="62">
        <f t="shared" si="39"/>
        <v>7391349.5078091212</v>
      </c>
      <c r="Y32" s="62">
        <f t="shared" si="39"/>
        <v>7539131.2075070255</v>
      </c>
    </row>
    <row r="33" spans="4:25" x14ac:dyDescent="0.15">
      <c r="D33" s="60" t="str">
        <f>'[1]2.1 Pipelines_TA'!$D33</f>
        <v>17 Wandong to Daylesford Junction</v>
      </c>
      <c r="E33" s="60"/>
      <c r="F33" s="60"/>
      <c r="G33" s="60"/>
      <c r="I33" s="61">
        <v>20287966.563739911</v>
      </c>
      <c r="J33" s="62">
        <f t="shared" si="38"/>
        <v>20735196.287589893</v>
      </c>
      <c r="K33" s="62">
        <f t="shared" si="39"/>
        <v>21304397.754308045</v>
      </c>
      <c r="L33" s="62">
        <f t="shared" si="39"/>
        <v>21670312.98291257</v>
      </c>
      <c r="M33" s="62">
        <f t="shared" si="39"/>
        <v>22036228.211517099</v>
      </c>
      <c r="N33" s="62">
        <f t="shared" si="39"/>
        <v>22361486.192498904</v>
      </c>
      <c r="O33" s="62">
        <f t="shared" si="39"/>
        <v>22788387.292537518</v>
      </c>
      <c r="P33" s="62">
        <f t="shared" si="39"/>
        <v>23194959.768764772</v>
      </c>
      <c r="Q33" s="62">
        <f t="shared" si="39"/>
        <v>23621860.868803389</v>
      </c>
      <c r="R33" s="62">
        <f t="shared" si="39"/>
        <v>23825147.106917016</v>
      </c>
      <c r="S33" s="62">
        <f t="shared" si="39"/>
        <v>24301650.049055357</v>
      </c>
      <c r="T33" s="62">
        <f t="shared" si="39"/>
        <v>24787534.141793594</v>
      </c>
      <c r="U33" s="62">
        <f t="shared" si="39"/>
        <v>25283132.939134173</v>
      </c>
      <c r="V33" s="62">
        <f t="shared" si="39"/>
        <v>25788640.675642334</v>
      </c>
      <c r="W33" s="62">
        <f t="shared" si="39"/>
        <v>26304255.469384454</v>
      </c>
      <c r="X33" s="62">
        <f t="shared" si="39"/>
        <v>26830179.399574269</v>
      </c>
      <c r="Y33" s="62">
        <f t="shared" si="39"/>
        <v>27366618.585771546</v>
      </c>
    </row>
    <row r="34" spans="4:25" x14ac:dyDescent="0.15">
      <c r="D34" s="60" t="str">
        <f>'[1]2.1 Pipelines_TA'!$D34</f>
        <v>18 Euroa to Wodonga</v>
      </c>
      <c r="E34" s="60"/>
      <c r="F34" s="60"/>
      <c r="G34" s="60"/>
      <c r="I34" s="61">
        <v>46838067.450437002</v>
      </c>
      <c r="J34" s="62">
        <f t="shared" si="38"/>
        <v>47870569.939324394</v>
      </c>
      <c r="K34" s="62">
        <f t="shared" si="39"/>
        <v>49184664.016090155</v>
      </c>
      <c r="L34" s="62">
        <f t="shared" si="39"/>
        <v>50029438.779725283</v>
      </c>
      <c r="M34" s="62">
        <f t="shared" si="39"/>
        <v>50874213.54336042</v>
      </c>
      <c r="N34" s="62">
        <f t="shared" si="39"/>
        <v>51625124.444369428</v>
      </c>
      <c r="O34" s="62">
        <f t="shared" si="39"/>
        <v>52610695.001943752</v>
      </c>
      <c r="P34" s="62">
        <f t="shared" si="39"/>
        <v>53549333.628205016</v>
      </c>
      <c r="Q34" s="62">
        <f t="shared" si="39"/>
        <v>54534904.185779348</v>
      </c>
      <c r="R34" s="62">
        <f t="shared" si="39"/>
        <v>55004223.49890998</v>
      </c>
      <c r="S34" s="62">
        <f t="shared" si="39"/>
        <v>56104307.968888178</v>
      </c>
      <c r="T34" s="62">
        <f t="shared" si="39"/>
        <v>57226050.349390835</v>
      </c>
      <c r="U34" s="62">
        <f t="shared" si="39"/>
        <v>58370220.704032548</v>
      </c>
      <c r="V34" s="62">
        <f t="shared" si="39"/>
        <v>59537267.454868793</v>
      </c>
      <c r="W34" s="62">
        <f t="shared" si="39"/>
        <v>60727647.989648454</v>
      </c>
      <c r="X34" s="62">
        <f t="shared" si="39"/>
        <v>61941828.841072753</v>
      </c>
      <c r="Y34" s="62">
        <f t="shared" si="39"/>
        <v>63180285.869638257</v>
      </c>
    </row>
    <row r="35" spans="4:25" x14ac:dyDescent="0.15">
      <c r="D35" s="60" t="str">
        <f>'[1]2.1 Pipelines_TA'!$D35</f>
        <v>19 Euroa to Kyabram</v>
      </c>
      <c r="E35" s="60"/>
      <c r="F35" s="60"/>
      <c r="G35" s="60"/>
      <c r="I35" s="61">
        <v>10336154.332745213</v>
      </c>
      <c r="J35" s="62">
        <f t="shared" si="38"/>
        <v>10564005.43026064</v>
      </c>
      <c r="K35" s="62">
        <f t="shared" si="39"/>
        <v>10853997.736189362</v>
      </c>
      <c r="L35" s="62">
        <f t="shared" si="39"/>
        <v>11040421.361429254</v>
      </c>
      <c r="M35" s="62">
        <f t="shared" si="39"/>
        <v>11226844.986669147</v>
      </c>
      <c r="N35" s="62">
        <f t="shared" si="39"/>
        <v>11392554.875771275</v>
      </c>
      <c r="O35" s="62">
        <f t="shared" si="39"/>
        <v>11610049.105217816</v>
      </c>
      <c r="P35" s="62">
        <f t="shared" si="39"/>
        <v>11817186.466595476</v>
      </c>
      <c r="Q35" s="62">
        <f t="shared" si="39"/>
        <v>12034680.69604202</v>
      </c>
      <c r="R35" s="62">
        <f t="shared" si="39"/>
        <v>12138249.37673085</v>
      </c>
      <c r="S35" s="62">
        <f t="shared" si="39"/>
        <v>12381014.364265468</v>
      </c>
      <c r="T35" s="62">
        <f t="shared" si="39"/>
        <v>12628558.78694528</v>
      </c>
      <c r="U35" s="62">
        <f t="shared" si="39"/>
        <v>12881052.581251437</v>
      </c>
      <c r="V35" s="62">
        <f t="shared" si="39"/>
        <v>13138594.704289217</v>
      </c>
      <c r="W35" s="62">
        <f t="shared" si="39"/>
        <v>13401286.091699641</v>
      </c>
      <c r="X35" s="62">
        <f t="shared" si="39"/>
        <v>13669229.697218072</v>
      </c>
      <c r="Y35" s="62">
        <f t="shared" si="39"/>
        <v>13942530.533023726</v>
      </c>
    </row>
    <row r="36" spans="4:25" x14ac:dyDescent="0.15">
      <c r="D36" s="60" t="str">
        <f>'[1]2.1 Pipelines_TA'!$D36</f>
        <v>20 Kyabram to Echuca</v>
      </c>
      <c r="E36" s="60"/>
      <c r="F36" s="60"/>
      <c r="G36" s="60"/>
      <c r="I36" s="61">
        <v>3453563.7671506959</v>
      </c>
      <c r="J36" s="62">
        <f t="shared" si="38"/>
        <v>3529694.4313564231</v>
      </c>
      <c r="K36" s="62">
        <f t="shared" si="39"/>
        <v>3626588.003981893</v>
      </c>
      <c r="L36" s="62">
        <f t="shared" si="39"/>
        <v>3688876.7292411234</v>
      </c>
      <c r="M36" s="62">
        <f t="shared" si="39"/>
        <v>3751165.4545003544</v>
      </c>
      <c r="N36" s="62">
        <f t="shared" si="39"/>
        <v>3806533.2102863374</v>
      </c>
      <c r="O36" s="62">
        <f t="shared" si="39"/>
        <v>3879203.3897554399</v>
      </c>
      <c r="P36" s="62">
        <f t="shared" si="39"/>
        <v>3948413.0844879192</v>
      </c>
      <c r="Q36" s="62">
        <f t="shared" si="39"/>
        <v>4021083.2639570227</v>
      </c>
      <c r="R36" s="62">
        <f t="shared" si="39"/>
        <v>4055688.1113232621</v>
      </c>
      <c r="S36" s="62">
        <f t="shared" si="39"/>
        <v>4136801.8735497273</v>
      </c>
      <c r="T36" s="62">
        <f t="shared" si="39"/>
        <v>4219512.5627872953</v>
      </c>
      <c r="U36" s="62">
        <f t="shared" si="39"/>
        <v>4303876.9590002671</v>
      </c>
      <c r="V36" s="62">
        <f t="shared" si="39"/>
        <v>4389928.1261950694</v>
      </c>
      <c r="W36" s="62">
        <f t="shared" si="39"/>
        <v>4477699.7894556578</v>
      </c>
      <c r="X36" s="62">
        <f t="shared" si="39"/>
        <v>4567226.3481610175</v>
      </c>
      <c r="Y36" s="62">
        <f t="shared" si="39"/>
        <v>4658542.8894669302</v>
      </c>
    </row>
    <row r="37" spans="4:25" x14ac:dyDescent="0.15">
      <c r="D37" s="60" t="str">
        <f>'[1]2.1 Pipelines_TA'!$D37</f>
        <v>21 Wollert to Keon Park</v>
      </c>
      <c r="E37" s="60"/>
      <c r="F37" s="60"/>
      <c r="G37" s="60"/>
      <c r="I37" s="61">
        <v>13141620.754593272</v>
      </c>
      <c r="J37" s="62">
        <f t="shared" si="38"/>
        <v>13431315.801287714</v>
      </c>
      <c r="K37" s="62">
        <f t="shared" si="39"/>
        <v>15576602.837989729</v>
      </c>
      <c r="L37" s="62">
        <f t="shared" si="39"/>
        <v>15844139.909634588</v>
      </c>
      <c r="M37" s="62">
        <f t="shared" si="39"/>
        <v>16111676.981279451</v>
      </c>
      <c r="N37" s="62">
        <f t="shared" si="39"/>
        <v>16349487.711630439</v>
      </c>
      <c r="O37" s="62">
        <f t="shared" si="39"/>
        <v>16661614.295216111</v>
      </c>
      <c r="P37" s="62">
        <f t="shared" si="39"/>
        <v>16958877.70815485</v>
      </c>
      <c r="Q37" s="62">
        <f t="shared" si="39"/>
        <v>17415427.591740526</v>
      </c>
      <c r="R37" s="62">
        <f t="shared" si="39"/>
        <v>17641562.143752065</v>
      </c>
      <c r="S37" s="62">
        <f t="shared" si="39"/>
        <v>18104877.632461589</v>
      </c>
      <c r="T37" s="62">
        <f t="shared" si="39"/>
        <v>18466864.247560892</v>
      </c>
      <c r="U37" s="62">
        <f t="shared" si="39"/>
        <v>18836088.376890954</v>
      </c>
      <c r="V37" s="62">
        <f t="shared" si="39"/>
        <v>19212694.726388555</v>
      </c>
      <c r="W37" s="62">
        <f t="shared" si="39"/>
        <v>19596830.895222526</v>
      </c>
      <c r="X37" s="62">
        <f t="shared" si="39"/>
        <v>19988647.433640663</v>
      </c>
      <c r="Y37" s="62">
        <f t="shared" si="39"/>
        <v>20388297.901973225</v>
      </c>
    </row>
    <row r="38" spans="4:25" x14ac:dyDescent="0.15">
      <c r="D38" s="60" t="str">
        <f>'[1]2.1 Pipelines_TA'!$D38</f>
        <v>22 Deer Park to Sunbury</v>
      </c>
      <c r="E38" s="60"/>
      <c r="F38" s="60"/>
      <c r="G38" s="60"/>
      <c r="I38" s="61">
        <v>4924984.9402229385</v>
      </c>
      <c r="J38" s="62">
        <f t="shared" si="38"/>
        <v>19581905.750181425</v>
      </c>
      <c r="K38" s="62">
        <f t="shared" si="39"/>
        <v>20734689.963653713</v>
      </c>
      <c r="L38" s="62">
        <f t="shared" si="39"/>
        <v>21129391.184785169</v>
      </c>
      <c r="M38" s="62">
        <f t="shared" si="39"/>
        <v>21491192.599443831</v>
      </c>
      <c r="N38" s="62">
        <f t="shared" si="39"/>
        <v>21807750.784343373</v>
      </c>
      <c r="O38" s="62">
        <f t="shared" si="39"/>
        <v>22224080.572044473</v>
      </c>
      <c r="P38" s="62">
        <f t="shared" si="39"/>
        <v>22620585.131759811</v>
      </c>
      <c r="Q38" s="62">
        <f t="shared" si="39"/>
        <v>23036914.919460915</v>
      </c>
      <c r="R38" s="62">
        <f t="shared" si="39"/>
        <v>23235167.19931858</v>
      </c>
      <c r="S38" s="62">
        <f t="shared" si="39"/>
        <v>23699870.543304954</v>
      </c>
      <c r="T38" s="62">
        <f t="shared" si="39"/>
        <v>24173722.733329188</v>
      </c>
      <c r="U38" s="62">
        <f t="shared" si="39"/>
        <v>24657049.063626908</v>
      </c>
      <c r="V38" s="62">
        <f t="shared" si="39"/>
        <v>25150038.958950836</v>
      </c>
      <c r="W38" s="62">
        <f t="shared" si="39"/>
        <v>25652885.63138805</v>
      </c>
      <c r="X38" s="62">
        <f t="shared" si="39"/>
        <v>26165786.156083461</v>
      </c>
      <c r="Y38" s="62">
        <f t="shared" si="39"/>
        <v>26688941.5484773</v>
      </c>
    </row>
    <row r="39" spans="4:25" x14ac:dyDescent="0.15">
      <c r="D39" s="60" t="str">
        <f>'[1]2.1 Pipelines_TA'!$D39</f>
        <v>23 Paaratte to Portland</v>
      </c>
      <c r="E39" s="60"/>
      <c r="F39" s="60"/>
      <c r="G39" s="60"/>
      <c r="I39" s="61">
        <v>12742735.18259906</v>
      </c>
      <c r="J39" s="62">
        <f t="shared" si="38"/>
        <v>13023637.160572188</v>
      </c>
      <c r="K39" s="62">
        <f t="shared" si="39"/>
        <v>13381148.76890162</v>
      </c>
      <c r="L39" s="62">
        <f t="shared" si="39"/>
        <v>13610977.659970539</v>
      </c>
      <c r="M39" s="62">
        <f t="shared" si="39"/>
        <v>13860806.551039459</v>
      </c>
      <c r="N39" s="62">
        <f t="shared" si="39"/>
        <v>14065394.101608308</v>
      </c>
      <c r="O39" s="62">
        <f t="shared" si="39"/>
        <v>14333915.26172992</v>
      </c>
      <c r="P39" s="62">
        <f t="shared" si="39"/>
        <v>14589649.699940981</v>
      </c>
      <c r="Q39" s="62">
        <f t="shared" si="39"/>
        <v>14858170.860062595</v>
      </c>
      <c r="R39" s="62">
        <f t="shared" si="39"/>
        <v>14986038.079168126</v>
      </c>
      <c r="S39" s="62">
        <f t="shared" si="39"/>
        <v>15285758.84075149</v>
      </c>
      <c r="T39" s="62">
        <f t="shared" si="39"/>
        <v>15591380.354153322</v>
      </c>
      <c r="U39" s="62">
        <f t="shared" si="39"/>
        <v>15903112.425128849</v>
      </c>
      <c r="V39" s="62">
        <f t="shared" si="39"/>
        <v>16221077.227387134</v>
      </c>
      <c r="W39" s="62">
        <f t="shared" si="39"/>
        <v>16545399.377362799</v>
      </c>
      <c r="X39" s="62">
        <f t="shared" si="39"/>
        <v>16876205.983055577</v>
      </c>
      <c r="Y39" s="62">
        <f t="shared" si="39"/>
        <v>17213626.693846337</v>
      </c>
    </row>
    <row r="40" spans="4:25" x14ac:dyDescent="0.15">
      <c r="D40" s="60" t="str">
        <f>'[1]2.1 Pipelines_TA'!$D40</f>
        <v>24 Barnawartha to Culcairn</v>
      </c>
      <c r="E40" s="60"/>
      <c r="F40" s="60"/>
      <c r="G40" s="60"/>
      <c r="I40" s="61">
        <v>0</v>
      </c>
      <c r="J40" s="62">
        <f t="shared" si="38"/>
        <v>0</v>
      </c>
      <c r="K40" s="62">
        <f t="shared" si="39"/>
        <v>0</v>
      </c>
      <c r="L40" s="62">
        <f t="shared" si="39"/>
        <v>0</v>
      </c>
      <c r="M40" s="62">
        <f t="shared" si="39"/>
        <v>0</v>
      </c>
      <c r="N40" s="62">
        <f t="shared" si="39"/>
        <v>0</v>
      </c>
      <c r="O40" s="62">
        <f t="shared" si="39"/>
        <v>0</v>
      </c>
      <c r="P40" s="62">
        <f t="shared" si="39"/>
        <v>0</v>
      </c>
      <c r="Q40" s="62">
        <f t="shared" si="39"/>
        <v>0</v>
      </c>
      <c r="R40" s="62">
        <f t="shared" si="39"/>
        <v>0</v>
      </c>
      <c r="S40" s="62">
        <f t="shared" si="39"/>
        <v>0</v>
      </c>
      <c r="T40" s="62">
        <f t="shared" si="39"/>
        <v>0</v>
      </c>
      <c r="U40" s="62">
        <f t="shared" si="39"/>
        <v>0</v>
      </c>
      <c r="V40" s="62">
        <f t="shared" si="39"/>
        <v>0</v>
      </c>
      <c r="W40" s="62">
        <f t="shared" si="39"/>
        <v>0</v>
      </c>
      <c r="X40" s="62">
        <f t="shared" si="39"/>
        <v>0</v>
      </c>
      <c r="Y40" s="62">
        <f t="shared" si="39"/>
        <v>0</v>
      </c>
    </row>
    <row r="41" spans="4:25" x14ac:dyDescent="0.15">
      <c r="D41" s="60" t="str">
        <f>'[1]2.1 Pipelines_TA'!$D41</f>
        <v>25 Chiltern Valley to Koonoomoo</v>
      </c>
      <c r="E41" s="60"/>
      <c r="F41" s="60"/>
      <c r="G41" s="60"/>
      <c r="I41" s="61">
        <v>20042655.209261715</v>
      </c>
      <c r="J41" s="62">
        <f t="shared" si="38"/>
        <v>20484477.267982919</v>
      </c>
      <c r="K41" s="62">
        <f t="shared" si="39"/>
        <v>21046796.251809899</v>
      </c>
      <c r="L41" s="62">
        <f t="shared" si="39"/>
        <v>21408287.027127244</v>
      </c>
      <c r="M41" s="62">
        <f t="shared" si="39"/>
        <v>21769777.802444588</v>
      </c>
      <c r="N41" s="62">
        <f t="shared" si="39"/>
        <v>22091102.936060008</v>
      </c>
      <c r="O41" s="62">
        <f t="shared" si="39"/>
        <v>22512842.173930243</v>
      </c>
      <c r="P41" s="62">
        <f t="shared" si="39"/>
        <v>22914498.590949517</v>
      </c>
      <c r="Q41" s="62">
        <f t="shared" si="39"/>
        <v>23336237.828819755</v>
      </c>
      <c r="R41" s="62">
        <f t="shared" si="39"/>
        <v>23537066.037329391</v>
      </c>
      <c r="S41" s="62">
        <f t="shared" si="39"/>
        <v>24007807.35807598</v>
      </c>
      <c r="T41" s="62">
        <f t="shared" si="39"/>
        <v>24487816.397514295</v>
      </c>
      <c r="U41" s="62">
        <f t="shared" si="39"/>
        <v>24977422.676488314</v>
      </c>
      <c r="V41" s="62">
        <f t="shared" si="39"/>
        <v>25476818.080981713</v>
      </c>
      <c r="W41" s="62">
        <f t="shared" si="39"/>
        <v>25986198.333522059</v>
      </c>
      <c r="X41" s="62">
        <f t="shared" si="39"/>
        <v>26505763.069888182</v>
      </c>
      <c r="Y41" s="62">
        <f t="shared" si="39"/>
        <v>27035715.917351224</v>
      </c>
    </row>
    <row r="42" spans="4:25" x14ac:dyDescent="0.15">
      <c r="D42" s="60" t="str">
        <f>'[1]2.1 Pipelines_TA'!$D42</f>
        <v>26 Lara to Port Campbell</v>
      </c>
      <c r="E42" s="60"/>
      <c r="F42" s="60"/>
      <c r="G42" s="60"/>
      <c r="I42" s="61">
        <v>0</v>
      </c>
      <c r="J42" s="62">
        <f t="shared" si="38"/>
        <v>0</v>
      </c>
      <c r="K42" s="62">
        <f t="shared" si="39"/>
        <v>0</v>
      </c>
      <c r="L42" s="62">
        <f t="shared" si="39"/>
        <v>0</v>
      </c>
      <c r="M42" s="62">
        <f t="shared" si="39"/>
        <v>0</v>
      </c>
      <c r="N42" s="62">
        <f t="shared" si="39"/>
        <v>0</v>
      </c>
      <c r="O42" s="62">
        <f t="shared" si="39"/>
        <v>0</v>
      </c>
      <c r="P42" s="62">
        <f t="shared" si="39"/>
        <v>0</v>
      </c>
      <c r="Q42" s="62">
        <f t="shared" si="39"/>
        <v>0</v>
      </c>
      <c r="R42" s="62">
        <f t="shared" si="39"/>
        <v>0</v>
      </c>
      <c r="S42" s="62">
        <f t="shared" si="39"/>
        <v>0</v>
      </c>
      <c r="T42" s="62">
        <f t="shared" si="39"/>
        <v>0</v>
      </c>
      <c r="U42" s="62">
        <f t="shared" si="39"/>
        <v>36851060.837031215</v>
      </c>
      <c r="V42" s="62">
        <f t="shared" si="39"/>
        <v>90661842.184249833</v>
      </c>
      <c r="W42" s="62">
        <f t="shared" si="39"/>
        <v>92474523.497936338</v>
      </c>
      <c r="X42" s="62">
        <f t="shared" si="39"/>
        <v>94323447.330700621</v>
      </c>
      <c r="Y42" s="62">
        <f t="shared" si="39"/>
        <v>96209338.310848355</v>
      </c>
    </row>
    <row r="43" spans="4:25" x14ac:dyDescent="0.15">
      <c r="D43" s="60" t="str">
        <f>'[1]2.1 Pipelines_TA'!$D43</f>
        <v>27 Port Campbell to Paaratte</v>
      </c>
      <c r="E43" s="60"/>
      <c r="F43" s="60"/>
      <c r="G43" s="60"/>
      <c r="I43" s="61">
        <v>0</v>
      </c>
      <c r="J43" s="62">
        <f t="shared" si="38"/>
        <v>0</v>
      </c>
      <c r="K43" s="62">
        <f t="shared" si="39"/>
        <v>0</v>
      </c>
      <c r="L43" s="62">
        <f t="shared" si="39"/>
        <v>0</v>
      </c>
      <c r="M43" s="62">
        <f t="shared" si="39"/>
        <v>0</v>
      </c>
      <c r="N43" s="62">
        <f t="shared" si="39"/>
        <v>0</v>
      </c>
      <c r="O43" s="62">
        <f t="shared" si="39"/>
        <v>0</v>
      </c>
      <c r="P43" s="62">
        <f t="shared" si="39"/>
        <v>0</v>
      </c>
      <c r="Q43" s="62">
        <f t="shared" si="39"/>
        <v>0</v>
      </c>
      <c r="R43" s="62">
        <f t="shared" si="39"/>
        <v>0</v>
      </c>
      <c r="S43" s="62">
        <f t="shared" si="39"/>
        <v>0</v>
      </c>
      <c r="T43" s="62">
        <f t="shared" si="39"/>
        <v>0</v>
      </c>
      <c r="U43" s="62">
        <f t="shared" si="39"/>
        <v>0</v>
      </c>
      <c r="V43" s="62">
        <f t="shared" si="39"/>
        <v>0</v>
      </c>
      <c r="W43" s="62">
        <f t="shared" si="39"/>
        <v>0</v>
      </c>
      <c r="X43" s="62">
        <f t="shared" si="39"/>
        <v>0</v>
      </c>
      <c r="Y43" s="62">
        <f t="shared" si="39"/>
        <v>0</v>
      </c>
    </row>
    <row r="44" spans="4:25" x14ac:dyDescent="0.15">
      <c r="D44" s="60" t="str">
        <f>'[1]2.1 Pipelines_TA'!$D44</f>
        <v>28 Brooklyn Corio Loop</v>
      </c>
      <c r="E44" s="60"/>
      <c r="F44" s="60"/>
      <c r="G44" s="60"/>
      <c r="I44" s="61">
        <v>0</v>
      </c>
      <c r="J44" s="62">
        <f t="shared" si="38"/>
        <v>1246100.5699999928</v>
      </c>
      <c r="K44" s="62">
        <f t="shared" si="39"/>
        <v>1302820.3523137178</v>
      </c>
      <c r="L44" s="62">
        <f t="shared" si="39"/>
        <v>1325197.0377542204</v>
      </c>
      <c r="M44" s="62">
        <f t="shared" si="39"/>
        <v>1347573.7231947233</v>
      </c>
      <c r="N44" s="62">
        <f t="shared" si="39"/>
        <v>1367464.110252948</v>
      </c>
      <c r="O44" s="62">
        <f t="shared" si="39"/>
        <v>1393570.2432668679</v>
      </c>
      <c r="P44" s="62">
        <f t="shared" si="39"/>
        <v>1418433.2270896491</v>
      </c>
      <c r="Q44" s="62">
        <f t="shared" si="39"/>
        <v>1444539.3601035692</v>
      </c>
      <c r="R44" s="62">
        <f t="shared" si="39"/>
        <v>1456970.8520149596</v>
      </c>
      <c r="S44" s="62">
        <f t="shared" si="39"/>
        <v>1486110.2690552587</v>
      </c>
      <c r="T44" s="62">
        <f t="shared" si="39"/>
        <v>1515823.3683028943</v>
      </c>
      <c r="U44" s="62">
        <f t="shared" si="39"/>
        <v>1546130.547468611</v>
      </c>
      <c r="V44" s="62">
        <f t="shared" si="39"/>
        <v>1577043.6845105488</v>
      </c>
      <c r="W44" s="62">
        <f t="shared" si="39"/>
        <v>1608574.8948732279</v>
      </c>
      <c r="X44" s="62">
        <f t="shared" si="39"/>
        <v>1640736.5362358219</v>
      </c>
      <c r="Y44" s="62">
        <f t="shared" si="39"/>
        <v>1673541.2133553661</v>
      </c>
    </row>
    <row r="45" spans="4:25" x14ac:dyDescent="0.15">
      <c r="D45" s="60" t="str">
        <f>'[1]2.1 Pipelines_TA'!$D45</f>
        <v>51 Interconnect</v>
      </c>
      <c r="E45" s="60"/>
      <c r="F45" s="60"/>
      <c r="G45" s="60"/>
      <c r="I45" s="61">
        <v>25055324.985205341</v>
      </c>
      <c r="J45" s="62">
        <f t="shared" si="38"/>
        <v>25607646.778466385</v>
      </c>
      <c r="K45" s="62">
        <f t="shared" si="39"/>
        <v>26310601.788071342</v>
      </c>
      <c r="L45" s="62">
        <f t="shared" si="39"/>
        <v>26762501.4371031</v>
      </c>
      <c r="M45" s="62">
        <f t="shared" si="39"/>
        <v>27214401.086134862</v>
      </c>
      <c r="N45" s="62">
        <f t="shared" si="39"/>
        <v>27616089.663051981</v>
      </c>
      <c r="O45" s="62">
        <f t="shared" si="39"/>
        <v>28143305.920255698</v>
      </c>
      <c r="P45" s="62">
        <f t="shared" si="39"/>
        <v>28645416.641402099</v>
      </c>
      <c r="Q45" s="62">
        <f t="shared" si="39"/>
        <v>29172632.898605824</v>
      </c>
      <c r="R45" s="62">
        <f t="shared" si="39"/>
        <v>29423688.259179022</v>
      </c>
      <c r="S45" s="62">
        <f t="shared" si="39"/>
        <v>30012162.024362601</v>
      </c>
      <c r="T45" s="62">
        <f t="shared" si="39"/>
        <v>30612221.365472537</v>
      </c>
      <c r="U45" s="62">
        <f t="shared" si="39"/>
        <v>31224278.216543969</v>
      </c>
      <c r="V45" s="62">
        <f t="shared" si="39"/>
        <v>31848572.454261441</v>
      </c>
      <c r="W45" s="62">
        <f t="shared" si="39"/>
        <v>32485348.751373347</v>
      </c>
      <c r="X45" s="62">
        <f t="shared" si="39"/>
        <v>33134856.672583818</v>
      </c>
      <c r="Y45" s="62">
        <f t="shared" si="39"/>
        <v>33797350.77236186</v>
      </c>
    </row>
    <row r="46" spans="4:25" x14ac:dyDescent="0.15">
      <c r="D46" s="60" t="str">
        <f>'[1]2.1 Pipelines_TA'!$D46</f>
        <v>52 South West Pipeline</v>
      </c>
      <c r="E46" s="60"/>
      <c r="F46" s="60"/>
      <c r="G46" s="60"/>
      <c r="I46" s="61">
        <v>82945602.388354003</v>
      </c>
      <c r="J46" s="62">
        <f t="shared" si="38"/>
        <v>84774062.561243579</v>
      </c>
      <c r="K46" s="62">
        <f t="shared" si="39"/>
        <v>87101193.690375745</v>
      </c>
      <c r="L46" s="62">
        <f t="shared" si="39"/>
        <v>88597206.559103563</v>
      </c>
      <c r="M46" s="62">
        <f t="shared" si="39"/>
        <v>90093219.427831396</v>
      </c>
      <c r="N46" s="62">
        <f t="shared" si="39"/>
        <v>91423008.644478351</v>
      </c>
      <c r="O46" s="62">
        <f t="shared" si="39"/>
        <v>93168356.991327479</v>
      </c>
      <c r="P46" s="62">
        <f t="shared" si="39"/>
        <v>94830593.512136191</v>
      </c>
      <c r="Q46" s="62">
        <f t="shared" si="39"/>
        <v>96575941.858985335</v>
      </c>
      <c r="R46" s="62">
        <f t="shared" si="39"/>
        <v>97407060.119389683</v>
      </c>
      <c r="S46" s="62">
        <f t="shared" si="39"/>
        <v>99355201.321777478</v>
      </c>
      <c r="T46" s="62">
        <f t="shared" si="39"/>
        <v>101341696.54969856</v>
      </c>
      <c r="U46" s="62">
        <f t="shared" si="39"/>
        <v>103367909.5099382</v>
      </c>
      <c r="V46" s="62">
        <f t="shared" si="39"/>
        <v>105434634.31377253</v>
      </c>
      <c r="W46" s="62">
        <f t="shared" si="39"/>
        <v>107542680.94983733</v>
      </c>
      <c r="X46" s="62">
        <f t="shared" si="39"/>
        <v>109692875.60157788</v>
      </c>
      <c r="Y46" s="62">
        <f t="shared" si="39"/>
        <v>111886060.97104594</v>
      </c>
    </row>
    <row r="47" spans="4:25" x14ac:dyDescent="0.15">
      <c r="D47" s="60" t="str">
        <f>'[1]2.1 Pipelines_TA'!$D47</f>
        <v>29 WORM</v>
      </c>
      <c r="E47" s="60"/>
      <c r="F47" s="60"/>
      <c r="G47" s="60"/>
      <c r="I47" s="61"/>
      <c r="J47" s="62">
        <f t="shared" si="38"/>
        <v>0</v>
      </c>
      <c r="K47" s="62">
        <f t="shared" si="39"/>
        <v>0</v>
      </c>
      <c r="L47" s="62">
        <f t="shared" si="39"/>
        <v>0</v>
      </c>
      <c r="M47" s="62">
        <f t="shared" si="39"/>
        <v>0</v>
      </c>
      <c r="N47" s="62">
        <f t="shared" si="39"/>
        <v>0</v>
      </c>
      <c r="O47" s="62">
        <f t="shared" si="39"/>
        <v>73035.490000000005</v>
      </c>
      <c r="P47" s="62">
        <f t="shared" si="39"/>
        <v>1052171.0517484387</v>
      </c>
      <c r="Q47" s="62">
        <f t="shared" si="39"/>
        <v>8357046.1631303122</v>
      </c>
      <c r="R47" s="62">
        <f t="shared" si="39"/>
        <v>17704249.325394772</v>
      </c>
      <c r="S47" s="62">
        <f t="shared" si="39"/>
        <v>48031134.759456486</v>
      </c>
      <c r="T47" s="62">
        <f t="shared" si="39"/>
        <v>146322088.66216713</v>
      </c>
      <c r="U47" s="62">
        <f t="shared" si="39"/>
        <v>198700338.23213443</v>
      </c>
      <c r="V47" s="62">
        <f t="shared" si="39"/>
        <v>205642941.6977393</v>
      </c>
      <c r="W47" s="62">
        <f t="shared" si="39"/>
        <v>209754540.45556572</v>
      </c>
      <c r="X47" s="62">
        <f t="shared" si="39"/>
        <v>213948345.99474719</v>
      </c>
      <c r="Y47" s="62">
        <f t="shared" si="39"/>
        <v>218226001.94718918</v>
      </c>
    </row>
    <row r="48" spans="4:25" x14ac:dyDescent="0.15">
      <c r="D48" s="60" t="str">
        <f>'[1]2.1 Pipelines_TA'!$D48</f>
        <v xml:space="preserve">30 Anglesea </v>
      </c>
      <c r="E48" s="60"/>
      <c r="F48" s="60"/>
      <c r="G48" s="60"/>
      <c r="I48" s="61"/>
      <c r="J48" s="62">
        <f t="shared" si="38"/>
        <v>0</v>
      </c>
      <c r="K48" s="62">
        <f t="shared" ref="K48:Y60" si="40">J48*(1+K$15)+K95</f>
        <v>0</v>
      </c>
      <c r="L48" s="62">
        <f t="shared" si="40"/>
        <v>0</v>
      </c>
      <c r="M48" s="62">
        <f t="shared" si="40"/>
        <v>0</v>
      </c>
      <c r="N48" s="62">
        <f t="shared" si="40"/>
        <v>0</v>
      </c>
      <c r="O48" s="62">
        <f t="shared" si="40"/>
        <v>0</v>
      </c>
      <c r="P48" s="62">
        <f t="shared" si="40"/>
        <v>0</v>
      </c>
      <c r="Q48" s="62">
        <f t="shared" si="40"/>
        <v>0</v>
      </c>
      <c r="R48" s="62">
        <f t="shared" si="40"/>
        <v>0</v>
      </c>
      <c r="S48" s="62">
        <f t="shared" si="40"/>
        <v>0</v>
      </c>
      <c r="T48" s="62">
        <f t="shared" si="40"/>
        <v>0</v>
      </c>
      <c r="U48" s="62">
        <f t="shared" si="40"/>
        <v>0</v>
      </c>
      <c r="V48" s="62">
        <f t="shared" si="40"/>
        <v>0</v>
      </c>
      <c r="W48" s="62">
        <f t="shared" si="40"/>
        <v>0</v>
      </c>
      <c r="X48" s="62">
        <f t="shared" si="40"/>
        <v>0</v>
      </c>
      <c r="Y48" s="62">
        <f t="shared" si="40"/>
        <v>0</v>
      </c>
    </row>
    <row r="49" spans="3:29" x14ac:dyDescent="0.15">
      <c r="D49" s="60" t="str">
        <f>'[1]2.1 Pipelines_TA'!$D49</f>
        <v>31 Kalkallo</v>
      </c>
      <c r="E49" s="60"/>
      <c r="F49" s="60"/>
      <c r="G49" s="60"/>
      <c r="I49" s="61"/>
      <c r="J49" s="62">
        <f t="shared" si="38"/>
        <v>0</v>
      </c>
      <c r="K49" s="62">
        <f t="shared" si="40"/>
        <v>0</v>
      </c>
      <c r="L49" s="62">
        <f t="shared" si="40"/>
        <v>0</v>
      </c>
      <c r="M49" s="62">
        <f t="shared" si="40"/>
        <v>0</v>
      </c>
      <c r="N49" s="62">
        <f t="shared" si="40"/>
        <v>0</v>
      </c>
      <c r="O49" s="62">
        <f t="shared" si="40"/>
        <v>0</v>
      </c>
      <c r="P49" s="62">
        <f t="shared" si="40"/>
        <v>0</v>
      </c>
      <c r="Q49" s="62">
        <f t="shared" si="40"/>
        <v>0</v>
      </c>
      <c r="R49" s="62">
        <f t="shared" si="40"/>
        <v>0</v>
      </c>
      <c r="S49" s="62">
        <f t="shared" si="40"/>
        <v>0</v>
      </c>
      <c r="T49" s="62">
        <f t="shared" si="40"/>
        <v>0</v>
      </c>
      <c r="U49" s="62">
        <f t="shared" si="40"/>
        <v>0</v>
      </c>
      <c r="V49" s="62">
        <f t="shared" si="40"/>
        <v>0</v>
      </c>
      <c r="W49" s="62">
        <f t="shared" si="40"/>
        <v>0</v>
      </c>
      <c r="X49" s="62">
        <f t="shared" si="40"/>
        <v>0</v>
      </c>
      <c r="Y49" s="62">
        <f t="shared" si="40"/>
        <v>0</v>
      </c>
    </row>
    <row r="50" spans="3:29" x14ac:dyDescent="0.15">
      <c r="D50" s="60">
        <f>'[1]2.1 Pipelines_TA'!$D50</f>
        <v>0</v>
      </c>
      <c r="E50" s="60"/>
      <c r="F50" s="60"/>
      <c r="G50" s="60"/>
      <c r="I50" s="61"/>
      <c r="J50" s="62">
        <f t="shared" si="38"/>
        <v>0</v>
      </c>
      <c r="K50" s="62">
        <f t="shared" si="40"/>
        <v>0</v>
      </c>
      <c r="L50" s="62">
        <f t="shared" si="40"/>
        <v>0</v>
      </c>
      <c r="M50" s="62">
        <f t="shared" si="40"/>
        <v>0</v>
      </c>
      <c r="N50" s="62">
        <f t="shared" si="40"/>
        <v>0</v>
      </c>
      <c r="O50" s="62">
        <f t="shared" si="40"/>
        <v>0</v>
      </c>
      <c r="P50" s="62">
        <f t="shared" si="40"/>
        <v>0</v>
      </c>
      <c r="Q50" s="62">
        <f t="shared" si="40"/>
        <v>0</v>
      </c>
      <c r="R50" s="62">
        <f t="shared" si="40"/>
        <v>0</v>
      </c>
      <c r="S50" s="62">
        <f t="shared" si="40"/>
        <v>0</v>
      </c>
      <c r="T50" s="62">
        <f t="shared" si="40"/>
        <v>0</v>
      </c>
      <c r="U50" s="62">
        <f t="shared" si="40"/>
        <v>0</v>
      </c>
      <c r="V50" s="62">
        <f t="shared" si="40"/>
        <v>0</v>
      </c>
      <c r="W50" s="62">
        <f t="shared" si="40"/>
        <v>0</v>
      </c>
      <c r="X50" s="62">
        <f t="shared" si="40"/>
        <v>0</v>
      </c>
      <c r="Y50" s="62">
        <f t="shared" si="40"/>
        <v>0</v>
      </c>
    </row>
    <row r="51" spans="3:29" x14ac:dyDescent="0.15">
      <c r="D51" s="60">
        <f>'[1]2.1 Pipelines_TA'!$D51</f>
        <v>0</v>
      </c>
      <c r="E51" s="60"/>
      <c r="F51" s="60"/>
      <c r="G51" s="60"/>
      <c r="I51" s="61"/>
      <c r="J51" s="62">
        <f t="shared" si="38"/>
        <v>0</v>
      </c>
      <c r="K51" s="62">
        <f t="shared" si="40"/>
        <v>0</v>
      </c>
      <c r="L51" s="62">
        <f t="shared" si="40"/>
        <v>0</v>
      </c>
      <c r="M51" s="62">
        <f t="shared" si="40"/>
        <v>0</v>
      </c>
      <c r="N51" s="62">
        <f t="shared" si="40"/>
        <v>0</v>
      </c>
      <c r="O51" s="62">
        <f t="shared" si="40"/>
        <v>0</v>
      </c>
      <c r="P51" s="62">
        <f t="shared" si="40"/>
        <v>0</v>
      </c>
      <c r="Q51" s="62">
        <f t="shared" si="40"/>
        <v>0</v>
      </c>
      <c r="R51" s="62">
        <f t="shared" si="40"/>
        <v>0</v>
      </c>
      <c r="S51" s="62">
        <f t="shared" si="40"/>
        <v>0</v>
      </c>
      <c r="T51" s="62">
        <f t="shared" si="40"/>
        <v>0</v>
      </c>
      <c r="U51" s="62">
        <f t="shared" si="40"/>
        <v>0</v>
      </c>
      <c r="V51" s="62">
        <f t="shared" si="40"/>
        <v>0</v>
      </c>
      <c r="W51" s="62">
        <f t="shared" si="40"/>
        <v>0</v>
      </c>
      <c r="X51" s="62">
        <f t="shared" si="40"/>
        <v>0</v>
      </c>
      <c r="Y51" s="62">
        <f t="shared" si="40"/>
        <v>0</v>
      </c>
    </row>
    <row r="52" spans="3:29" x14ac:dyDescent="0.15">
      <c r="D52" s="60">
        <f>'[1]2.1 Pipelines_TA'!$D52</f>
        <v>0</v>
      </c>
      <c r="E52" s="60"/>
      <c r="F52" s="60"/>
      <c r="G52" s="60"/>
      <c r="I52" s="61"/>
      <c r="J52" s="62">
        <f t="shared" si="38"/>
        <v>0</v>
      </c>
      <c r="K52" s="62">
        <f t="shared" si="40"/>
        <v>0</v>
      </c>
      <c r="L52" s="62">
        <f t="shared" si="40"/>
        <v>0</v>
      </c>
      <c r="M52" s="62">
        <f t="shared" si="40"/>
        <v>0</v>
      </c>
      <c r="N52" s="62">
        <f t="shared" si="40"/>
        <v>0</v>
      </c>
      <c r="O52" s="62">
        <f t="shared" si="40"/>
        <v>0</v>
      </c>
      <c r="P52" s="62">
        <f t="shared" si="40"/>
        <v>0</v>
      </c>
      <c r="Q52" s="62">
        <f t="shared" si="40"/>
        <v>0</v>
      </c>
      <c r="R52" s="62">
        <f t="shared" si="40"/>
        <v>0</v>
      </c>
      <c r="S52" s="62">
        <f t="shared" si="40"/>
        <v>0</v>
      </c>
      <c r="T52" s="62">
        <f t="shared" si="40"/>
        <v>0</v>
      </c>
      <c r="U52" s="62">
        <f t="shared" si="40"/>
        <v>0</v>
      </c>
      <c r="V52" s="62">
        <f t="shared" si="40"/>
        <v>0</v>
      </c>
      <c r="W52" s="62">
        <f t="shared" si="40"/>
        <v>0</v>
      </c>
      <c r="X52" s="62">
        <f t="shared" si="40"/>
        <v>0</v>
      </c>
      <c r="Y52" s="62">
        <f t="shared" si="40"/>
        <v>0</v>
      </c>
    </row>
    <row r="53" spans="3:29" x14ac:dyDescent="0.15">
      <c r="D53" s="60">
        <f>'[1]2.1 Pipelines_TA'!$D53</f>
        <v>0</v>
      </c>
      <c r="E53" s="60"/>
      <c r="F53" s="60"/>
      <c r="G53" s="60"/>
      <c r="I53" s="61"/>
      <c r="J53" s="62">
        <f t="shared" si="38"/>
        <v>0</v>
      </c>
      <c r="K53" s="62">
        <f t="shared" si="40"/>
        <v>0</v>
      </c>
      <c r="L53" s="62">
        <f t="shared" si="40"/>
        <v>0</v>
      </c>
      <c r="M53" s="62">
        <f t="shared" si="40"/>
        <v>0</v>
      </c>
      <c r="N53" s="62">
        <f t="shared" si="40"/>
        <v>0</v>
      </c>
      <c r="O53" s="62">
        <f t="shared" si="40"/>
        <v>0</v>
      </c>
      <c r="P53" s="62">
        <f t="shared" si="40"/>
        <v>0</v>
      </c>
      <c r="Q53" s="62">
        <f t="shared" si="40"/>
        <v>0</v>
      </c>
      <c r="R53" s="62">
        <f t="shared" si="40"/>
        <v>0</v>
      </c>
      <c r="S53" s="62">
        <f t="shared" si="40"/>
        <v>0</v>
      </c>
      <c r="T53" s="62">
        <f t="shared" si="40"/>
        <v>0</v>
      </c>
      <c r="U53" s="62">
        <f t="shared" si="40"/>
        <v>0</v>
      </c>
      <c r="V53" s="62">
        <f t="shared" si="40"/>
        <v>0</v>
      </c>
      <c r="W53" s="62">
        <f t="shared" si="40"/>
        <v>0</v>
      </c>
      <c r="X53" s="62">
        <f t="shared" si="40"/>
        <v>0</v>
      </c>
      <c r="Y53" s="62">
        <f t="shared" si="40"/>
        <v>0</v>
      </c>
    </row>
    <row r="54" spans="3:29" x14ac:dyDescent="0.15">
      <c r="D54" s="60">
        <f>'[1]2.1 Pipelines_TA'!$D54</f>
        <v>0</v>
      </c>
      <c r="E54" s="60"/>
      <c r="F54" s="60"/>
      <c r="G54" s="60"/>
      <c r="I54" s="61"/>
      <c r="J54" s="62">
        <f t="shared" si="38"/>
        <v>0</v>
      </c>
      <c r="K54" s="62">
        <f t="shared" si="40"/>
        <v>0</v>
      </c>
      <c r="L54" s="62">
        <f t="shared" si="40"/>
        <v>0</v>
      </c>
      <c r="M54" s="62">
        <f t="shared" si="40"/>
        <v>0</v>
      </c>
      <c r="N54" s="62">
        <f t="shared" si="40"/>
        <v>0</v>
      </c>
      <c r="O54" s="62">
        <f t="shared" si="40"/>
        <v>0</v>
      </c>
      <c r="P54" s="62">
        <f t="shared" si="40"/>
        <v>0</v>
      </c>
      <c r="Q54" s="62">
        <f t="shared" si="40"/>
        <v>0</v>
      </c>
      <c r="R54" s="62">
        <f t="shared" si="40"/>
        <v>0</v>
      </c>
      <c r="S54" s="62">
        <f t="shared" si="40"/>
        <v>0</v>
      </c>
      <c r="T54" s="62">
        <f t="shared" si="40"/>
        <v>0</v>
      </c>
      <c r="U54" s="62">
        <f t="shared" si="40"/>
        <v>0</v>
      </c>
      <c r="V54" s="62">
        <f t="shared" si="40"/>
        <v>0</v>
      </c>
      <c r="W54" s="62">
        <f t="shared" si="40"/>
        <v>0</v>
      </c>
      <c r="X54" s="62">
        <f t="shared" si="40"/>
        <v>0</v>
      </c>
      <c r="Y54" s="62">
        <f t="shared" si="40"/>
        <v>0</v>
      </c>
    </row>
    <row r="55" spans="3:29" x14ac:dyDescent="0.15">
      <c r="D55" s="60">
        <f>'[1]2.1 Pipelines_TA'!$D55</f>
        <v>0</v>
      </c>
      <c r="E55" s="60"/>
      <c r="F55" s="60"/>
      <c r="G55" s="60"/>
      <c r="I55" s="61"/>
      <c r="J55" s="62">
        <f t="shared" si="38"/>
        <v>0</v>
      </c>
      <c r="K55" s="62">
        <f t="shared" si="40"/>
        <v>0</v>
      </c>
      <c r="L55" s="62">
        <f t="shared" si="40"/>
        <v>0</v>
      </c>
      <c r="M55" s="62">
        <f t="shared" si="40"/>
        <v>0</v>
      </c>
      <c r="N55" s="62">
        <f t="shared" si="40"/>
        <v>0</v>
      </c>
      <c r="O55" s="62">
        <f t="shared" si="40"/>
        <v>0</v>
      </c>
      <c r="P55" s="62">
        <f t="shared" si="40"/>
        <v>0</v>
      </c>
      <c r="Q55" s="62">
        <f t="shared" si="40"/>
        <v>0</v>
      </c>
      <c r="R55" s="62">
        <f t="shared" si="40"/>
        <v>0</v>
      </c>
      <c r="S55" s="62">
        <f t="shared" si="40"/>
        <v>0</v>
      </c>
      <c r="T55" s="62">
        <f t="shared" si="40"/>
        <v>0</v>
      </c>
      <c r="U55" s="62">
        <f t="shared" si="40"/>
        <v>0</v>
      </c>
      <c r="V55" s="62">
        <f t="shared" si="40"/>
        <v>0</v>
      </c>
      <c r="W55" s="62">
        <f t="shared" si="40"/>
        <v>0</v>
      </c>
      <c r="X55" s="62">
        <f t="shared" si="40"/>
        <v>0</v>
      </c>
      <c r="Y55" s="62">
        <f t="shared" si="40"/>
        <v>0</v>
      </c>
    </row>
    <row r="56" spans="3:29" x14ac:dyDescent="0.15">
      <c r="D56" s="60">
        <f>'[1]2.1 Pipelines_TA'!$D56</f>
        <v>0</v>
      </c>
      <c r="E56" s="60"/>
      <c r="F56" s="60"/>
      <c r="G56" s="60"/>
      <c r="I56" s="61"/>
      <c r="J56" s="62">
        <f t="shared" si="38"/>
        <v>0</v>
      </c>
      <c r="K56" s="62">
        <f t="shared" si="40"/>
        <v>0</v>
      </c>
      <c r="L56" s="62">
        <f t="shared" si="40"/>
        <v>0</v>
      </c>
      <c r="M56" s="62">
        <f t="shared" si="40"/>
        <v>0</v>
      </c>
      <c r="N56" s="62">
        <f t="shared" si="40"/>
        <v>0</v>
      </c>
      <c r="O56" s="62">
        <f t="shared" si="40"/>
        <v>0</v>
      </c>
      <c r="P56" s="62">
        <f t="shared" si="40"/>
        <v>0</v>
      </c>
      <c r="Q56" s="62">
        <f t="shared" si="40"/>
        <v>0</v>
      </c>
      <c r="R56" s="62">
        <f t="shared" si="40"/>
        <v>0</v>
      </c>
      <c r="S56" s="62">
        <f t="shared" si="40"/>
        <v>0</v>
      </c>
      <c r="T56" s="62">
        <f t="shared" si="40"/>
        <v>0</v>
      </c>
      <c r="U56" s="62">
        <f t="shared" si="40"/>
        <v>0</v>
      </c>
      <c r="V56" s="62">
        <f t="shared" si="40"/>
        <v>0</v>
      </c>
      <c r="W56" s="62">
        <f t="shared" si="40"/>
        <v>0</v>
      </c>
      <c r="X56" s="62">
        <f t="shared" si="40"/>
        <v>0</v>
      </c>
      <c r="Y56" s="62">
        <f t="shared" si="40"/>
        <v>0</v>
      </c>
    </row>
    <row r="57" spans="3:29" x14ac:dyDescent="0.15">
      <c r="D57" s="60">
        <f>'[1]2.1 Pipelines_TA'!$D57</f>
        <v>0</v>
      </c>
      <c r="E57" s="60"/>
      <c r="F57" s="60"/>
      <c r="G57" s="60"/>
      <c r="I57" s="61"/>
      <c r="J57" s="62">
        <f t="shared" si="38"/>
        <v>0</v>
      </c>
      <c r="K57" s="62">
        <f t="shared" si="40"/>
        <v>0</v>
      </c>
      <c r="L57" s="62">
        <f t="shared" si="40"/>
        <v>0</v>
      </c>
      <c r="M57" s="62">
        <f t="shared" si="40"/>
        <v>0</v>
      </c>
      <c r="N57" s="62">
        <f t="shared" si="40"/>
        <v>0</v>
      </c>
      <c r="O57" s="62">
        <f t="shared" si="40"/>
        <v>0</v>
      </c>
      <c r="P57" s="62">
        <f t="shared" si="40"/>
        <v>0</v>
      </c>
      <c r="Q57" s="62">
        <f t="shared" si="40"/>
        <v>0</v>
      </c>
      <c r="R57" s="62">
        <f t="shared" si="40"/>
        <v>0</v>
      </c>
      <c r="S57" s="62">
        <f t="shared" si="40"/>
        <v>0</v>
      </c>
      <c r="T57" s="62">
        <f t="shared" si="40"/>
        <v>0</v>
      </c>
      <c r="U57" s="62">
        <f t="shared" si="40"/>
        <v>0</v>
      </c>
      <c r="V57" s="62">
        <f t="shared" si="40"/>
        <v>0</v>
      </c>
      <c r="W57" s="62">
        <f t="shared" si="40"/>
        <v>0</v>
      </c>
      <c r="X57" s="62">
        <f t="shared" si="40"/>
        <v>0</v>
      </c>
      <c r="Y57" s="62">
        <f t="shared" si="40"/>
        <v>0</v>
      </c>
    </row>
    <row r="58" spans="3:29" x14ac:dyDescent="0.15">
      <c r="D58" s="60">
        <f>'[1]2.1 Pipelines_TA'!$D58</f>
        <v>0</v>
      </c>
      <c r="E58" s="60"/>
      <c r="F58" s="60"/>
      <c r="G58" s="60"/>
      <c r="I58" s="61"/>
      <c r="J58" s="62">
        <f t="shared" si="38"/>
        <v>0</v>
      </c>
      <c r="K58" s="62">
        <f t="shared" si="40"/>
        <v>0</v>
      </c>
      <c r="L58" s="62">
        <f t="shared" si="40"/>
        <v>0</v>
      </c>
      <c r="M58" s="62">
        <f t="shared" si="40"/>
        <v>0</v>
      </c>
      <c r="N58" s="62">
        <f t="shared" si="40"/>
        <v>0</v>
      </c>
      <c r="O58" s="62">
        <f t="shared" si="40"/>
        <v>0</v>
      </c>
      <c r="P58" s="62">
        <f t="shared" si="40"/>
        <v>0</v>
      </c>
      <c r="Q58" s="62">
        <f t="shared" si="40"/>
        <v>0</v>
      </c>
      <c r="R58" s="62">
        <f t="shared" si="40"/>
        <v>0</v>
      </c>
      <c r="S58" s="62">
        <f t="shared" si="40"/>
        <v>0</v>
      </c>
      <c r="T58" s="62">
        <f t="shared" si="40"/>
        <v>0</v>
      </c>
      <c r="U58" s="62">
        <f t="shared" si="40"/>
        <v>0</v>
      </c>
      <c r="V58" s="62">
        <f t="shared" si="40"/>
        <v>0</v>
      </c>
      <c r="W58" s="62">
        <f t="shared" si="40"/>
        <v>0</v>
      </c>
      <c r="X58" s="62">
        <f t="shared" si="40"/>
        <v>0</v>
      </c>
      <c r="Y58" s="62">
        <f t="shared" si="40"/>
        <v>0</v>
      </c>
    </row>
    <row r="59" spans="3:29" x14ac:dyDescent="0.15">
      <c r="D59" s="60">
        <f>'[1]2.1 Pipelines_TA'!$D59</f>
        <v>0</v>
      </c>
      <c r="E59" s="60"/>
      <c r="F59" s="60"/>
      <c r="G59" s="60"/>
      <c r="I59" s="61"/>
      <c r="J59" s="62">
        <f t="shared" si="38"/>
        <v>0</v>
      </c>
      <c r="K59" s="62">
        <f t="shared" si="40"/>
        <v>0</v>
      </c>
      <c r="L59" s="62">
        <f t="shared" si="40"/>
        <v>0</v>
      </c>
      <c r="M59" s="62">
        <f t="shared" si="40"/>
        <v>0</v>
      </c>
      <c r="N59" s="62">
        <f t="shared" si="40"/>
        <v>0</v>
      </c>
      <c r="O59" s="62">
        <f t="shared" si="40"/>
        <v>0</v>
      </c>
      <c r="P59" s="62">
        <f t="shared" si="40"/>
        <v>0</v>
      </c>
      <c r="Q59" s="62">
        <f t="shared" si="40"/>
        <v>0</v>
      </c>
      <c r="R59" s="62">
        <f t="shared" si="40"/>
        <v>0</v>
      </c>
      <c r="S59" s="62">
        <f t="shared" si="40"/>
        <v>0</v>
      </c>
      <c r="T59" s="62">
        <f t="shared" si="40"/>
        <v>0</v>
      </c>
      <c r="U59" s="62">
        <f t="shared" si="40"/>
        <v>0</v>
      </c>
      <c r="V59" s="62">
        <f t="shared" si="40"/>
        <v>0</v>
      </c>
      <c r="W59" s="62">
        <f t="shared" si="40"/>
        <v>0</v>
      </c>
      <c r="X59" s="62">
        <f t="shared" si="40"/>
        <v>0</v>
      </c>
      <c r="Y59" s="62">
        <f t="shared" si="40"/>
        <v>0</v>
      </c>
    </row>
    <row r="60" spans="3:29" x14ac:dyDescent="0.15">
      <c r="D60" s="60">
        <f>'[1]2.1 Pipelines_TA'!$D60</f>
        <v>0</v>
      </c>
      <c r="E60" s="60"/>
      <c r="F60" s="60"/>
      <c r="G60" s="60"/>
      <c r="I60" s="61"/>
      <c r="J60" s="62">
        <f t="shared" si="38"/>
        <v>0</v>
      </c>
      <c r="K60" s="62">
        <f t="shared" si="40"/>
        <v>0</v>
      </c>
      <c r="L60" s="62">
        <f t="shared" si="40"/>
        <v>0</v>
      </c>
      <c r="M60" s="62">
        <f t="shared" si="40"/>
        <v>0</v>
      </c>
      <c r="N60" s="62">
        <f t="shared" si="40"/>
        <v>0</v>
      </c>
      <c r="O60" s="62">
        <f t="shared" si="40"/>
        <v>0</v>
      </c>
      <c r="P60" s="62">
        <f t="shared" si="40"/>
        <v>0</v>
      </c>
      <c r="Q60" s="62">
        <f t="shared" si="40"/>
        <v>0</v>
      </c>
      <c r="R60" s="62">
        <f t="shared" si="40"/>
        <v>0</v>
      </c>
      <c r="S60" s="62">
        <f t="shared" si="40"/>
        <v>0</v>
      </c>
      <c r="T60" s="62">
        <f t="shared" si="40"/>
        <v>0</v>
      </c>
      <c r="U60" s="62">
        <f t="shared" si="40"/>
        <v>0</v>
      </c>
      <c r="V60" s="62">
        <f t="shared" si="40"/>
        <v>0</v>
      </c>
      <c r="W60" s="62">
        <f t="shared" si="40"/>
        <v>0</v>
      </c>
      <c r="X60" s="62">
        <f t="shared" si="40"/>
        <v>0</v>
      </c>
      <c r="Y60" s="62">
        <f t="shared" si="40"/>
        <v>0</v>
      </c>
    </row>
    <row r="62" spans="3:29" ht="12.75" x14ac:dyDescent="0.15">
      <c r="C62" s="59" t="s">
        <v>192</v>
      </c>
      <c r="AB62" s="10" t="s">
        <v>241</v>
      </c>
      <c r="AC62" s="10" t="s">
        <v>241</v>
      </c>
    </row>
    <row r="64" spans="3:29" ht="11.25" x14ac:dyDescent="0.15">
      <c r="D64" s="56" t="str">
        <f>D17</f>
        <v>1 Longford to Tyers (loop end)</v>
      </c>
      <c r="J64" s="61">
        <f>IFERROR(INDEX('[1]2.1 Pipelines_TA'!$J$64:$AD$107,MATCH($D64,'[1]2.1 Pipelines_TA'!$D$64:$D$107,0),MATCH(J$7,'[1]2.1 Pipelines_TA'!$J$7:$AD$7,0)),0)</f>
        <v>0</v>
      </c>
      <c r="K64" s="61">
        <f>IFERROR(INDEX('[1]2.1 Pipelines_TA'!$J$64:$AD$107,MATCH($D64,'[1]2.1 Pipelines_TA'!$D$64:$D$107,0),MATCH(K$7,'[1]2.1 Pipelines_TA'!$J$7:$AD$7,0)),0)</f>
        <v>0</v>
      </c>
      <c r="L64" s="61">
        <f>IFERROR(INDEX('[1]2.1 Pipelines_TA'!$J$64:$AD$107,MATCH($D64,'[1]2.1 Pipelines_TA'!$D$64:$D$107,0),MATCH(L$7,'[1]2.1 Pipelines_TA'!$J$7:$AD$7,0)),0)</f>
        <v>0</v>
      </c>
      <c r="M64" s="61">
        <f>IFERROR(INDEX('[1]2.1 Pipelines_TA'!$J$64:$AD$107,MATCH($D64,'[1]2.1 Pipelines_TA'!$D$64:$D$107,0),MATCH(M$7,'[1]2.1 Pipelines_TA'!$J$7:$AD$7,0)),0)</f>
        <v>0</v>
      </c>
      <c r="N64" s="61">
        <f>IFERROR(INDEX('[1]2.1 Pipelines_TA'!$J$64:$AD$107,MATCH($D64,'[1]2.1 Pipelines_TA'!$D$64:$D$107,0),MATCH(N$7,'[1]2.1 Pipelines_TA'!$J$7:$AD$7,0)),0)</f>
        <v>0</v>
      </c>
      <c r="O64" s="61">
        <f>IFERROR(INDEX('[1]2.1 Pipelines_TA'!$J$64:$AD$107,MATCH($D64,'[1]2.1 Pipelines_TA'!$D$64:$D$107,0),MATCH(O$7,'[1]2.1 Pipelines_TA'!$J$7:$AD$7,0)),0)</f>
        <v>0</v>
      </c>
      <c r="P64" s="61">
        <f>IFERROR(INDEX('[1]2.1 Pipelines_TA'!$J$64:$AD$107,MATCH($D64,'[1]2.1 Pipelines_TA'!$D$64:$D$107,0),MATCH(P$7,'[1]2.1 Pipelines_TA'!$J$7:$AD$7,0)),0)</f>
        <v>0</v>
      </c>
      <c r="Q64" s="61">
        <f>IFERROR(INDEX('[1]2.1 Pipelines_TA'!$J$64:$AD$107,MATCH($D64,'[1]2.1 Pipelines_TA'!$D$64:$D$107,0),MATCH(Q$7,'[1]2.1 Pipelines_TA'!$J$7:$AD$7,0)),0)</f>
        <v>0</v>
      </c>
      <c r="R64" s="61">
        <f>IFERROR(INDEX('[1]2.1 Pipelines_TA'!$J$64:$AD$107,MATCH($D64,'[1]2.1 Pipelines_TA'!$D$64:$D$107,0),MATCH(R$7,'[1]2.1 Pipelines_TA'!$J$7:$AD$7,0)),0)</f>
        <v>0</v>
      </c>
      <c r="S64" s="61">
        <f>IFERROR(INDEX('[1]2.1 Pipelines_TA'!$J$64:$AD$107,MATCH($D64,'[1]2.1 Pipelines_TA'!$D$64:$D$107,0),MATCH(S$7,'[1]2.1 Pipelines_TA'!$J$7:$AD$7,0)),0)</f>
        <v>0</v>
      </c>
      <c r="T64" s="61">
        <f>IFERROR(INDEX('[1]2.1 Pipelines_TA'!$J$64:$AD$107,MATCH($D64,'[1]2.1 Pipelines_TA'!$D$64:$D$107,0),MATCH(T$7,'[1]2.1 Pipelines_TA'!$J$7:$AD$7,0)),0)</f>
        <v>0</v>
      </c>
      <c r="U64" s="61">
        <f>IFERROR(INDEX('[1]2.1 Pipelines_TA'!$J$64:$AD$107,MATCH($D64,'[1]2.1 Pipelines_TA'!$D$64:$D$107,0),MATCH(U$7,'[1]2.1 Pipelines_TA'!$J$7:$AD$7,0)),0)</f>
        <v>0</v>
      </c>
      <c r="V64" s="61">
        <f>IFERROR(INDEX('[1]2.1 Pipelines_TA'!$J$64:$AD$107,MATCH($D64,'[1]2.1 Pipelines_TA'!$D$64:$D$107,0),MATCH(V$7,'[1]2.1 Pipelines_TA'!$J$7:$AD$7,0)),0)</f>
        <v>0</v>
      </c>
      <c r="W64" s="61">
        <f>IFERROR(INDEX('[1]2.1 Pipelines_TA'!$J$64:$AD$107,MATCH($D64,'[1]2.1 Pipelines_TA'!$D$64:$D$107,0),MATCH(W$7,'[1]2.1 Pipelines_TA'!$J$7:$AD$7,0)),0)</f>
        <v>0</v>
      </c>
      <c r="X64" s="61">
        <f>IFERROR(INDEX('[1]2.1 Pipelines_TA'!$J$64:$AD$107,MATCH($D64,'[1]2.1 Pipelines_TA'!$D$64:$D$107,0),MATCH(X$7,'[1]2.1 Pipelines_TA'!$J$7:$AD$7,0)),0)</f>
        <v>0</v>
      </c>
      <c r="Y64" s="61">
        <f>IFERROR(INDEX('[1]2.1 Pipelines_TA'!$J$64:$AD$107,MATCH($D64,'[1]2.1 Pipelines_TA'!$D$64:$D$107,0),MATCH(Y$7,'[1]2.1 Pipelines_TA'!$J$7:$AD$7,0)),0)</f>
        <v>0</v>
      </c>
      <c r="AB64" s="72">
        <f t="shared" ref="AB64:AB93" si="41">SUM(J64:Y64)</f>
        <v>0</v>
      </c>
      <c r="AC64" s="72">
        <f>SUM('[1]2.1 Pipelines_TA'!$O64:$AD64)</f>
        <v>0</v>
      </c>
    </row>
    <row r="65" spans="4:29" ht="11.25" x14ac:dyDescent="0.15">
      <c r="D65" s="56" t="str">
        <f t="shared" ref="D65:D107" si="42">D18</f>
        <v>2 Tyers (loop end) to Bunyip</v>
      </c>
      <c r="J65" s="61">
        <f>IFERROR(INDEX('[1]2.1 Pipelines_TA'!$J$64:$AD$107,MATCH($D65,'[1]2.1 Pipelines_TA'!$D$64:$D$107,0),MATCH(J$7,'[1]2.1 Pipelines_TA'!$J$7:$AD$7,0)),0)</f>
        <v>0</v>
      </c>
      <c r="K65" s="61">
        <f>IFERROR(INDEX('[1]2.1 Pipelines_TA'!$J$64:$AD$107,MATCH($D65,'[1]2.1 Pipelines_TA'!$D$64:$D$107,0),MATCH(K$7,'[1]2.1 Pipelines_TA'!$J$7:$AD$7,0)),0)</f>
        <v>71078.5</v>
      </c>
      <c r="L65" s="61">
        <f>IFERROR(INDEX('[1]2.1 Pipelines_TA'!$J$64:$AD$107,MATCH($D65,'[1]2.1 Pipelines_TA'!$D$64:$D$107,0),MATCH(L$7,'[1]2.1 Pipelines_TA'!$J$7:$AD$7,0)),0)</f>
        <v>39851.75</v>
      </c>
      <c r="M65" s="61">
        <f>IFERROR(INDEX('[1]2.1 Pipelines_TA'!$J$64:$AD$107,MATCH($D65,'[1]2.1 Pipelines_TA'!$D$64:$D$107,0),MATCH(M$7,'[1]2.1 Pipelines_TA'!$J$7:$AD$7,0)),0)</f>
        <v>0</v>
      </c>
      <c r="N65" s="61">
        <f>IFERROR(INDEX('[1]2.1 Pipelines_TA'!$J$64:$AD$107,MATCH($D65,'[1]2.1 Pipelines_TA'!$D$64:$D$107,0),MATCH(N$7,'[1]2.1 Pipelines_TA'!$J$7:$AD$7,0)),0)</f>
        <v>0</v>
      </c>
      <c r="O65" s="61">
        <f>IFERROR(INDEX('[1]2.1 Pipelines_TA'!$J$64:$AD$107,MATCH($D65,'[1]2.1 Pipelines_TA'!$D$64:$D$107,0),MATCH(O$7,'[1]2.1 Pipelines_TA'!$J$7:$AD$7,0)),0)</f>
        <v>0</v>
      </c>
      <c r="P65" s="61">
        <f>IFERROR(INDEX('[1]2.1 Pipelines_TA'!$J$64:$AD$107,MATCH($D65,'[1]2.1 Pipelines_TA'!$D$64:$D$107,0),MATCH(P$7,'[1]2.1 Pipelines_TA'!$J$7:$AD$7,0)),0)</f>
        <v>0</v>
      </c>
      <c r="Q65" s="61">
        <f>IFERROR(INDEX('[1]2.1 Pipelines_TA'!$J$64:$AD$107,MATCH($D65,'[1]2.1 Pipelines_TA'!$D$64:$D$107,0),MATCH(Q$7,'[1]2.1 Pipelines_TA'!$J$7:$AD$7,0)),0)</f>
        <v>0</v>
      </c>
      <c r="R65" s="61">
        <f>IFERROR(INDEX('[1]2.1 Pipelines_TA'!$J$64:$AD$107,MATCH($D65,'[1]2.1 Pipelines_TA'!$D$64:$D$107,0),MATCH(R$7,'[1]2.1 Pipelines_TA'!$J$7:$AD$7,0)),0)</f>
        <v>0</v>
      </c>
      <c r="S65" s="61">
        <f>IFERROR(INDEX('[1]2.1 Pipelines_TA'!$J$64:$AD$107,MATCH($D65,'[1]2.1 Pipelines_TA'!$D$64:$D$107,0),MATCH(S$7,'[1]2.1 Pipelines_TA'!$J$7:$AD$7,0)),0)</f>
        <v>0</v>
      </c>
      <c r="T65" s="61">
        <f>IFERROR(INDEX('[1]2.1 Pipelines_TA'!$J$64:$AD$107,MATCH($D65,'[1]2.1 Pipelines_TA'!$D$64:$D$107,0),MATCH(T$7,'[1]2.1 Pipelines_TA'!$J$7:$AD$7,0)),0)</f>
        <v>0</v>
      </c>
      <c r="U65" s="61">
        <f>IFERROR(INDEX('[1]2.1 Pipelines_TA'!$J$64:$AD$107,MATCH($D65,'[1]2.1 Pipelines_TA'!$D$64:$D$107,0),MATCH(U$7,'[1]2.1 Pipelines_TA'!$J$7:$AD$7,0)),0)</f>
        <v>0</v>
      </c>
      <c r="V65" s="61">
        <f>IFERROR(INDEX('[1]2.1 Pipelines_TA'!$J$64:$AD$107,MATCH($D65,'[1]2.1 Pipelines_TA'!$D$64:$D$107,0),MATCH(V$7,'[1]2.1 Pipelines_TA'!$J$7:$AD$7,0)),0)</f>
        <v>0</v>
      </c>
      <c r="W65" s="61">
        <f>IFERROR(INDEX('[1]2.1 Pipelines_TA'!$J$64:$AD$107,MATCH($D65,'[1]2.1 Pipelines_TA'!$D$64:$D$107,0),MATCH(W$7,'[1]2.1 Pipelines_TA'!$J$7:$AD$7,0)),0)</f>
        <v>0</v>
      </c>
      <c r="X65" s="61">
        <f>IFERROR(INDEX('[1]2.1 Pipelines_TA'!$J$64:$AD$107,MATCH($D65,'[1]2.1 Pipelines_TA'!$D$64:$D$107,0),MATCH(X$7,'[1]2.1 Pipelines_TA'!$J$7:$AD$7,0)),0)</f>
        <v>0</v>
      </c>
      <c r="Y65" s="61">
        <f>IFERROR(INDEX('[1]2.1 Pipelines_TA'!$J$64:$AD$107,MATCH($D65,'[1]2.1 Pipelines_TA'!$D$64:$D$107,0),MATCH(Y$7,'[1]2.1 Pipelines_TA'!$J$7:$AD$7,0)),0)</f>
        <v>0</v>
      </c>
      <c r="AB65" s="72">
        <f t="shared" si="41"/>
        <v>110930.25</v>
      </c>
      <c r="AC65" s="72">
        <f>SUM('[1]2.1 Pipelines_TA'!$O65:$AD65)</f>
        <v>110930.25</v>
      </c>
    </row>
    <row r="66" spans="4:29" ht="11.25" x14ac:dyDescent="0.15">
      <c r="D66" s="56" t="str">
        <f t="shared" si="42"/>
        <v>3 Tyers to Morwell &amp; Maryvale lateral</v>
      </c>
      <c r="J66" s="61">
        <f>IFERROR(INDEX('[1]2.1 Pipelines_TA'!$J$64:$AD$107,MATCH($D66,'[1]2.1 Pipelines_TA'!$D$64:$D$107,0),MATCH(J$7,'[1]2.1 Pipelines_TA'!$J$7:$AD$7,0)),0)</f>
        <v>0</v>
      </c>
      <c r="K66" s="61">
        <f>IFERROR(INDEX('[1]2.1 Pipelines_TA'!$J$64:$AD$107,MATCH($D66,'[1]2.1 Pipelines_TA'!$D$64:$D$107,0),MATCH(K$7,'[1]2.1 Pipelines_TA'!$J$7:$AD$7,0)),0)</f>
        <v>0</v>
      </c>
      <c r="L66" s="61">
        <f>IFERROR(INDEX('[1]2.1 Pipelines_TA'!$J$64:$AD$107,MATCH($D66,'[1]2.1 Pipelines_TA'!$D$64:$D$107,0),MATCH(L$7,'[1]2.1 Pipelines_TA'!$J$7:$AD$7,0)),0)</f>
        <v>0</v>
      </c>
      <c r="M66" s="61">
        <f>IFERROR(INDEX('[1]2.1 Pipelines_TA'!$J$64:$AD$107,MATCH($D66,'[1]2.1 Pipelines_TA'!$D$64:$D$107,0),MATCH(M$7,'[1]2.1 Pipelines_TA'!$J$7:$AD$7,0)),0)</f>
        <v>0</v>
      </c>
      <c r="N66" s="61">
        <f>IFERROR(INDEX('[1]2.1 Pipelines_TA'!$J$64:$AD$107,MATCH($D66,'[1]2.1 Pipelines_TA'!$D$64:$D$107,0),MATCH(N$7,'[1]2.1 Pipelines_TA'!$J$7:$AD$7,0)),0)</f>
        <v>0</v>
      </c>
      <c r="O66" s="61">
        <f>IFERROR(INDEX('[1]2.1 Pipelines_TA'!$J$64:$AD$107,MATCH($D66,'[1]2.1 Pipelines_TA'!$D$64:$D$107,0),MATCH(O$7,'[1]2.1 Pipelines_TA'!$J$7:$AD$7,0)),0)</f>
        <v>0</v>
      </c>
      <c r="P66" s="61">
        <f>IFERROR(INDEX('[1]2.1 Pipelines_TA'!$J$64:$AD$107,MATCH($D66,'[1]2.1 Pipelines_TA'!$D$64:$D$107,0),MATCH(P$7,'[1]2.1 Pipelines_TA'!$J$7:$AD$7,0)),0)</f>
        <v>8321</v>
      </c>
      <c r="Q66" s="61">
        <f>IFERROR(INDEX('[1]2.1 Pipelines_TA'!$J$64:$AD$107,MATCH($D66,'[1]2.1 Pipelines_TA'!$D$64:$D$107,0),MATCH(Q$7,'[1]2.1 Pipelines_TA'!$J$7:$AD$7,0)),0)</f>
        <v>68487.27</v>
      </c>
      <c r="R66" s="61">
        <f>IFERROR(INDEX('[1]2.1 Pipelines_TA'!$J$64:$AD$107,MATCH($D66,'[1]2.1 Pipelines_TA'!$D$64:$D$107,0),MATCH(R$7,'[1]2.1 Pipelines_TA'!$J$7:$AD$7,0)),0)</f>
        <v>219425.74000000002</v>
      </c>
      <c r="S66" s="61">
        <f>IFERROR(INDEX('[1]2.1 Pipelines_TA'!$J$64:$AD$107,MATCH($D66,'[1]2.1 Pipelines_TA'!$D$64:$D$107,0),MATCH(S$7,'[1]2.1 Pipelines_TA'!$J$7:$AD$7,0)),0)</f>
        <v>273449.65964313166</v>
      </c>
      <c r="T66" s="61">
        <f>IFERROR(INDEX('[1]2.1 Pipelines_TA'!$J$64:$AD$107,MATCH($D66,'[1]2.1 Pipelines_TA'!$D$64:$D$107,0),MATCH(T$7,'[1]2.1 Pipelines_TA'!$J$7:$AD$7,0)),0)</f>
        <v>2401301.3342758445</v>
      </c>
      <c r="U66" s="61">
        <f>IFERROR(INDEX('[1]2.1 Pipelines_TA'!$J$64:$AD$107,MATCH($D66,'[1]2.1 Pipelines_TA'!$D$64:$D$107,0),MATCH(U$7,'[1]2.1 Pipelines_TA'!$J$7:$AD$7,0)),0)</f>
        <v>0</v>
      </c>
      <c r="V66" s="61">
        <f>IFERROR(INDEX('[1]2.1 Pipelines_TA'!$J$64:$AD$107,MATCH($D66,'[1]2.1 Pipelines_TA'!$D$64:$D$107,0),MATCH(V$7,'[1]2.1 Pipelines_TA'!$J$7:$AD$7,0)),0)</f>
        <v>0</v>
      </c>
      <c r="W66" s="61">
        <f>IFERROR(INDEX('[1]2.1 Pipelines_TA'!$J$64:$AD$107,MATCH($D66,'[1]2.1 Pipelines_TA'!$D$64:$D$107,0),MATCH(W$7,'[1]2.1 Pipelines_TA'!$J$7:$AD$7,0)),0)</f>
        <v>0</v>
      </c>
      <c r="X66" s="61">
        <f>IFERROR(INDEX('[1]2.1 Pipelines_TA'!$J$64:$AD$107,MATCH($D66,'[1]2.1 Pipelines_TA'!$D$64:$D$107,0),MATCH(X$7,'[1]2.1 Pipelines_TA'!$J$7:$AD$7,0)),0)</f>
        <v>0</v>
      </c>
      <c r="Y66" s="61">
        <f>IFERROR(INDEX('[1]2.1 Pipelines_TA'!$J$64:$AD$107,MATCH($D66,'[1]2.1 Pipelines_TA'!$D$64:$D$107,0),MATCH(Y$7,'[1]2.1 Pipelines_TA'!$J$7:$AD$7,0)),0)</f>
        <v>0</v>
      </c>
      <c r="AB66" s="72">
        <f t="shared" si="41"/>
        <v>2970985.0039189761</v>
      </c>
      <c r="AC66" s="72">
        <f>SUM('[1]2.1 Pipelines_TA'!$O66:$AD66)</f>
        <v>2970985.0039189761</v>
      </c>
    </row>
    <row r="67" spans="4:29" ht="11.25" x14ac:dyDescent="0.15">
      <c r="D67" s="56" t="str">
        <f t="shared" si="42"/>
        <v>4 Lurgi pipeline plus laterals</v>
      </c>
      <c r="J67" s="61">
        <f>IFERROR(INDEX('[1]2.1 Pipelines_TA'!$J$64:$AD$107,MATCH($D67,'[1]2.1 Pipelines_TA'!$D$64:$D$107,0),MATCH(J$7,'[1]2.1 Pipelines_TA'!$J$7:$AD$7,0)),0)</f>
        <v>0</v>
      </c>
      <c r="K67" s="61">
        <f>IFERROR(INDEX('[1]2.1 Pipelines_TA'!$J$64:$AD$107,MATCH($D67,'[1]2.1 Pipelines_TA'!$D$64:$D$107,0),MATCH(K$7,'[1]2.1 Pipelines_TA'!$J$7:$AD$7,0)),0)</f>
        <v>0</v>
      </c>
      <c r="L67" s="61">
        <f>IFERROR(INDEX('[1]2.1 Pipelines_TA'!$J$64:$AD$107,MATCH($D67,'[1]2.1 Pipelines_TA'!$D$64:$D$107,0),MATCH(L$7,'[1]2.1 Pipelines_TA'!$J$7:$AD$7,0)),0)</f>
        <v>0</v>
      </c>
      <c r="M67" s="61">
        <f>IFERROR(INDEX('[1]2.1 Pipelines_TA'!$J$64:$AD$107,MATCH($D67,'[1]2.1 Pipelines_TA'!$D$64:$D$107,0),MATCH(M$7,'[1]2.1 Pipelines_TA'!$J$7:$AD$7,0)),0)</f>
        <v>0</v>
      </c>
      <c r="N67" s="61">
        <f>IFERROR(INDEX('[1]2.1 Pipelines_TA'!$J$64:$AD$107,MATCH($D67,'[1]2.1 Pipelines_TA'!$D$64:$D$107,0),MATCH(N$7,'[1]2.1 Pipelines_TA'!$J$7:$AD$7,0)),0)</f>
        <v>0</v>
      </c>
      <c r="O67" s="61">
        <f>IFERROR(INDEX('[1]2.1 Pipelines_TA'!$J$64:$AD$107,MATCH($D67,'[1]2.1 Pipelines_TA'!$D$64:$D$107,0),MATCH(O$7,'[1]2.1 Pipelines_TA'!$J$7:$AD$7,0)),0)</f>
        <v>35706.15</v>
      </c>
      <c r="P67" s="61">
        <f>IFERROR(INDEX('[1]2.1 Pipelines_TA'!$J$64:$AD$107,MATCH($D67,'[1]2.1 Pipelines_TA'!$D$64:$D$107,0),MATCH(P$7,'[1]2.1 Pipelines_TA'!$J$7:$AD$7,0)),0)</f>
        <v>1233744.79</v>
      </c>
      <c r="Q67" s="61">
        <f>IFERROR(INDEX('[1]2.1 Pipelines_TA'!$J$64:$AD$107,MATCH($D67,'[1]2.1 Pipelines_TA'!$D$64:$D$107,0),MATCH(Q$7,'[1]2.1 Pipelines_TA'!$J$7:$AD$7,0)),0)</f>
        <v>7909886.3399999999</v>
      </c>
      <c r="R67" s="61">
        <f>IFERROR(INDEX('[1]2.1 Pipelines_TA'!$J$64:$AD$107,MATCH($D67,'[1]2.1 Pipelines_TA'!$D$64:$D$107,0),MATCH(R$7,'[1]2.1 Pipelines_TA'!$J$7:$AD$7,0)),0)</f>
        <v>-6724.1599999999162</v>
      </c>
      <c r="S67" s="61">
        <f>IFERROR(INDEX('[1]2.1 Pipelines_TA'!$J$64:$AD$107,MATCH($D67,'[1]2.1 Pipelines_TA'!$D$64:$D$107,0),MATCH(S$7,'[1]2.1 Pipelines_TA'!$J$7:$AD$7,0)),0)</f>
        <v>3489.5399999999995</v>
      </c>
      <c r="T67" s="61">
        <f>IFERROR(INDEX('[1]2.1 Pipelines_TA'!$J$64:$AD$107,MATCH($D67,'[1]2.1 Pipelines_TA'!$D$64:$D$107,0),MATCH(T$7,'[1]2.1 Pipelines_TA'!$J$7:$AD$7,0)),0)</f>
        <v>0</v>
      </c>
      <c r="U67" s="61">
        <f>IFERROR(INDEX('[1]2.1 Pipelines_TA'!$J$64:$AD$107,MATCH($D67,'[1]2.1 Pipelines_TA'!$D$64:$D$107,0),MATCH(U$7,'[1]2.1 Pipelines_TA'!$J$7:$AD$7,0)),0)</f>
        <v>0</v>
      </c>
      <c r="V67" s="61">
        <f>IFERROR(INDEX('[1]2.1 Pipelines_TA'!$J$64:$AD$107,MATCH($D67,'[1]2.1 Pipelines_TA'!$D$64:$D$107,0),MATCH(V$7,'[1]2.1 Pipelines_TA'!$J$7:$AD$7,0)),0)</f>
        <v>0</v>
      </c>
      <c r="W67" s="61">
        <f>IFERROR(INDEX('[1]2.1 Pipelines_TA'!$J$64:$AD$107,MATCH($D67,'[1]2.1 Pipelines_TA'!$D$64:$D$107,0),MATCH(W$7,'[1]2.1 Pipelines_TA'!$J$7:$AD$7,0)),0)</f>
        <v>0</v>
      </c>
      <c r="X67" s="61">
        <f>IFERROR(INDEX('[1]2.1 Pipelines_TA'!$J$64:$AD$107,MATCH($D67,'[1]2.1 Pipelines_TA'!$D$64:$D$107,0),MATCH(X$7,'[1]2.1 Pipelines_TA'!$J$7:$AD$7,0)),0)</f>
        <v>0</v>
      </c>
      <c r="Y67" s="61">
        <f>IFERROR(INDEX('[1]2.1 Pipelines_TA'!$J$64:$AD$107,MATCH($D67,'[1]2.1 Pipelines_TA'!$D$64:$D$107,0),MATCH(Y$7,'[1]2.1 Pipelines_TA'!$J$7:$AD$7,0)),0)</f>
        <v>0</v>
      </c>
      <c r="AB67" s="72">
        <f t="shared" si="41"/>
        <v>9176102.6599999983</v>
      </c>
      <c r="AC67" s="72">
        <f>SUM('[1]2.1 Pipelines_TA'!$O67:$AD67)</f>
        <v>9176102.6599999983</v>
      </c>
    </row>
    <row r="68" spans="4:29" ht="11.25" x14ac:dyDescent="0.15">
      <c r="D68" s="56" t="str">
        <f t="shared" si="42"/>
        <v>5 Bunyip to Pakenham</v>
      </c>
      <c r="J68" s="61">
        <f>IFERROR(INDEX('[1]2.1 Pipelines_TA'!$J$64:$AD$107,MATCH($D68,'[1]2.1 Pipelines_TA'!$D$64:$D$107,0),MATCH(J$7,'[1]2.1 Pipelines_TA'!$J$7:$AD$7,0)),0)</f>
        <v>0</v>
      </c>
      <c r="K68" s="61">
        <f>IFERROR(INDEX('[1]2.1 Pipelines_TA'!$J$64:$AD$107,MATCH($D68,'[1]2.1 Pipelines_TA'!$D$64:$D$107,0),MATCH(K$7,'[1]2.1 Pipelines_TA'!$J$7:$AD$7,0)),0)</f>
        <v>0</v>
      </c>
      <c r="L68" s="61">
        <f>IFERROR(INDEX('[1]2.1 Pipelines_TA'!$J$64:$AD$107,MATCH($D68,'[1]2.1 Pipelines_TA'!$D$64:$D$107,0),MATCH(L$7,'[1]2.1 Pipelines_TA'!$J$7:$AD$7,0)),0)</f>
        <v>0</v>
      </c>
      <c r="M68" s="61">
        <f>IFERROR(INDEX('[1]2.1 Pipelines_TA'!$J$64:$AD$107,MATCH($D68,'[1]2.1 Pipelines_TA'!$D$64:$D$107,0),MATCH(M$7,'[1]2.1 Pipelines_TA'!$J$7:$AD$7,0)),0)</f>
        <v>0</v>
      </c>
      <c r="N68" s="61">
        <f>IFERROR(INDEX('[1]2.1 Pipelines_TA'!$J$64:$AD$107,MATCH($D68,'[1]2.1 Pipelines_TA'!$D$64:$D$107,0),MATCH(N$7,'[1]2.1 Pipelines_TA'!$J$7:$AD$7,0)),0)</f>
        <v>0</v>
      </c>
      <c r="O68" s="61">
        <f>IFERROR(INDEX('[1]2.1 Pipelines_TA'!$J$64:$AD$107,MATCH($D68,'[1]2.1 Pipelines_TA'!$D$64:$D$107,0),MATCH(O$7,'[1]2.1 Pipelines_TA'!$J$7:$AD$7,0)),0)</f>
        <v>0</v>
      </c>
      <c r="P68" s="61">
        <f>IFERROR(INDEX('[1]2.1 Pipelines_TA'!$J$64:$AD$107,MATCH($D68,'[1]2.1 Pipelines_TA'!$D$64:$D$107,0),MATCH(P$7,'[1]2.1 Pipelines_TA'!$J$7:$AD$7,0)),0)</f>
        <v>0</v>
      </c>
      <c r="Q68" s="61">
        <f>IFERROR(INDEX('[1]2.1 Pipelines_TA'!$J$64:$AD$107,MATCH($D68,'[1]2.1 Pipelines_TA'!$D$64:$D$107,0),MATCH(Q$7,'[1]2.1 Pipelines_TA'!$J$7:$AD$7,0)),0)</f>
        <v>0</v>
      </c>
      <c r="R68" s="61">
        <f>IFERROR(INDEX('[1]2.1 Pipelines_TA'!$J$64:$AD$107,MATCH($D68,'[1]2.1 Pipelines_TA'!$D$64:$D$107,0),MATCH(R$7,'[1]2.1 Pipelines_TA'!$J$7:$AD$7,0)),0)</f>
        <v>0</v>
      </c>
      <c r="S68" s="61">
        <f>IFERROR(INDEX('[1]2.1 Pipelines_TA'!$J$64:$AD$107,MATCH($D68,'[1]2.1 Pipelines_TA'!$D$64:$D$107,0),MATCH(S$7,'[1]2.1 Pipelines_TA'!$J$7:$AD$7,0)),0)</f>
        <v>0</v>
      </c>
      <c r="T68" s="61">
        <f>IFERROR(INDEX('[1]2.1 Pipelines_TA'!$J$64:$AD$107,MATCH($D68,'[1]2.1 Pipelines_TA'!$D$64:$D$107,0),MATCH(T$7,'[1]2.1 Pipelines_TA'!$J$7:$AD$7,0)),0)</f>
        <v>0</v>
      </c>
      <c r="U68" s="61">
        <f>IFERROR(INDEX('[1]2.1 Pipelines_TA'!$J$64:$AD$107,MATCH($D68,'[1]2.1 Pipelines_TA'!$D$64:$D$107,0),MATCH(U$7,'[1]2.1 Pipelines_TA'!$J$7:$AD$7,0)),0)</f>
        <v>0</v>
      </c>
      <c r="V68" s="61">
        <f>IFERROR(INDEX('[1]2.1 Pipelines_TA'!$J$64:$AD$107,MATCH($D68,'[1]2.1 Pipelines_TA'!$D$64:$D$107,0),MATCH(V$7,'[1]2.1 Pipelines_TA'!$J$7:$AD$7,0)),0)</f>
        <v>0</v>
      </c>
      <c r="W68" s="61">
        <f>IFERROR(INDEX('[1]2.1 Pipelines_TA'!$J$64:$AD$107,MATCH($D68,'[1]2.1 Pipelines_TA'!$D$64:$D$107,0),MATCH(W$7,'[1]2.1 Pipelines_TA'!$J$7:$AD$7,0)),0)</f>
        <v>0</v>
      </c>
      <c r="X68" s="61">
        <f>IFERROR(INDEX('[1]2.1 Pipelines_TA'!$J$64:$AD$107,MATCH($D68,'[1]2.1 Pipelines_TA'!$D$64:$D$107,0),MATCH(X$7,'[1]2.1 Pipelines_TA'!$J$7:$AD$7,0)),0)</f>
        <v>0</v>
      </c>
      <c r="Y68" s="61">
        <f>IFERROR(INDEX('[1]2.1 Pipelines_TA'!$J$64:$AD$107,MATCH($D68,'[1]2.1 Pipelines_TA'!$D$64:$D$107,0),MATCH(Y$7,'[1]2.1 Pipelines_TA'!$J$7:$AD$7,0)),0)</f>
        <v>0</v>
      </c>
      <c r="AB68" s="72">
        <f t="shared" si="41"/>
        <v>0</v>
      </c>
      <c r="AC68" s="72">
        <f>SUM('[1]2.1 Pipelines_TA'!$O68:$AD68)</f>
        <v>0</v>
      </c>
    </row>
    <row r="69" spans="4:29" ht="11.25" x14ac:dyDescent="0.15">
      <c r="D69" s="56" t="str">
        <f t="shared" si="42"/>
        <v>6 Pakenham to Wollert</v>
      </c>
      <c r="J69" s="61">
        <f>IFERROR(INDEX('[1]2.1 Pipelines_TA'!$J$64:$AD$107,MATCH($D69,'[1]2.1 Pipelines_TA'!$D$64:$D$107,0),MATCH(J$7,'[1]2.1 Pipelines_TA'!$J$7:$AD$7,0)),0)</f>
        <v>0</v>
      </c>
      <c r="K69" s="61">
        <f>IFERROR(INDEX('[1]2.1 Pipelines_TA'!$J$64:$AD$107,MATCH($D69,'[1]2.1 Pipelines_TA'!$D$64:$D$107,0),MATCH(K$7,'[1]2.1 Pipelines_TA'!$J$7:$AD$7,0)),0)</f>
        <v>0</v>
      </c>
      <c r="L69" s="61">
        <f>IFERROR(INDEX('[1]2.1 Pipelines_TA'!$J$64:$AD$107,MATCH($D69,'[1]2.1 Pipelines_TA'!$D$64:$D$107,0),MATCH(L$7,'[1]2.1 Pipelines_TA'!$J$7:$AD$7,0)),0)</f>
        <v>0</v>
      </c>
      <c r="M69" s="61">
        <f>IFERROR(INDEX('[1]2.1 Pipelines_TA'!$J$64:$AD$107,MATCH($D69,'[1]2.1 Pipelines_TA'!$D$64:$D$107,0),MATCH(M$7,'[1]2.1 Pipelines_TA'!$J$7:$AD$7,0)),0)</f>
        <v>0</v>
      </c>
      <c r="N69" s="61">
        <f>IFERROR(INDEX('[1]2.1 Pipelines_TA'!$J$64:$AD$107,MATCH($D69,'[1]2.1 Pipelines_TA'!$D$64:$D$107,0),MATCH(N$7,'[1]2.1 Pipelines_TA'!$J$7:$AD$7,0)),0)</f>
        <v>0</v>
      </c>
      <c r="O69" s="61">
        <f>IFERROR(INDEX('[1]2.1 Pipelines_TA'!$J$64:$AD$107,MATCH($D69,'[1]2.1 Pipelines_TA'!$D$64:$D$107,0),MATCH(O$7,'[1]2.1 Pipelines_TA'!$J$7:$AD$7,0)),0)</f>
        <v>0</v>
      </c>
      <c r="P69" s="61">
        <f>IFERROR(INDEX('[1]2.1 Pipelines_TA'!$J$64:$AD$107,MATCH($D69,'[1]2.1 Pipelines_TA'!$D$64:$D$107,0),MATCH(P$7,'[1]2.1 Pipelines_TA'!$J$7:$AD$7,0)),0)</f>
        <v>0</v>
      </c>
      <c r="Q69" s="61">
        <f>IFERROR(INDEX('[1]2.1 Pipelines_TA'!$J$64:$AD$107,MATCH($D69,'[1]2.1 Pipelines_TA'!$D$64:$D$107,0),MATCH(Q$7,'[1]2.1 Pipelines_TA'!$J$7:$AD$7,0)),0)</f>
        <v>0</v>
      </c>
      <c r="R69" s="61">
        <f>IFERROR(INDEX('[1]2.1 Pipelines_TA'!$J$64:$AD$107,MATCH($D69,'[1]2.1 Pipelines_TA'!$D$64:$D$107,0),MATCH(R$7,'[1]2.1 Pipelines_TA'!$J$7:$AD$7,0)),0)</f>
        <v>31844.400000000001</v>
      </c>
      <c r="S69" s="61">
        <f>IFERROR(INDEX('[1]2.1 Pipelines_TA'!$J$64:$AD$107,MATCH($D69,'[1]2.1 Pipelines_TA'!$D$64:$D$107,0),MATCH(S$7,'[1]2.1 Pipelines_TA'!$J$7:$AD$7,0)),0)</f>
        <v>627710.52505761897</v>
      </c>
      <c r="T69" s="61">
        <f>IFERROR(INDEX('[1]2.1 Pipelines_TA'!$J$64:$AD$107,MATCH($D69,'[1]2.1 Pipelines_TA'!$D$64:$D$107,0),MATCH(T$7,'[1]2.1 Pipelines_TA'!$J$7:$AD$7,0)),0)</f>
        <v>1290192.1361362492</v>
      </c>
      <c r="U69" s="61">
        <f>IFERROR(INDEX('[1]2.1 Pipelines_TA'!$J$64:$AD$107,MATCH($D69,'[1]2.1 Pipelines_TA'!$D$64:$D$107,0),MATCH(U$7,'[1]2.1 Pipelines_TA'!$J$7:$AD$7,0)),0)</f>
        <v>0</v>
      </c>
      <c r="V69" s="61">
        <f>IFERROR(INDEX('[1]2.1 Pipelines_TA'!$J$64:$AD$107,MATCH($D69,'[1]2.1 Pipelines_TA'!$D$64:$D$107,0),MATCH(V$7,'[1]2.1 Pipelines_TA'!$J$7:$AD$7,0)),0)</f>
        <v>0</v>
      </c>
      <c r="W69" s="61">
        <f>IFERROR(INDEX('[1]2.1 Pipelines_TA'!$J$64:$AD$107,MATCH($D69,'[1]2.1 Pipelines_TA'!$D$64:$D$107,0),MATCH(W$7,'[1]2.1 Pipelines_TA'!$J$7:$AD$7,0)),0)</f>
        <v>0</v>
      </c>
      <c r="X69" s="61">
        <f>IFERROR(INDEX('[1]2.1 Pipelines_TA'!$J$64:$AD$107,MATCH($D69,'[1]2.1 Pipelines_TA'!$D$64:$D$107,0),MATCH(X$7,'[1]2.1 Pipelines_TA'!$J$7:$AD$7,0)),0)</f>
        <v>0</v>
      </c>
      <c r="Y69" s="61">
        <f>IFERROR(INDEX('[1]2.1 Pipelines_TA'!$J$64:$AD$107,MATCH($D69,'[1]2.1 Pipelines_TA'!$D$64:$D$107,0),MATCH(Y$7,'[1]2.1 Pipelines_TA'!$J$7:$AD$7,0)),0)</f>
        <v>0</v>
      </c>
      <c r="AB69" s="72">
        <f t="shared" si="41"/>
        <v>1949747.0611938681</v>
      </c>
      <c r="AC69" s="72">
        <f>SUM('[1]2.1 Pipelines_TA'!$O69:$AD69)</f>
        <v>1949747.0611938681</v>
      </c>
    </row>
    <row r="70" spans="4:29" ht="11.25" x14ac:dyDescent="0.15">
      <c r="D70" s="56" t="str">
        <f t="shared" si="42"/>
        <v>7 Pakenham to Dandenong</v>
      </c>
      <c r="J70" s="61">
        <f>IFERROR(INDEX('[1]2.1 Pipelines_TA'!$J$64:$AD$107,MATCH($D70,'[1]2.1 Pipelines_TA'!$D$64:$D$107,0),MATCH(J$7,'[1]2.1 Pipelines_TA'!$J$7:$AD$7,0)),0)</f>
        <v>0</v>
      </c>
      <c r="K70" s="61">
        <f>IFERROR(INDEX('[1]2.1 Pipelines_TA'!$J$64:$AD$107,MATCH($D70,'[1]2.1 Pipelines_TA'!$D$64:$D$107,0),MATCH(K$7,'[1]2.1 Pipelines_TA'!$J$7:$AD$7,0)),0)</f>
        <v>0</v>
      </c>
      <c r="L70" s="61">
        <f>IFERROR(INDEX('[1]2.1 Pipelines_TA'!$J$64:$AD$107,MATCH($D70,'[1]2.1 Pipelines_TA'!$D$64:$D$107,0),MATCH(L$7,'[1]2.1 Pipelines_TA'!$J$7:$AD$7,0)),0)</f>
        <v>0</v>
      </c>
      <c r="M70" s="61">
        <f>IFERROR(INDEX('[1]2.1 Pipelines_TA'!$J$64:$AD$107,MATCH($D70,'[1]2.1 Pipelines_TA'!$D$64:$D$107,0),MATCH(M$7,'[1]2.1 Pipelines_TA'!$J$7:$AD$7,0)),0)</f>
        <v>0</v>
      </c>
      <c r="N70" s="61">
        <f>IFERROR(INDEX('[1]2.1 Pipelines_TA'!$J$64:$AD$107,MATCH($D70,'[1]2.1 Pipelines_TA'!$D$64:$D$107,0),MATCH(N$7,'[1]2.1 Pipelines_TA'!$J$7:$AD$7,0)),0)</f>
        <v>0</v>
      </c>
      <c r="O70" s="61">
        <f>IFERROR(INDEX('[1]2.1 Pipelines_TA'!$J$64:$AD$107,MATCH($D70,'[1]2.1 Pipelines_TA'!$D$64:$D$107,0),MATCH(O$7,'[1]2.1 Pipelines_TA'!$J$7:$AD$7,0)),0)</f>
        <v>0</v>
      </c>
      <c r="P70" s="61">
        <f>IFERROR(INDEX('[1]2.1 Pipelines_TA'!$J$64:$AD$107,MATCH($D70,'[1]2.1 Pipelines_TA'!$D$64:$D$107,0),MATCH(P$7,'[1]2.1 Pipelines_TA'!$J$7:$AD$7,0)),0)</f>
        <v>0</v>
      </c>
      <c r="Q70" s="61">
        <f>IFERROR(INDEX('[1]2.1 Pipelines_TA'!$J$64:$AD$107,MATCH($D70,'[1]2.1 Pipelines_TA'!$D$64:$D$107,0),MATCH(Q$7,'[1]2.1 Pipelines_TA'!$J$7:$AD$7,0)),0)</f>
        <v>0</v>
      </c>
      <c r="R70" s="61">
        <f>IFERROR(INDEX('[1]2.1 Pipelines_TA'!$J$64:$AD$107,MATCH($D70,'[1]2.1 Pipelines_TA'!$D$64:$D$107,0),MATCH(R$7,'[1]2.1 Pipelines_TA'!$J$7:$AD$7,0)),0)</f>
        <v>0</v>
      </c>
      <c r="S70" s="61">
        <f>IFERROR(INDEX('[1]2.1 Pipelines_TA'!$J$64:$AD$107,MATCH($D70,'[1]2.1 Pipelines_TA'!$D$64:$D$107,0),MATCH(S$7,'[1]2.1 Pipelines_TA'!$J$7:$AD$7,0)),0)</f>
        <v>0</v>
      </c>
      <c r="T70" s="61">
        <f>IFERROR(INDEX('[1]2.1 Pipelines_TA'!$J$64:$AD$107,MATCH($D70,'[1]2.1 Pipelines_TA'!$D$64:$D$107,0),MATCH(T$7,'[1]2.1 Pipelines_TA'!$J$7:$AD$7,0)),0)</f>
        <v>0</v>
      </c>
      <c r="U70" s="61">
        <f>IFERROR(INDEX('[1]2.1 Pipelines_TA'!$J$64:$AD$107,MATCH($D70,'[1]2.1 Pipelines_TA'!$D$64:$D$107,0),MATCH(U$7,'[1]2.1 Pipelines_TA'!$J$7:$AD$7,0)),0)</f>
        <v>0</v>
      </c>
      <c r="V70" s="61">
        <f>IFERROR(INDEX('[1]2.1 Pipelines_TA'!$J$64:$AD$107,MATCH($D70,'[1]2.1 Pipelines_TA'!$D$64:$D$107,0),MATCH(V$7,'[1]2.1 Pipelines_TA'!$J$7:$AD$7,0)),0)</f>
        <v>0</v>
      </c>
      <c r="W70" s="61">
        <f>IFERROR(INDEX('[1]2.1 Pipelines_TA'!$J$64:$AD$107,MATCH($D70,'[1]2.1 Pipelines_TA'!$D$64:$D$107,0),MATCH(W$7,'[1]2.1 Pipelines_TA'!$J$7:$AD$7,0)),0)</f>
        <v>0</v>
      </c>
      <c r="X70" s="61">
        <f>IFERROR(INDEX('[1]2.1 Pipelines_TA'!$J$64:$AD$107,MATCH($D70,'[1]2.1 Pipelines_TA'!$D$64:$D$107,0),MATCH(X$7,'[1]2.1 Pipelines_TA'!$J$7:$AD$7,0)),0)</f>
        <v>0</v>
      </c>
      <c r="Y70" s="61">
        <f>IFERROR(INDEX('[1]2.1 Pipelines_TA'!$J$64:$AD$107,MATCH($D70,'[1]2.1 Pipelines_TA'!$D$64:$D$107,0),MATCH(Y$7,'[1]2.1 Pipelines_TA'!$J$7:$AD$7,0)),0)</f>
        <v>0</v>
      </c>
      <c r="AB70" s="72">
        <f t="shared" si="41"/>
        <v>0</v>
      </c>
      <c r="AC70" s="72">
        <f>SUM('[1]2.1 Pipelines_TA'!$O70:$AD70)</f>
        <v>0</v>
      </c>
    </row>
    <row r="71" spans="4:29" ht="11.25" x14ac:dyDescent="0.15">
      <c r="D71" s="56" t="str">
        <f t="shared" si="42"/>
        <v>8 Dandenong to St. Kilda</v>
      </c>
      <c r="J71" s="61">
        <f>IFERROR(INDEX('[1]2.1 Pipelines_TA'!$J$64:$AD$107,MATCH($D71,'[1]2.1 Pipelines_TA'!$D$64:$D$107,0),MATCH(J$7,'[1]2.1 Pipelines_TA'!$J$7:$AD$7,0)),0)</f>
        <v>570041.12</v>
      </c>
      <c r="K71" s="61">
        <f>IFERROR(INDEX('[1]2.1 Pipelines_TA'!$J$64:$AD$107,MATCH($D71,'[1]2.1 Pipelines_TA'!$D$64:$D$107,0),MATCH(K$7,'[1]2.1 Pipelines_TA'!$J$7:$AD$7,0)),0)</f>
        <v>0</v>
      </c>
      <c r="L71" s="61">
        <f>IFERROR(INDEX('[1]2.1 Pipelines_TA'!$J$64:$AD$107,MATCH($D71,'[1]2.1 Pipelines_TA'!$D$64:$D$107,0),MATCH(L$7,'[1]2.1 Pipelines_TA'!$J$7:$AD$7,0)),0)</f>
        <v>0</v>
      </c>
      <c r="M71" s="61">
        <f>IFERROR(INDEX('[1]2.1 Pipelines_TA'!$J$64:$AD$107,MATCH($D71,'[1]2.1 Pipelines_TA'!$D$64:$D$107,0),MATCH(M$7,'[1]2.1 Pipelines_TA'!$J$7:$AD$7,0)),0)</f>
        <v>0</v>
      </c>
      <c r="N71" s="61">
        <f>IFERROR(INDEX('[1]2.1 Pipelines_TA'!$J$64:$AD$107,MATCH($D71,'[1]2.1 Pipelines_TA'!$D$64:$D$107,0),MATCH(N$7,'[1]2.1 Pipelines_TA'!$J$7:$AD$7,0)),0)</f>
        <v>31800</v>
      </c>
      <c r="O71" s="61">
        <f>IFERROR(INDEX('[1]2.1 Pipelines_TA'!$J$64:$AD$107,MATCH($D71,'[1]2.1 Pipelines_TA'!$D$64:$D$107,0),MATCH(O$7,'[1]2.1 Pipelines_TA'!$J$7:$AD$7,0)),0)</f>
        <v>4134</v>
      </c>
      <c r="P71" s="61">
        <f>IFERROR(INDEX('[1]2.1 Pipelines_TA'!$J$64:$AD$107,MATCH($D71,'[1]2.1 Pipelines_TA'!$D$64:$D$107,0),MATCH(P$7,'[1]2.1 Pipelines_TA'!$J$7:$AD$7,0)),0)</f>
        <v>102008.31</v>
      </c>
      <c r="Q71" s="61">
        <f>IFERROR(INDEX('[1]2.1 Pipelines_TA'!$J$64:$AD$107,MATCH($D71,'[1]2.1 Pipelines_TA'!$D$64:$D$107,0),MATCH(Q$7,'[1]2.1 Pipelines_TA'!$J$7:$AD$7,0)),0)</f>
        <v>399325.46</v>
      </c>
      <c r="R71" s="61">
        <f>IFERROR(INDEX('[1]2.1 Pipelines_TA'!$J$64:$AD$107,MATCH($D71,'[1]2.1 Pipelines_TA'!$D$64:$D$107,0),MATCH(R$7,'[1]2.1 Pipelines_TA'!$J$7:$AD$7,0)),0)</f>
        <v>786168.69</v>
      </c>
      <c r="S71" s="61">
        <f>IFERROR(INDEX('[1]2.1 Pipelines_TA'!$J$64:$AD$107,MATCH($D71,'[1]2.1 Pipelines_TA'!$D$64:$D$107,0),MATCH(S$7,'[1]2.1 Pipelines_TA'!$J$7:$AD$7,0)),0)</f>
        <v>1115303.117306873</v>
      </c>
      <c r="T71" s="61">
        <f>IFERROR(INDEX('[1]2.1 Pipelines_TA'!$J$64:$AD$107,MATCH($D71,'[1]2.1 Pipelines_TA'!$D$64:$D$107,0),MATCH(T$7,'[1]2.1 Pipelines_TA'!$J$7:$AD$7,0)),0)</f>
        <v>2342068.650230702</v>
      </c>
      <c r="U71" s="61">
        <f>IFERROR(INDEX('[1]2.1 Pipelines_TA'!$J$64:$AD$107,MATCH($D71,'[1]2.1 Pipelines_TA'!$D$64:$D$107,0),MATCH(U$7,'[1]2.1 Pipelines_TA'!$J$7:$AD$7,0)),0)</f>
        <v>0</v>
      </c>
      <c r="V71" s="61">
        <f>IFERROR(INDEX('[1]2.1 Pipelines_TA'!$J$64:$AD$107,MATCH($D71,'[1]2.1 Pipelines_TA'!$D$64:$D$107,0),MATCH(V$7,'[1]2.1 Pipelines_TA'!$J$7:$AD$7,0)),0)</f>
        <v>0</v>
      </c>
      <c r="W71" s="61">
        <f>IFERROR(INDEX('[1]2.1 Pipelines_TA'!$J$64:$AD$107,MATCH($D71,'[1]2.1 Pipelines_TA'!$D$64:$D$107,0),MATCH(W$7,'[1]2.1 Pipelines_TA'!$J$7:$AD$7,0)),0)</f>
        <v>0</v>
      </c>
      <c r="X71" s="61">
        <f>IFERROR(INDEX('[1]2.1 Pipelines_TA'!$J$64:$AD$107,MATCH($D71,'[1]2.1 Pipelines_TA'!$D$64:$D$107,0),MATCH(X$7,'[1]2.1 Pipelines_TA'!$J$7:$AD$7,0)),0)</f>
        <v>0</v>
      </c>
      <c r="Y71" s="61">
        <f>IFERROR(INDEX('[1]2.1 Pipelines_TA'!$J$64:$AD$107,MATCH($D71,'[1]2.1 Pipelines_TA'!$D$64:$D$107,0),MATCH(Y$7,'[1]2.1 Pipelines_TA'!$J$7:$AD$7,0)),0)</f>
        <v>0</v>
      </c>
      <c r="AB71" s="72">
        <f t="shared" si="41"/>
        <v>5350849.3475375753</v>
      </c>
      <c r="AC71" s="72">
        <f>SUM('[1]2.1 Pipelines_TA'!$O71:$AD71)</f>
        <v>5350849.3475375753</v>
      </c>
    </row>
    <row r="72" spans="4:29" ht="11.25" x14ac:dyDescent="0.15">
      <c r="D72" s="56" t="str">
        <f t="shared" si="42"/>
        <v>9 St. Kilda to Werribee</v>
      </c>
      <c r="J72" s="61">
        <f>IFERROR(INDEX('[1]2.1 Pipelines_TA'!$J$64:$AD$107,MATCH($D72,'[1]2.1 Pipelines_TA'!$D$64:$D$107,0),MATCH(J$7,'[1]2.1 Pipelines_TA'!$J$7:$AD$7,0)),0)</f>
        <v>0</v>
      </c>
      <c r="K72" s="61">
        <f>IFERROR(INDEX('[1]2.1 Pipelines_TA'!$J$64:$AD$107,MATCH($D72,'[1]2.1 Pipelines_TA'!$D$64:$D$107,0),MATCH(K$7,'[1]2.1 Pipelines_TA'!$J$7:$AD$7,0)),0)</f>
        <v>0</v>
      </c>
      <c r="L72" s="61">
        <f>IFERROR(INDEX('[1]2.1 Pipelines_TA'!$J$64:$AD$107,MATCH($D72,'[1]2.1 Pipelines_TA'!$D$64:$D$107,0),MATCH(L$7,'[1]2.1 Pipelines_TA'!$J$7:$AD$7,0)),0)</f>
        <v>0</v>
      </c>
      <c r="M72" s="61">
        <f>IFERROR(INDEX('[1]2.1 Pipelines_TA'!$J$64:$AD$107,MATCH($D72,'[1]2.1 Pipelines_TA'!$D$64:$D$107,0),MATCH(M$7,'[1]2.1 Pipelines_TA'!$J$7:$AD$7,0)),0)</f>
        <v>20098.400000000001</v>
      </c>
      <c r="N72" s="61">
        <f>IFERROR(INDEX('[1]2.1 Pipelines_TA'!$J$64:$AD$107,MATCH($D72,'[1]2.1 Pipelines_TA'!$D$64:$D$107,0),MATCH(N$7,'[1]2.1 Pipelines_TA'!$J$7:$AD$7,0)),0)</f>
        <v>388795.23</v>
      </c>
      <c r="O72" s="61">
        <f>IFERROR(INDEX('[1]2.1 Pipelines_TA'!$J$64:$AD$107,MATCH($D72,'[1]2.1 Pipelines_TA'!$D$64:$D$107,0),MATCH(O$7,'[1]2.1 Pipelines_TA'!$J$7:$AD$7,0)),0)</f>
        <v>9615</v>
      </c>
      <c r="P72" s="61">
        <f>IFERROR(INDEX('[1]2.1 Pipelines_TA'!$J$64:$AD$107,MATCH($D72,'[1]2.1 Pipelines_TA'!$D$64:$D$107,0),MATCH(P$7,'[1]2.1 Pipelines_TA'!$J$7:$AD$7,0)),0)</f>
        <v>43451.64</v>
      </c>
      <c r="Q72" s="61">
        <f>IFERROR(INDEX('[1]2.1 Pipelines_TA'!$J$64:$AD$107,MATCH($D72,'[1]2.1 Pipelines_TA'!$D$64:$D$107,0),MATCH(Q$7,'[1]2.1 Pipelines_TA'!$J$7:$AD$7,0)),0)</f>
        <v>291089.17</v>
      </c>
      <c r="R72" s="61">
        <f>IFERROR(INDEX('[1]2.1 Pipelines_TA'!$J$64:$AD$107,MATCH($D72,'[1]2.1 Pipelines_TA'!$D$64:$D$107,0),MATCH(R$7,'[1]2.1 Pipelines_TA'!$J$7:$AD$7,0)),0)</f>
        <v>2623809.8200000003</v>
      </c>
      <c r="S72" s="61">
        <f>IFERROR(INDEX('[1]2.1 Pipelines_TA'!$J$64:$AD$107,MATCH($D72,'[1]2.1 Pipelines_TA'!$D$64:$D$107,0),MATCH(S$7,'[1]2.1 Pipelines_TA'!$J$7:$AD$7,0)),0)</f>
        <v>7001752.6983086634</v>
      </c>
      <c r="T72" s="61">
        <f>IFERROR(INDEX('[1]2.1 Pipelines_TA'!$J$64:$AD$107,MATCH($D72,'[1]2.1 Pipelines_TA'!$D$64:$D$107,0),MATCH(T$7,'[1]2.1 Pipelines_TA'!$J$7:$AD$7,0)),0)</f>
        <v>4466043.9265072523</v>
      </c>
      <c r="U72" s="61">
        <f>IFERROR(INDEX('[1]2.1 Pipelines_TA'!$J$64:$AD$107,MATCH($D72,'[1]2.1 Pipelines_TA'!$D$64:$D$107,0),MATCH(U$7,'[1]2.1 Pipelines_TA'!$J$7:$AD$7,0)),0)</f>
        <v>0</v>
      </c>
      <c r="V72" s="61">
        <f>IFERROR(INDEX('[1]2.1 Pipelines_TA'!$J$64:$AD$107,MATCH($D72,'[1]2.1 Pipelines_TA'!$D$64:$D$107,0),MATCH(V$7,'[1]2.1 Pipelines_TA'!$J$7:$AD$7,0)),0)</f>
        <v>0</v>
      </c>
      <c r="W72" s="61">
        <f>IFERROR(INDEX('[1]2.1 Pipelines_TA'!$J$64:$AD$107,MATCH($D72,'[1]2.1 Pipelines_TA'!$D$64:$D$107,0),MATCH(W$7,'[1]2.1 Pipelines_TA'!$J$7:$AD$7,0)),0)</f>
        <v>0</v>
      </c>
      <c r="X72" s="61">
        <f>IFERROR(INDEX('[1]2.1 Pipelines_TA'!$J$64:$AD$107,MATCH($D72,'[1]2.1 Pipelines_TA'!$D$64:$D$107,0),MATCH(X$7,'[1]2.1 Pipelines_TA'!$J$7:$AD$7,0)),0)</f>
        <v>0</v>
      </c>
      <c r="Y72" s="61">
        <f>IFERROR(INDEX('[1]2.1 Pipelines_TA'!$J$64:$AD$107,MATCH($D72,'[1]2.1 Pipelines_TA'!$D$64:$D$107,0),MATCH(Y$7,'[1]2.1 Pipelines_TA'!$J$7:$AD$7,0)),0)</f>
        <v>0</v>
      </c>
      <c r="AB72" s="72">
        <f t="shared" si="41"/>
        <v>14844655.884815916</v>
      </c>
      <c r="AC72" s="72">
        <f>SUM('[1]2.1 Pipelines_TA'!$O72:$AD72)</f>
        <v>14844655.884815916</v>
      </c>
    </row>
    <row r="73" spans="4:29" ht="11.25" x14ac:dyDescent="0.15">
      <c r="D73" s="56" t="str">
        <f t="shared" si="42"/>
        <v>10 Werribee to Geelong</v>
      </c>
      <c r="J73" s="61">
        <f>IFERROR(INDEX('[1]2.1 Pipelines_TA'!$J$64:$AD$107,MATCH($D73,'[1]2.1 Pipelines_TA'!$D$64:$D$107,0),MATCH(J$7,'[1]2.1 Pipelines_TA'!$J$7:$AD$7,0)),0)</f>
        <v>0</v>
      </c>
      <c r="K73" s="61">
        <f>IFERROR(INDEX('[1]2.1 Pipelines_TA'!$J$64:$AD$107,MATCH($D73,'[1]2.1 Pipelines_TA'!$D$64:$D$107,0),MATCH(K$7,'[1]2.1 Pipelines_TA'!$J$7:$AD$7,0)),0)</f>
        <v>0</v>
      </c>
      <c r="L73" s="61">
        <f>IFERROR(INDEX('[1]2.1 Pipelines_TA'!$J$64:$AD$107,MATCH($D73,'[1]2.1 Pipelines_TA'!$D$64:$D$107,0),MATCH(L$7,'[1]2.1 Pipelines_TA'!$J$7:$AD$7,0)),0)</f>
        <v>0</v>
      </c>
      <c r="M73" s="61">
        <f>IFERROR(INDEX('[1]2.1 Pipelines_TA'!$J$64:$AD$107,MATCH($D73,'[1]2.1 Pipelines_TA'!$D$64:$D$107,0),MATCH(M$7,'[1]2.1 Pipelines_TA'!$J$7:$AD$7,0)),0)</f>
        <v>0</v>
      </c>
      <c r="N73" s="61">
        <f>IFERROR(INDEX('[1]2.1 Pipelines_TA'!$J$64:$AD$107,MATCH($D73,'[1]2.1 Pipelines_TA'!$D$64:$D$107,0),MATCH(N$7,'[1]2.1 Pipelines_TA'!$J$7:$AD$7,0)),0)</f>
        <v>0</v>
      </c>
      <c r="O73" s="61">
        <f>IFERROR(INDEX('[1]2.1 Pipelines_TA'!$J$64:$AD$107,MATCH($D73,'[1]2.1 Pipelines_TA'!$D$64:$D$107,0),MATCH(O$7,'[1]2.1 Pipelines_TA'!$J$7:$AD$7,0)),0)</f>
        <v>0</v>
      </c>
      <c r="P73" s="61">
        <f>IFERROR(INDEX('[1]2.1 Pipelines_TA'!$J$64:$AD$107,MATCH($D73,'[1]2.1 Pipelines_TA'!$D$64:$D$107,0),MATCH(P$7,'[1]2.1 Pipelines_TA'!$J$7:$AD$7,0)),0)</f>
        <v>0</v>
      </c>
      <c r="Q73" s="61">
        <f>IFERROR(INDEX('[1]2.1 Pipelines_TA'!$J$64:$AD$107,MATCH($D73,'[1]2.1 Pipelines_TA'!$D$64:$D$107,0),MATCH(Q$7,'[1]2.1 Pipelines_TA'!$J$7:$AD$7,0)),0)</f>
        <v>0</v>
      </c>
      <c r="R73" s="61">
        <f>IFERROR(INDEX('[1]2.1 Pipelines_TA'!$J$64:$AD$107,MATCH($D73,'[1]2.1 Pipelines_TA'!$D$64:$D$107,0),MATCH(R$7,'[1]2.1 Pipelines_TA'!$J$7:$AD$7,0)),0)</f>
        <v>0</v>
      </c>
      <c r="S73" s="61">
        <f>IFERROR(INDEX('[1]2.1 Pipelines_TA'!$J$64:$AD$107,MATCH($D73,'[1]2.1 Pipelines_TA'!$D$64:$D$107,0),MATCH(S$7,'[1]2.1 Pipelines_TA'!$J$7:$AD$7,0)),0)</f>
        <v>0</v>
      </c>
      <c r="T73" s="61">
        <f>IFERROR(INDEX('[1]2.1 Pipelines_TA'!$J$64:$AD$107,MATCH($D73,'[1]2.1 Pipelines_TA'!$D$64:$D$107,0),MATCH(T$7,'[1]2.1 Pipelines_TA'!$J$7:$AD$7,0)),0)</f>
        <v>0</v>
      </c>
      <c r="U73" s="61">
        <f>IFERROR(INDEX('[1]2.1 Pipelines_TA'!$J$64:$AD$107,MATCH($D73,'[1]2.1 Pipelines_TA'!$D$64:$D$107,0),MATCH(U$7,'[1]2.1 Pipelines_TA'!$J$7:$AD$7,0)),0)</f>
        <v>0</v>
      </c>
      <c r="V73" s="61">
        <f>IFERROR(INDEX('[1]2.1 Pipelines_TA'!$J$64:$AD$107,MATCH($D73,'[1]2.1 Pipelines_TA'!$D$64:$D$107,0),MATCH(V$7,'[1]2.1 Pipelines_TA'!$J$7:$AD$7,0)),0)</f>
        <v>0</v>
      </c>
      <c r="W73" s="61">
        <f>IFERROR(INDEX('[1]2.1 Pipelines_TA'!$J$64:$AD$107,MATCH($D73,'[1]2.1 Pipelines_TA'!$D$64:$D$107,0),MATCH(W$7,'[1]2.1 Pipelines_TA'!$J$7:$AD$7,0)),0)</f>
        <v>0</v>
      </c>
      <c r="X73" s="61">
        <f>IFERROR(INDEX('[1]2.1 Pipelines_TA'!$J$64:$AD$107,MATCH($D73,'[1]2.1 Pipelines_TA'!$D$64:$D$107,0),MATCH(X$7,'[1]2.1 Pipelines_TA'!$J$7:$AD$7,0)),0)</f>
        <v>0</v>
      </c>
      <c r="Y73" s="61">
        <f>IFERROR(INDEX('[1]2.1 Pipelines_TA'!$J$64:$AD$107,MATCH($D73,'[1]2.1 Pipelines_TA'!$D$64:$D$107,0),MATCH(Y$7,'[1]2.1 Pipelines_TA'!$J$7:$AD$7,0)),0)</f>
        <v>0</v>
      </c>
      <c r="AB73" s="72">
        <f t="shared" si="41"/>
        <v>0</v>
      </c>
      <c r="AC73" s="72">
        <f>SUM('[1]2.1 Pipelines_TA'!$O73:$AD73)</f>
        <v>0</v>
      </c>
    </row>
    <row r="74" spans="4:29" ht="11.25" x14ac:dyDescent="0.15">
      <c r="D74" s="56" t="str">
        <f t="shared" si="42"/>
        <v>11 Brooklyn to Ballan Junction</v>
      </c>
      <c r="J74" s="61">
        <f>IFERROR(INDEX('[1]2.1 Pipelines_TA'!$J$64:$AD$107,MATCH($D74,'[1]2.1 Pipelines_TA'!$D$64:$D$107,0),MATCH(J$7,'[1]2.1 Pipelines_TA'!$J$7:$AD$7,0)),0)</f>
        <v>0</v>
      </c>
      <c r="K74" s="61">
        <f>IFERROR(INDEX('[1]2.1 Pipelines_TA'!$J$64:$AD$107,MATCH($D74,'[1]2.1 Pipelines_TA'!$D$64:$D$107,0),MATCH(K$7,'[1]2.1 Pipelines_TA'!$J$7:$AD$7,0)),0)</f>
        <v>0</v>
      </c>
      <c r="L74" s="61">
        <f>IFERROR(INDEX('[1]2.1 Pipelines_TA'!$J$64:$AD$107,MATCH($D74,'[1]2.1 Pipelines_TA'!$D$64:$D$107,0),MATCH(L$7,'[1]2.1 Pipelines_TA'!$J$7:$AD$7,0)),0)</f>
        <v>0</v>
      </c>
      <c r="M74" s="61">
        <f>IFERROR(INDEX('[1]2.1 Pipelines_TA'!$J$64:$AD$107,MATCH($D74,'[1]2.1 Pipelines_TA'!$D$64:$D$107,0),MATCH(M$7,'[1]2.1 Pipelines_TA'!$J$7:$AD$7,0)),0)</f>
        <v>0</v>
      </c>
      <c r="N74" s="61">
        <f>IFERROR(INDEX('[1]2.1 Pipelines_TA'!$J$64:$AD$107,MATCH($D74,'[1]2.1 Pipelines_TA'!$D$64:$D$107,0),MATCH(N$7,'[1]2.1 Pipelines_TA'!$J$7:$AD$7,0)),0)</f>
        <v>0</v>
      </c>
      <c r="O74" s="61">
        <f>IFERROR(INDEX('[1]2.1 Pipelines_TA'!$J$64:$AD$107,MATCH($D74,'[1]2.1 Pipelines_TA'!$D$64:$D$107,0),MATCH(O$7,'[1]2.1 Pipelines_TA'!$J$7:$AD$7,0)),0)</f>
        <v>92532.57</v>
      </c>
      <c r="P74" s="61">
        <f>IFERROR(INDEX('[1]2.1 Pipelines_TA'!$J$64:$AD$107,MATCH($D74,'[1]2.1 Pipelines_TA'!$D$64:$D$107,0),MATCH(P$7,'[1]2.1 Pipelines_TA'!$J$7:$AD$7,0)),0)</f>
        <v>24938.92</v>
      </c>
      <c r="Q74" s="61">
        <f>IFERROR(INDEX('[1]2.1 Pipelines_TA'!$J$64:$AD$107,MATCH($D74,'[1]2.1 Pipelines_TA'!$D$64:$D$107,0),MATCH(Q$7,'[1]2.1 Pipelines_TA'!$J$7:$AD$7,0)),0)</f>
        <v>43.98</v>
      </c>
      <c r="R74" s="61">
        <f>IFERROR(INDEX('[1]2.1 Pipelines_TA'!$J$64:$AD$107,MATCH($D74,'[1]2.1 Pipelines_TA'!$D$64:$D$107,0),MATCH(R$7,'[1]2.1 Pipelines_TA'!$J$7:$AD$7,0)),0)</f>
        <v>0</v>
      </c>
      <c r="S74" s="61">
        <f>IFERROR(INDEX('[1]2.1 Pipelines_TA'!$J$64:$AD$107,MATCH($D74,'[1]2.1 Pipelines_TA'!$D$64:$D$107,0),MATCH(S$7,'[1]2.1 Pipelines_TA'!$J$7:$AD$7,0)),0)</f>
        <v>0</v>
      </c>
      <c r="T74" s="61">
        <f>IFERROR(INDEX('[1]2.1 Pipelines_TA'!$J$64:$AD$107,MATCH($D74,'[1]2.1 Pipelines_TA'!$D$64:$D$107,0),MATCH(T$7,'[1]2.1 Pipelines_TA'!$J$7:$AD$7,0)),0)</f>
        <v>0</v>
      </c>
      <c r="U74" s="61">
        <f>IFERROR(INDEX('[1]2.1 Pipelines_TA'!$J$64:$AD$107,MATCH($D74,'[1]2.1 Pipelines_TA'!$D$64:$D$107,0),MATCH(U$7,'[1]2.1 Pipelines_TA'!$J$7:$AD$7,0)),0)</f>
        <v>0</v>
      </c>
      <c r="V74" s="61">
        <f>IFERROR(INDEX('[1]2.1 Pipelines_TA'!$J$64:$AD$107,MATCH($D74,'[1]2.1 Pipelines_TA'!$D$64:$D$107,0),MATCH(V$7,'[1]2.1 Pipelines_TA'!$J$7:$AD$7,0)),0)</f>
        <v>0</v>
      </c>
      <c r="W74" s="61">
        <f>IFERROR(INDEX('[1]2.1 Pipelines_TA'!$J$64:$AD$107,MATCH($D74,'[1]2.1 Pipelines_TA'!$D$64:$D$107,0),MATCH(W$7,'[1]2.1 Pipelines_TA'!$J$7:$AD$7,0)),0)</f>
        <v>0</v>
      </c>
      <c r="X74" s="61">
        <f>IFERROR(INDEX('[1]2.1 Pipelines_TA'!$J$64:$AD$107,MATCH($D74,'[1]2.1 Pipelines_TA'!$D$64:$D$107,0),MATCH(X$7,'[1]2.1 Pipelines_TA'!$J$7:$AD$7,0)),0)</f>
        <v>0</v>
      </c>
      <c r="Y74" s="61">
        <f>IFERROR(INDEX('[1]2.1 Pipelines_TA'!$J$64:$AD$107,MATCH($D74,'[1]2.1 Pipelines_TA'!$D$64:$D$107,0),MATCH(Y$7,'[1]2.1 Pipelines_TA'!$J$7:$AD$7,0)),0)</f>
        <v>0</v>
      </c>
      <c r="AB74" s="72">
        <f t="shared" si="41"/>
        <v>117515.47</v>
      </c>
      <c r="AC74" s="72">
        <f>SUM('[1]2.1 Pipelines_TA'!$O74:$AD74)</f>
        <v>117515.47</v>
      </c>
    </row>
    <row r="75" spans="4:29" ht="11.25" x14ac:dyDescent="0.15">
      <c r="D75" s="56" t="str">
        <f t="shared" si="42"/>
        <v>12 Ballan Junction to Ballarat</v>
      </c>
      <c r="J75" s="61">
        <f>IFERROR(INDEX('[1]2.1 Pipelines_TA'!$J$64:$AD$107,MATCH($D75,'[1]2.1 Pipelines_TA'!$D$64:$D$107,0),MATCH(J$7,'[1]2.1 Pipelines_TA'!$J$7:$AD$7,0)),0)</f>
        <v>0</v>
      </c>
      <c r="K75" s="61">
        <f>IFERROR(INDEX('[1]2.1 Pipelines_TA'!$J$64:$AD$107,MATCH($D75,'[1]2.1 Pipelines_TA'!$D$64:$D$107,0),MATCH(K$7,'[1]2.1 Pipelines_TA'!$J$7:$AD$7,0)),0)</f>
        <v>0</v>
      </c>
      <c r="L75" s="61">
        <f>IFERROR(INDEX('[1]2.1 Pipelines_TA'!$J$64:$AD$107,MATCH($D75,'[1]2.1 Pipelines_TA'!$D$64:$D$107,0),MATCH(L$7,'[1]2.1 Pipelines_TA'!$J$7:$AD$7,0)),0)</f>
        <v>0</v>
      </c>
      <c r="M75" s="61">
        <f>IFERROR(INDEX('[1]2.1 Pipelines_TA'!$J$64:$AD$107,MATCH($D75,'[1]2.1 Pipelines_TA'!$D$64:$D$107,0),MATCH(M$7,'[1]2.1 Pipelines_TA'!$J$7:$AD$7,0)),0)</f>
        <v>0</v>
      </c>
      <c r="N75" s="61">
        <f>IFERROR(INDEX('[1]2.1 Pipelines_TA'!$J$64:$AD$107,MATCH($D75,'[1]2.1 Pipelines_TA'!$D$64:$D$107,0),MATCH(N$7,'[1]2.1 Pipelines_TA'!$J$7:$AD$7,0)),0)</f>
        <v>0</v>
      </c>
      <c r="O75" s="61">
        <f>IFERROR(INDEX('[1]2.1 Pipelines_TA'!$J$64:$AD$107,MATCH($D75,'[1]2.1 Pipelines_TA'!$D$64:$D$107,0),MATCH(O$7,'[1]2.1 Pipelines_TA'!$J$7:$AD$7,0)),0)</f>
        <v>0</v>
      </c>
      <c r="P75" s="61">
        <f>IFERROR(INDEX('[1]2.1 Pipelines_TA'!$J$64:$AD$107,MATCH($D75,'[1]2.1 Pipelines_TA'!$D$64:$D$107,0),MATCH(P$7,'[1]2.1 Pipelines_TA'!$J$7:$AD$7,0)),0)</f>
        <v>0</v>
      </c>
      <c r="Q75" s="61">
        <f>IFERROR(INDEX('[1]2.1 Pipelines_TA'!$J$64:$AD$107,MATCH($D75,'[1]2.1 Pipelines_TA'!$D$64:$D$107,0),MATCH(Q$7,'[1]2.1 Pipelines_TA'!$J$7:$AD$7,0)),0)</f>
        <v>0</v>
      </c>
      <c r="R75" s="61">
        <f>IFERROR(INDEX('[1]2.1 Pipelines_TA'!$J$64:$AD$107,MATCH($D75,'[1]2.1 Pipelines_TA'!$D$64:$D$107,0),MATCH(R$7,'[1]2.1 Pipelines_TA'!$J$7:$AD$7,0)),0)</f>
        <v>0</v>
      </c>
      <c r="S75" s="61">
        <f>IFERROR(INDEX('[1]2.1 Pipelines_TA'!$J$64:$AD$107,MATCH($D75,'[1]2.1 Pipelines_TA'!$D$64:$D$107,0),MATCH(S$7,'[1]2.1 Pipelines_TA'!$J$7:$AD$7,0)),0)</f>
        <v>0</v>
      </c>
      <c r="T75" s="61">
        <f>IFERROR(INDEX('[1]2.1 Pipelines_TA'!$J$64:$AD$107,MATCH($D75,'[1]2.1 Pipelines_TA'!$D$64:$D$107,0),MATCH(T$7,'[1]2.1 Pipelines_TA'!$J$7:$AD$7,0)),0)</f>
        <v>0</v>
      </c>
      <c r="U75" s="61">
        <f>IFERROR(INDEX('[1]2.1 Pipelines_TA'!$J$64:$AD$107,MATCH($D75,'[1]2.1 Pipelines_TA'!$D$64:$D$107,0),MATCH(U$7,'[1]2.1 Pipelines_TA'!$J$7:$AD$7,0)),0)</f>
        <v>0</v>
      </c>
      <c r="V75" s="61">
        <f>IFERROR(INDEX('[1]2.1 Pipelines_TA'!$J$64:$AD$107,MATCH($D75,'[1]2.1 Pipelines_TA'!$D$64:$D$107,0),MATCH(V$7,'[1]2.1 Pipelines_TA'!$J$7:$AD$7,0)),0)</f>
        <v>0</v>
      </c>
      <c r="W75" s="61">
        <f>IFERROR(INDEX('[1]2.1 Pipelines_TA'!$J$64:$AD$107,MATCH($D75,'[1]2.1 Pipelines_TA'!$D$64:$D$107,0),MATCH(W$7,'[1]2.1 Pipelines_TA'!$J$7:$AD$7,0)),0)</f>
        <v>0</v>
      </c>
      <c r="X75" s="61">
        <f>IFERROR(INDEX('[1]2.1 Pipelines_TA'!$J$64:$AD$107,MATCH($D75,'[1]2.1 Pipelines_TA'!$D$64:$D$107,0),MATCH(X$7,'[1]2.1 Pipelines_TA'!$J$7:$AD$7,0)),0)</f>
        <v>0</v>
      </c>
      <c r="Y75" s="61">
        <f>IFERROR(INDEX('[1]2.1 Pipelines_TA'!$J$64:$AD$107,MATCH($D75,'[1]2.1 Pipelines_TA'!$D$64:$D$107,0),MATCH(Y$7,'[1]2.1 Pipelines_TA'!$J$7:$AD$7,0)),0)</f>
        <v>0</v>
      </c>
      <c r="AB75" s="72">
        <f t="shared" si="41"/>
        <v>0</v>
      </c>
      <c r="AC75" s="72">
        <f>SUM('[1]2.1 Pipelines_TA'!$O75:$AD75)</f>
        <v>0</v>
      </c>
    </row>
    <row r="76" spans="4:29" ht="11.25" x14ac:dyDescent="0.15">
      <c r="D76" s="56" t="str">
        <f t="shared" si="42"/>
        <v>13 Wollert to Euroa</v>
      </c>
      <c r="J76" s="61">
        <f>IFERROR(INDEX('[1]2.1 Pipelines_TA'!$J$64:$AD$107,MATCH($D76,'[1]2.1 Pipelines_TA'!$D$64:$D$107,0),MATCH(J$7,'[1]2.1 Pipelines_TA'!$J$7:$AD$7,0)),0)</f>
        <v>0</v>
      </c>
      <c r="K76" s="61">
        <f>IFERROR(INDEX('[1]2.1 Pipelines_TA'!$J$64:$AD$107,MATCH($D76,'[1]2.1 Pipelines_TA'!$D$64:$D$107,0),MATCH(K$7,'[1]2.1 Pipelines_TA'!$J$7:$AD$7,0)),0)</f>
        <v>6019753.3845269866</v>
      </c>
      <c r="L76" s="61">
        <f>IFERROR(INDEX('[1]2.1 Pipelines_TA'!$J$64:$AD$107,MATCH($D76,'[1]2.1 Pipelines_TA'!$D$64:$D$107,0),MATCH(L$7,'[1]2.1 Pipelines_TA'!$J$7:$AD$7,0)),0)</f>
        <v>86063199.599999994</v>
      </c>
      <c r="M76" s="61">
        <f>IFERROR(INDEX('[1]2.1 Pipelines_TA'!$J$64:$AD$107,MATCH($D76,'[1]2.1 Pipelines_TA'!$D$64:$D$107,0),MATCH(M$7,'[1]2.1 Pipelines_TA'!$J$7:$AD$7,0)),0)</f>
        <v>71647574.462953418</v>
      </c>
      <c r="N76" s="61">
        <f>IFERROR(INDEX('[1]2.1 Pipelines_TA'!$J$64:$AD$107,MATCH($D76,'[1]2.1 Pipelines_TA'!$D$64:$D$107,0),MATCH(N$7,'[1]2.1 Pipelines_TA'!$J$7:$AD$7,0)),0)</f>
        <v>75155218.611623734</v>
      </c>
      <c r="O76" s="61">
        <f>IFERROR(INDEX('[1]2.1 Pipelines_TA'!$J$64:$AD$107,MATCH($D76,'[1]2.1 Pipelines_TA'!$D$64:$D$107,0),MATCH(O$7,'[1]2.1 Pipelines_TA'!$J$7:$AD$7,0)),0)</f>
        <v>42225262.342809074</v>
      </c>
      <c r="P76" s="61">
        <f>IFERROR(INDEX('[1]2.1 Pipelines_TA'!$J$64:$AD$107,MATCH($D76,'[1]2.1 Pipelines_TA'!$D$64:$D$107,0),MATCH(P$7,'[1]2.1 Pipelines_TA'!$J$7:$AD$7,0)),0)</f>
        <v>8706048.9299999829</v>
      </c>
      <c r="Q76" s="61">
        <f>IFERROR(INDEX('[1]2.1 Pipelines_TA'!$J$64:$AD$107,MATCH($D76,'[1]2.1 Pipelines_TA'!$D$64:$D$107,0),MATCH(Q$7,'[1]2.1 Pipelines_TA'!$J$7:$AD$7,0)),0)</f>
        <v>1827690.7414524057</v>
      </c>
      <c r="R76" s="61">
        <f>IFERROR(INDEX('[1]2.1 Pipelines_TA'!$J$64:$AD$107,MATCH($D76,'[1]2.1 Pipelines_TA'!$D$64:$D$107,0),MATCH(R$7,'[1]2.1 Pipelines_TA'!$J$7:$AD$7,0)),0)</f>
        <v>1369093.8395058785</v>
      </c>
      <c r="S76" s="61">
        <f>IFERROR(INDEX('[1]2.1 Pipelines_TA'!$J$64:$AD$107,MATCH($D76,'[1]2.1 Pipelines_TA'!$D$64:$D$107,0),MATCH(S$7,'[1]2.1 Pipelines_TA'!$J$7:$AD$7,0)),0)</f>
        <v>130249.6918341041</v>
      </c>
      <c r="T76" s="61">
        <f>IFERROR(INDEX('[1]2.1 Pipelines_TA'!$J$64:$AD$107,MATCH($D76,'[1]2.1 Pipelines_TA'!$D$64:$D$107,0),MATCH(T$7,'[1]2.1 Pipelines_TA'!$J$7:$AD$7,0)),0)</f>
        <v>0</v>
      </c>
      <c r="U76" s="61">
        <f>IFERROR(INDEX('[1]2.1 Pipelines_TA'!$J$64:$AD$107,MATCH($D76,'[1]2.1 Pipelines_TA'!$D$64:$D$107,0),MATCH(U$7,'[1]2.1 Pipelines_TA'!$J$7:$AD$7,0)),0)</f>
        <v>0</v>
      </c>
      <c r="V76" s="61">
        <f>IFERROR(INDEX('[1]2.1 Pipelines_TA'!$J$64:$AD$107,MATCH($D76,'[1]2.1 Pipelines_TA'!$D$64:$D$107,0),MATCH(V$7,'[1]2.1 Pipelines_TA'!$J$7:$AD$7,0)),0)</f>
        <v>0</v>
      </c>
      <c r="W76" s="61">
        <f>IFERROR(INDEX('[1]2.1 Pipelines_TA'!$J$64:$AD$107,MATCH($D76,'[1]2.1 Pipelines_TA'!$D$64:$D$107,0),MATCH(W$7,'[1]2.1 Pipelines_TA'!$J$7:$AD$7,0)),0)</f>
        <v>0</v>
      </c>
      <c r="X76" s="61">
        <f>IFERROR(INDEX('[1]2.1 Pipelines_TA'!$J$64:$AD$107,MATCH($D76,'[1]2.1 Pipelines_TA'!$D$64:$D$107,0),MATCH(X$7,'[1]2.1 Pipelines_TA'!$J$7:$AD$7,0)),0)</f>
        <v>0</v>
      </c>
      <c r="Y76" s="61">
        <f>IFERROR(INDEX('[1]2.1 Pipelines_TA'!$J$64:$AD$107,MATCH($D76,'[1]2.1 Pipelines_TA'!$D$64:$D$107,0),MATCH(Y$7,'[1]2.1 Pipelines_TA'!$J$7:$AD$7,0)),0)</f>
        <v>0</v>
      </c>
      <c r="AB76" s="72">
        <f t="shared" si="41"/>
        <v>293144091.60470551</v>
      </c>
      <c r="AC76" s="72">
        <f>SUM('[1]2.1 Pipelines_TA'!$O76:$AD76)</f>
        <v>293144091.60470551</v>
      </c>
    </row>
    <row r="77" spans="4:29" ht="11.25" x14ac:dyDescent="0.15">
      <c r="D77" s="56" t="str">
        <f t="shared" si="42"/>
        <v>14 Ballan Junction to Daylesford Jctn</v>
      </c>
      <c r="J77" s="61">
        <f>IFERROR(INDEX('[1]2.1 Pipelines_TA'!$J$64:$AD$107,MATCH($D77,'[1]2.1 Pipelines_TA'!$D$64:$D$107,0),MATCH(J$7,'[1]2.1 Pipelines_TA'!$J$7:$AD$7,0)),0)</f>
        <v>0</v>
      </c>
      <c r="K77" s="61">
        <f>IFERROR(INDEX('[1]2.1 Pipelines_TA'!$J$64:$AD$107,MATCH($D77,'[1]2.1 Pipelines_TA'!$D$64:$D$107,0),MATCH(K$7,'[1]2.1 Pipelines_TA'!$J$7:$AD$7,0)),0)</f>
        <v>0</v>
      </c>
      <c r="L77" s="61">
        <f>IFERROR(INDEX('[1]2.1 Pipelines_TA'!$J$64:$AD$107,MATCH($D77,'[1]2.1 Pipelines_TA'!$D$64:$D$107,0),MATCH(L$7,'[1]2.1 Pipelines_TA'!$J$7:$AD$7,0)),0)</f>
        <v>0</v>
      </c>
      <c r="M77" s="61">
        <f>IFERROR(INDEX('[1]2.1 Pipelines_TA'!$J$64:$AD$107,MATCH($D77,'[1]2.1 Pipelines_TA'!$D$64:$D$107,0),MATCH(M$7,'[1]2.1 Pipelines_TA'!$J$7:$AD$7,0)),0)</f>
        <v>0</v>
      </c>
      <c r="N77" s="61">
        <f>IFERROR(INDEX('[1]2.1 Pipelines_TA'!$J$64:$AD$107,MATCH($D77,'[1]2.1 Pipelines_TA'!$D$64:$D$107,0),MATCH(N$7,'[1]2.1 Pipelines_TA'!$J$7:$AD$7,0)),0)</f>
        <v>0</v>
      </c>
      <c r="O77" s="61">
        <f>IFERROR(INDEX('[1]2.1 Pipelines_TA'!$J$64:$AD$107,MATCH($D77,'[1]2.1 Pipelines_TA'!$D$64:$D$107,0),MATCH(O$7,'[1]2.1 Pipelines_TA'!$J$7:$AD$7,0)),0)</f>
        <v>0</v>
      </c>
      <c r="P77" s="61">
        <f>IFERROR(INDEX('[1]2.1 Pipelines_TA'!$J$64:$AD$107,MATCH($D77,'[1]2.1 Pipelines_TA'!$D$64:$D$107,0),MATCH(P$7,'[1]2.1 Pipelines_TA'!$J$7:$AD$7,0)),0)</f>
        <v>0</v>
      </c>
      <c r="Q77" s="61">
        <f>IFERROR(INDEX('[1]2.1 Pipelines_TA'!$J$64:$AD$107,MATCH($D77,'[1]2.1 Pipelines_TA'!$D$64:$D$107,0),MATCH(Q$7,'[1]2.1 Pipelines_TA'!$J$7:$AD$7,0)),0)</f>
        <v>0</v>
      </c>
      <c r="R77" s="61">
        <f>IFERROR(INDEX('[1]2.1 Pipelines_TA'!$J$64:$AD$107,MATCH($D77,'[1]2.1 Pipelines_TA'!$D$64:$D$107,0),MATCH(R$7,'[1]2.1 Pipelines_TA'!$J$7:$AD$7,0)),0)</f>
        <v>0</v>
      </c>
      <c r="S77" s="61">
        <f>IFERROR(INDEX('[1]2.1 Pipelines_TA'!$J$64:$AD$107,MATCH($D77,'[1]2.1 Pipelines_TA'!$D$64:$D$107,0),MATCH(S$7,'[1]2.1 Pipelines_TA'!$J$7:$AD$7,0)),0)</f>
        <v>0</v>
      </c>
      <c r="T77" s="61">
        <f>IFERROR(INDEX('[1]2.1 Pipelines_TA'!$J$64:$AD$107,MATCH($D77,'[1]2.1 Pipelines_TA'!$D$64:$D$107,0),MATCH(T$7,'[1]2.1 Pipelines_TA'!$J$7:$AD$7,0)),0)</f>
        <v>0</v>
      </c>
      <c r="U77" s="61">
        <f>IFERROR(INDEX('[1]2.1 Pipelines_TA'!$J$64:$AD$107,MATCH($D77,'[1]2.1 Pipelines_TA'!$D$64:$D$107,0),MATCH(U$7,'[1]2.1 Pipelines_TA'!$J$7:$AD$7,0)),0)</f>
        <v>0</v>
      </c>
      <c r="V77" s="61">
        <f>IFERROR(INDEX('[1]2.1 Pipelines_TA'!$J$64:$AD$107,MATCH($D77,'[1]2.1 Pipelines_TA'!$D$64:$D$107,0),MATCH(V$7,'[1]2.1 Pipelines_TA'!$J$7:$AD$7,0)),0)</f>
        <v>0</v>
      </c>
      <c r="W77" s="61">
        <f>IFERROR(INDEX('[1]2.1 Pipelines_TA'!$J$64:$AD$107,MATCH($D77,'[1]2.1 Pipelines_TA'!$D$64:$D$107,0),MATCH(W$7,'[1]2.1 Pipelines_TA'!$J$7:$AD$7,0)),0)</f>
        <v>0</v>
      </c>
      <c r="X77" s="61">
        <f>IFERROR(INDEX('[1]2.1 Pipelines_TA'!$J$64:$AD$107,MATCH($D77,'[1]2.1 Pipelines_TA'!$D$64:$D$107,0),MATCH(X$7,'[1]2.1 Pipelines_TA'!$J$7:$AD$7,0)),0)</f>
        <v>0</v>
      </c>
      <c r="Y77" s="61">
        <f>IFERROR(INDEX('[1]2.1 Pipelines_TA'!$J$64:$AD$107,MATCH($D77,'[1]2.1 Pipelines_TA'!$D$64:$D$107,0),MATCH(Y$7,'[1]2.1 Pipelines_TA'!$J$7:$AD$7,0)),0)</f>
        <v>0</v>
      </c>
      <c r="AB77" s="72">
        <f t="shared" si="41"/>
        <v>0</v>
      </c>
      <c r="AC77" s="72">
        <f>SUM('[1]2.1 Pipelines_TA'!$O77:$AD77)</f>
        <v>0</v>
      </c>
    </row>
    <row r="78" spans="4:29" ht="11.25" x14ac:dyDescent="0.15">
      <c r="D78" s="56" t="str">
        <f t="shared" si="42"/>
        <v>15 Daylesford Junction to Bendigo</v>
      </c>
      <c r="J78" s="61">
        <f>IFERROR(INDEX('[1]2.1 Pipelines_TA'!$J$64:$AD$107,MATCH($D78,'[1]2.1 Pipelines_TA'!$D$64:$D$107,0),MATCH(J$7,'[1]2.1 Pipelines_TA'!$J$7:$AD$7,0)),0)</f>
        <v>211371.1</v>
      </c>
      <c r="K78" s="61">
        <f>IFERROR(INDEX('[1]2.1 Pipelines_TA'!$J$64:$AD$107,MATCH($D78,'[1]2.1 Pipelines_TA'!$D$64:$D$107,0),MATCH(K$7,'[1]2.1 Pipelines_TA'!$J$7:$AD$7,0)),0)</f>
        <v>25899.119999999995</v>
      </c>
      <c r="L78" s="61">
        <f>IFERROR(INDEX('[1]2.1 Pipelines_TA'!$J$64:$AD$107,MATCH($D78,'[1]2.1 Pipelines_TA'!$D$64:$D$107,0),MATCH(L$7,'[1]2.1 Pipelines_TA'!$J$7:$AD$7,0)),0)</f>
        <v>0</v>
      </c>
      <c r="M78" s="61">
        <f>IFERROR(INDEX('[1]2.1 Pipelines_TA'!$J$64:$AD$107,MATCH($D78,'[1]2.1 Pipelines_TA'!$D$64:$D$107,0),MATCH(M$7,'[1]2.1 Pipelines_TA'!$J$7:$AD$7,0)),0)</f>
        <v>0</v>
      </c>
      <c r="N78" s="61">
        <f>IFERROR(INDEX('[1]2.1 Pipelines_TA'!$J$64:$AD$107,MATCH($D78,'[1]2.1 Pipelines_TA'!$D$64:$D$107,0),MATCH(N$7,'[1]2.1 Pipelines_TA'!$J$7:$AD$7,0)),0)</f>
        <v>0</v>
      </c>
      <c r="O78" s="61">
        <f>IFERROR(INDEX('[1]2.1 Pipelines_TA'!$J$64:$AD$107,MATCH($D78,'[1]2.1 Pipelines_TA'!$D$64:$D$107,0),MATCH(O$7,'[1]2.1 Pipelines_TA'!$J$7:$AD$7,0)),0)</f>
        <v>0</v>
      </c>
      <c r="P78" s="61">
        <f>IFERROR(INDEX('[1]2.1 Pipelines_TA'!$J$64:$AD$107,MATCH($D78,'[1]2.1 Pipelines_TA'!$D$64:$D$107,0),MATCH(P$7,'[1]2.1 Pipelines_TA'!$J$7:$AD$7,0)),0)</f>
        <v>0</v>
      </c>
      <c r="Q78" s="61">
        <f>IFERROR(INDEX('[1]2.1 Pipelines_TA'!$J$64:$AD$107,MATCH($D78,'[1]2.1 Pipelines_TA'!$D$64:$D$107,0),MATCH(Q$7,'[1]2.1 Pipelines_TA'!$J$7:$AD$7,0)),0)</f>
        <v>0</v>
      </c>
      <c r="R78" s="61">
        <f>IFERROR(INDEX('[1]2.1 Pipelines_TA'!$J$64:$AD$107,MATCH($D78,'[1]2.1 Pipelines_TA'!$D$64:$D$107,0),MATCH(R$7,'[1]2.1 Pipelines_TA'!$J$7:$AD$7,0)),0)</f>
        <v>0</v>
      </c>
      <c r="S78" s="61">
        <f>IFERROR(INDEX('[1]2.1 Pipelines_TA'!$J$64:$AD$107,MATCH($D78,'[1]2.1 Pipelines_TA'!$D$64:$D$107,0),MATCH(S$7,'[1]2.1 Pipelines_TA'!$J$7:$AD$7,0)),0)</f>
        <v>0</v>
      </c>
      <c r="T78" s="61">
        <f>IFERROR(INDEX('[1]2.1 Pipelines_TA'!$J$64:$AD$107,MATCH($D78,'[1]2.1 Pipelines_TA'!$D$64:$D$107,0),MATCH(T$7,'[1]2.1 Pipelines_TA'!$J$7:$AD$7,0)),0)</f>
        <v>0</v>
      </c>
      <c r="U78" s="61">
        <f>IFERROR(INDEX('[1]2.1 Pipelines_TA'!$J$64:$AD$107,MATCH($D78,'[1]2.1 Pipelines_TA'!$D$64:$D$107,0),MATCH(U$7,'[1]2.1 Pipelines_TA'!$J$7:$AD$7,0)),0)</f>
        <v>0</v>
      </c>
      <c r="V78" s="61">
        <f>IFERROR(INDEX('[1]2.1 Pipelines_TA'!$J$64:$AD$107,MATCH($D78,'[1]2.1 Pipelines_TA'!$D$64:$D$107,0),MATCH(V$7,'[1]2.1 Pipelines_TA'!$J$7:$AD$7,0)),0)</f>
        <v>0</v>
      </c>
      <c r="W78" s="61">
        <f>IFERROR(INDEX('[1]2.1 Pipelines_TA'!$J$64:$AD$107,MATCH($D78,'[1]2.1 Pipelines_TA'!$D$64:$D$107,0),MATCH(W$7,'[1]2.1 Pipelines_TA'!$J$7:$AD$7,0)),0)</f>
        <v>0</v>
      </c>
      <c r="X78" s="61">
        <f>IFERROR(INDEX('[1]2.1 Pipelines_TA'!$J$64:$AD$107,MATCH($D78,'[1]2.1 Pipelines_TA'!$D$64:$D$107,0),MATCH(X$7,'[1]2.1 Pipelines_TA'!$J$7:$AD$7,0)),0)</f>
        <v>0</v>
      </c>
      <c r="Y78" s="61">
        <f>IFERROR(INDEX('[1]2.1 Pipelines_TA'!$J$64:$AD$107,MATCH($D78,'[1]2.1 Pipelines_TA'!$D$64:$D$107,0),MATCH(Y$7,'[1]2.1 Pipelines_TA'!$J$7:$AD$7,0)),0)</f>
        <v>0</v>
      </c>
      <c r="AB78" s="72">
        <f t="shared" si="41"/>
        <v>237270.22</v>
      </c>
      <c r="AC78" s="72">
        <f>SUM('[1]2.1 Pipelines_TA'!$O78:$AD78)</f>
        <v>237270.22</v>
      </c>
    </row>
    <row r="79" spans="4:29" ht="11.25" x14ac:dyDescent="0.15">
      <c r="D79" s="56" t="str">
        <f t="shared" si="42"/>
        <v>16 Guilford to Maryborough</v>
      </c>
      <c r="J79" s="61">
        <f>IFERROR(INDEX('[1]2.1 Pipelines_TA'!$J$64:$AD$107,MATCH($D79,'[1]2.1 Pipelines_TA'!$D$64:$D$107,0),MATCH(J$7,'[1]2.1 Pipelines_TA'!$J$7:$AD$7,0)),0)</f>
        <v>0</v>
      </c>
      <c r="K79" s="61">
        <f>IFERROR(INDEX('[1]2.1 Pipelines_TA'!$J$64:$AD$107,MATCH($D79,'[1]2.1 Pipelines_TA'!$D$64:$D$107,0),MATCH(K$7,'[1]2.1 Pipelines_TA'!$J$7:$AD$7,0)),0)</f>
        <v>0</v>
      </c>
      <c r="L79" s="61">
        <f>IFERROR(INDEX('[1]2.1 Pipelines_TA'!$J$64:$AD$107,MATCH($D79,'[1]2.1 Pipelines_TA'!$D$64:$D$107,0),MATCH(L$7,'[1]2.1 Pipelines_TA'!$J$7:$AD$7,0)),0)</f>
        <v>0</v>
      </c>
      <c r="M79" s="61">
        <f>IFERROR(INDEX('[1]2.1 Pipelines_TA'!$J$64:$AD$107,MATCH($D79,'[1]2.1 Pipelines_TA'!$D$64:$D$107,0),MATCH(M$7,'[1]2.1 Pipelines_TA'!$J$7:$AD$7,0)),0)</f>
        <v>0</v>
      </c>
      <c r="N79" s="61">
        <f>IFERROR(INDEX('[1]2.1 Pipelines_TA'!$J$64:$AD$107,MATCH($D79,'[1]2.1 Pipelines_TA'!$D$64:$D$107,0),MATCH(N$7,'[1]2.1 Pipelines_TA'!$J$7:$AD$7,0)),0)</f>
        <v>0</v>
      </c>
      <c r="O79" s="61">
        <f>IFERROR(INDEX('[1]2.1 Pipelines_TA'!$J$64:$AD$107,MATCH($D79,'[1]2.1 Pipelines_TA'!$D$64:$D$107,0),MATCH(O$7,'[1]2.1 Pipelines_TA'!$J$7:$AD$7,0)),0)</f>
        <v>0</v>
      </c>
      <c r="P79" s="61">
        <f>IFERROR(INDEX('[1]2.1 Pipelines_TA'!$J$64:$AD$107,MATCH($D79,'[1]2.1 Pipelines_TA'!$D$64:$D$107,0),MATCH(P$7,'[1]2.1 Pipelines_TA'!$J$7:$AD$7,0)),0)</f>
        <v>0</v>
      </c>
      <c r="Q79" s="61">
        <f>IFERROR(INDEX('[1]2.1 Pipelines_TA'!$J$64:$AD$107,MATCH($D79,'[1]2.1 Pipelines_TA'!$D$64:$D$107,0),MATCH(Q$7,'[1]2.1 Pipelines_TA'!$J$7:$AD$7,0)),0)</f>
        <v>0</v>
      </c>
      <c r="R79" s="61">
        <f>IFERROR(INDEX('[1]2.1 Pipelines_TA'!$J$64:$AD$107,MATCH($D79,'[1]2.1 Pipelines_TA'!$D$64:$D$107,0),MATCH(R$7,'[1]2.1 Pipelines_TA'!$J$7:$AD$7,0)),0)</f>
        <v>0</v>
      </c>
      <c r="S79" s="61">
        <f>IFERROR(INDEX('[1]2.1 Pipelines_TA'!$J$64:$AD$107,MATCH($D79,'[1]2.1 Pipelines_TA'!$D$64:$D$107,0),MATCH(S$7,'[1]2.1 Pipelines_TA'!$J$7:$AD$7,0)),0)</f>
        <v>0</v>
      </c>
      <c r="T79" s="61">
        <f>IFERROR(INDEX('[1]2.1 Pipelines_TA'!$J$64:$AD$107,MATCH($D79,'[1]2.1 Pipelines_TA'!$D$64:$D$107,0),MATCH(T$7,'[1]2.1 Pipelines_TA'!$J$7:$AD$7,0)),0)</f>
        <v>0</v>
      </c>
      <c r="U79" s="61">
        <f>IFERROR(INDEX('[1]2.1 Pipelines_TA'!$J$64:$AD$107,MATCH($D79,'[1]2.1 Pipelines_TA'!$D$64:$D$107,0),MATCH(U$7,'[1]2.1 Pipelines_TA'!$J$7:$AD$7,0)),0)</f>
        <v>0</v>
      </c>
      <c r="V79" s="61">
        <f>IFERROR(INDEX('[1]2.1 Pipelines_TA'!$J$64:$AD$107,MATCH($D79,'[1]2.1 Pipelines_TA'!$D$64:$D$107,0),MATCH(V$7,'[1]2.1 Pipelines_TA'!$J$7:$AD$7,0)),0)</f>
        <v>0</v>
      </c>
      <c r="W79" s="61">
        <f>IFERROR(INDEX('[1]2.1 Pipelines_TA'!$J$64:$AD$107,MATCH($D79,'[1]2.1 Pipelines_TA'!$D$64:$D$107,0),MATCH(W$7,'[1]2.1 Pipelines_TA'!$J$7:$AD$7,0)),0)</f>
        <v>0</v>
      </c>
      <c r="X79" s="61">
        <f>IFERROR(INDEX('[1]2.1 Pipelines_TA'!$J$64:$AD$107,MATCH($D79,'[1]2.1 Pipelines_TA'!$D$64:$D$107,0),MATCH(X$7,'[1]2.1 Pipelines_TA'!$J$7:$AD$7,0)),0)</f>
        <v>0</v>
      </c>
      <c r="Y79" s="61">
        <f>IFERROR(INDEX('[1]2.1 Pipelines_TA'!$J$64:$AD$107,MATCH($D79,'[1]2.1 Pipelines_TA'!$D$64:$D$107,0),MATCH(Y$7,'[1]2.1 Pipelines_TA'!$J$7:$AD$7,0)),0)</f>
        <v>0</v>
      </c>
      <c r="AB79" s="72">
        <f t="shared" si="41"/>
        <v>0</v>
      </c>
      <c r="AC79" s="72">
        <f>SUM('[1]2.1 Pipelines_TA'!$O79:$AD79)</f>
        <v>0</v>
      </c>
    </row>
    <row r="80" spans="4:29" ht="11.25" x14ac:dyDescent="0.15">
      <c r="D80" s="56" t="str">
        <f t="shared" si="42"/>
        <v>17 Wandong to Daylesford Junction</v>
      </c>
      <c r="J80" s="61">
        <f>IFERROR(INDEX('[1]2.1 Pipelines_TA'!$J$64:$AD$107,MATCH($D80,'[1]2.1 Pipelines_TA'!$D$64:$D$107,0),MATCH(J$7,'[1]2.1 Pipelines_TA'!$J$7:$AD$7,0)),0)</f>
        <v>0</v>
      </c>
      <c r="K80" s="61">
        <f>IFERROR(INDEX('[1]2.1 Pipelines_TA'!$J$64:$AD$107,MATCH($D80,'[1]2.1 Pipelines_TA'!$D$64:$D$107,0),MATCH(K$7,'[1]2.1 Pipelines_TA'!$J$7:$AD$7,0)),0)</f>
        <v>0</v>
      </c>
      <c r="L80" s="61">
        <f>IFERROR(INDEX('[1]2.1 Pipelines_TA'!$J$64:$AD$107,MATCH($D80,'[1]2.1 Pipelines_TA'!$D$64:$D$107,0),MATCH(L$7,'[1]2.1 Pipelines_TA'!$J$7:$AD$7,0)),0)</f>
        <v>0</v>
      </c>
      <c r="M80" s="61">
        <f>IFERROR(INDEX('[1]2.1 Pipelines_TA'!$J$64:$AD$107,MATCH($D80,'[1]2.1 Pipelines_TA'!$D$64:$D$107,0),MATCH(M$7,'[1]2.1 Pipelines_TA'!$J$7:$AD$7,0)),0)</f>
        <v>0</v>
      </c>
      <c r="N80" s="61">
        <f>IFERROR(INDEX('[1]2.1 Pipelines_TA'!$J$64:$AD$107,MATCH($D80,'[1]2.1 Pipelines_TA'!$D$64:$D$107,0),MATCH(N$7,'[1]2.1 Pipelines_TA'!$J$7:$AD$7,0)),0)</f>
        <v>0</v>
      </c>
      <c r="O80" s="61">
        <f>IFERROR(INDEX('[1]2.1 Pipelines_TA'!$J$64:$AD$107,MATCH($D80,'[1]2.1 Pipelines_TA'!$D$64:$D$107,0),MATCH(O$7,'[1]2.1 Pipelines_TA'!$J$7:$AD$7,0)),0)</f>
        <v>0</v>
      </c>
      <c r="P80" s="61">
        <f>IFERROR(INDEX('[1]2.1 Pipelines_TA'!$J$64:$AD$107,MATCH($D80,'[1]2.1 Pipelines_TA'!$D$64:$D$107,0),MATCH(P$7,'[1]2.1 Pipelines_TA'!$J$7:$AD$7,0)),0)</f>
        <v>0</v>
      </c>
      <c r="Q80" s="61">
        <f>IFERROR(INDEX('[1]2.1 Pipelines_TA'!$J$64:$AD$107,MATCH($D80,'[1]2.1 Pipelines_TA'!$D$64:$D$107,0),MATCH(Q$7,'[1]2.1 Pipelines_TA'!$J$7:$AD$7,0)),0)</f>
        <v>0</v>
      </c>
      <c r="R80" s="61">
        <f>IFERROR(INDEX('[1]2.1 Pipelines_TA'!$J$64:$AD$107,MATCH($D80,'[1]2.1 Pipelines_TA'!$D$64:$D$107,0),MATCH(R$7,'[1]2.1 Pipelines_TA'!$J$7:$AD$7,0)),0)</f>
        <v>0</v>
      </c>
      <c r="S80" s="61">
        <f>IFERROR(INDEX('[1]2.1 Pipelines_TA'!$J$64:$AD$107,MATCH($D80,'[1]2.1 Pipelines_TA'!$D$64:$D$107,0),MATCH(S$7,'[1]2.1 Pipelines_TA'!$J$7:$AD$7,0)),0)</f>
        <v>0</v>
      </c>
      <c r="T80" s="61">
        <f>IFERROR(INDEX('[1]2.1 Pipelines_TA'!$J$64:$AD$107,MATCH($D80,'[1]2.1 Pipelines_TA'!$D$64:$D$107,0),MATCH(T$7,'[1]2.1 Pipelines_TA'!$J$7:$AD$7,0)),0)</f>
        <v>0</v>
      </c>
      <c r="U80" s="61">
        <f>IFERROR(INDEX('[1]2.1 Pipelines_TA'!$J$64:$AD$107,MATCH($D80,'[1]2.1 Pipelines_TA'!$D$64:$D$107,0),MATCH(U$7,'[1]2.1 Pipelines_TA'!$J$7:$AD$7,0)),0)</f>
        <v>0</v>
      </c>
      <c r="V80" s="61">
        <f>IFERROR(INDEX('[1]2.1 Pipelines_TA'!$J$64:$AD$107,MATCH($D80,'[1]2.1 Pipelines_TA'!$D$64:$D$107,0),MATCH(V$7,'[1]2.1 Pipelines_TA'!$J$7:$AD$7,0)),0)</f>
        <v>0</v>
      </c>
      <c r="W80" s="61">
        <f>IFERROR(INDEX('[1]2.1 Pipelines_TA'!$J$64:$AD$107,MATCH($D80,'[1]2.1 Pipelines_TA'!$D$64:$D$107,0),MATCH(W$7,'[1]2.1 Pipelines_TA'!$J$7:$AD$7,0)),0)</f>
        <v>0</v>
      </c>
      <c r="X80" s="61">
        <f>IFERROR(INDEX('[1]2.1 Pipelines_TA'!$J$64:$AD$107,MATCH($D80,'[1]2.1 Pipelines_TA'!$D$64:$D$107,0),MATCH(X$7,'[1]2.1 Pipelines_TA'!$J$7:$AD$7,0)),0)</f>
        <v>0</v>
      </c>
      <c r="Y80" s="61">
        <f>IFERROR(INDEX('[1]2.1 Pipelines_TA'!$J$64:$AD$107,MATCH($D80,'[1]2.1 Pipelines_TA'!$D$64:$D$107,0),MATCH(Y$7,'[1]2.1 Pipelines_TA'!$J$7:$AD$7,0)),0)</f>
        <v>0</v>
      </c>
      <c r="AB80" s="72">
        <f t="shared" si="41"/>
        <v>0</v>
      </c>
      <c r="AC80" s="72">
        <f>SUM('[1]2.1 Pipelines_TA'!$O80:$AD80)</f>
        <v>0</v>
      </c>
    </row>
    <row r="81" spans="4:29" ht="11.25" x14ac:dyDescent="0.15">
      <c r="D81" s="56" t="str">
        <f t="shared" si="42"/>
        <v>18 Euroa to Wodonga</v>
      </c>
      <c r="J81" s="61">
        <f>IFERROR(INDEX('[1]2.1 Pipelines_TA'!$J$64:$AD$107,MATCH($D81,'[1]2.1 Pipelines_TA'!$D$64:$D$107,0),MATCH(J$7,'[1]2.1 Pipelines_TA'!$J$7:$AD$7,0)),0)</f>
        <v>0</v>
      </c>
      <c r="K81" s="61">
        <f>IFERROR(INDEX('[1]2.1 Pipelines_TA'!$J$64:$AD$107,MATCH($D81,'[1]2.1 Pipelines_TA'!$D$64:$D$107,0),MATCH(K$7,'[1]2.1 Pipelines_TA'!$J$7:$AD$7,0)),0)</f>
        <v>0</v>
      </c>
      <c r="L81" s="61">
        <f>IFERROR(INDEX('[1]2.1 Pipelines_TA'!$J$64:$AD$107,MATCH($D81,'[1]2.1 Pipelines_TA'!$D$64:$D$107,0),MATCH(L$7,'[1]2.1 Pipelines_TA'!$J$7:$AD$7,0)),0)</f>
        <v>0</v>
      </c>
      <c r="M81" s="61">
        <f>IFERROR(INDEX('[1]2.1 Pipelines_TA'!$J$64:$AD$107,MATCH($D81,'[1]2.1 Pipelines_TA'!$D$64:$D$107,0),MATCH(M$7,'[1]2.1 Pipelines_TA'!$J$7:$AD$7,0)),0)</f>
        <v>0</v>
      </c>
      <c r="N81" s="61">
        <f>IFERROR(INDEX('[1]2.1 Pipelines_TA'!$J$64:$AD$107,MATCH($D81,'[1]2.1 Pipelines_TA'!$D$64:$D$107,0),MATCH(N$7,'[1]2.1 Pipelines_TA'!$J$7:$AD$7,0)),0)</f>
        <v>0</v>
      </c>
      <c r="O81" s="61">
        <f>IFERROR(INDEX('[1]2.1 Pipelines_TA'!$J$64:$AD$107,MATCH($D81,'[1]2.1 Pipelines_TA'!$D$64:$D$107,0),MATCH(O$7,'[1]2.1 Pipelines_TA'!$J$7:$AD$7,0)),0)</f>
        <v>0</v>
      </c>
      <c r="P81" s="61">
        <f>IFERROR(INDEX('[1]2.1 Pipelines_TA'!$J$64:$AD$107,MATCH($D81,'[1]2.1 Pipelines_TA'!$D$64:$D$107,0),MATCH(P$7,'[1]2.1 Pipelines_TA'!$J$7:$AD$7,0)),0)</f>
        <v>0</v>
      </c>
      <c r="Q81" s="61">
        <f>IFERROR(INDEX('[1]2.1 Pipelines_TA'!$J$64:$AD$107,MATCH($D81,'[1]2.1 Pipelines_TA'!$D$64:$D$107,0),MATCH(Q$7,'[1]2.1 Pipelines_TA'!$J$7:$AD$7,0)),0)</f>
        <v>0</v>
      </c>
      <c r="R81" s="61">
        <f>IFERROR(INDEX('[1]2.1 Pipelines_TA'!$J$64:$AD$107,MATCH($D81,'[1]2.1 Pipelines_TA'!$D$64:$D$107,0),MATCH(R$7,'[1]2.1 Pipelines_TA'!$J$7:$AD$7,0)),0)</f>
        <v>0</v>
      </c>
      <c r="S81" s="61">
        <f>IFERROR(INDEX('[1]2.1 Pipelines_TA'!$J$64:$AD$107,MATCH($D81,'[1]2.1 Pipelines_TA'!$D$64:$D$107,0),MATCH(S$7,'[1]2.1 Pipelines_TA'!$J$7:$AD$7,0)),0)</f>
        <v>0</v>
      </c>
      <c r="T81" s="61">
        <f>IFERROR(INDEX('[1]2.1 Pipelines_TA'!$J$64:$AD$107,MATCH($D81,'[1]2.1 Pipelines_TA'!$D$64:$D$107,0),MATCH(T$7,'[1]2.1 Pipelines_TA'!$J$7:$AD$7,0)),0)</f>
        <v>0</v>
      </c>
      <c r="U81" s="61">
        <f>IFERROR(INDEX('[1]2.1 Pipelines_TA'!$J$64:$AD$107,MATCH($D81,'[1]2.1 Pipelines_TA'!$D$64:$D$107,0),MATCH(U$7,'[1]2.1 Pipelines_TA'!$J$7:$AD$7,0)),0)</f>
        <v>0</v>
      </c>
      <c r="V81" s="61">
        <f>IFERROR(INDEX('[1]2.1 Pipelines_TA'!$J$64:$AD$107,MATCH($D81,'[1]2.1 Pipelines_TA'!$D$64:$D$107,0),MATCH(V$7,'[1]2.1 Pipelines_TA'!$J$7:$AD$7,0)),0)</f>
        <v>0</v>
      </c>
      <c r="W81" s="61">
        <f>IFERROR(INDEX('[1]2.1 Pipelines_TA'!$J$64:$AD$107,MATCH($D81,'[1]2.1 Pipelines_TA'!$D$64:$D$107,0),MATCH(W$7,'[1]2.1 Pipelines_TA'!$J$7:$AD$7,0)),0)</f>
        <v>0</v>
      </c>
      <c r="X81" s="61">
        <f>IFERROR(INDEX('[1]2.1 Pipelines_TA'!$J$64:$AD$107,MATCH($D81,'[1]2.1 Pipelines_TA'!$D$64:$D$107,0),MATCH(X$7,'[1]2.1 Pipelines_TA'!$J$7:$AD$7,0)),0)</f>
        <v>0</v>
      </c>
      <c r="Y81" s="61">
        <f>IFERROR(INDEX('[1]2.1 Pipelines_TA'!$J$64:$AD$107,MATCH($D81,'[1]2.1 Pipelines_TA'!$D$64:$D$107,0),MATCH(Y$7,'[1]2.1 Pipelines_TA'!$J$7:$AD$7,0)),0)</f>
        <v>0</v>
      </c>
      <c r="AB81" s="72">
        <f t="shared" si="41"/>
        <v>0</v>
      </c>
      <c r="AC81" s="72">
        <f>SUM('[1]2.1 Pipelines_TA'!$O81:$AD81)</f>
        <v>0</v>
      </c>
    </row>
    <row r="82" spans="4:29" ht="11.25" x14ac:dyDescent="0.15">
      <c r="D82" s="56" t="str">
        <f t="shared" si="42"/>
        <v>19 Euroa to Kyabram</v>
      </c>
      <c r="J82" s="61">
        <f>IFERROR(INDEX('[1]2.1 Pipelines_TA'!$J$64:$AD$107,MATCH($D82,'[1]2.1 Pipelines_TA'!$D$64:$D$107,0),MATCH(J$7,'[1]2.1 Pipelines_TA'!$J$7:$AD$7,0)),0)</f>
        <v>0</v>
      </c>
      <c r="K82" s="61">
        <f>IFERROR(INDEX('[1]2.1 Pipelines_TA'!$J$64:$AD$107,MATCH($D82,'[1]2.1 Pipelines_TA'!$D$64:$D$107,0),MATCH(K$7,'[1]2.1 Pipelines_TA'!$J$7:$AD$7,0)),0)</f>
        <v>0</v>
      </c>
      <c r="L82" s="61">
        <f>IFERROR(INDEX('[1]2.1 Pipelines_TA'!$J$64:$AD$107,MATCH($D82,'[1]2.1 Pipelines_TA'!$D$64:$D$107,0),MATCH(L$7,'[1]2.1 Pipelines_TA'!$J$7:$AD$7,0)),0)</f>
        <v>0</v>
      </c>
      <c r="M82" s="61">
        <f>IFERROR(INDEX('[1]2.1 Pipelines_TA'!$J$64:$AD$107,MATCH($D82,'[1]2.1 Pipelines_TA'!$D$64:$D$107,0),MATCH(M$7,'[1]2.1 Pipelines_TA'!$J$7:$AD$7,0)),0)</f>
        <v>0</v>
      </c>
      <c r="N82" s="61">
        <f>IFERROR(INDEX('[1]2.1 Pipelines_TA'!$J$64:$AD$107,MATCH($D82,'[1]2.1 Pipelines_TA'!$D$64:$D$107,0),MATCH(N$7,'[1]2.1 Pipelines_TA'!$J$7:$AD$7,0)),0)</f>
        <v>0</v>
      </c>
      <c r="O82" s="61">
        <f>IFERROR(INDEX('[1]2.1 Pipelines_TA'!$J$64:$AD$107,MATCH($D82,'[1]2.1 Pipelines_TA'!$D$64:$D$107,0),MATCH(O$7,'[1]2.1 Pipelines_TA'!$J$7:$AD$7,0)),0)</f>
        <v>0</v>
      </c>
      <c r="P82" s="61">
        <f>IFERROR(INDEX('[1]2.1 Pipelines_TA'!$J$64:$AD$107,MATCH($D82,'[1]2.1 Pipelines_TA'!$D$64:$D$107,0),MATCH(P$7,'[1]2.1 Pipelines_TA'!$J$7:$AD$7,0)),0)</f>
        <v>0</v>
      </c>
      <c r="Q82" s="61">
        <f>IFERROR(INDEX('[1]2.1 Pipelines_TA'!$J$64:$AD$107,MATCH($D82,'[1]2.1 Pipelines_TA'!$D$64:$D$107,0),MATCH(Q$7,'[1]2.1 Pipelines_TA'!$J$7:$AD$7,0)),0)</f>
        <v>0</v>
      </c>
      <c r="R82" s="61">
        <f>IFERROR(INDEX('[1]2.1 Pipelines_TA'!$J$64:$AD$107,MATCH($D82,'[1]2.1 Pipelines_TA'!$D$64:$D$107,0),MATCH(R$7,'[1]2.1 Pipelines_TA'!$J$7:$AD$7,0)),0)</f>
        <v>0</v>
      </c>
      <c r="S82" s="61">
        <f>IFERROR(INDEX('[1]2.1 Pipelines_TA'!$J$64:$AD$107,MATCH($D82,'[1]2.1 Pipelines_TA'!$D$64:$D$107,0),MATCH(S$7,'[1]2.1 Pipelines_TA'!$J$7:$AD$7,0)),0)</f>
        <v>0</v>
      </c>
      <c r="T82" s="61">
        <f>IFERROR(INDEX('[1]2.1 Pipelines_TA'!$J$64:$AD$107,MATCH($D82,'[1]2.1 Pipelines_TA'!$D$64:$D$107,0),MATCH(T$7,'[1]2.1 Pipelines_TA'!$J$7:$AD$7,0)),0)</f>
        <v>0</v>
      </c>
      <c r="U82" s="61">
        <f>IFERROR(INDEX('[1]2.1 Pipelines_TA'!$J$64:$AD$107,MATCH($D82,'[1]2.1 Pipelines_TA'!$D$64:$D$107,0),MATCH(U$7,'[1]2.1 Pipelines_TA'!$J$7:$AD$7,0)),0)</f>
        <v>0</v>
      </c>
      <c r="V82" s="61">
        <f>IFERROR(INDEX('[1]2.1 Pipelines_TA'!$J$64:$AD$107,MATCH($D82,'[1]2.1 Pipelines_TA'!$D$64:$D$107,0),MATCH(V$7,'[1]2.1 Pipelines_TA'!$J$7:$AD$7,0)),0)</f>
        <v>0</v>
      </c>
      <c r="W82" s="61">
        <f>IFERROR(INDEX('[1]2.1 Pipelines_TA'!$J$64:$AD$107,MATCH($D82,'[1]2.1 Pipelines_TA'!$D$64:$D$107,0),MATCH(W$7,'[1]2.1 Pipelines_TA'!$J$7:$AD$7,0)),0)</f>
        <v>0</v>
      </c>
      <c r="X82" s="61">
        <f>IFERROR(INDEX('[1]2.1 Pipelines_TA'!$J$64:$AD$107,MATCH($D82,'[1]2.1 Pipelines_TA'!$D$64:$D$107,0),MATCH(X$7,'[1]2.1 Pipelines_TA'!$J$7:$AD$7,0)),0)</f>
        <v>0</v>
      </c>
      <c r="Y82" s="61">
        <f>IFERROR(INDEX('[1]2.1 Pipelines_TA'!$J$64:$AD$107,MATCH($D82,'[1]2.1 Pipelines_TA'!$D$64:$D$107,0),MATCH(Y$7,'[1]2.1 Pipelines_TA'!$J$7:$AD$7,0)),0)</f>
        <v>0</v>
      </c>
      <c r="AB82" s="72">
        <f t="shared" si="41"/>
        <v>0</v>
      </c>
      <c r="AC82" s="72">
        <f>SUM('[1]2.1 Pipelines_TA'!$O82:$AD82)</f>
        <v>0</v>
      </c>
    </row>
    <row r="83" spans="4:29" ht="11.25" x14ac:dyDescent="0.15">
      <c r="D83" s="56" t="str">
        <f t="shared" si="42"/>
        <v>20 Kyabram to Echuca</v>
      </c>
      <c r="J83" s="61">
        <f>IFERROR(INDEX('[1]2.1 Pipelines_TA'!$J$64:$AD$107,MATCH($D83,'[1]2.1 Pipelines_TA'!$D$64:$D$107,0),MATCH(J$7,'[1]2.1 Pipelines_TA'!$J$7:$AD$7,0)),0)</f>
        <v>0</v>
      </c>
      <c r="K83" s="61">
        <f>IFERROR(INDEX('[1]2.1 Pipelines_TA'!$J$64:$AD$107,MATCH($D83,'[1]2.1 Pipelines_TA'!$D$64:$D$107,0),MATCH(K$7,'[1]2.1 Pipelines_TA'!$J$7:$AD$7,0)),0)</f>
        <v>0</v>
      </c>
      <c r="L83" s="61">
        <f>IFERROR(INDEX('[1]2.1 Pipelines_TA'!$J$64:$AD$107,MATCH($D83,'[1]2.1 Pipelines_TA'!$D$64:$D$107,0),MATCH(L$7,'[1]2.1 Pipelines_TA'!$J$7:$AD$7,0)),0)</f>
        <v>0</v>
      </c>
      <c r="M83" s="61">
        <f>IFERROR(INDEX('[1]2.1 Pipelines_TA'!$J$64:$AD$107,MATCH($D83,'[1]2.1 Pipelines_TA'!$D$64:$D$107,0),MATCH(M$7,'[1]2.1 Pipelines_TA'!$J$7:$AD$7,0)),0)</f>
        <v>0</v>
      </c>
      <c r="N83" s="61">
        <f>IFERROR(INDEX('[1]2.1 Pipelines_TA'!$J$64:$AD$107,MATCH($D83,'[1]2.1 Pipelines_TA'!$D$64:$D$107,0),MATCH(N$7,'[1]2.1 Pipelines_TA'!$J$7:$AD$7,0)),0)</f>
        <v>0</v>
      </c>
      <c r="O83" s="61">
        <f>IFERROR(INDEX('[1]2.1 Pipelines_TA'!$J$64:$AD$107,MATCH($D83,'[1]2.1 Pipelines_TA'!$D$64:$D$107,0),MATCH(O$7,'[1]2.1 Pipelines_TA'!$J$7:$AD$7,0)),0)</f>
        <v>0</v>
      </c>
      <c r="P83" s="61">
        <f>IFERROR(INDEX('[1]2.1 Pipelines_TA'!$J$64:$AD$107,MATCH($D83,'[1]2.1 Pipelines_TA'!$D$64:$D$107,0),MATCH(P$7,'[1]2.1 Pipelines_TA'!$J$7:$AD$7,0)),0)</f>
        <v>0</v>
      </c>
      <c r="Q83" s="61">
        <f>IFERROR(INDEX('[1]2.1 Pipelines_TA'!$J$64:$AD$107,MATCH($D83,'[1]2.1 Pipelines_TA'!$D$64:$D$107,0),MATCH(Q$7,'[1]2.1 Pipelines_TA'!$J$7:$AD$7,0)),0)</f>
        <v>0</v>
      </c>
      <c r="R83" s="61">
        <f>IFERROR(INDEX('[1]2.1 Pipelines_TA'!$J$64:$AD$107,MATCH($D83,'[1]2.1 Pipelines_TA'!$D$64:$D$107,0),MATCH(R$7,'[1]2.1 Pipelines_TA'!$J$7:$AD$7,0)),0)</f>
        <v>0</v>
      </c>
      <c r="S83" s="61">
        <f>IFERROR(INDEX('[1]2.1 Pipelines_TA'!$J$64:$AD$107,MATCH($D83,'[1]2.1 Pipelines_TA'!$D$64:$D$107,0),MATCH(S$7,'[1]2.1 Pipelines_TA'!$J$7:$AD$7,0)),0)</f>
        <v>0</v>
      </c>
      <c r="T83" s="61">
        <f>IFERROR(INDEX('[1]2.1 Pipelines_TA'!$J$64:$AD$107,MATCH($D83,'[1]2.1 Pipelines_TA'!$D$64:$D$107,0),MATCH(T$7,'[1]2.1 Pipelines_TA'!$J$7:$AD$7,0)),0)</f>
        <v>0</v>
      </c>
      <c r="U83" s="61">
        <f>IFERROR(INDEX('[1]2.1 Pipelines_TA'!$J$64:$AD$107,MATCH($D83,'[1]2.1 Pipelines_TA'!$D$64:$D$107,0),MATCH(U$7,'[1]2.1 Pipelines_TA'!$J$7:$AD$7,0)),0)</f>
        <v>0</v>
      </c>
      <c r="V83" s="61">
        <f>IFERROR(INDEX('[1]2.1 Pipelines_TA'!$J$64:$AD$107,MATCH($D83,'[1]2.1 Pipelines_TA'!$D$64:$D$107,0),MATCH(V$7,'[1]2.1 Pipelines_TA'!$J$7:$AD$7,0)),0)</f>
        <v>0</v>
      </c>
      <c r="W83" s="61">
        <f>IFERROR(INDEX('[1]2.1 Pipelines_TA'!$J$64:$AD$107,MATCH($D83,'[1]2.1 Pipelines_TA'!$D$64:$D$107,0),MATCH(W$7,'[1]2.1 Pipelines_TA'!$J$7:$AD$7,0)),0)</f>
        <v>0</v>
      </c>
      <c r="X83" s="61">
        <f>IFERROR(INDEX('[1]2.1 Pipelines_TA'!$J$64:$AD$107,MATCH($D83,'[1]2.1 Pipelines_TA'!$D$64:$D$107,0),MATCH(X$7,'[1]2.1 Pipelines_TA'!$J$7:$AD$7,0)),0)</f>
        <v>0</v>
      </c>
      <c r="Y83" s="61">
        <f>IFERROR(INDEX('[1]2.1 Pipelines_TA'!$J$64:$AD$107,MATCH($D83,'[1]2.1 Pipelines_TA'!$D$64:$D$107,0),MATCH(Y$7,'[1]2.1 Pipelines_TA'!$J$7:$AD$7,0)),0)</f>
        <v>0</v>
      </c>
      <c r="AB83" s="72">
        <f t="shared" si="41"/>
        <v>0</v>
      </c>
      <c r="AC83" s="72">
        <f>SUM('[1]2.1 Pipelines_TA'!$O83:$AD83)</f>
        <v>0</v>
      </c>
    </row>
    <row r="84" spans="4:29" ht="11.25" x14ac:dyDescent="0.15">
      <c r="D84" s="56" t="str">
        <f t="shared" si="42"/>
        <v>21 Wollert to Keon Park</v>
      </c>
      <c r="J84" s="61">
        <f>IFERROR(INDEX('[1]2.1 Pipelines_TA'!$J$64:$AD$107,MATCH($D84,'[1]2.1 Pipelines_TA'!$D$64:$D$107,0),MATCH(J$7,'[1]2.1 Pipelines_TA'!$J$7:$AD$7,0)),0)</f>
        <v>0</v>
      </c>
      <c r="K84" s="61">
        <f>IFERROR(INDEX('[1]2.1 Pipelines_TA'!$J$64:$AD$107,MATCH($D84,'[1]2.1 Pipelines_TA'!$D$64:$D$107,0),MATCH(K$7,'[1]2.1 Pipelines_TA'!$J$7:$AD$7,0)),0)</f>
        <v>1776584.2499999998</v>
      </c>
      <c r="L84" s="61">
        <f>IFERROR(INDEX('[1]2.1 Pipelines_TA'!$J$64:$AD$107,MATCH($D84,'[1]2.1 Pipelines_TA'!$D$64:$D$107,0),MATCH(L$7,'[1]2.1 Pipelines_TA'!$J$7:$AD$7,0)),0)</f>
        <v>0</v>
      </c>
      <c r="M84" s="61">
        <f>IFERROR(INDEX('[1]2.1 Pipelines_TA'!$J$64:$AD$107,MATCH($D84,'[1]2.1 Pipelines_TA'!$D$64:$D$107,0),MATCH(M$7,'[1]2.1 Pipelines_TA'!$J$7:$AD$7,0)),0)</f>
        <v>0</v>
      </c>
      <c r="N84" s="61">
        <f>IFERROR(INDEX('[1]2.1 Pipelines_TA'!$J$64:$AD$107,MATCH($D84,'[1]2.1 Pipelines_TA'!$D$64:$D$107,0),MATCH(N$7,'[1]2.1 Pipelines_TA'!$J$7:$AD$7,0)),0)</f>
        <v>0</v>
      </c>
      <c r="O84" s="61">
        <f>IFERROR(INDEX('[1]2.1 Pipelines_TA'!$J$64:$AD$107,MATCH($D84,'[1]2.1 Pipelines_TA'!$D$64:$D$107,0),MATCH(O$7,'[1]2.1 Pipelines_TA'!$J$7:$AD$7,0)),0)</f>
        <v>0</v>
      </c>
      <c r="P84" s="61">
        <f>IFERROR(INDEX('[1]2.1 Pipelines_TA'!$J$64:$AD$107,MATCH($D84,'[1]2.1 Pipelines_TA'!$D$64:$D$107,0),MATCH(P$7,'[1]2.1 Pipelines_TA'!$J$7:$AD$7,0)),0)</f>
        <v>0</v>
      </c>
      <c r="Q84" s="61">
        <f>IFERROR(INDEX('[1]2.1 Pipelines_TA'!$J$64:$AD$107,MATCH($D84,'[1]2.1 Pipelines_TA'!$D$64:$D$107,0),MATCH(Q$7,'[1]2.1 Pipelines_TA'!$J$7:$AD$7,0)),0)</f>
        <v>144423.29999999999</v>
      </c>
      <c r="R84" s="61">
        <f>IFERROR(INDEX('[1]2.1 Pipelines_TA'!$J$64:$AD$107,MATCH($D84,'[1]2.1 Pipelines_TA'!$D$64:$D$107,0),MATCH(R$7,'[1]2.1 Pipelines_TA'!$J$7:$AD$7,0)),0)</f>
        <v>76259.960000000006</v>
      </c>
      <c r="S84" s="61">
        <f>IFERROR(INDEX('[1]2.1 Pipelines_TA'!$J$64:$AD$107,MATCH($D84,'[1]2.1 Pipelines_TA'!$D$64:$D$107,0),MATCH(S$7,'[1]2.1 Pipelines_TA'!$J$7:$AD$7,0)),0)</f>
        <v>110484.24583447966</v>
      </c>
      <c r="T84" s="61">
        <f>IFERROR(INDEX('[1]2.1 Pipelines_TA'!$J$64:$AD$107,MATCH($D84,'[1]2.1 Pipelines_TA'!$D$64:$D$107,0),MATCH(T$7,'[1]2.1 Pipelines_TA'!$J$7:$AD$7,0)),0)</f>
        <v>0</v>
      </c>
      <c r="U84" s="61">
        <f>IFERROR(INDEX('[1]2.1 Pipelines_TA'!$J$64:$AD$107,MATCH($D84,'[1]2.1 Pipelines_TA'!$D$64:$D$107,0),MATCH(U$7,'[1]2.1 Pipelines_TA'!$J$7:$AD$7,0)),0)</f>
        <v>0</v>
      </c>
      <c r="V84" s="61">
        <f>IFERROR(INDEX('[1]2.1 Pipelines_TA'!$J$64:$AD$107,MATCH($D84,'[1]2.1 Pipelines_TA'!$D$64:$D$107,0),MATCH(V$7,'[1]2.1 Pipelines_TA'!$J$7:$AD$7,0)),0)</f>
        <v>0</v>
      </c>
      <c r="W84" s="61">
        <f>IFERROR(INDEX('[1]2.1 Pipelines_TA'!$J$64:$AD$107,MATCH($D84,'[1]2.1 Pipelines_TA'!$D$64:$D$107,0),MATCH(W$7,'[1]2.1 Pipelines_TA'!$J$7:$AD$7,0)),0)</f>
        <v>0</v>
      </c>
      <c r="X84" s="61">
        <f>IFERROR(INDEX('[1]2.1 Pipelines_TA'!$J$64:$AD$107,MATCH($D84,'[1]2.1 Pipelines_TA'!$D$64:$D$107,0),MATCH(X$7,'[1]2.1 Pipelines_TA'!$J$7:$AD$7,0)),0)</f>
        <v>0</v>
      </c>
      <c r="Y84" s="61">
        <f>IFERROR(INDEX('[1]2.1 Pipelines_TA'!$J$64:$AD$107,MATCH($D84,'[1]2.1 Pipelines_TA'!$D$64:$D$107,0),MATCH(Y$7,'[1]2.1 Pipelines_TA'!$J$7:$AD$7,0)),0)</f>
        <v>0</v>
      </c>
      <c r="AB84" s="72">
        <f t="shared" si="41"/>
        <v>2107751.7558344794</v>
      </c>
      <c r="AC84" s="72">
        <f>SUM('[1]2.1 Pipelines_TA'!$O84:$AD84)</f>
        <v>2107751.7558344794</v>
      </c>
    </row>
    <row r="85" spans="4:29" ht="11.25" x14ac:dyDescent="0.15">
      <c r="D85" s="56" t="str">
        <f t="shared" si="42"/>
        <v>22 Deer Park to Sunbury</v>
      </c>
      <c r="J85" s="61">
        <f>IFERROR(INDEX('[1]2.1 Pipelines_TA'!$J$64:$AD$107,MATCH($D85,'[1]2.1 Pipelines_TA'!$D$64:$D$107,0),MATCH(J$7,'[1]2.1 Pipelines_TA'!$J$7:$AD$7,0)),0)</f>
        <v>14548354.007669002</v>
      </c>
      <c r="K85" s="61">
        <f>IFERROR(INDEX('[1]2.1 Pipelines_TA'!$J$64:$AD$107,MATCH($D85,'[1]2.1 Pipelines_TA'!$D$64:$D$107,0),MATCH(K$7,'[1]2.1 Pipelines_TA'!$J$7:$AD$7,0)),0)</f>
        <v>615241.70268299594</v>
      </c>
      <c r="L85" s="61">
        <f>IFERROR(INDEX('[1]2.1 Pipelines_TA'!$J$64:$AD$107,MATCH($D85,'[1]2.1 Pipelines_TA'!$D$64:$D$107,0),MATCH(L$7,'[1]2.1 Pipelines_TA'!$J$7:$AD$7,0)),0)</f>
        <v>38571.050000000003</v>
      </c>
      <c r="M85" s="61">
        <f>IFERROR(INDEX('[1]2.1 Pipelines_TA'!$J$64:$AD$107,MATCH($D85,'[1]2.1 Pipelines_TA'!$D$64:$D$107,0),MATCH(M$7,'[1]2.1 Pipelines_TA'!$J$7:$AD$7,0)),0)</f>
        <v>5019.9499999999989</v>
      </c>
      <c r="N85" s="61">
        <f>IFERROR(INDEX('[1]2.1 Pipelines_TA'!$J$64:$AD$107,MATCH($D85,'[1]2.1 Pipelines_TA'!$D$64:$D$107,0),MATCH(N$7,'[1]2.1 Pipelines_TA'!$J$7:$AD$7,0)),0)</f>
        <v>-654.98999999999978</v>
      </c>
      <c r="O85" s="61">
        <f>IFERROR(INDEX('[1]2.1 Pipelines_TA'!$J$64:$AD$107,MATCH($D85,'[1]2.1 Pipelines_TA'!$D$64:$D$107,0),MATCH(O$7,'[1]2.1 Pipelines_TA'!$J$7:$AD$7,0)),0)</f>
        <v>0</v>
      </c>
      <c r="P85" s="61">
        <f>IFERROR(INDEX('[1]2.1 Pipelines_TA'!$J$64:$AD$107,MATCH($D85,'[1]2.1 Pipelines_TA'!$D$64:$D$107,0),MATCH(P$7,'[1]2.1 Pipelines_TA'!$J$7:$AD$7,0)),0)</f>
        <v>0</v>
      </c>
      <c r="Q85" s="61">
        <f>IFERROR(INDEX('[1]2.1 Pipelines_TA'!$J$64:$AD$107,MATCH($D85,'[1]2.1 Pipelines_TA'!$D$64:$D$107,0),MATCH(Q$7,'[1]2.1 Pipelines_TA'!$J$7:$AD$7,0)),0)</f>
        <v>0</v>
      </c>
      <c r="R85" s="61">
        <f>IFERROR(INDEX('[1]2.1 Pipelines_TA'!$J$64:$AD$107,MATCH($D85,'[1]2.1 Pipelines_TA'!$D$64:$D$107,0),MATCH(R$7,'[1]2.1 Pipelines_TA'!$J$7:$AD$7,0)),0)</f>
        <v>0</v>
      </c>
      <c r="S85" s="61">
        <f>IFERROR(INDEX('[1]2.1 Pipelines_TA'!$J$64:$AD$107,MATCH($D85,'[1]2.1 Pipelines_TA'!$D$64:$D$107,0),MATCH(S$7,'[1]2.1 Pipelines_TA'!$J$7:$AD$7,0)),0)</f>
        <v>0</v>
      </c>
      <c r="T85" s="61">
        <f>IFERROR(INDEX('[1]2.1 Pipelines_TA'!$J$64:$AD$107,MATCH($D85,'[1]2.1 Pipelines_TA'!$D$64:$D$107,0),MATCH(T$7,'[1]2.1 Pipelines_TA'!$J$7:$AD$7,0)),0)</f>
        <v>0</v>
      </c>
      <c r="U85" s="61">
        <f>IFERROR(INDEX('[1]2.1 Pipelines_TA'!$J$64:$AD$107,MATCH($D85,'[1]2.1 Pipelines_TA'!$D$64:$D$107,0),MATCH(U$7,'[1]2.1 Pipelines_TA'!$J$7:$AD$7,0)),0)</f>
        <v>0</v>
      </c>
      <c r="V85" s="61">
        <f>IFERROR(INDEX('[1]2.1 Pipelines_TA'!$J$64:$AD$107,MATCH($D85,'[1]2.1 Pipelines_TA'!$D$64:$D$107,0),MATCH(V$7,'[1]2.1 Pipelines_TA'!$J$7:$AD$7,0)),0)</f>
        <v>0</v>
      </c>
      <c r="W85" s="61">
        <f>IFERROR(INDEX('[1]2.1 Pipelines_TA'!$J$64:$AD$107,MATCH($D85,'[1]2.1 Pipelines_TA'!$D$64:$D$107,0),MATCH(W$7,'[1]2.1 Pipelines_TA'!$J$7:$AD$7,0)),0)</f>
        <v>0</v>
      </c>
      <c r="X85" s="61">
        <f>IFERROR(INDEX('[1]2.1 Pipelines_TA'!$J$64:$AD$107,MATCH($D85,'[1]2.1 Pipelines_TA'!$D$64:$D$107,0),MATCH(X$7,'[1]2.1 Pipelines_TA'!$J$7:$AD$7,0)),0)</f>
        <v>0</v>
      </c>
      <c r="Y85" s="61">
        <f>IFERROR(INDEX('[1]2.1 Pipelines_TA'!$J$64:$AD$107,MATCH($D85,'[1]2.1 Pipelines_TA'!$D$64:$D$107,0),MATCH(Y$7,'[1]2.1 Pipelines_TA'!$J$7:$AD$7,0)),0)</f>
        <v>0</v>
      </c>
      <c r="AB85" s="72">
        <f t="shared" si="41"/>
        <v>15206531.720351998</v>
      </c>
      <c r="AC85" s="72">
        <f>SUM('[1]2.1 Pipelines_TA'!$O85:$AD85)</f>
        <v>15206531.720351998</v>
      </c>
    </row>
    <row r="86" spans="4:29" ht="11.25" x14ac:dyDescent="0.15">
      <c r="D86" s="56" t="str">
        <f t="shared" si="42"/>
        <v>23 Paaratte to Portland</v>
      </c>
      <c r="J86" s="61">
        <f>IFERROR(INDEX('[1]2.1 Pipelines_TA'!$J$64:$AD$107,MATCH($D86,'[1]2.1 Pipelines_TA'!$D$64:$D$107,0),MATCH(J$7,'[1]2.1 Pipelines_TA'!$J$7:$AD$7,0)),0)</f>
        <v>0</v>
      </c>
      <c r="K86" s="61">
        <f>IFERROR(INDEX('[1]2.1 Pipelines_TA'!$J$64:$AD$107,MATCH($D86,'[1]2.1 Pipelines_TA'!$D$64:$D$107,0),MATCH(K$7,'[1]2.1 Pipelines_TA'!$J$7:$AD$7,0)),0)</f>
        <v>0</v>
      </c>
      <c r="L86" s="61">
        <f>IFERROR(INDEX('[1]2.1 Pipelines_TA'!$J$64:$AD$107,MATCH($D86,'[1]2.1 Pipelines_TA'!$D$64:$D$107,0),MATCH(L$7,'[1]2.1 Pipelines_TA'!$J$7:$AD$7,0)),0)</f>
        <v>0</v>
      </c>
      <c r="M86" s="61">
        <f>IFERROR(INDEX('[1]2.1 Pipelines_TA'!$J$64:$AD$107,MATCH($D86,'[1]2.1 Pipelines_TA'!$D$64:$D$107,0),MATCH(M$7,'[1]2.1 Pipelines_TA'!$J$7:$AD$7,0)),0)</f>
        <v>20000</v>
      </c>
      <c r="N86" s="61">
        <f>IFERROR(INDEX('[1]2.1 Pipelines_TA'!$J$64:$AD$107,MATCH($D86,'[1]2.1 Pipelines_TA'!$D$64:$D$107,0),MATCH(N$7,'[1]2.1 Pipelines_TA'!$J$7:$AD$7,0)),0)</f>
        <v>0</v>
      </c>
      <c r="O86" s="61">
        <f>IFERROR(INDEX('[1]2.1 Pipelines_TA'!$J$64:$AD$107,MATCH($D86,'[1]2.1 Pipelines_TA'!$D$64:$D$107,0),MATCH(O$7,'[1]2.1 Pipelines_TA'!$J$7:$AD$7,0)),0)</f>
        <v>0</v>
      </c>
      <c r="P86" s="61">
        <f>IFERROR(INDEX('[1]2.1 Pipelines_TA'!$J$64:$AD$107,MATCH($D86,'[1]2.1 Pipelines_TA'!$D$64:$D$107,0),MATCH(P$7,'[1]2.1 Pipelines_TA'!$J$7:$AD$7,0)),0)</f>
        <v>0</v>
      </c>
      <c r="Q86" s="61">
        <f>IFERROR(INDEX('[1]2.1 Pipelines_TA'!$J$64:$AD$107,MATCH($D86,'[1]2.1 Pipelines_TA'!$D$64:$D$107,0),MATCH(Q$7,'[1]2.1 Pipelines_TA'!$J$7:$AD$7,0)),0)</f>
        <v>0</v>
      </c>
      <c r="R86" s="61">
        <f>IFERROR(INDEX('[1]2.1 Pipelines_TA'!$J$64:$AD$107,MATCH($D86,'[1]2.1 Pipelines_TA'!$D$64:$D$107,0),MATCH(R$7,'[1]2.1 Pipelines_TA'!$J$7:$AD$7,0)),0)</f>
        <v>0</v>
      </c>
      <c r="S86" s="61">
        <f>IFERROR(INDEX('[1]2.1 Pipelines_TA'!$J$64:$AD$107,MATCH($D86,'[1]2.1 Pipelines_TA'!$D$64:$D$107,0),MATCH(S$7,'[1]2.1 Pipelines_TA'!$J$7:$AD$7,0)),0)</f>
        <v>0</v>
      </c>
      <c r="T86" s="61">
        <f>IFERROR(INDEX('[1]2.1 Pipelines_TA'!$J$64:$AD$107,MATCH($D86,'[1]2.1 Pipelines_TA'!$D$64:$D$107,0),MATCH(T$7,'[1]2.1 Pipelines_TA'!$J$7:$AD$7,0)),0)</f>
        <v>0</v>
      </c>
      <c r="U86" s="61">
        <f>IFERROR(INDEX('[1]2.1 Pipelines_TA'!$J$64:$AD$107,MATCH($D86,'[1]2.1 Pipelines_TA'!$D$64:$D$107,0),MATCH(U$7,'[1]2.1 Pipelines_TA'!$J$7:$AD$7,0)),0)</f>
        <v>0</v>
      </c>
      <c r="V86" s="61">
        <f>IFERROR(INDEX('[1]2.1 Pipelines_TA'!$J$64:$AD$107,MATCH($D86,'[1]2.1 Pipelines_TA'!$D$64:$D$107,0),MATCH(V$7,'[1]2.1 Pipelines_TA'!$J$7:$AD$7,0)),0)</f>
        <v>0</v>
      </c>
      <c r="W86" s="61">
        <f>IFERROR(INDEX('[1]2.1 Pipelines_TA'!$J$64:$AD$107,MATCH($D86,'[1]2.1 Pipelines_TA'!$D$64:$D$107,0),MATCH(W$7,'[1]2.1 Pipelines_TA'!$J$7:$AD$7,0)),0)</f>
        <v>0</v>
      </c>
      <c r="X86" s="61">
        <f>IFERROR(INDEX('[1]2.1 Pipelines_TA'!$J$64:$AD$107,MATCH($D86,'[1]2.1 Pipelines_TA'!$D$64:$D$107,0),MATCH(X$7,'[1]2.1 Pipelines_TA'!$J$7:$AD$7,0)),0)</f>
        <v>0</v>
      </c>
      <c r="Y86" s="61">
        <f>IFERROR(INDEX('[1]2.1 Pipelines_TA'!$J$64:$AD$107,MATCH($D86,'[1]2.1 Pipelines_TA'!$D$64:$D$107,0),MATCH(Y$7,'[1]2.1 Pipelines_TA'!$J$7:$AD$7,0)),0)</f>
        <v>0</v>
      </c>
      <c r="AB86" s="72">
        <f t="shared" si="41"/>
        <v>20000</v>
      </c>
      <c r="AC86" s="72">
        <f>SUM('[1]2.1 Pipelines_TA'!$O86:$AD86)</f>
        <v>20000</v>
      </c>
    </row>
    <row r="87" spans="4:29" ht="11.25" x14ac:dyDescent="0.15">
      <c r="D87" s="56" t="str">
        <f t="shared" si="42"/>
        <v>24 Barnawartha to Culcairn</v>
      </c>
      <c r="J87" s="61">
        <f>IFERROR(INDEX('[1]2.1 Pipelines_TA'!$J$64:$AD$107,MATCH($D87,'[1]2.1 Pipelines_TA'!$D$64:$D$107,0),MATCH(J$7,'[1]2.1 Pipelines_TA'!$J$7:$AD$7,0)),0)</f>
        <v>0</v>
      </c>
      <c r="K87" s="61">
        <f>IFERROR(INDEX('[1]2.1 Pipelines_TA'!$J$64:$AD$107,MATCH($D87,'[1]2.1 Pipelines_TA'!$D$64:$D$107,0),MATCH(K$7,'[1]2.1 Pipelines_TA'!$J$7:$AD$7,0)),0)</f>
        <v>0</v>
      </c>
      <c r="L87" s="61">
        <f>IFERROR(INDEX('[1]2.1 Pipelines_TA'!$J$64:$AD$107,MATCH($D87,'[1]2.1 Pipelines_TA'!$D$64:$D$107,0),MATCH(L$7,'[1]2.1 Pipelines_TA'!$J$7:$AD$7,0)),0)</f>
        <v>0</v>
      </c>
      <c r="M87" s="61">
        <f>IFERROR(INDEX('[1]2.1 Pipelines_TA'!$J$64:$AD$107,MATCH($D87,'[1]2.1 Pipelines_TA'!$D$64:$D$107,0),MATCH(M$7,'[1]2.1 Pipelines_TA'!$J$7:$AD$7,0)),0)</f>
        <v>0</v>
      </c>
      <c r="N87" s="61">
        <f>IFERROR(INDEX('[1]2.1 Pipelines_TA'!$J$64:$AD$107,MATCH($D87,'[1]2.1 Pipelines_TA'!$D$64:$D$107,0),MATCH(N$7,'[1]2.1 Pipelines_TA'!$J$7:$AD$7,0)),0)</f>
        <v>0</v>
      </c>
      <c r="O87" s="61">
        <f>IFERROR(INDEX('[1]2.1 Pipelines_TA'!$J$64:$AD$107,MATCH($D87,'[1]2.1 Pipelines_TA'!$D$64:$D$107,0),MATCH(O$7,'[1]2.1 Pipelines_TA'!$J$7:$AD$7,0)),0)</f>
        <v>0</v>
      </c>
      <c r="P87" s="61">
        <f>IFERROR(INDEX('[1]2.1 Pipelines_TA'!$J$64:$AD$107,MATCH($D87,'[1]2.1 Pipelines_TA'!$D$64:$D$107,0),MATCH(P$7,'[1]2.1 Pipelines_TA'!$J$7:$AD$7,0)),0)</f>
        <v>0</v>
      </c>
      <c r="Q87" s="61">
        <f>IFERROR(INDEX('[1]2.1 Pipelines_TA'!$J$64:$AD$107,MATCH($D87,'[1]2.1 Pipelines_TA'!$D$64:$D$107,0),MATCH(Q$7,'[1]2.1 Pipelines_TA'!$J$7:$AD$7,0)),0)</f>
        <v>0</v>
      </c>
      <c r="R87" s="61">
        <f>IFERROR(INDEX('[1]2.1 Pipelines_TA'!$J$64:$AD$107,MATCH($D87,'[1]2.1 Pipelines_TA'!$D$64:$D$107,0),MATCH(R$7,'[1]2.1 Pipelines_TA'!$J$7:$AD$7,0)),0)</f>
        <v>0</v>
      </c>
      <c r="S87" s="61">
        <f>IFERROR(INDEX('[1]2.1 Pipelines_TA'!$J$64:$AD$107,MATCH($D87,'[1]2.1 Pipelines_TA'!$D$64:$D$107,0),MATCH(S$7,'[1]2.1 Pipelines_TA'!$J$7:$AD$7,0)),0)</f>
        <v>0</v>
      </c>
      <c r="T87" s="61">
        <f>IFERROR(INDEX('[1]2.1 Pipelines_TA'!$J$64:$AD$107,MATCH($D87,'[1]2.1 Pipelines_TA'!$D$64:$D$107,0),MATCH(T$7,'[1]2.1 Pipelines_TA'!$J$7:$AD$7,0)),0)</f>
        <v>0</v>
      </c>
      <c r="U87" s="61">
        <f>IFERROR(INDEX('[1]2.1 Pipelines_TA'!$J$64:$AD$107,MATCH($D87,'[1]2.1 Pipelines_TA'!$D$64:$D$107,0),MATCH(U$7,'[1]2.1 Pipelines_TA'!$J$7:$AD$7,0)),0)</f>
        <v>0</v>
      </c>
      <c r="V87" s="61">
        <f>IFERROR(INDEX('[1]2.1 Pipelines_TA'!$J$64:$AD$107,MATCH($D87,'[1]2.1 Pipelines_TA'!$D$64:$D$107,0),MATCH(V$7,'[1]2.1 Pipelines_TA'!$J$7:$AD$7,0)),0)</f>
        <v>0</v>
      </c>
      <c r="W87" s="61">
        <f>IFERROR(INDEX('[1]2.1 Pipelines_TA'!$J$64:$AD$107,MATCH($D87,'[1]2.1 Pipelines_TA'!$D$64:$D$107,0),MATCH(W$7,'[1]2.1 Pipelines_TA'!$J$7:$AD$7,0)),0)</f>
        <v>0</v>
      </c>
      <c r="X87" s="61">
        <f>IFERROR(INDEX('[1]2.1 Pipelines_TA'!$J$64:$AD$107,MATCH($D87,'[1]2.1 Pipelines_TA'!$D$64:$D$107,0),MATCH(X$7,'[1]2.1 Pipelines_TA'!$J$7:$AD$7,0)),0)</f>
        <v>0</v>
      </c>
      <c r="Y87" s="61">
        <f>IFERROR(INDEX('[1]2.1 Pipelines_TA'!$J$64:$AD$107,MATCH($D87,'[1]2.1 Pipelines_TA'!$D$64:$D$107,0),MATCH(Y$7,'[1]2.1 Pipelines_TA'!$J$7:$AD$7,0)),0)</f>
        <v>0</v>
      </c>
      <c r="AB87" s="72">
        <f t="shared" si="41"/>
        <v>0</v>
      </c>
      <c r="AC87" s="72">
        <f>SUM('[1]2.1 Pipelines_TA'!$O87:$AD87)</f>
        <v>0</v>
      </c>
    </row>
    <row r="88" spans="4:29" ht="11.25" x14ac:dyDescent="0.15">
      <c r="D88" s="56" t="str">
        <f t="shared" si="42"/>
        <v>25 Chiltern Valley to Koonoomoo</v>
      </c>
      <c r="J88" s="61">
        <f>IFERROR(INDEX('[1]2.1 Pipelines_TA'!$J$64:$AD$107,MATCH($D88,'[1]2.1 Pipelines_TA'!$D$64:$D$107,0),MATCH(J$7,'[1]2.1 Pipelines_TA'!$J$7:$AD$7,0)),0)</f>
        <v>0</v>
      </c>
      <c r="K88" s="61">
        <f>IFERROR(INDEX('[1]2.1 Pipelines_TA'!$J$64:$AD$107,MATCH($D88,'[1]2.1 Pipelines_TA'!$D$64:$D$107,0),MATCH(K$7,'[1]2.1 Pipelines_TA'!$J$7:$AD$7,0)),0)</f>
        <v>0</v>
      </c>
      <c r="L88" s="61">
        <f>IFERROR(INDEX('[1]2.1 Pipelines_TA'!$J$64:$AD$107,MATCH($D88,'[1]2.1 Pipelines_TA'!$D$64:$D$107,0),MATCH(L$7,'[1]2.1 Pipelines_TA'!$J$7:$AD$7,0)),0)</f>
        <v>0</v>
      </c>
      <c r="M88" s="61">
        <f>IFERROR(INDEX('[1]2.1 Pipelines_TA'!$J$64:$AD$107,MATCH($D88,'[1]2.1 Pipelines_TA'!$D$64:$D$107,0),MATCH(M$7,'[1]2.1 Pipelines_TA'!$J$7:$AD$7,0)),0)</f>
        <v>0</v>
      </c>
      <c r="N88" s="61">
        <f>IFERROR(INDEX('[1]2.1 Pipelines_TA'!$J$64:$AD$107,MATCH($D88,'[1]2.1 Pipelines_TA'!$D$64:$D$107,0),MATCH(N$7,'[1]2.1 Pipelines_TA'!$J$7:$AD$7,0)),0)</f>
        <v>0</v>
      </c>
      <c r="O88" s="61">
        <f>IFERROR(INDEX('[1]2.1 Pipelines_TA'!$J$64:$AD$107,MATCH($D88,'[1]2.1 Pipelines_TA'!$D$64:$D$107,0),MATCH(O$7,'[1]2.1 Pipelines_TA'!$J$7:$AD$7,0)),0)</f>
        <v>0</v>
      </c>
      <c r="P88" s="61">
        <f>IFERROR(INDEX('[1]2.1 Pipelines_TA'!$J$64:$AD$107,MATCH($D88,'[1]2.1 Pipelines_TA'!$D$64:$D$107,0),MATCH(P$7,'[1]2.1 Pipelines_TA'!$J$7:$AD$7,0)),0)</f>
        <v>0</v>
      </c>
      <c r="Q88" s="61">
        <f>IFERROR(INDEX('[1]2.1 Pipelines_TA'!$J$64:$AD$107,MATCH($D88,'[1]2.1 Pipelines_TA'!$D$64:$D$107,0),MATCH(Q$7,'[1]2.1 Pipelines_TA'!$J$7:$AD$7,0)),0)</f>
        <v>0</v>
      </c>
      <c r="R88" s="61">
        <f>IFERROR(INDEX('[1]2.1 Pipelines_TA'!$J$64:$AD$107,MATCH($D88,'[1]2.1 Pipelines_TA'!$D$64:$D$107,0),MATCH(R$7,'[1]2.1 Pipelines_TA'!$J$7:$AD$7,0)),0)</f>
        <v>0</v>
      </c>
      <c r="S88" s="61">
        <f>IFERROR(INDEX('[1]2.1 Pipelines_TA'!$J$64:$AD$107,MATCH($D88,'[1]2.1 Pipelines_TA'!$D$64:$D$107,0),MATCH(S$7,'[1]2.1 Pipelines_TA'!$J$7:$AD$7,0)),0)</f>
        <v>0</v>
      </c>
      <c r="T88" s="61">
        <f>IFERROR(INDEX('[1]2.1 Pipelines_TA'!$J$64:$AD$107,MATCH($D88,'[1]2.1 Pipelines_TA'!$D$64:$D$107,0),MATCH(T$7,'[1]2.1 Pipelines_TA'!$J$7:$AD$7,0)),0)</f>
        <v>0</v>
      </c>
      <c r="U88" s="61">
        <f>IFERROR(INDEX('[1]2.1 Pipelines_TA'!$J$64:$AD$107,MATCH($D88,'[1]2.1 Pipelines_TA'!$D$64:$D$107,0),MATCH(U$7,'[1]2.1 Pipelines_TA'!$J$7:$AD$7,0)),0)</f>
        <v>0</v>
      </c>
      <c r="V88" s="61">
        <f>IFERROR(INDEX('[1]2.1 Pipelines_TA'!$J$64:$AD$107,MATCH($D88,'[1]2.1 Pipelines_TA'!$D$64:$D$107,0),MATCH(V$7,'[1]2.1 Pipelines_TA'!$J$7:$AD$7,0)),0)</f>
        <v>0</v>
      </c>
      <c r="W88" s="61">
        <f>IFERROR(INDEX('[1]2.1 Pipelines_TA'!$J$64:$AD$107,MATCH($D88,'[1]2.1 Pipelines_TA'!$D$64:$D$107,0),MATCH(W$7,'[1]2.1 Pipelines_TA'!$J$7:$AD$7,0)),0)</f>
        <v>0</v>
      </c>
      <c r="X88" s="61">
        <f>IFERROR(INDEX('[1]2.1 Pipelines_TA'!$J$64:$AD$107,MATCH($D88,'[1]2.1 Pipelines_TA'!$D$64:$D$107,0),MATCH(X$7,'[1]2.1 Pipelines_TA'!$J$7:$AD$7,0)),0)</f>
        <v>0</v>
      </c>
      <c r="Y88" s="61">
        <f>IFERROR(INDEX('[1]2.1 Pipelines_TA'!$J$64:$AD$107,MATCH($D88,'[1]2.1 Pipelines_TA'!$D$64:$D$107,0),MATCH(Y$7,'[1]2.1 Pipelines_TA'!$J$7:$AD$7,0)),0)</f>
        <v>0</v>
      </c>
      <c r="AB88" s="72">
        <f t="shared" si="41"/>
        <v>0</v>
      </c>
      <c r="AC88" s="72">
        <f>SUM('[1]2.1 Pipelines_TA'!$O88:$AD88)</f>
        <v>0</v>
      </c>
    </row>
    <row r="89" spans="4:29" ht="11.25" x14ac:dyDescent="0.15">
      <c r="D89" s="56" t="str">
        <f t="shared" si="42"/>
        <v>26 Lara to Port Campbell</v>
      </c>
      <c r="J89" s="61">
        <f>IFERROR(INDEX('[1]2.1 Pipelines_TA'!$J$64:$AD$107,MATCH($D89,'[1]2.1 Pipelines_TA'!$D$64:$D$107,0),MATCH(J$7,'[1]2.1 Pipelines_TA'!$J$7:$AD$7,0)),0)</f>
        <v>0</v>
      </c>
      <c r="K89" s="61">
        <f>IFERROR(INDEX('[1]2.1 Pipelines_TA'!$J$64:$AD$107,MATCH($D89,'[1]2.1 Pipelines_TA'!$D$64:$D$107,0),MATCH(K$7,'[1]2.1 Pipelines_TA'!$J$7:$AD$7,0)),0)</f>
        <v>0</v>
      </c>
      <c r="L89" s="61">
        <f>IFERROR(INDEX('[1]2.1 Pipelines_TA'!$J$64:$AD$107,MATCH($D89,'[1]2.1 Pipelines_TA'!$D$64:$D$107,0),MATCH(L$7,'[1]2.1 Pipelines_TA'!$J$7:$AD$7,0)),0)</f>
        <v>0</v>
      </c>
      <c r="M89" s="61">
        <f>IFERROR(INDEX('[1]2.1 Pipelines_TA'!$J$64:$AD$107,MATCH($D89,'[1]2.1 Pipelines_TA'!$D$64:$D$107,0),MATCH(M$7,'[1]2.1 Pipelines_TA'!$J$7:$AD$7,0)),0)</f>
        <v>0</v>
      </c>
      <c r="N89" s="61">
        <f>IFERROR(INDEX('[1]2.1 Pipelines_TA'!$J$64:$AD$107,MATCH($D89,'[1]2.1 Pipelines_TA'!$D$64:$D$107,0),MATCH(N$7,'[1]2.1 Pipelines_TA'!$J$7:$AD$7,0)),0)</f>
        <v>0</v>
      </c>
      <c r="O89" s="61">
        <f>IFERROR(INDEX('[1]2.1 Pipelines_TA'!$J$64:$AD$107,MATCH($D89,'[1]2.1 Pipelines_TA'!$D$64:$D$107,0),MATCH(O$7,'[1]2.1 Pipelines_TA'!$J$7:$AD$7,0)),0)</f>
        <v>0</v>
      </c>
      <c r="P89" s="61">
        <f>IFERROR(INDEX('[1]2.1 Pipelines_TA'!$J$64:$AD$107,MATCH($D89,'[1]2.1 Pipelines_TA'!$D$64:$D$107,0),MATCH(P$7,'[1]2.1 Pipelines_TA'!$J$7:$AD$7,0)),0)</f>
        <v>0</v>
      </c>
      <c r="Q89" s="61">
        <f>IFERROR(INDEX('[1]2.1 Pipelines_TA'!$J$64:$AD$107,MATCH($D89,'[1]2.1 Pipelines_TA'!$D$64:$D$107,0),MATCH(Q$7,'[1]2.1 Pipelines_TA'!$J$7:$AD$7,0)),0)</f>
        <v>0</v>
      </c>
      <c r="R89" s="61">
        <f>IFERROR(INDEX('[1]2.1 Pipelines_TA'!$J$64:$AD$107,MATCH($D89,'[1]2.1 Pipelines_TA'!$D$64:$D$107,0),MATCH(R$7,'[1]2.1 Pipelines_TA'!$J$7:$AD$7,0)),0)</f>
        <v>0</v>
      </c>
      <c r="S89" s="61">
        <f>IFERROR(INDEX('[1]2.1 Pipelines_TA'!$J$64:$AD$107,MATCH($D89,'[1]2.1 Pipelines_TA'!$D$64:$D$107,0),MATCH(S$7,'[1]2.1 Pipelines_TA'!$J$7:$AD$7,0)),0)</f>
        <v>0</v>
      </c>
      <c r="T89" s="61">
        <f>IFERROR(INDEX('[1]2.1 Pipelines_TA'!$J$64:$AD$107,MATCH($D89,'[1]2.1 Pipelines_TA'!$D$64:$D$107,0),MATCH(T$7,'[1]2.1 Pipelines_TA'!$J$7:$AD$7,0)),0)</f>
        <v>0</v>
      </c>
      <c r="U89" s="61">
        <f>IFERROR(INDEX('[1]2.1 Pipelines_TA'!$J$64:$AD$107,MATCH($D89,'[1]2.1 Pipelines_TA'!$D$64:$D$107,0),MATCH(U$7,'[1]2.1 Pipelines_TA'!$J$7:$AD$7,0)),0)</f>
        <v>36851060.837031215</v>
      </c>
      <c r="V89" s="61">
        <f>IFERROR(INDEX('[1]2.1 Pipelines_TA'!$J$64:$AD$107,MATCH($D89,'[1]2.1 Pipelines_TA'!$D$64:$D$107,0),MATCH(V$7,'[1]2.1 Pipelines_TA'!$J$7:$AD$7,0)),0)</f>
        <v>53073985.935174629</v>
      </c>
      <c r="W89" s="61">
        <f>IFERROR(INDEX('[1]2.1 Pipelines_TA'!$J$64:$AD$107,MATCH($D89,'[1]2.1 Pipelines_TA'!$D$64:$D$107,0),MATCH(W$7,'[1]2.1 Pipelines_TA'!$J$7:$AD$7,0)),0)</f>
        <v>0</v>
      </c>
      <c r="X89" s="61">
        <f>IFERROR(INDEX('[1]2.1 Pipelines_TA'!$J$64:$AD$107,MATCH($D89,'[1]2.1 Pipelines_TA'!$D$64:$D$107,0),MATCH(X$7,'[1]2.1 Pipelines_TA'!$J$7:$AD$7,0)),0)</f>
        <v>0</v>
      </c>
      <c r="Y89" s="61">
        <f>IFERROR(INDEX('[1]2.1 Pipelines_TA'!$J$64:$AD$107,MATCH($D89,'[1]2.1 Pipelines_TA'!$D$64:$D$107,0),MATCH(Y$7,'[1]2.1 Pipelines_TA'!$J$7:$AD$7,0)),0)</f>
        <v>0</v>
      </c>
      <c r="AB89" s="72">
        <f t="shared" si="41"/>
        <v>89925046.772205845</v>
      </c>
      <c r="AC89" s="72">
        <f>SUM('[1]2.1 Pipelines_TA'!$O89:$AD89)</f>
        <v>89925046.772205845</v>
      </c>
    </row>
    <row r="90" spans="4:29" ht="11.25" x14ac:dyDescent="0.15">
      <c r="D90" s="56" t="str">
        <f t="shared" si="42"/>
        <v>27 Port Campbell to Paaratte</v>
      </c>
      <c r="J90" s="61">
        <f>IFERROR(INDEX('[1]2.1 Pipelines_TA'!$J$64:$AD$107,MATCH($D90,'[1]2.1 Pipelines_TA'!$D$64:$D$107,0),MATCH(J$7,'[1]2.1 Pipelines_TA'!$J$7:$AD$7,0)),0)</f>
        <v>0</v>
      </c>
      <c r="K90" s="61">
        <f>IFERROR(INDEX('[1]2.1 Pipelines_TA'!$J$64:$AD$107,MATCH($D90,'[1]2.1 Pipelines_TA'!$D$64:$D$107,0),MATCH(K$7,'[1]2.1 Pipelines_TA'!$J$7:$AD$7,0)),0)</f>
        <v>0</v>
      </c>
      <c r="L90" s="61">
        <f>IFERROR(INDEX('[1]2.1 Pipelines_TA'!$J$64:$AD$107,MATCH($D90,'[1]2.1 Pipelines_TA'!$D$64:$D$107,0),MATCH(L$7,'[1]2.1 Pipelines_TA'!$J$7:$AD$7,0)),0)</f>
        <v>0</v>
      </c>
      <c r="M90" s="61">
        <f>IFERROR(INDEX('[1]2.1 Pipelines_TA'!$J$64:$AD$107,MATCH($D90,'[1]2.1 Pipelines_TA'!$D$64:$D$107,0),MATCH(M$7,'[1]2.1 Pipelines_TA'!$J$7:$AD$7,0)),0)</f>
        <v>0</v>
      </c>
      <c r="N90" s="61">
        <f>IFERROR(INDEX('[1]2.1 Pipelines_TA'!$J$64:$AD$107,MATCH($D90,'[1]2.1 Pipelines_TA'!$D$64:$D$107,0),MATCH(N$7,'[1]2.1 Pipelines_TA'!$J$7:$AD$7,0)),0)</f>
        <v>0</v>
      </c>
      <c r="O90" s="61">
        <f>IFERROR(INDEX('[1]2.1 Pipelines_TA'!$J$64:$AD$107,MATCH($D90,'[1]2.1 Pipelines_TA'!$D$64:$D$107,0),MATCH(O$7,'[1]2.1 Pipelines_TA'!$J$7:$AD$7,0)),0)</f>
        <v>0</v>
      </c>
      <c r="P90" s="61">
        <f>IFERROR(INDEX('[1]2.1 Pipelines_TA'!$J$64:$AD$107,MATCH($D90,'[1]2.1 Pipelines_TA'!$D$64:$D$107,0),MATCH(P$7,'[1]2.1 Pipelines_TA'!$J$7:$AD$7,0)),0)</f>
        <v>0</v>
      </c>
      <c r="Q90" s="61">
        <f>IFERROR(INDEX('[1]2.1 Pipelines_TA'!$J$64:$AD$107,MATCH($D90,'[1]2.1 Pipelines_TA'!$D$64:$D$107,0),MATCH(Q$7,'[1]2.1 Pipelines_TA'!$J$7:$AD$7,0)),0)</f>
        <v>0</v>
      </c>
      <c r="R90" s="61">
        <f>IFERROR(INDEX('[1]2.1 Pipelines_TA'!$J$64:$AD$107,MATCH($D90,'[1]2.1 Pipelines_TA'!$D$64:$D$107,0),MATCH(R$7,'[1]2.1 Pipelines_TA'!$J$7:$AD$7,0)),0)</f>
        <v>0</v>
      </c>
      <c r="S90" s="61">
        <f>IFERROR(INDEX('[1]2.1 Pipelines_TA'!$J$64:$AD$107,MATCH($D90,'[1]2.1 Pipelines_TA'!$D$64:$D$107,0),MATCH(S$7,'[1]2.1 Pipelines_TA'!$J$7:$AD$7,0)),0)</f>
        <v>0</v>
      </c>
      <c r="T90" s="61">
        <f>IFERROR(INDEX('[1]2.1 Pipelines_TA'!$J$64:$AD$107,MATCH($D90,'[1]2.1 Pipelines_TA'!$D$64:$D$107,0),MATCH(T$7,'[1]2.1 Pipelines_TA'!$J$7:$AD$7,0)),0)</f>
        <v>0</v>
      </c>
      <c r="U90" s="61">
        <f>IFERROR(INDEX('[1]2.1 Pipelines_TA'!$J$64:$AD$107,MATCH($D90,'[1]2.1 Pipelines_TA'!$D$64:$D$107,0),MATCH(U$7,'[1]2.1 Pipelines_TA'!$J$7:$AD$7,0)),0)</f>
        <v>0</v>
      </c>
      <c r="V90" s="61">
        <f>IFERROR(INDEX('[1]2.1 Pipelines_TA'!$J$64:$AD$107,MATCH($D90,'[1]2.1 Pipelines_TA'!$D$64:$D$107,0),MATCH(V$7,'[1]2.1 Pipelines_TA'!$J$7:$AD$7,0)),0)</f>
        <v>0</v>
      </c>
      <c r="W90" s="61">
        <f>IFERROR(INDEX('[1]2.1 Pipelines_TA'!$J$64:$AD$107,MATCH($D90,'[1]2.1 Pipelines_TA'!$D$64:$D$107,0),MATCH(W$7,'[1]2.1 Pipelines_TA'!$J$7:$AD$7,0)),0)</f>
        <v>0</v>
      </c>
      <c r="X90" s="61">
        <f>IFERROR(INDEX('[1]2.1 Pipelines_TA'!$J$64:$AD$107,MATCH($D90,'[1]2.1 Pipelines_TA'!$D$64:$D$107,0),MATCH(X$7,'[1]2.1 Pipelines_TA'!$J$7:$AD$7,0)),0)</f>
        <v>0</v>
      </c>
      <c r="Y90" s="61">
        <f>IFERROR(INDEX('[1]2.1 Pipelines_TA'!$J$64:$AD$107,MATCH($D90,'[1]2.1 Pipelines_TA'!$D$64:$D$107,0),MATCH(Y$7,'[1]2.1 Pipelines_TA'!$J$7:$AD$7,0)),0)</f>
        <v>0</v>
      </c>
      <c r="AB90" s="72">
        <f t="shared" si="41"/>
        <v>0</v>
      </c>
      <c r="AC90" s="72">
        <f>SUM('[1]2.1 Pipelines_TA'!$O90:$AD90)</f>
        <v>0</v>
      </c>
    </row>
    <row r="91" spans="4:29" ht="11.25" x14ac:dyDescent="0.15">
      <c r="D91" s="56" t="str">
        <f t="shared" si="42"/>
        <v>28 Brooklyn Corio Loop</v>
      </c>
      <c r="J91" s="61">
        <f>IFERROR(INDEX('[1]2.1 Pipelines_TA'!$J$64:$AD$107,MATCH($D91,'[1]2.1 Pipelines_TA'!$D$64:$D$107,0),MATCH(J$7,'[1]2.1 Pipelines_TA'!$J$7:$AD$7,0)),0)</f>
        <v>1246100.5699999928</v>
      </c>
      <c r="K91" s="61">
        <f>IFERROR(INDEX('[1]2.1 Pipelines_TA'!$J$64:$AD$107,MATCH($D91,'[1]2.1 Pipelines_TA'!$D$64:$D$107,0),MATCH(K$7,'[1]2.1 Pipelines_TA'!$J$7:$AD$7,0)),0)</f>
        <v>22513.099999999977</v>
      </c>
      <c r="L91" s="61">
        <f>IFERROR(INDEX('[1]2.1 Pipelines_TA'!$J$64:$AD$107,MATCH($D91,'[1]2.1 Pipelines_TA'!$D$64:$D$107,0),MATCH(L$7,'[1]2.1 Pipelines_TA'!$J$7:$AD$7,0)),0)</f>
        <v>0</v>
      </c>
      <c r="M91" s="61">
        <f>IFERROR(INDEX('[1]2.1 Pipelines_TA'!$J$64:$AD$107,MATCH($D91,'[1]2.1 Pipelines_TA'!$D$64:$D$107,0),MATCH(M$7,'[1]2.1 Pipelines_TA'!$J$7:$AD$7,0)),0)</f>
        <v>0</v>
      </c>
      <c r="N91" s="61">
        <f>IFERROR(INDEX('[1]2.1 Pipelines_TA'!$J$64:$AD$107,MATCH($D91,'[1]2.1 Pipelines_TA'!$D$64:$D$107,0),MATCH(N$7,'[1]2.1 Pipelines_TA'!$J$7:$AD$7,0)),0)</f>
        <v>0</v>
      </c>
      <c r="O91" s="61">
        <f>IFERROR(INDEX('[1]2.1 Pipelines_TA'!$J$64:$AD$107,MATCH($D91,'[1]2.1 Pipelines_TA'!$D$64:$D$107,0),MATCH(O$7,'[1]2.1 Pipelines_TA'!$J$7:$AD$7,0)),0)</f>
        <v>0</v>
      </c>
      <c r="P91" s="61">
        <f>IFERROR(INDEX('[1]2.1 Pipelines_TA'!$J$64:$AD$107,MATCH($D91,'[1]2.1 Pipelines_TA'!$D$64:$D$107,0),MATCH(P$7,'[1]2.1 Pipelines_TA'!$J$7:$AD$7,0)),0)</f>
        <v>0</v>
      </c>
      <c r="Q91" s="61">
        <f>IFERROR(INDEX('[1]2.1 Pipelines_TA'!$J$64:$AD$107,MATCH($D91,'[1]2.1 Pipelines_TA'!$D$64:$D$107,0),MATCH(Q$7,'[1]2.1 Pipelines_TA'!$J$7:$AD$7,0)),0)</f>
        <v>0</v>
      </c>
      <c r="R91" s="61">
        <f>IFERROR(INDEX('[1]2.1 Pipelines_TA'!$J$64:$AD$107,MATCH($D91,'[1]2.1 Pipelines_TA'!$D$64:$D$107,0),MATCH(R$7,'[1]2.1 Pipelines_TA'!$J$7:$AD$7,0)),0)</f>
        <v>0</v>
      </c>
      <c r="S91" s="61">
        <f>IFERROR(INDEX('[1]2.1 Pipelines_TA'!$J$64:$AD$107,MATCH($D91,'[1]2.1 Pipelines_TA'!$D$64:$D$107,0),MATCH(S$7,'[1]2.1 Pipelines_TA'!$J$7:$AD$7,0)),0)</f>
        <v>0</v>
      </c>
      <c r="T91" s="61">
        <f>IFERROR(INDEX('[1]2.1 Pipelines_TA'!$J$64:$AD$107,MATCH($D91,'[1]2.1 Pipelines_TA'!$D$64:$D$107,0),MATCH(T$7,'[1]2.1 Pipelines_TA'!$J$7:$AD$7,0)),0)</f>
        <v>0</v>
      </c>
      <c r="U91" s="61">
        <f>IFERROR(INDEX('[1]2.1 Pipelines_TA'!$J$64:$AD$107,MATCH($D91,'[1]2.1 Pipelines_TA'!$D$64:$D$107,0),MATCH(U$7,'[1]2.1 Pipelines_TA'!$J$7:$AD$7,0)),0)</f>
        <v>0</v>
      </c>
      <c r="V91" s="61">
        <f>IFERROR(INDEX('[1]2.1 Pipelines_TA'!$J$64:$AD$107,MATCH($D91,'[1]2.1 Pipelines_TA'!$D$64:$D$107,0),MATCH(V$7,'[1]2.1 Pipelines_TA'!$J$7:$AD$7,0)),0)</f>
        <v>0</v>
      </c>
      <c r="W91" s="61">
        <f>IFERROR(INDEX('[1]2.1 Pipelines_TA'!$J$64:$AD$107,MATCH($D91,'[1]2.1 Pipelines_TA'!$D$64:$D$107,0),MATCH(W$7,'[1]2.1 Pipelines_TA'!$J$7:$AD$7,0)),0)</f>
        <v>0</v>
      </c>
      <c r="X91" s="61">
        <f>IFERROR(INDEX('[1]2.1 Pipelines_TA'!$J$64:$AD$107,MATCH($D91,'[1]2.1 Pipelines_TA'!$D$64:$D$107,0),MATCH(X$7,'[1]2.1 Pipelines_TA'!$J$7:$AD$7,0)),0)</f>
        <v>0</v>
      </c>
      <c r="Y91" s="61">
        <f>IFERROR(INDEX('[1]2.1 Pipelines_TA'!$J$64:$AD$107,MATCH($D91,'[1]2.1 Pipelines_TA'!$D$64:$D$107,0),MATCH(Y$7,'[1]2.1 Pipelines_TA'!$J$7:$AD$7,0)),0)</f>
        <v>0</v>
      </c>
      <c r="AB91" s="72">
        <f t="shared" si="41"/>
        <v>1268613.6699999929</v>
      </c>
      <c r="AC91" s="72">
        <f>SUM('[1]2.1 Pipelines_TA'!$O91:$AD91)</f>
        <v>1268613.6699999929</v>
      </c>
    </row>
    <row r="92" spans="4:29" ht="11.25" x14ac:dyDescent="0.15">
      <c r="D92" s="56" t="str">
        <f t="shared" si="42"/>
        <v>51 Interconnect</v>
      </c>
      <c r="J92" s="61">
        <f>IFERROR(INDEX('[1]2.1 Pipelines_TA'!$J$64:$AD$107,MATCH($D92,'[1]2.1 Pipelines_TA'!$D$64:$D$107,0),MATCH(J$7,'[1]2.1 Pipelines_TA'!$J$7:$AD$7,0)),0)</f>
        <v>0</v>
      </c>
      <c r="K92" s="61">
        <f>IFERROR(INDEX('[1]2.1 Pipelines_TA'!$J$64:$AD$107,MATCH($D92,'[1]2.1 Pipelines_TA'!$D$64:$D$107,0),MATCH(K$7,'[1]2.1 Pipelines_TA'!$J$7:$AD$7,0)),0)</f>
        <v>0</v>
      </c>
      <c r="L92" s="61">
        <f>IFERROR(INDEX('[1]2.1 Pipelines_TA'!$J$64:$AD$107,MATCH($D92,'[1]2.1 Pipelines_TA'!$D$64:$D$107,0),MATCH(L$7,'[1]2.1 Pipelines_TA'!$J$7:$AD$7,0)),0)</f>
        <v>0</v>
      </c>
      <c r="M92" s="61">
        <f>IFERROR(INDEX('[1]2.1 Pipelines_TA'!$J$64:$AD$107,MATCH($D92,'[1]2.1 Pipelines_TA'!$D$64:$D$107,0),MATCH(M$7,'[1]2.1 Pipelines_TA'!$J$7:$AD$7,0)),0)</f>
        <v>0</v>
      </c>
      <c r="N92" s="61">
        <f>IFERROR(INDEX('[1]2.1 Pipelines_TA'!$J$64:$AD$107,MATCH($D92,'[1]2.1 Pipelines_TA'!$D$64:$D$107,0),MATCH(N$7,'[1]2.1 Pipelines_TA'!$J$7:$AD$7,0)),0)</f>
        <v>0</v>
      </c>
      <c r="O92" s="61">
        <f>IFERROR(INDEX('[1]2.1 Pipelines_TA'!$J$64:$AD$107,MATCH($D92,'[1]2.1 Pipelines_TA'!$D$64:$D$107,0),MATCH(O$7,'[1]2.1 Pipelines_TA'!$J$7:$AD$7,0)),0)</f>
        <v>0</v>
      </c>
      <c r="P92" s="61">
        <f>IFERROR(INDEX('[1]2.1 Pipelines_TA'!$J$64:$AD$107,MATCH($D92,'[1]2.1 Pipelines_TA'!$D$64:$D$107,0),MATCH(P$7,'[1]2.1 Pipelines_TA'!$J$7:$AD$7,0)),0)</f>
        <v>0</v>
      </c>
      <c r="Q92" s="61">
        <f>IFERROR(INDEX('[1]2.1 Pipelines_TA'!$J$64:$AD$107,MATCH($D92,'[1]2.1 Pipelines_TA'!$D$64:$D$107,0),MATCH(Q$7,'[1]2.1 Pipelines_TA'!$J$7:$AD$7,0)),0)</f>
        <v>0</v>
      </c>
      <c r="R92" s="61">
        <f>IFERROR(INDEX('[1]2.1 Pipelines_TA'!$J$64:$AD$107,MATCH($D92,'[1]2.1 Pipelines_TA'!$D$64:$D$107,0),MATCH(R$7,'[1]2.1 Pipelines_TA'!$J$7:$AD$7,0)),0)</f>
        <v>0</v>
      </c>
      <c r="S92" s="61">
        <f>IFERROR(INDEX('[1]2.1 Pipelines_TA'!$J$64:$AD$107,MATCH($D92,'[1]2.1 Pipelines_TA'!$D$64:$D$107,0),MATCH(S$7,'[1]2.1 Pipelines_TA'!$J$7:$AD$7,0)),0)</f>
        <v>0</v>
      </c>
      <c r="T92" s="61">
        <f>IFERROR(INDEX('[1]2.1 Pipelines_TA'!$J$64:$AD$107,MATCH($D92,'[1]2.1 Pipelines_TA'!$D$64:$D$107,0),MATCH(T$7,'[1]2.1 Pipelines_TA'!$J$7:$AD$7,0)),0)</f>
        <v>0</v>
      </c>
      <c r="U92" s="61">
        <f>IFERROR(INDEX('[1]2.1 Pipelines_TA'!$J$64:$AD$107,MATCH($D92,'[1]2.1 Pipelines_TA'!$D$64:$D$107,0),MATCH(U$7,'[1]2.1 Pipelines_TA'!$J$7:$AD$7,0)),0)</f>
        <v>0</v>
      </c>
      <c r="V92" s="61">
        <f>IFERROR(INDEX('[1]2.1 Pipelines_TA'!$J$64:$AD$107,MATCH($D92,'[1]2.1 Pipelines_TA'!$D$64:$D$107,0),MATCH(V$7,'[1]2.1 Pipelines_TA'!$J$7:$AD$7,0)),0)</f>
        <v>0</v>
      </c>
      <c r="W92" s="61">
        <f>IFERROR(INDEX('[1]2.1 Pipelines_TA'!$J$64:$AD$107,MATCH($D92,'[1]2.1 Pipelines_TA'!$D$64:$D$107,0),MATCH(W$7,'[1]2.1 Pipelines_TA'!$J$7:$AD$7,0)),0)</f>
        <v>0</v>
      </c>
      <c r="X92" s="61">
        <f>IFERROR(INDEX('[1]2.1 Pipelines_TA'!$J$64:$AD$107,MATCH($D92,'[1]2.1 Pipelines_TA'!$D$64:$D$107,0),MATCH(X$7,'[1]2.1 Pipelines_TA'!$J$7:$AD$7,0)),0)</f>
        <v>0</v>
      </c>
      <c r="Y92" s="61">
        <f>IFERROR(INDEX('[1]2.1 Pipelines_TA'!$J$64:$AD$107,MATCH($D92,'[1]2.1 Pipelines_TA'!$D$64:$D$107,0),MATCH(Y$7,'[1]2.1 Pipelines_TA'!$J$7:$AD$7,0)),0)</f>
        <v>0</v>
      </c>
      <c r="AB92" s="72">
        <f t="shared" si="41"/>
        <v>0</v>
      </c>
      <c r="AC92" s="72">
        <f>SUM('[1]2.1 Pipelines_TA'!$O92:$AD92)</f>
        <v>0</v>
      </c>
    </row>
    <row r="93" spans="4:29" ht="11.25" x14ac:dyDescent="0.15">
      <c r="D93" s="56" t="str">
        <f t="shared" si="42"/>
        <v>52 South West Pipeline</v>
      </c>
      <c r="J93" s="61">
        <f>IFERROR(INDEX('[1]2.1 Pipelines_TA'!$J$64:$AD$107,MATCH($D93,'[1]2.1 Pipelines_TA'!$D$64:$D$107,0),MATCH(J$7,'[1]2.1 Pipelines_TA'!$J$7:$AD$7,0)),0)</f>
        <v>0</v>
      </c>
      <c r="K93" s="61">
        <f>IFERROR(INDEX('[1]2.1 Pipelines_TA'!$J$64:$AD$107,MATCH($D93,'[1]2.1 Pipelines_TA'!$D$64:$D$107,0),MATCH(K$7,'[1]2.1 Pipelines_TA'!$J$7:$AD$7,0)),0)</f>
        <v>0</v>
      </c>
      <c r="L93" s="61">
        <f>IFERROR(INDEX('[1]2.1 Pipelines_TA'!$J$64:$AD$107,MATCH($D93,'[1]2.1 Pipelines_TA'!$D$64:$D$107,0),MATCH(L$7,'[1]2.1 Pipelines_TA'!$J$7:$AD$7,0)),0)</f>
        <v>0</v>
      </c>
      <c r="M93" s="61">
        <f>IFERROR(INDEX('[1]2.1 Pipelines_TA'!$J$64:$AD$107,MATCH($D93,'[1]2.1 Pipelines_TA'!$D$64:$D$107,0),MATCH(M$7,'[1]2.1 Pipelines_TA'!$J$7:$AD$7,0)),0)</f>
        <v>0</v>
      </c>
      <c r="N93" s="61">
        <f>IFERROR(INDEX('[1]2.1 Pipelines_TA'!$J$64:$AD$107,MATCH($D93,'[1]2.1 Pipelines_TA'!$D$64:$D$107,0),MATCH(N$7,'[1]2.1 Pipelines_TA'!$J$7:$AD$7,0)),0)</f>
        <v>0</v>
      </c>
      <c r="O93" s="61">
        <f>IFERROR(INDEX('[1]2.1 Pipelines_TA'!$J$64:$AD$107,MATCH($D93,'[1]2.1 Pipelines_TA'!$D$64:$D$107,0),MATCH(O$7,'[1]2.1 Pipelines_TA'!$J$7:$AD$7,0)),0)</f>
        <v>0</v>
      </c>
      <c r="P93" s="61">
        <f>IFERROR(INDEX('[1]2.1 Pipelines_TA'!$J$64:$AD$107,MATCH($D93,'[1]2.1 Pipelines_TA'!$D$64:$D$107,0),MATCH(P$7,'[1]2.1 Pipelines_TA'!$J$7:$AD$7,0)),0)</f>
        <v>0</v>
      </c>
      <c r="Q93" s="61">
        <f>IFERROR(INDEX('[1]2.1 Pipelines_TA'!$J$64:$AD$107,MATCH($D93,'[1]2.1 Pipelines_TA'!$D$64:$D$107,0),MATCH(Q$7,'[1]2.1 Pipelines_TA'!$J$7:$AD$7,0)),0)</f>
        <v>0</v>
      </c>
      <c r="R93" s="61">
        <f>IFERROR(INDEX('[1]2.1 Pipelines_TA'!$J$64:$AD$107,MATCH($D93,'[1]2.1 Pipelines_TA'!$D$64:$D$107,0),MATCH(R$7,'[1]2.1 Pipelines_TA'!$J$7:$AD$7,0)),0)</f>
        <v>0</v>
      </c>
      <c r="S93" s="61">
        <f>IFERROR(INDEX('[1]2.1 Pipelines_TA'!$J$64:$AD$107,MATCH($D93,'[1]2.1 Pipelines_TA'!$D$64:$D$107,0),MATCH(S$7,'[1]2.1 Pipelines_TA'!$J$7:$AD$7,0)),0)</f>
        <v>0</v>
      </c>
      <c r="T93" s="61">
        <f>IFERROR(INDEX('[1]2.1 Pipelines_TA'!$J$64:$AD$107,MATCH($D93,'[1]2.1 Pipelines_TA'!$D$64:$D$107,0),MATCH(T$7,'[1]2.1 Pipelines_TA'!$J$7:$AD$7,0)),0)</f>
        <v>0</v>
      </c>
      <c r="U93" s="61">
        <f>IFERROR(INDEX('[1]2.1 Pipelines_TA'!$J$64:$AD$107,MATCH($D93,'[1]2.1 Pipelines_TA'!$D$64:$D$107,0),MATCH(U$7,'[1]2.1 Pipelines_TA'!$J$7:$AD$7,0)),0)</f>
        <v>0</v>
      </c>
      <c r="V93" s="61">
        <f>IFERROR(INDEX('[1]2.1 Pipelines_TA'!$J$64:$AD$107,MATCH($D93,'[1]2.1 Pipelines_TA'!$D$64:$D$107,0),MATCH(V$7,'[1]2.1 Pipelines_TA'!$J$7:$AD$7,0)),0)</f>
        <v>0</v>
      </c>
      <c r="W93" s="61">
        <f>IFERROR(INDEX('[1]2.1 Pipelines_TA'!$J$64:$AD$107,MATCH($D93,'[1]2.1 Pipelines_TA'!$D$64:$D$107,0),MATCH(W$7,'[1]2.1 Pipelines_TA'!$J$7:$AD$7,0)),0)</f>
        <v>0</v>
      </c>
      <c r="X93" s="61">
        <f>IFERROR(INDEX('[1]2.1 Pipelines_TA'!$J$64:$AD$107,MATCH($D93,'[1]2.1 Pipelines_TA'!$D$64:$D$107,0),MATCH(X$7,'[1]2.1 Pipelines_TA'!$J$7:$AD$7,0)),0)</f>
        <v>0</v>
      </c>
      <c r="Y93" s="61">
        <f>IFERROR(INDEX('[1]2.1 Pipelines_TA'!$J$64:$AD$107,MATCH($D93,'[1]2.1 Pipelines_TA'!$D$64:$D$107,0),MATCH(Y$7,'[1]2.1 Pipelines_TA'!$J$7:$AD$7,0)),0)</f>
        <v>0</v>
      </c>
      <c r="AB93" s="72">
        <f t="shared" si="41"/>
        <v>0</v>
      </c>
      <c r="AC93" s="72">
        <f>SUM('[1]2.1 Pipelines_TA'!$O93:$AD93)</f>
        <v>0</v>
      </c>
    </row>
    <row r="94" spans="4:29" ht="11.25" x14ac:dyDescent="0.15">
      <c r="D94" s="56" t="str">
        <f t="shared" si="42"/>
        <v>29 WORM</v>
      </c>
      <c r="E94" s="78"/>
      <c r="F94" s="78"/>
      <c r="J94" s="61">
        <f>IFERROR(INDEX('[1]2.1 Pipelines_TA'!$J$64:$AD$107,MATCH($D94,'[1]2.1 Pipelines_TA'!$D$64:$D$107,0),MATCH(J$7,'[1]2.1 Pipelines_TA'!$J$7:$AD$7,0)),0)</f>
        <v>0</v>
      </c>
      <c r="K94" s="61">
        <f>IFERROR(INDEX('[1]2.1 Pipelines_TA'!$J$64:$AD$107,MATCH($D94,'[1]2.1 Pipelines_TA'!$D$64:$D$107,0),MATCH(K$7,'[1]2.1 Pipelines_TA'!$J$7:$AD$7,0)),0)</f>
        <v>0</v>
      </c>
      <c r="L94" s="61">
        <f>IFERROR(INDEX('[1]2.1 Pipelines_TA'!$J$64:$AD$107,MATCH($D94,'[1]2.1 Pipelines_TA'!$D$64:$D$107,0),MATCH(L$7,'[1]2.1 Pipelines_TA'!$J$7:$AD$7,0)),0)</f>
        <v>0</v>
      </c>
      <c r="M94" s="61">
        <f>IFERROR(INDEX('[1]2.1 Pipelines_TA'!$J$64:$AD$107,MATCH($D94,'[1]2.1 Pipelines_TA'!$D$64:$D$107,0),MATCH(M$7,'[1]2.1 Pipelines_TA'!$J$7:$AD$7,0)),0)</f>
        <v>0</v>
      </c>
      <c r="N94" s="61">
        <f>IFERROR(INDEX('[1]2.1 Pipelines_TA'!$J$64:$AD$107,MATCH($D94,'[1]2.1 Pipelines_TA'!$D$64:$D$107,0),MATCH(N$7,'[1]2.1 Pipelines_TA'!$J$7:$AD$7,0)),0)</f>
        <v>0</v>
      </c>
      <c r="O94" s="61">
        <f>IFERROR(INDEX('[1]2.1 Pipelines_TA'!$J$64:$AD$107,MATCH($D94,'[1]2.1 Pipelines_TA'!$D$64:$D$107,0),MATCH(O$7,'[1]2.1 Pipelines_TA'!$J$7:$AD$7,0)),0)</f>
        <v>73035.490000000005</v>
      </c>
      <c r="P94" s="61">
        <f>IFERROR(INDEX('[1]2.1 Pipelines_TA'!$J$64:$AD$107,MATCH($D94,'[1]2.1 Pipelines_TA'!$D$64:$D$107,0),MATCH(P$7,'[1]2.1 Pipelines_TA'!$J$7:$AD$7,0)),0)</f>
        <v>977832.5199999999</v>
      </c>
      <c r="Q94" s="61">
        <f>IFERROR(INDEX('[1]2.1 Pipelines_TA'!$J$64:$AD$107,MATCH($D94,'[1]2.1 Pipelines_TA'!$D$64:$D$107,0),MATCH(Q$7,'[1]2.1 Pipelines_TA'!$J$7:$AD$7,0)),0)</f>
        <v>7285510</v>
      </c>
      <c r="R94" s="61">
        <f>IFERROR(INDEX('[1]2.1 Pipelines_TA'!$J$64:$AD$107,MATCH($D94,'[1]2.1 Pipelines_TA'!$D$64:$D$107,0),MATCH(R$7,'[1]2.1 Pipelines_TA'!$J$7:$AD$7,0)),0)</f>
        <v>9275283.6600000001</v>
      </c>
      <c r="S94" s="61">
        <f>IFERROR(INDEX('[1]2.1 Pipelines_TA'!$J$64:$AD$107,MATCH($D94,'[1]2.1 Pipelines_TA'!$D$64:$D$107,0),MATCH(S$7,'[1]2.1 Pipelines_TA'!$J$7:$AD$7,0)),0)</f>
        <v>29972800.447553821</v>
      </c>
      <c r="T94" s="61">
        <f>IFERROR(INDEX('[1]2.1 Pipelines_TA'!$J$64:$AD$107,MATCH($D94,'[1]2.1 Pipelines_TA'!$D$64:$D$107,0),MATCH(T$7,'[1]2.1 Pipelines_TA'!$J$7:$AD$7,0)),0)</f>
        <v>97330625.518066928</v>
      </c>
      <c r="U94" s="61">
        <f>IFERROR(INDEX('[1]2.1 Pipelines_TA'!$J$64:$AD$107,MATCH($D94,'[1]2.1 Pipelines_TA'!$D$64:$D$107,0),MATCH(U$7,'[1]2.1 Pipelines_TA'!$J$7:$AD$7,0)),0)</f>
        <v>49452704.384612918</v>
      </c>
      <c r="V94" s="61">
        <f>IFERROR(INDEX('[1]2.1 Pipelines_TA'!$J$64:$AD$107,MATCH($D94,'[1]2.1 Pipelines_TA'!$D$64:$D$107,0),MATCH(V$7,'[1]2.1 Pipelines_TA'!$J$7:$AD$7,0)),0)</f>
        <v>2969814.2363214847</v>
      </c>
      <c r="W94" s="61">
        <f>IFERROR(INDEX('[1]2.1 Pipelines_TA'!$J$64:$AD$107,MATCH($D94,'[1]2.1 Pipelines_TA'!$D$64:$D$107,0),MATCH(W$7,'[1]2.1 Pipelines_TA'!$J$7:$AD$7,0)),0)</f>
        <v>0</v>
      </c>
      <c r="X94" s="61">
        <f>IFERROR(INDEX('[1]2.1 Pipelines_TA'!$J$64:$AD$107,MATCH($D94,'[1]2.1 Pipelines_TA'!$D$64:$D$107,0),MATCH(X$7,'[1]2.1 Pipelines_TA'!$J$7:$AD$7,0)),0)</f>
        <v>0</v>
      </c>
      <c r="Y94" s="61">
        <f>IFERROR(INDEX('[1]2.1 Pipelines_TA'!$J$64:$AD$107,MATCH($D94,'[1]2.1 Pipelines_TA'!$D$64:$D$107,0),MATCH(Y$7,'[1]2.1 Pipelines_TA'!$J$7:$AD$7,0)),0)</f>
        <v>0</v>
      </c>
      <c r="AB94" s="72">
        <f>SUM(J94:Y94)</f>
        <v>197337606.25655514</v>
      </c>
      <c r="AC94" s="72">
        <f>SUM('[1]2.1 Pipelines_TA'!$O94:$AD94)</f>
        <v>197337606.25655514</v>
      </c>
    </row>
    <row r="95" spans="4:29" ht="11.25" x14ac:dyDescent="0.15">
      <c r="D95" s="56" t="str">
        <f t="shared" si="42"/>
        <v xml:space="preserve">30 Anglesea </v>
      </c>
      <c r="J95" s="61">
        <f>IFERROR(INDEX('[1]2.1 Pipelines_TA'!$J$64:$AD$107,MATCH($D95,'[1]2.1 Pipelines_TA'!$D$64:$D$107,0),MATCH(J$7,'[1]2.1 Pipelines_TA'!$J$7:$AD$7,0)),0)</f>
        <v>0</v>
      </c>
      <c r="K95" s="61">
        <f>IFERROR(INDEX('[1]2.1 Pipelines_TA'!$J$64:$AD$107,MATCH($D95,'[1]2.1 Pipelines_TA'!$D$64:$D$107,0),MATCH(K$7,'[1]2.1 Pipelines_TA'!$J$7:$AD$7,0)),0)</f>
        <v>0</v>
      </c>
      <c r="L95" s="61">
        <f>IFERROR(INDEX('[1]2.1 Pipelines_TA'!$J$64:$AD$107,MATCH($D95,'[1]2.1 Pipelines_TA'!$D$64:$D$107,0),MATCH(L$7,'[1]2.1 Pipelines_TA'!$J$7:$AD$7,0)),0)</f>
        <v>0</v>
      </c>
      <c r="M95" s="61">
        <f>IFERROR(INDEX('[1]2.1 Pipelines_TA'!$J$64:$AD$107,MATCH($D95,'[1]2.1 Pipelines_TA'!$D$64:$D$107,0),MATCH(M$7,'[1]2.1 Pipelines_TA'!$J$7:$AD$7,0)),0)</f>
        <v>0</v>
      </c>
      <c r="N95" s="61">
        <f>IFERROR(INDEX('[1]2.1 Pipelines_TA'!$J$64:$AD$107,MATCH($D95,'[1]2.1 Pipelines_TA'!$D$64:$D$107,0),MATCH(N$7,'[1]2.1 Pipelines_TA'!$J$7:$AD$7,0)),0)</f>
        <v>0</v>
      </c>
      <c r="O95" s="61">
        <f>IFERROR(INDEX('[1]2.1 Pipelines_TA'!$J$64:$AD$107,MATCH($D95,'[1]2.1 Pipelines_TA'!$D$64:$D$107,0),MATCH(O$7,'[1]2.1 Pipelines_TA'!$J$7:$AD$7,0)),0)</f>
        <v>0</v>
      </c>
      <c r="P95" s="61">
        <f>IFERROR(INDEX('[1]2.1 Pipelines_TA'!$J$64:$AD$107,MATCH($D95,'[1]2.1 Pipelines_TA'!$D$64:$D$107,0),MATCH(P$7,'[1]2.1 Pipelines_TA'!$J$7:$AD$7,0)),0)</f>
        <v>0</v>
      </c>
      <c r="Q95" s="61">
        <f>IFERROR(INDEX('[1]2.1 Pipelines_TA'!$J$64:$AD$107,MATCH($D95,'[1]2.1 Pipelines_TA'!$D$64:$D$107,0),MATCH(Q$7,'[1]2.1 Pipelines_TA'!$J$7:$AD$7,0)),0)</f>
        <v>0</v>
      </c>
      <c r="R95" s="61">
        <f>IFERROR(INDEX('[1]2.1 Pipelines_TA'!$J$64:$AD$107,MATCH($D95,'[1]2.1 Pipelines_TA'!$D$64:$D$107,0),MATCH(R$7,'[1]2.1 Pipelines_TA'!$J$7:$AD$7,0)),0)</f>
        <v>0</v>
      </c>
      <c r="S95" s="61">
        <f>IFERROR(INDEX('[1]2.1 Pipelines_TA'!$J$64:$AD$107,MATCH($D95,'[1]2.1 Pipelines_TA'!$D$64:$D$107,0),MATCH(S$7,'[1]2.1 Pipelines_TA'!$J$7:$AD$7,0)),0)</f>
        <v>0</v>
      </c>
      <c r="T95" s="61">
        <f>IFERROR(INDEX('[1]2.1 Pipelines_TA'!$J$64:$AD$107,MATCH($D95,'[1]2.1 Pipelines_TA'!$D$64:$D$107,0),MATCH(T$7,'[1]2.1 Pipelines_TA'!$J$7:$AD$7,0)),0)</f>
        <v>0</v>
      </c>
      <c r="U95" s="61">
        <f>IFERROR(INDEX('[1]2.1 Pipelines_TA'!$J$64:$AD$107,MATCH($D95,'[1]2.1 Pipelines_TA'!$D$64:$D$107,0),MATCH(U$7,'[1]2.1 Pipelines_TA'!$J$7:$AD$7,0)),0)</f>
        <v>0</v>
      </c>
      <c r="V95" s="61">
        <f>IFERROR(INDEX('[1]2.1 Pipelines_TA'!$J$64:$AD$107,MATCH($D95,'[1]2.1 Pipelines_TA'!$D$64:$D$107,0),MATCH(V$7,'[1]2.1 Pipelines_TA'!$J$7:$AD$7,0)),0)</f>
        <v>0</v>
      </c>
      <c r="W95" s="61">
        <f>IFERROR(INDEX('[1]2.1 Pipelines_TA'!$J$64:$AD$107,MATCH($D95,'[1]2.1 Pipelines_TA'!$D$64:$D$107,0),MATCH(W$7,'[1]2.1 Pipelines_TA'!$J$7:$AD$7,0)),0)</f>
        <v>0</v>
      </c>
      <c r="X95" s="61">
        <f>IFERROR(INDEX('[1]2.1 Pipelines_TA'!$J$64:$AD$107,MATCH($D95,'[1]2.1 Pipelines_TA'!$D$64:$D$107,0),MATCH(X$7,'[1]2.1 Pipelines_TA'!$J$7:$AD$7,0)),0)</f>
        <v>0</v>
      </c>
      <c r="Y95" s="61">
        <f>IFERROR(INDEX('[1]2.1 Pipelines_TA'!$J$64:$AD$107,MATCH($D95,'[1]2.1 Pipelines_TA'!$D$64:$D$107,0),MATCH(Y$7,'[1]2.1 Pipelines_TA'!$J$7:$AD$7,0)),0)</f>
        <v>0</v>
      </c>
      <c r="AB95" s="72">
        <f t="shared" ref="AB95:AB109" si="43">SUM(J95:Y95)</f>
        <v>0</v>
      </c>
      <c r="AC95" s="72">
        <f>SUM('[1]2.1 Pipelines_TA'!$O95:$AD95)</f>
        <v>0</v>
      </c>
    </row>
    <row r="96" spans="4:29" ht="11.25" x14ac:dyDescent="0.15">
      <c r="D96" s="56" t="str">
        <f t="shared" si="42"/>
        <v>31 Kalkallo</v>
      </c>
      <c r="J96" s="61">
        <f>IFERROR(INDEX('[1]2.1 Pipelines_TA'!$J$64:$AD$107,MATCH($D96,'[1]2.1 Pipelines_TA'!$D$64:$D$107,0),MATCH(J$7,'[1]2.1 Pipelines_TA'!$J$7:$AD$7,0)),0)</f>
        <v>0</v>
      </c>
      <c r="K96" s="61">
        <f>IFERROR(INDEX('[1]2.1 Pipelines_TA'!$J$64:$AD$107,MATCH($D96,'[1]2.1 Pipelines_TA'!$D$64:$D$107,0),MATCH(K$7,'[1]2.1 Pipelines_TA'!$J$7:$AD$7,0)),0)</f>
        <v>0</v>
      </c>
      <c r="L96" s="61">
        <f>IFERROR(INDEX('[1]2.1 Pipelines_TA'!$J$64:$AD$107,MATCH($D96,'[1]2.1 Pipelines_TA'!$D$64:$D$107,0),MATCH(L$7,'[1]2.1 Pipelines_TA'!$J$7:$AD$7,0)),0)</f>
        <v>0</v>
      </c>
      <c r="M96" s="61">
        <f>IFERROR(INDEX('[1]2.1 Pipelines_TA'!$J$64:$AD$107,MATCH($D96,'[1]2.1 Pipelines_TA'!$D$64:$D$107,0),MATCH(M$7,'[1]2.1 Pipelines_TA'!$J$7:$AD$7,0)),0)</f>
        <v>0</v>
      </c>
      <c r="N96" s="61">
        <f>IFERROR(INDEX('[1]2.1 Pipelines_TA'!$J$64:$AD$107,MATCH($D96,'[1]2.1 Pipelines_TA'!$D$64:$D$107,0),MATCH(N$7,'[1]2.1 Pipelines_TA'!$J$7:$AD$7,0)),0)</f>
        <v>0</v>
      </c>
      <c r="O96" s="61">
        <f>IFERROR(INDEX('[1]2.1 Pipelines_TA'!$J$64:$AD$107,MATCH($D96,'[1]2.1 Pipelines_TA'!$D$64:$D$107,0),MATCH(O$7,'[1]2.1 Pipelines_TA'!$J$7:$AD$7,0)),0)</f>
        <v>0</v>
      </c>
      <c r="P96" s="61">
        <f>IFERROR(INDEX('[1]2.1 Pipelines_TA'!$J$64:$AD$107,MATCH($D96,'[1]2.1 Pipelines_TA'!$D$64:$D$107,0),MATCH(P$7,'[1]2.1 Pipelines_TA'!$J$7:$AD$7,0)),0)</f>
        <v>0</v>
      </c>
      <c r="Q96" s="61">
        <f>IFERROR(INDEX('[1]2.1 Pipelines_TA'!$J$64:$AD$107,MATCH($D96,'[1]2.1 Pipelines_TA'!$D$64:$D$107,0),MATCH(Q$7,'[1]2.1 Pipelines_TA'!$J$7:$AD$7,0)),0)</f>
        <v>0</v>
      </c>
      <c r="R96" s="61">
        <f>IFERROR(INDEX('[1]2.1 Pipelines_TA'!$J$64:$AD$107,MATCH($D96,'[1]2.1 Pipelines_TA'!$D$64:$D$107,0),MATCH(R$7,'[1]2.1 Pipelines_TA'!$J$7:$AD$7,0)),0)</f>
        <v>0</v>
      </c>
      <c r="S96" s="61">
        <f>IFERROR(INDEX('[1]2.1 Pipelines_TA'!$J$64:$AD$107,MATCH($D96,'[1]2.1 Pipelines_TA'!$D$64:$D$107,0),MATCH(S$7,'[1]2.1 Pipelines_TA'!$J$7:$AD$7,0)),0)</f>
        <v>0</v>
      </c>
      <c r="T96" s="61">
        <f>IFERROR(INDEX('[1]2.1 Pipelines_TA'!$J$64:$AD$107,MATCH($D96,'[1]2.1 Pipelines_TA'!$D$64:$D$107,0),MATCH(T$7,'[1]2.1 Pipelines_TA'!$J$7:$AD$7,0)),0)</f>
        <v>0</v>
      </c>
      <c r="U96" s="61">
        <f>IFERROR(INDEX('[1]2.1 Pipelines_TA'!$J$64:$AD$107,MATCH($D96,'[1]2.1 Pipelines_TA'!$D$64:$D$107,0),MATCH(U$7,'[1]2.1 Pipelines_TA'!$J$7:$AD$7,0)),0)</f>
        <v>0</v>
      </c>
      <c r="V96" s="61">
        <f>IFERROR(INDEX('[1]2.1 Pipelines_TA'!$J$64:$AD$107,MATCH($D96,'[1]2.1 Pipelines_TA'!$D$64:$D$107,0),MATCH(V$7,'[1]2.1 Pipelines_TA'!$J$7:$AD$7,0)),0)</f>
        <v>0</v>
      </c>
      <c r="W96" s="61">
        <f>IFERROR(INDEX('[1]2.1 Pipelines_TA'!$J$64:$AD$107,MATCH($D96,'[1]2.1 Pipelines_TA'!$D$64:$D$107,0),MATCH(W$7,'[1]2.1 Pipelines_TA'!$J$7:$AD$7,0)),0)</f>
        <v>0</v>
      </c>
      <c r="X96" s="61">
        <f>IFERROR(INDEX('[1]2.1 Pipelines_TA'!$J$64:$AD$107,MATCH($D96,'[1]2.1 Pipelines_TA'!$D$64:$D$107,0),MATCH(X$7,'[1]2.1 Pipelines_TA'!$J$7:$AD$7,0)),0)</f>
        <v>0</v>
      </c>
      <c r="Y96" s="61">
        <f>IFERROR(INDEX('[1]2.1 Pipelines_TA'!$J$64:$AD$107,MATCH($D96,'[1]2.1 Pipelines_TA'!$D$64:$D$107,0),MATCH(Y$7,'[1]2.1 Pipelines_TA'!$J$7:$AD$7,0)),0)</f>
        <v>0</v>
      </c>
      <c r="AB96" s="72">
        <f t="shared" si="43"/>
        <v>0</v>
      </c>
      <c r="AC96" s="72">
        <f>SUM('[1]2.1 Pipelines_TA'!$O96:$AD96)</f>
        <v>0</v>
      </c>
    </row>
    <row r="97" spans="4:29" ht="11.25" x14ac:dyDescent="0.15">
      <c r="D97" s="56">
        <f t="shared" si="42"/>
        <v>0</v>
      </c>
      <c r="J97" s="61">
        <f>IFERROR(INDEX('[1]2.1 Pipelines_TA'!$J$64:$AD$107,MATCH($D97,'[1]2.1 Pipelines_TA'!$D$64:$D$107,0),MATCH(J$7,'[1]2.1 Pipelines_TA'!$J$7:$AD$7,0)),0)</f>
        <v>0</v>
      </c>
      <c r="K97" s="61">
        <f>IFERROR(INDEX('[1]2.1 Pipelines_TA'!$J$64:$AD$107,MATCH($D97,'[1]2.1 Pipelines_TA'!$D$64:$D$107,0),MATCH(K$7,'[1]2.1 Pipelines_TA'!$J$7:$AD$7,0)),0)</f>
        <v>0</v>
      </c>
      <c r="L97" s="61">
        <f>IFERROR(INDEX('[1]2.1 Pipelines_TA'!$J$64:$AD$107,MATCH($D97,'[1]2.1 Pipelines_TA'!$D$64:$D$107,0),MATCH(L$7,'[1]2.1 Pipelines_TA'!$J$7:$AD$7,0)),0)</f>
        <v>0</v>
      </c>
      <c r="M97" s="61">
        <f>IFERROR(INDEX('[1]2.1 Pipelines_TA'!$J$64:$AD$107,MATCH($D97,'[1]2.1 Pipelines_TA'!$D$64:$D$107,0),MATCH(M$7,'[1]2.1 Pipelines_TA'!$J$7:$AD$7,0)),0)</f>
        <v>0</v>
      </c>
      <c r="N97" s="61">
        <f>IFERROR(INDEX('[1]2.1 Pipelines_TA'!$J$64:$AD$107,MATCH($D97,'[1]2.1 Pipelines_TA'!$D$64:$D$107,0),MATCH(N$7,'[1]2.1 Pipelines_TA'!$J$7:$AD$7,0)),0)</f>
        <v>0</v>
      </c>
      <c r="O97" s="61">
        <f>IFERROR(INDEX('[1]2.1 Pipelines_TA'!$J$64:$AD$107,MATCH($D97,'[1]2.1 Pipelines_TA'!$D$64:$D$107,0),MATCH(O$7,'[1]2.1 Pipelines_TA'!$J$7:$AD$7,0)),0)</f>
        <v>0</v>
      </c>
      <c r="P97" s="61">
        <f>IFERROR(INDEX('[1]2.1 Pipelines_TA'!$J$64:$AD$107,MATCH($D97,'[1]2.1 Pipelines_TA'!$D$64:$D$107,0),MATCH(P$7,'[1]2.1 Pipelines_TA'!$J$7:$AD$7,0)),0)</f>
        <v>0</v>
      </c>
      <c r="Q97" s="61">
        <f>IFERROR(INDEX('[1]2.1 Pipelines_TA'!$J$64:$AD$107,MATCH($D97,'[1]2.1 Pipelines_TA'!$D$64:$D$107,0),MATCH(Q$7,'[1]2.1 Pipelines_TA'!$J$7:$AD$7,0)),0)</f>
        <v>0</v>
      </c>
      <c r="R97" s="61">
        <f>IFERROR(INDEX('[1]2.1 Pipelines_TA'!$J$64:$AD$107,MATCH($D97,'[1]2.1 Pipelines_TA'!$D$64:$D$107,0),MATCH(R$7,'[1]2.1 Pipelines_TA'!$J$7:$AD$7,0)),0)</f>
        <v>0</v>
      </c>
      <c r="S97" s="61">
        <f>IFERROR(INDEX('[1]2.1 Pipelines_TA'!$J$64:$AD$107,MATCH($D97,'[1]2.1 Pipelines_TA'!$D$64:$D$107,0),MATCH(S$7,'[1]2.1 Pipelines_TA'!$J$7:$AD$7,0)),0)</f>
        <v>0</v>
      </c>
      <c r="T97" s="61">
        <f>IFERROR(INDEX('[1]2.1 Pipelines_TA'!$J$64:$AD$107,MATCH($D97,'[1]2.1 Pipelines_TA'!$D$64:$D$107,0),MATCH(T$7,'[1]2.1 Pipelines_TA'!$J$7:$AD$7,0)),0)</f>
        <v>0</v>
      </c>
      <c r="U97" s="61">
        <f>IFERROR(INDEX('[1]2.1 Pipelines_TA'!$J$64:$AD$107,MATCH($D97,'[1]2.1 Pipelines_TA'!$D$64:$D$107,0),MATCH(U$7,'[1]2.1 Pipelines_TA'!$J$7:$AD$7,0)),0)</f>
        <v>0</v>
      </c>
      <c r="V97" s="61">
        <f>IFERROR(INDEX('[1]2.1 Pipelines_TA'!$J$64:$AD$107,MATCH($D97,'[1]2.1 Pipelines_TA'!$D$64:$D$107,0),MATCH(V$7,'[1]2.1 Pipelines_TA'!$J$7:$AD$7,0)),0)</f>
        <v>0</v>
      </c>
      <c r="W97" s="61">
        <f>IFERROR(INDEX('[1]2.1 Pipelines_TA'!$J$64:$AD$107,MATCH($D97,'[1]2.1 Pipelines_TA'!$D$64:$D$107,0),MATCH(W$7,'[1]2.1 Pipelines_TA'!$J$7:$AD$7,0)),0)</f>
        <v>0</v>
      </c>
      <c r="X97" s="61">
        <f>IFERROR(INDEX('[1]2.1 Pipelines_TA'!$J$64:$AD$107,MATCH($D97,'[1]2.1 Pipelines_TA'!$D$64:$D$107,0),MATCH(X$7,'[1]2.1 Pipelines_TA'!$J$7:$AD$7,0)),0)</f>
        <v>0</v>
      </c>
      <c r="Y97" s="61">
        <f>IFERROR(INDEX('[1]2.1 Pipelines_TA'!$J$64:$AD$107,MATCH($D97,'[1]2.1 Pipelines_TA'!$D$64:$D$107,0),MATCH(Y$7,'[1]2.1 Pipelines_TA'!$J$7:$AD$7,0)),0)</f>
        <v>0</v>
      </c>
      <c r="AB97" s="72">
        <f t="shared" si="43"/>
        <v>0</v>
      </c>
      <c r="AC97" s="72">
        <f>SUM('[1]2.1 Pipelines_TA'!$O97:$AD97)</f>
        <v>0</v>
      </c>
    </row>
    <row r="98" spans="4:29" ht="11.25" x14ac:dyDescent="0.15">
      <c r="D98" s="56">
        <f t="shared" si="42"/>
        <v>0</v>
      </c>
      <c r="J98" s="61">
        <f>IFERROR(INDEX('[1]2.1 Pipelines_TA'!$J$64:$AD$107,MATCH($D98,'[1]2.1 Pipelines_TA'!$D$64:$D$107,0),MATCH(J$7,'[1]2.1 Pipelines_TA'!$J$7:$AD$7,0)),0)</f>
        <v>0</v>
      </c>
      <c r="K98" s="61">
        <f>IFERROR(INDEX('[1]2.1 Pipelines_TA'!$J$64:$AD$107,MATCH($D98,'[1]2.1 Pipelines_TA'!$D$64:$D$107,0),MATCH(K$7,'[1]2.1 Pipelines_TA'!$J$7:$AD$7,0)),0)</f>
        <v>0</v>
      </c>
      <c r="L98" s="61">
        <f>IFERROR(INDEX('[1]2.1 Pipelines_TA'!$J$64:$AD$107,MATCH($D98,'[1]2.1 Pipelines_TA'!$D$64:$D$107,0),MATCH(L$7,'[1]2.1 Pipelines_TA'!$J$7:$AD$7,0)),0)</f>
        <v>0</v>
      </c>
      <c r="M98" s="61">
        <f>IFERROR(INDEX('[1]2.1 Pipelines_TA'!$J$64:$AD$107,MATCH($D98,'[1]2.1 Pipelines_TA'!$D$64:$D$107,0),MATCH(M$7,'[1]2.1 Pipelines_TA'!$J$7:$AD$7,0)),0)</f>
        <v>0</v>
      </c>
      <c r="N98" s="61">
        <f>IFERROR(INDEX('[1]2.1 Pipelines_TA'!$J$64:$AD$107,MATCH($D98,'[1]2.1 Pipelines_TA'!$D$64:$D$107,0),MATCH(N$7,'[1]2.1 Pipelines_TA'!$J$7:$AD$7,0)),0)</f>
        <v>0</v>
      </c>
      <c r="O98" s="61">
        <f>IFERROR(INDEX('[1]2.1 Pipelines_TA'!$J$64:$AD$107,MATCH($D98,'[1]2.1 Pipelines_TA'!$D$64:$D$107,0),MATCH(O$7,'[1]2.1 Pipelines_TA'!$J$7:$AD$7,0)),0)</f>
        <v>0</v>
      </c>
      <c r="P98" s="61">
        <f>IFERROR(INDEX('[1]2.1 Pipelines_TA'!$J$64:$AD$107,MATCH($D98,'[1]2.1 Pipelines_TA'!$D$64:$D$107,0),MATCH(P$7,'[1]2.1 Pipelines_TA'!$J$7:$AD$7,0)),0)</f>
        <v>0</v>
      </c>
      <c r="Q98" s="61">
        <f>IFERROR(INDEX('[1]2.1 Pipelines_TA'!$J$64:$AD$107,MATCH($D98,'[1]2.1 Pipelines_TA'!$D$64:$D$107,0),MATCH(Q$7,'[1]2.1 Pipelines_TA'!$J$7:$AD$7,0)),0)</f>
        <v>0</v>
      </c>
      <c r="R98" s="61">
        <f>IFERROR(INDEX('[1]2.1 Pipelines_TA'!$J$64:$AD$107,MATCH($D98,'[1]2.1 Pipelines_TA'!$D$64:$D$107,0),MATCH(R$7,'[1]2.1 Pipelines_TA'!$J$7:$AD$7,0)),0)</f>
        <v>0</v>
      </c>
      <c r="S98" s="61">
        <f>IFERROR(INDEX('[1]2.1 Pipelines_TA'!$J$64:$AD$107,MATCH($D98,'[1]2.1 Pipelines_TA'!$D$64:$D$107,0),MATCH(S$7,'[1]2.1 Pipelines_TA'!$J$7:$AD$7,0)),0)</f>
        <v>0</v>
      </c>
      <c r="T98" s="61">
        <f>IFERROR(INDEX('[1]2.1 Pipelines_TA'!$J$64:$AD$107,MATCH($D98,'[1]2.1 Pipelines_TA'!$D$64:$D$107,0),MATCH(T$7,'[1]2.1 Pipelines_TA'!$J$7:$AD$7,0)),0)</f>
        <v>0</v>
      </c>
      <c r="U98" s="61">
        <f>IFERROR(INDEX('[1]2.1 Pipelines_TA'!$J$64:$AD$107,MATCH($D98,'[1]2.1 Pipelines_TA'!$D$64:$D$107,0),MATCH(U$7,'[1]2.1 Pipelines_TA'!$J$7:$AD$7,0)),0)</f>
        <v>0</v>
      </c>
      <c r="V98" s="61">
        <f>IFERROR(INDEX('[1]2.1 Pipelines_TA'!$J$64:$AD$107,MATCH($D98,'[1]2.1 Pipelines_TA'!$D$64:$D$107,0),MATCH(V$7,'[1]2.1 Pipelines_TA'!$J$7:$AD$7,0)),0)</f>
        <v>0</v>
      </c>
      <c r="W98" s="61">
        <f>IFERROR(INDEX('[1]2.1 Pipelines_TA'!$J$64:$AD$107,MATCH($D98,'[1]2.1 Pipelines_TA'!$D$64:$D$107,0),MATCH(W$7,'[1]2.1 Pipelines_TA'!$J$7:$AD$7,0)),0)</f>
        <v>0</v>
      </c>
      <c r="X98" s="61">
        <f>IFERROR(INDEX('[1]2.1 Pipelines_TA'!$J$64:$AD$107,MATCH($D98,'[1]2.1 Pipelines_TA'!$D$64:$D$107,0),MATCH(X$7,'[1]2.1 Pipelines_TA'!$J$7:$AD$7,0)),0)</f>
        <v>0</v>
      </c>
      <c r="Y98" s="61">
        <f>IFERROR(INDEX('[1]2.1 Pipelines_TA'!$J$64:$AD$107,MATCH($D98,'[1]2.1 Pipelines_TA'!$D$64:$D$107,0),MATCH(Y$7,'[1]2.1 Pipelines_TA'!$J$7:$AD$7,0)),0)</f>
        <v>0</v>
      </c>
      <c r="AB98" s="72">
        <f t="shared" si="43"/>
        <v>0</v>
      </c>
      <c r="AC98" s="72">
        <f>SUM('[1]2.1 Pipelines_TA'!$O98:$AD98)</f>
        <v>0</v>
      </c>
    </row>
    <row r="99" spans="4:29" ht="11.25" x14ac:dyDescent="0.15">
      <c r="D99" s="56">
        <f t="shared" si="42"/>
        <v>0</v>
      </c>
      <c r="J99" s="61">
        <f>IFERROR(INDEX('[1]2.1 Pipelines_TA'!$J$64:$AD$107,MATCH($D99,'[1]2.1 Pipelines_TA'!$D$64:$D$107,0),MATCH(J$7,'[1]2.1 Pipelines_TA'!$J$7:$AD$7,0)),0)</f>
        <v>0</v>
      </c>
      <c r="K99" s="61">
        <f>IFERROR(INDEX('[1]2.1 Pipelines_TA'!$J$64:$AD$107,MATCH($D99,'[1]2.1 Pipelines_TA'!$D$64:$D$107,0),MATCH(K$7,'[1]2.1 Pipelines_TA'!$J$7:$AD$7,0)),0)</f>
        <v>0</v>
      </c>
      <c r="L99" s="61">
        <f>IFERROR(INDEX('[1]2.1 Pipelines_TA'!$J$64:$AD$107,MATCH($D99,'[1]2.1 Pipelines_TA'!$D$64:$D$107,0),MATCH(L$7,'[1]2.1 Pipelines_TA'!$J$7:$AD$7,0)),0)</f>
        <v>0</v>
      </c>
      <c r="M99" s="61">
        <f>IFERROR(INDEX('[1]2.1 Pipelines_TA'!$J$64:$AD$107,MATCH($D99,'[1]2.1 Pipelines_TA'!$D$64:$D$107,0),MATCH(M$7,'[1]2.1 Pipelines_TA'!$J$7:$AD$7,0)),0)</f>
        <v>0</v>
      </c>
      <c r="N99" s="61">
        <f>IFERROR(INDEX('[1]2.1 Pipelines_TA'!$J$64:$AD$107,MATCH($D99,'[1]2.1 Pipelines_TA'!$D$64:$D$107,0),MATCH(N$7,'[1]2.1 Pipelines_TA'!$J$7:$AD$7,0)),0)</f>
        <v>0</v>
      </c>
      <c r="O99" s="61">
        <f>IFERROR(INDEX('[1]2.1 Pipelines_TA'!$J$64:$AD$107,MATCH($D99,'[1]2.1 Pipelines_TA'!$D$64:$D$107,0),MATCH(O$7,'[1]2.1 Pipelines_TA'!$J$7:$AD$7,0)),0)</f>
        <v>0</v>
      </c>
      <c r="P99" s="61">
        <f>IFERROR(INDEX('[1]2.1 Pipelines_TA'!$J$64:$AD$107,MATCH($D99,'[1]2.1 Pipelines_TA'!$D$64:$D$107,0),MATCH(P$7,'[1]2.1 Pipelines_TA'!$J$7:$AD$7,0)),0)</f>
        <v>0</v>
      </c>
      <c r="Q99" s="61">
        <f>IFERROR(INDEX('[1]2.1 Pipelines_TA'!$J$64:$AD$107,MATCH($D99,'[1]2.1 Pipelines_TA'!$D$64:$D$107,0),MATCH(Q$7,'[1]2.1 Pipelines_TA'!$J$7:$AD$7,0)),0)</f>
        <v>0</v>
      </c>
      <c r="R99" s="61">
        <f>IFERROR(INDEX('[1]2.1 Pipelines_TA'!$J$64:$AD$107,MATCH($D99,'[1]2.1 Pipelines_TA'!$D$64:$D$107,0),MATCH(R$7,'[1]2.1 Pipelines_TA'!$J$7:$AD$7,0)),0)</f>
        <v>0</v>
      </c>
      <c r="S99" s="61">
        <f>IFERROR(INDEX('[1]2.1 Pipelines_TA'!$J$64:$AD$107,MATCH($D99,'[1]2.1 Pipelines_TA'!$D$64:$D$107,0),MATCH(S$7,'[1]2.1 Pipelines_TA'!$J$7:$AD$7,0)),0)</f>
        <v>0</v>
      </c>
      <c r="T99" s="61">
        <f>IFERROR(INDEX('[1]2.1 Pipelines_TA'!$J$64:$AD$107,MATCH($D99,'[1]2.1 Pipelines_TA'!$D$64:$D$107,0),MATCH(T$7,'[1]2.1 Pipelines_TA'!$J$7:$AD$7,0)),0)</f>
        <v>0</v>
      </c>
      <c r="U99" s="61">
        <f>IFERROR(INDEX('[1]2.1 Pipelines_TA'!$J$64:$AD$107,MATCH($D99,'[1]2.1 Pipelines_TA'!$D$64:$D$107,0),MATCH(U$7,'[1]2.1 Pipelines_TA'!$J$7:$AD$7,0)),0)</f>
        <v>0</v>
      </c>
      <c r="V99" s="61">
        <f>IFERROR(INDEX('[1]2.1 Pipelines_TA'!$J$64:$AD$107,MATCH($D99,'[1]2.1 Pipelines_TA'!$D$64:$D$107,0),MATCH(V$7,'[1]2.1 Pipelines_TA'!$J$7:$AD$7,0)),0)</f>
        <v>0</v>
      </c>
      <c r="W99" s="61">
        <f>IFERROR(INDEX('[1]2.1 Pipelines_TA'!$J$64:$AD$107,MATCH($D99,'[1]2.1 Pipelines_TA'!$D$64:$D$107,0),MATCH(W$7,'[1]2.1 Pipelines_TA'!$J$7:$AD$7,0)),0)</f>
        <v>0</v>
      </c>
      <c r="X99" s="61">
        <f>IFERROR(INDEX('[1]2.1 Pipelines_TA'!$J$64:$AD$107,MATCH($D99,'[1]2.1 Pipelines_TA'!$D$64:$D$107,0),MATCH(X$7,'[1]2.1 Pipelines_TA'!$J$7:$AD$7,0)),0)</f>
        <v>0</v>
      </c>
      <c r="Y99" s="61">
        <f>IFERROR(INDEX('[1]2.1 Pipelines_TA'!$J$64:$AD$107,MATCH($D99,'[1]2.1 Pipelines_TA'!$D$64:$D$107,0),MATCH(Y$7,'[1]2.1 Pipelines_TA'!$J$7:$AD$7,0)),0)</f>
        <v>0</v>
      </c>
      <c r="AB99" s="72">
        <f t="shared" si="43"/>
        <v>0</v>
      </c>
      <c r="AC99" s="72">
        <f>SUM('[1]2.1 Pipelines_TA'!$O99:$AD99)</f>
        <v>0</v>
      </c>
    </row>
    <row r="100" spans="4:29" ht="11.25" x14ac:dyDescent="0.15">
      <c r="D100" s="56">
        <f t="shared" si="42"/>
        <v>0</v>
      </c>
      <c r="J100" s="61">
        <f>IFERROR(INDEX('[1]2.1 Pipelines_TA'!$J$64:$AD$107,MATCH($D100,'[1]2.1 Pipelines_TA'!$D$64:$D$107,0),MATCH(J$7,'[1]2.1 Pipelines_TA'!$J$7:$AD$7,0)),0)</f>
        <v>0</v>
      </c>
      <c r="K100" s="61">
        <f>IFERROR(INDEX('[1]2.1 Pipelines_TA'!$J$64:$AD$107,MATCH($D100,'[1]2.1 Pipelines_TA'!$D$64:$D$107,0),MATCH(K$7,'[1]2.1 Pipelines_TA'!$J$7:$AD$7,0)),0)</f>
        <v>0</v>
      </c>
      <c r="L100" s="61">
        <f>IFERROR(INDEX('[1]2.1 Pipelines_TA'!$J$64:$AD$107,MATCH($D100,'[1]2.1 Pipelines_TA'!$D$64:$D$107,0),MATCH(L$7,'[1]2.1 Pipelines_TA'!$J$7:$AD$7,0)),0)</f>
        <v>0</v>
      </c>
      <c r="M100" s="61">
        <f>IFERROR(INDEX('[1]2.1 Pipelines_TA'!$J$64:$AD$107,MATCH($D100,'[1]2.1 Pipelines_TA'!$D$64:$D$107,0),MATCH(M$7,'[1]2.1 Pipelines_TA'!$J$7:$AD$7,0)),0)</f>
        <v>0</v>
      </c>
      <c r="N100" s="61">
        <f>IFERROR(INDEX('[1]2.1 Pipelines_TA'!$J$64:$AD$107,MATCH($D100,'[1]2.1 Pipelines_TA'!$D$64:$D$107,0),MATCH(N$7,'[1]2.1 Pipelines_TA'!$J$7:$AD$7,0)),0)</f>
        <v>0</v>
      </c>
      <c r="O100" s="61">
        <f>IFERROR(INDEX('[1]2.1 Pipelines_TA'!$J$64:$AD$107,MATCH($D100,'[1]2.1 Pipelines_TA'!$D$64:$D$107,0),MATCH(O$7,'[1]2.1 Pipelines_TA'!$J$7:$AD$7,0)),0)</f>
        <v>0</v>
      </c>
      <c r="P100" s="61">
        <f>IFERROR(INDEX('[1]2.1 Pipelines_TA'!$J$64:$AD$107,MATCH($D100,'[1]2.1 Pipelines_TA'!$D$64:$D$107,0),MATCH(P$7,'[1]2.1 Pipelines_TA'!$J$7:$AD$7,0)),0)</f>
        <v>0</v>
      </c>
      <c r="Q100" s="61">
        <f>IFERROR(INDEX('[1]2.1 Pipelines_TA'!$J$64:$AD$107,MATCH($D100,'[1]2.1 Pipelines_TA'!$D$64:$D$107,0),MATCH(Q$7,'[1]2.1 Pipelines_TA'!$J$7:$AD$7,0)),0)</f>
        <v>0</v>
      </c>
      <c r="R100" s="61">
        <f>IFERROR(INDEX('[1]2.1 Pipelines_TA'!$J$64:$AD$107,MATCH($D100,'[1]2.1 Pipelines_TA'!$D$64:$D$107,0),MATCH(R$7,'[1]2.1 Pipelines_TA'!$J$7:$AD$7,0)),0)</f>
        <v>0</v>
      </c>
      <c r="S100" s="61">
        <f>IFERROR(INDEX('[1]2.1 Pipelines_TA'!$J$64:$AD$107,MATCH($D100,'[1]2.1 Pipelines_TA'!$D$64:$D$107,0),MATCH(S$7,'[1]2.1 Pipelines_TA'!$J$7:$AD$7,0)),0)</f>
        <v>0</v>
      </c>
      <c r="T100" s="61">
        <f>IFERROR(INDEX('[1]2.1 Pipelines_TA'!$J$64:$AD$107,MATCH($D100,'[1]2.1 Pipelines_TA'!$D$64:$D$107,0),MATCH(T$7,'[1]2.1 Pipelines_TA'!$J$7:$AD$7,0)),0)</f>
        <v>0</v>
      </c>
      <c r="U100" s="61">
        <f>IFERROR(INDEX('[1]2.1 Pipelines_TA'!$J$64:$AD$107,MATCH($D100,'[1]2.1 Pipelines_TA'!$D$64:$D$107,0),MATCH(U$7,'[1]2.1 Pipelines_TA'!$J$7:$AD$7,0)),0)</f>
        <v>0</v>
      </c>
      <c r="V100" s="61">
        <f>IFERROR(INDEX('[1]2.1 Pipelines_TA'!$J$64:$AD$107,MATCH($D100,'[1]2.1 Pipelines_TA'!$D$64:$D$107,0),MATCH(V$7,'[1]2.1 Pipelines_TA'!$J$7:$AD$7,0)),0)</f>
        <v>0</v>
      </c>
      <c r="W100" s="61">
        <f>IFERROR(INDEX('[1]2.1 Pipelines_TA'!$J$64:$AD$107,MATCH($D100,'[1]2.1 Pipelines_TA'!$D$64:$D$107,0),MATCH(W$7,'[1]2.1 Pipelines_TA'!$J$7:$AD$7,0)),0)</f>
        <v>0</v>
      </c>
      <c r="X100" s="61">
        <f>IFERROR(INDEX('[1]2.1 Pipelines_TA'!$J$64:$AD$107,MATCH($D100,'[1]2.1 Pipelines_TA'!$D$64:$D$107,0),MATCH(X$7,'[1]2.1 Pipelines_TA'!$J$7:$AD$7,0)),0)</f>
        <v>0</v>
      </c>
      <c r="Y100" s="61">
        <f>IFERROR(INDEX('[1]2.1 Pipelines_TA'!$J$64:$AD$107,MATCH($D100,'[1]2.1 Pipelines_TA'!$D$64:$D$107,0),MATCH(Y$7,'[1]2.1 Pipelines_TA'!$J$7:$AD$7,0)),0)</f>
        <v>0</v>
      </c>
      <c r="AB100" s="72">
        <f t="shared" si="43"/>
        <v>0</v>
      </c>
      <c r="AC100" s="72">
        <f>SUM('[1]2.1 Pipelines_TA'!$O100:$AD100)</f>
        <v>0</v>
      </c>
    </row>
    <row r="101" spans="4:29" ht="11.25" x14ac:dyDescent="0.15">
      <c r="D101" s="56">
        <f t="shared" si="42"/>
        <v>0</v>
      </c>
      <c r="J101" s="61">
        <f>IFERROR(INDEX('[1]2.1 Pipelines_TA'!$J$64:$AD$107,MATCH($D101,'[1]2.1 Pipelines_TA'!$D$64:$D$107,0),MATCH(J$7,'[1]2.1 Pipelines_TA'!$J$7:$AD$7,0)),0)</f>
        <v>0</v>
      </c>
      <c r="K101" s="61">
        <f>IFERROR(INDEX('[1]2.1 Pipelines_TA'!$J$64:$AD$107,MATCH($D101,'[1]2.1 Pipelines_TA'!$D$64:$D$107,0),MATCH(K$7,'[1]2.1 Pipelines_TA'!$J$7:$AD$7,0)),0)</f>
        <v>0</v>
      </c>
      <c r="L101" s="61">
        <f>IFERROR(INDEX('[1]2.1 Pipelines_TA'!$J$64:$AD$107,MATCH($D101,'[1]2.1 Pipelines_TA'!$D$64:$D$107,0),MATCH(L$7,'[1]2.1 Pipelines_TA'!$J$7:$AD$7,0)),0)</f>
        <v>0</v>
      </c>
      <c r="M101" s="61">
        <f>IFERROR(INDEX('[1]2.1 Pipelines_TA'!$J$64:$AD$107,MATCH($D101,'[1]2.1 Pipelines_TA'!$D$64:$D$107,0),MATCH(M$7,'[1]2.1 Pipelines_TA'!$J$7:$AD$7,0)),0)</f>
        <v>0</v>
      </c>
      <c r="N101" s="61">
        <f>IFERROR(INDEX('[1]2.1 Pipelines_TA'!$J$64:$AD$107,MATCH($D101,'[1]2.1 Pipelines_TA'!$D$64:$D$107,0),MATCH(N$7,'[1]2.1 Pipelines_TA'!$J$7:$AD$7,0)),0)</f>
        <v>0</v>
      </c>
      <c r="O101" s="61">
        <f>IFERROR(INDEX('[1]2.1 Pipelines_TA'!$J$64:$AD$107,MATCH($D101,'[1]2.1 Pipelines_TA'!$D$64:$D$107,0),MATCH(O$7,'[1]2.1 Pipelines_TA'!$J$7:$AD$7,0)),0)</f>
        <v>0</v>
      </c>
      <c r="P101" s="61">
        <f>IFERROR(INDEX('[1]2.1 Pipelines_TA'!$J$64:$AD$107,MATCH($D101,'[1]2.1 Pipelines_TA'!$D$64:$D$107,0),MATCH(P$7,'[1]2.1 Pipelines_TA'!$J$7:$AD$7,0)),0)</f>
        <v>0</v>
      </c>
      <c r="Q101" s="61">
        <f>IFERROR(INDEX('[1]2.1 Pipelines_TA'!$J$64:$AD$107,MATCH($D101,'[1]2.1 Pipelines_TA'!$D$64:$D$107,0),MATCH(Q$7,'[1]2.1 Pipelines_TA'!$J$7:$AD$7,0)),0)</f>
        <v>0</v>
      </c>
      <c r="R101" s="61">
        <f>IFERROR(INDEX('[1]2.1 Pipelines_TA'!$J$64:$AD$107,MATCH($D101,'[1]2.1 Pipelines_TA'!$D$64:$D$107,0),MATCH(R$7,'[1]2.1 Pipelines_TA'!$J$7:$AD$7,0)),0)</f>
        <v>0</v>
      </c>
      <c r="S101" s="61">
        <f>IFERROR(INDEX('[1]2.1 Pipelines_TA'!$J$64:$AD$107,MATCH($D101,'[1]2.1 Pipelines_TA'!$D$64:$D$107,0),MATCH(S$7,'[1]2.1 Pipelines_TA'!$J$7:$AD$7,0)),0)</f>
        <v>0</v>
      </c>
      <c r="T101" s="61">
        <f>IFERROR(INDEX('[1]2.1 Pipelines_TA'!$J$64:$AD$107,MATCH($D101,'[1]2.1 Pipelines_TA'!$D$64:$D$107,0),MATCH(T$7,'[1]2.1 Pipelines_TA'!$J$7:$AD$7,0)),0)</f>
        <v>0</v>
      </c>
      <c r="U101" s="61">
        <f>IFERROR(INDEX('[1]2.1 Pipelines_TA'!$J$64:$AD$107,MATCH($D101,'[1]2.1 Pipelines_TA'!$D$64:$D$107,0),MATCH(U$7,'[1]2.1 Pipelines_TA'!$J$7:$AD$7,0)),0)</f>
        <v>0</v>
      </c>
      <c r="V101" s="61">
        <f>IFERROR(INDEX('[1]2.1 Pipelines_TA'!$J$64:$AD$107,MATCH($D101,'[1]2.1 Pipelines_TA'!$D$64:$D$107,0),MATCH(V$7,'[1]2.1 Pipelines_TA'!$J$7:$AD$7,0)),0)</f>
        <v>0</v>
      </c>
      <c r="W101" s="61">
        <f>IFERROR(INDEX('[1]2.1 Pipelines_TA'!$J$64:$AD$107,MATCH($D101,'[1]2.1 Pipelines_TA'!$D$64:$D$107,0),MATCH(W$7,'[1]2.1 Pipelines_TA'!$J$7:$AD$7,0)),0)</f>
        <v>0</v>
      </c>
      <c r="X101" s="61">
        <f>IFERROR(INDEX('[1]2.1 Pipelines_TA'!$J$64:$AD$107,MATCH($D101,'[1]2.1 Pipelines_TA'!$D$64:$D$107,0),MATCH(X$7,'[1]2.1 Pipelines_TA'!$J$7:$AD$7,0)),0)</f>
        <v>0</v>
      </c>
      <c r="Y101" s="61">
        <f>IFERROR(INDEX('[1]2.1 Pipelines_TA'!$J$64:$AD$107,MATCH($D101,'[1]2.1 Pipelines_TA'!$D$64:$D$107,0),MATCH(Y$7,'[1]2.1 Pipelines_TA'!$J$7:$AD$7,0)),0)</f>
        <v>0</v>
      </c>
      <c r="AB101" s="72">
        <f t="shared" si="43"/>
        <v>0</v>
      </c>
      <c r="AC101" s="72">
        <f>SUM('[1]2.1 Pipelines_TA'!$O101:$AD101)</f>
        <v>0</v>
      </c>
    </row>
    <row r="102" spans="4:29" ht="11.25" x14ac:dyDescent="0.15">
      <c r="D102" s="56">
        <f t="shared" si="42"/>
        <v>0</v>
      </c>
      <c r="J102" s="61">
        <f>IFERROR(INDEX('[1]2.1 Pipelines_TA'!$J$64:$AD$107,MATCH($D102,'[1]2.1 Pipelines_TA'!$D$64:$D$107,0),MATCH(J$7,'[1]2.1 Pipelines_TA'!$J$7:$AD$7,0)),0)</f>
        <v>0</v>
      </c>
      <c r="K102" s="61">
        <f>IFERROR(INDEX('[1]2.1 Pipelines_TA'!$J$64:$AD$107,MATCH($D102,'[1]2.1 Pipelines_TA'!$D$64:$D$107,0),MATCH(K$7,'[1]2.1 Pipelines_TA'!$J$7:$AD$7,0)),0)</f>
        <v>0</v>
      </c>
      <c r="L102" s="61">
        <f>IFERROR(INDEX('[1]2.1 Pipelines_TA'!$J$64:$AD$107,MATCH($D102,'[1]2.1 Pipelines_TA'!$D$64:$D$107,0),MATCH(L$7,'[1]2.1 Pipelines_TA'!$J$7:$AD$7,0)),0)</f>
        <v>0</v>
      </c>
      <c r="M102" s="61">
        <f>IFERROR(INDEX('[1]2.1 Pipelines_TA'!$J$64:$AD$107,MATCH($D102,'[1]2.1 Pipelines_TA'!$D$64:$D$107,0),MATCH(M$7,'[1]2.1 Pipelines_TA'!$J$7:$AD$7,0)),0)</f>
        <v>0</v>
      </c>
      <c r="N102" s="61">
        <f>IFERROR(INDEX('[1]2.1 Pipelines_TA'!$J$64:$AD$107,MATCH($D102,'[1]2.1 Pipelines_TA'!$D$64:$D$107,0),MATCH(N$7,'[1]2.1 Pipelines_TA'!$J$7:$AD$7,0)),0)</f>
        <v>0</v>
      </c>
      <c r="O102" s="61">
        <f>IFERROR(INDEX('[1]2.1 Pipelines_TA'!$J$64:$AD$107,MATCH($D102,'[1]2.1 Pipelines_TA'!$D$64:$D$107,0),MATCH(O$7,'[1]2.1 Pipelines_TA'!$J$7:$AD$7,0)),0)</f>
        <v>0</v>
      </c>
      <c r="P102" s="61">
        <f>IFERROR(INDEX('[1]2.1 Pipelines_TA'!$J$64:$AD$107,MATCH($D102,'[1]2.1 Pipelines_TA'!$D$64:$D$107,0),MATCH(P$7,'[1]2.1 Pipelines_TA'!$J$7:$AD$7,0)),0)</f>
        <v>0</v>
      </c>
      <c r="Q102" s="61">
        <f>IFERROR(INDEX('[1]2.1 Pipelines_TA'!$J$64:$AD$107,MATCH($D102,'[1]2.1 Pipelines_TA'!$D$64:$D$107,0),MATCH(Q$7,'[1]2.1 Pipelines_TA'!$J$7:$AD$7,0)),0)</f>
        <v>0</v>
      </c>
      <c r="R102" s="61">
        <f>IFERROR(INDEX('[1]2.1 Pipelines_TA'!$J$64:$AD$107,MATCH($D102,'[1]2.1 Pipelines_TA'!$D$64:$D$107,0),MATCH(R$7,'[1]2.1 Pipelines_TA'!$J$7:$AD$7,0)),0)</f>
        <v>0</v>
      </c>
      <c r="S102" s="61">
        <f>IFERROR(INDEX('[1]2.1 Pipelines_TA'!$J$64:$AD$107,MATCH($D102,'[1]2.1 Pipelines_TA'!$D$64:$D$107,0),MATCH(S$7,'[1]2.1 Pipelines_TA'!$J$7:$AD$7,0)),0)</f>
        <v>0</v>
      </c>
      <c r="T102" s="61">
        <f>IFERROR(INDEX('[1]2.1 Pipelines_TA'!$J$64:$AD$107,MATCH($D102,'[1]2.1 Pipelines_TA'!$D$64:$D$107,0),MATCH(T$7,'[1]2.1 Pipelines_TA'!$J$7:$AD$7,0)),0)</f>
        <v>0</v>
      </c>
      <c r="U102" s="61">
        <f>IFERROR(INDEX('[1]2.1 Pipelines_TA'!$J$64:$AD$107,MATCH($D102,'[1]2.1 Pipelines_TA'!$D$64:$D$107,0),MATCH(U$7,'[1]2.1 Pipelines_TA'!$J$7:$AD$7,0)),0)</f>
        <v>0</v>
      </c>
      <c r="V102" s="61">
        <f>IFERROR(INDEX('[1]2.1 Pipelines_TA'!$J$64:$AD$107,MATCH($D102,'[1]2.1 Pipelines_TA'!$D$64:$D$107,0),MATCH(V$7,'[1]2.1 Pipelines_TA'!$J$7:$AD$7,0)),0)</f>
        <v>0</v>
      </c>
      <c r="W102" s="61">
        <f>IFERROR(INDEX('[1]2.1 Pipelines_TA'!$J$64:$AD$107,MATCH($D102,'[1]2.1 Pipelines_TA'!$D$64:$D$107,0),MATCH(W$7,'[1]2.1 Pipelines_TA'!$J$7:$AD$7,0)),0)</f>
        <v>0</v>
      </c>
      <c r="X102" s="61">
        <f>IFERROR(INDEX('[1]2.1 Pipelines_TA'!$J$64:$AD$107,MATCH($D102,'[1]2.1 Pipelines_TA'!$D$64:$D$107,0),MATCH(X$7,'[1]2.1 Pipelines_TA'!$J$7:$AD$7,0)),0)</f>
        <v>0</v>
      </c>
      <c r="Y102" s="61">
        <f>IFERROR(INDEX('[1]2.1 Pipelines_TA'!$J$64:$AD$107,MATCH($D102,'[1]2.1 Pipelines_TA'!$D$64:$D$107,0),MATCH(Y$7,'[1]2.1 Pipelines_TA'!$J$7:$AD$7,0)),0)</f>
        <v>0</v>
      </c>
      <c r="AB102" s="72">
        <f t="shared" si="43"/>
        <v>0</v>
      </c>
      <c r="AC102" s="72">
        <f>SUM('[1]2.1 Pipelines_TA'!$O102:$AD102)</f>
        <v>0</v>
      </c>
    </row>
    <row r="103" spans="4:29" ht="11.25" x14ac:dyDescent="0.15">
      <c r="D103" s="56">
        <f t="shared" si="42"/>
        <v>0</v>
      </c>
      <c r="J103" s="61">
        <f>IFERROR(INDEX('[1]2.1 Pipelines_TA'!$J$64:$AD$107,MATCH($D103,'[1]2.1 Pipelines_TA'!$D$64:$D$107,0),MATCH(J$7,'[1]2.1 Pipelines_TA'!$J$7:$AD$7,0)),0)</f>
        <v>0</v>
      </c>
      <c r="K103" s="61">
        <f>IFERROR(INDEX('[1]2.1 Pipelines_TA'!$J$64:$AD$107,MATCH($D103,'[1]2.1 Pipelines_TA'!$D$64:$D$107,0),MATCH(K$7,'[1]2.1 Pipelines_TA'!$J$7:$AD$7,0)),0)</f>
        <v>0</v>
      </c>
      <c r="L103" s="61">
        <f>IFERROR(INDEX('[1]2.1 Pipelines_TA'!$J$64:$AD$107,MATCH($D103,'[1]2.1 Pipelines_TA'!$D$64:$D$107,0),MATCH(L$7,'[1]2.1 Pipelines_TA'!$J$7:$AD$7,0)),0)</f>
        <v>0</v>
      </c>
      <c r="M103" s="61">
        <f>IFERROR(INDEX('[1]2.1 Pipelines_TA'!$J$64:$AD$107,MATCH($D103,'[1]2.1 Pipelines_TA'!$D$64:$D$107,0),MATCH(M$7,'[1]2.1 Pipelines_TA'!$J$7:$AD$7,0)),0)</f>
        <v>0</v>
      </c>
      <c r="N103" s="61">
        <f>IFERROR(INDEX('[1]2.1 Pipelines_TA'!$J$64:$AD$107,MATCH($D103,'[1]2.1 Pipelines_TA'!$D$64:$D$107,0),MATCH(N$7,'[1]2.1 Pipelines_TA'!$J$7:$AD$7,0)),0)</f>
        <v>0</v>
      </c>
      <c r="O103" s="61">
        <f>IFERROR(INDEX('[1]2.1 Pipelines_TA'!$J$64:$AD$107,MATCH($D103,'[1]2.1 Pipelines_TA'!$D$64:$D$107,0),MATCH(O$7,'[1]2.1 Pipelines_TA'!$J$7:$AD$7,0)),0)</f>
        <v>0</v>
      </c>
      <c r="P103" s="61">
        <f>IFERROR(INDEX('[1]2.1 Pipelines_TA'!$J$64:$AD$107,MATCH($D103,'[1]2.1 Pipelines_TA'!$D$64:$D$107,0),MATCH(P$7,'[1]2.1 Pipelines_TA'!$J$7:$AD$7,0)),0)</f>
        <v>0</v>
      </c>
      <c r="Q103" s="61">
        <f>IFERROR(INDEX('[1]2.1 Pipelines_TA'!$J$64:$AD$107,MATCH($D103,'[1]2.1 Pipelines_TA'!$D$64:$D$107,0),MATCH(Q$7,'[1]2.1 Pipelines_TA'!$J$7:$AD$7,0)),0)</f>
        <v>0</v>
      </c>
      <c r="R103" s="61">
        <f>IFERROR(INDEX('[1]2.1 Pipelines_TA'!$J$64:$AD$107,MATCH($D103,'[1]2.1 Pipelines_TA'!$D$64:$D$107,0),MATCH(R$7,'[1]2.1 Pipelines_TA'!$J$7:$AD$7,0)),0)</f>
        <v>0</v>
      </c>
      <c r="S103" s="61">
        <f>IFERROR(INDEX('[1]2.1 Pipelines_TA'!$J$64:$AD$107,MATCH($D103,'[1]2.1 Pipelines_TA'!$D$64:$D$107,0),MATCH(S$7,'[1]2.1 Pipelines_TA'!$J$7:$AD$7,0)),0)</f>
        <v>0</v>
      </c>
      <c r="T103" s="61">
        <f>IFERROR(INDEX('[1]2.1 Pipelines_TA'!$J$64:$AD$107,MATCH($D103,'[1]2.1 Pipelines_TA'!$D$64:$D$107,0),MATCH(T$7,'[1]2.1 Pipelines_TA'!$J$7:$AD$7,0)),0)</f>
        <v>0</v>
      </c>
      <c r="U103" s="61">
        <f>IFERROR(INDEX('[1]2.1 Pipelines_TA'!$J$64:$AD$107,MATCH($D103,'[1]2.1 Pipelines_TA'!$D$64:$D$107,0),MATCH(U$7,'[1]2.1 Pipelines_TA'!$J$7:$AD$7,0)),0)</f>
        <v>0</v>
      </c>
      <c r="V103" s="61">
        <f>IFERROR(INDEX('[1]2.1 Pipelines_TA'!$J$64:$AD$107,MATCH($D103,'[1]2.1 Pipelines_TA'!$D$64:$D$107,0),MATCH(V$7,'[1]2.1 Pipelines_TA'!$J$7:$AD$7,0)),0)</f>
        <v>0</v>
      </c>
      <c r="W103" s="61">
        <f>IFERROR(INDEX('[1]2.1 Pipelines_TA'!$J$64:$AD$107,MATCH($D103,'[1]2.1 Pipelines_TA'!$D$64:$D$107,0),MATCH(W$7,'[1]2.1 Pipelines_TA'!$J$7:$AD$7,0)),0)</f>
        <v>0</v>
      </c>
      <c r="X103" s="61">
        <f>IFERROR(INDEX('[1]2.1 Pipelines_TA'!$J$64:$AD$107,MATCH($D103,'[1]2.1 Pipelines_TA'!$D$64:$D$107,0),MATCH(X$7,'[1]2.1 Pipelines_TA'!$J$7:$AD$7,0)),0)</f>
        <v>0</v>
      </c>
      <c r="Y103" s="61">
        <f>IFERROR(INDEX('[1]2.1 Pipelines_TA'!$J$64:$AD$107,MATCH($D103,'[1]2.1 Pipelines_TA'!$D$64:$D$107,0),MATCH(Y$7,'[1]2.1 Pipelines_TA'!$J$7:$AD$7,0)),0)</f>
        <v>0</v>
      </c>
      <c r="AB103" s="72">
        <f t="shared" si="43"/>
        <v>0</v>
      </c>
      <c r="AC103" s="72">
        <f>SUM('[1]2.1 Pipelines_TA'!$O103:$AD103)</f>
        <v>0</v>
      </c>
    </row>
    <row r="104" spans="4:29" ht="11.25" x14ac:dyDescent="0.15">
      <c r="D104" s="56">
        <f t="shared" si="42"/>
        <v>0</v>
      </c>
      <c r="J104" s="61">
        <f>IFERROR(INDEX('[1]2.1 Pipelines_TA'!$J$64:$AD$107,MATCH($D104,'[1]2.1 Pipelines_TA'!$D$64:$D$107,0),MATCH(J$7,'[1]2.1 Pipelines_TA'!$J$7:$AD$7,0)),0)</f>
        <v>0</v>
      </c>
      <c r="K104" s="61">
        <f>IFERROR(INDEX('[1]2.1 Pipelines_TA'!$J$64:$AD$107,MATCH($D104,'[1]2.1 Pipelines_TA'!$D$64:$D$107,0),MATCH(K$7,'[1]2.1 Pipelines_TA'!$J$7:$AD$7,0)),0)</f>
        <v>0</v>
      </c>
      <c r="L104" s="61">
        <f>IFERROR(INDEX('[1]2.1 Pipelines_TA'!$J$64:$AD$107,MATCH($D104,'[1]2.1 Pipelines_TA'!$D$64:$D$107,0),MATCH(L$7,'[1]2.1 Pipelines_TA'!$J$7:$AD$7,0)),0)</f>
        <v>0</v>
      </c>
      <c r="M104" s="61">
        <f>IFERROR(INDEX('[1]2.1 Pipelines_TA'!$J$64:$AD$107,MATCH($D104,'[1]2.1 Pipelines_TA'!$D$64:$D$107,0),MATCH(M$7,'[1]2.1 Pipelines_TA'!$J$7:$AD$7,0)),0)</f>
        <v>0</v>
      </c>
      <c r="N104" s="61">
        <f>IFERROR(INDEX('[1]2.1 Pipelines_TA'!$J$64:$AD$107,MATCH($D104,'[1]2.1 Pipelines_TA'!$D$64:$D$107,0),MATCH(N$7,'[1]2.1 Pipelines_TA'!$J$7:$AD$7,0)),0)</f>
        <v>0</v>
      </c>
      <c r="O104" s="61">
        <f>IFERROR(INDEX('[1]2.1 Pipelines_TA'!$J$64:$AD$107,MATCH($D104,'[1]2.1 Pipelines_TA'!$D$64:$D$107,0),MATCH(O$7,'[1]2.1 Pipelines_TA'!$J$7:$AD$7,0)),0)</f>
        <v>0</v>
      </c>
      <c r="P104" s="61">
        <f>IFERROR(INDEX('[1]2.1 Pipelines_TA'!$J$64:$AD$107,MATCH($D104,'[1]2.1 Pipelines_TA'!$D$64:$D$107,0),MATCH(P$7,'[1]2.1 Pipelines_TA'!$J$7:$AD$7,0)),0)</f>
        <v>0</v>
      </c>
      <c r="Q104" s="61">
        <f>IFERROR(INDEX('[1]2.1 Pipelines_TA'!$J$64:$AD$107,MATCH($D104,'[1]2.1 Pipelines_TA'!$D$64:$D$107,0),MATCH(Q$7,'[1]2.1 Pipelines_TA'!$J$7:$AD$7,0)),0)</f>
        <v>0</v>
      </c>
      <c r="R104" s="61">
        <f>IFERROR(INDEX('[1]2.1 Pipelines_TA'!$J$64:$AD$107,MATCH($D104,'[1]2.1 Pipelines_TA'!$D$64:$D$107,0),MATCH(R$7,'[1]2.1 Pipelines_TA'!$J$7:$AD$7,0)),0)</f>
        <v>0</v>
      </c>
      <c r="S104" s="61">
        <f>IFERROR(INDEX('[1]2.1 Pipelines_TA'!$J$64:$AD$107,MATCH($D104,'[1]2.1 Pipelines_TA'!$D$64:$D$107,0),MATCH(S$7,'[1]2.1 Pipelines_TA'!$J$7:$AD$7,0)),0)</f>
        <v>0</v>
      </c>
      <c r="T104" s="61">
        <f>IFERROR(INDEX('[1]2.1 Pipelines_TA'!$J$64:$AD$107,MATCH($D104,'[1]2.1 Pipelines_TA'!$D$64:$D$107,0),MATCH(T$7,'[1]2.1 Pipelines_TA'!$J$7:$AD$7,0)),0)</f>
        <v>0</v>
      </c>
      <c r="U104" s="61">
        <f>IFERROR(INDEX('[1]2.1 Pipelines_TA'!$J$64:$AD$107,MATCH($D104,'[1]2.1 Pipelines_TA'!$D$64:$D$107,0),MATCH(U$7,'[1]2.1 Pipelines_TA'!$J$7:$AD$7,0)),0)</f>
        <v>0</v>
      </c>
      <c r="V104" s="61">
        <f>IFERROR(INDEX('[1]2.1 Pipelines_TA'!$J$64:$AD$107,MATCH($D104,'[1]2.1 Pipelines_TA'!$D$64:$D$107,0),MATCH(V$7,'[1]2.1 Pipelines_TA'!$J$7:$AD$7,0)),0)</f>
        <v>0</v>
      </c>
      <c r="W104" s="61">
        <f>IFERROR(INDEX('[1]2.1 Pipelines_TA'!$J$64:$AD$107,MATCH($D104,'[1]2.1 Pipelines_TA'!$D$64:$D$107,0),MATCH(W$7,'[1]2.1 Pipelines_TA'!$J$7:$AD$7,0)),0)</f>
        <v>0</v>
      </c>
      <c r="X104" s="61">
        <f>IFERROR(INDEX('[1]2.1 Pipelines_TA'!$J$64:$AD$107,MATCH($D104,'[1]2.1 Pipelines_TA'!$D$64:$D$107,0),MATCH(X$7,'[1]2.1 Pipelines_TA'!$J$7:$AD$7,0)),0)</f>
        <v>0</v>
      </c>
      <c r="Y104" s="61">
        <f>IFERROR(INDEX('[1]2.1 Pipelines_TA'!$J$64:$AD$107,MATCH($D104,'[1]2.1 Pipelines_TA'!$D$64:$D$107,0),MATCH(Y$7,'[1]2.1 Pipelines_TA'!$J$7:$AD$7,0)),0)</f>
        <v>0</v>
      </c>
      <c r="AB104" s="72">
        <f t="shared" si="43"/>
        <v>0</v>
      </c>
      <c r="AC104" s="72">
        <f>SUM('[1]2.1 Pipelines_TA'!$O104:$AD104)</f>
        <v>0</v>
      </c>
    </row>
    <row r="105" spans="4:29" ht="11.25" x14ac:dyDescent="0.15">
      <c r="D105" s="56">
        <f t="shared" si="42"/>
        <v>0</v>
      </c>
      <c r="J105" s="61">
        <f>IFERROR(INDEX('[1]2.1 Pipelines_TA'!$J$64:$AD$107,MATCH($D105,'[1]2.1 Pipelines_TA'!$D$64:$D$107,0),MATCH(J$7,'[1]2.1 Pipelines_TA'!$J$7:$AD$7,0)),0)</f>
        <v>0</v>
      </c>
      <c r="K105" s="61">
        <f>IFERROR(INDEX('[1]2.1 Pipelines_TA'!$J$64:$AD$107,MATCH($D105,'[1]2.1 Pipelines_TA'!$D$64:$D$107,0),MATCH(K$7,'[1]2.1 Pipelines_TA'!$J$7:$AD$7,0)),0)</f>
        <v>0</v>
      </c>
      <c r="L105" s="61">
        <f>IFERROR(INDEX('[1]2.1 Pipelines_TA'!$J$64:$AD$107,MATCH($D105,'[1]2.1 Pipelines_TA'!$D$64:$D$107,0),MATCH(L$7,'[1]2.1 Pipelines_TA'!$J$7:$AD$7,0)),0)</f>
        <v>0</v>
      </c>
      <c r="M105" s="61">
        <f>IFERROR(INDEX('[1]2.1 Pipelines_TA'!$J$64:$AD$107,MATCH($D105,'[1]2.1 Pipelines_TA'!$D$64:$D$107,0),MATCH(M$7,'[1]2.1 Pipelines_TA'!$J$7:$AD$7,0)),0)</f>
        <v>0</v>
      </c>
      <c r="N105" s="61">
        <f>IFERROR(INDEX('[1]2.1 Pipelines_TA'!$J$64:$AD$107,MATCH($D105,'[1]2.1 Pipelines_TA'!$D$64:$D$107,0),MATCH(N$7,'[1]2.1 Pipelines_TA'!$J$7:$AD$7,0)),0)</f>
        <v>0</v>
      </c>
      <c r="O105" s="61">
        <f>IFERROR(INDEX('[1]2.1 Pipelines_TA'!$J$64:$AD$107,MATCH($D105,'[1]2.1 Pipelines_TA'!$D$64:$D$107,0),MATCH(O$7,'[1]2.1 Pipelines_TA'!$J$7:$AD$7,0)),0)</f>
        <v>0</v>
      </c>
      <c r="P105" s="61">
        <f>IFERROR(INDEX('[1]2.1 Pipelines_TA'!$J$64:$AD$107,MATCH($D105,'[1]2.1 Pipelines_TA'!$D$64:$D$107,0),MATCH(P$7,'[1]2.1 Pipelines_TA'!$J$7:$AD$7,0)),0)</f>
        <v>0</v>
      </c>
      <c r="Q105" s="61">
        <f>IFERROR(INDEX('[1]2.1 Pipelines_TA'!$J$64:$AD$107,MATCH($D105,'[1]2.1 Pipelines_TA'!$D$64:$D$107,0),MATCH(Q$7,'[1]2.1 Pipelines_TA'!$J$7:$AD$7,0)),0)</f>
        <v>0</v>
      </c>
      <c r="R105" s="61">
        <f>IFERROR(INDEX('[1]2.1 Pipelines_TA'!$J$64:$AD$107,MATCH($D105,'[1]2.1 Pipelines_TA'!$D$64:$D$107,0),MATCH(R$7,'[1]2.1 Pipelines_TA'!$J$7:$AD$7,0)),0)</f>
        <v>0</v>
      </c>
      <c r="S105" s="61">
        <f>IFERROR(INDEX('[1]2.1 Pipelines_TA'!$J$64:$AD$107,MATCH($D105,'[1]2.1 Pipelines_TA'!$D$64:$D$107,0),MATCH(S$7,'[1]2.1 Pipelines_TA'!$J$7:$AD$7,0)),0)</f>
        <v>0</v>
      </c>
      <c r="T105" s="61">
        <f>IFERROR(INDEX('[1]2.1 Pipelines_TA'!$J$64:$AD$107,MATCH($D105,'[1]2.1 Pipelines_TA'!$D$64:$D$107,0),MATCH(T$7,'[1]2.1 Pipelines_TA'!$J$7:$AD$7,0)),0)</f>
        <v>0</v>
      </c>
      <c r="U105" s="61">
        <f>IFERROR(INDEX('[1]2.1 Pipelines_TA'!$J$64:$AD$107,MATCH($D105,'[1]2.1 Pipelines_TA'!$D$64:$D$107,0),MATCH(U$7,'[1]2.1 Pipelines_TA'!$J$7:$AD$7,0)),0)</f>
        <v>0</v>
      </c>
      <c r="V105" s="61">
        <f>IFERROR(INDEX('[1]2.1 Pipelines_TA'!$J$64:$AD$107,MATCH($D105,'[1]2.1 Pipelines_TA'!$D$64:$D$107,0),MATCH(V$7,'[1]2.1 Pipelines_TA'!$J$7:$AD$7,0)),0)</f>
        <v>0</v>
      </c>
      <c r="W105" s="61">
        <f>IFERROR(INDEX('[1]2.1 Pipelines_TA'!$J$64:$AD$107,MATCH($D105,'[1]2.1 Pipelines_TA'!$D$64:$D$107,0),MATCH(W$7,'[1]2.1 Pipelines_TA'!$J$7:$AD$7,0)),0)</f>
        <v>0</v>
      </c>
      <c r="X105" s="61">
        <f>IFERROR(INDEX('[1]2.1 Pipelines_TA'!$J$64:$AD$107,MATCH($D105,'[1]2.1 Pipelines_TA'!$D$64:$D$107,0),MATCH(X$7,'[1]2.1 Pipelines_TA'!$J$7:$AD$7,0)),0)</f>
        <v>0</v>
      </c>
      <c r="Y105" s="61">
        <f>IFERROR(INDEX('[1]2.1 Pipelines_TA'!$J$64:$AD$107,MATCH($D105,'[1]2.1 Pipelines_TA'!$D$64:$D$107,0),MATCH(Y$7,'[1]2.1 Pipelines_TA'!$J$7:$AD$7,0)),0)</f>
        <v>0</v>
      </c>
      <c r="AB105" s="72">
        <f t="shared" si="43"/>
        <v>0</v>
      </c>
      <c r="AC105" s="72">
        <f>SUM('[1]2.1 Pipelines_TA'!$O105:$AD105)</f>
        <v>0</v>
      </c>
    </row>
    <row r="106" spans="4:29" ht="11.25" x14ac:dyDescent="0.15">
      <c r="D106" s="56">
        <f t="shared" si="42"/>
        <v>0</v>
      </c>
      <c r="J106" s="61">
        <f>IFERROR(INDEX('[1]2.1 Pipelines_TA'!$J$64:$AD$107,MATCH($D106,'[1]2.1 Pipelines_TA'!$D$64:$D$107,0),MATCH(J$7,'[1]2.1 Pipelines_TA'!$J$7:$AD$7,0)),0)</f>
        <v>0</v>
      </c>
      <c r="K106" s="61">
        <f>IFERROR(INDEX('[1]2.1 Pipelines_TA'!$J$64:$AD$107,MATCH($D106,'[1]2.1 Pipelines_TA'!$D$64:$D$107,0),MATCH(K$7,'[1]2.1 Pipelines_TA'!$J$7:$AD$7,0)),0)</f>
        <v>0</v>
      </c>
      <c r="L106" s="61">
        <f>IFERROR(INDEX('[1]2.1 Pipelines_TA'!$J$64:$AD$107,MATCH($D106,'[1]2.1 Pipelines_TA'!$D$64:$D$107,0),MATCH(L$7,'[1]2.1 Pipelines_TA'!$J$7:$AD$7,0)),0)</f>
        <v>0</v>
      </c>
      <c r="M106" s="61">
        <f>IFERROR(INDEX('[1]2.1 Pipelines_TA'!$J$64:$AD$107,MATCH($D106,'[1]2.1 Pipelines_TA'!$D$64:$D$107,0),MATCH(M$7,'[1]2.1 Pipelines_TA'!$J$7:$AD$7,0)),0)</f>
        <v>0</v>
      </c>
      <c r="N106" s="61">
        <f>IFERROR(INDEX('[1]2.1 Pipelines_TA'!$J$64:$AD$107,MATCH($D106,'[1]2.1 Pipelines_TA'!$D$64:$D$107,0),MATCH(N$7,'[1]2.1 Pipelines_TA'!$J$7:$AD$7,0)),0)</f>
        <v>0</v>
      </c>
      <c r="O106" s="61">
        <f>IFERROR(INDEX('[1]2.1 Pipelines_TA'!$J$64:$AD$107,MATCH($D106,'[1]2.1 Pipelines_TA'!$D$64:$D$107,0),MATCH(O$7,'[1]2.1 Pipelines_TA'!$J$7:$AD$7,0)),0)</f>
        <v>0</v>
      </c>
      <c r="P106" s="61">
        <f>IFERROR(INDEX('[1]2.1 Pipelines_TA'!$J$64:$AD$107,MATCH($D106,'[1]2.1 Pipelines_TA'!$D$64:$D$107,0),MATCH(P$7,'[1]2.1 Pipelines_TA'!$J$7:$AD$7,0)),0)</f>
        <v>0</v>
      </c>
      <c r="Q106" s="61">
        <f>IFERROR(INDEX('[1]2.1 Pipelines_TA'!$J$64:$AD$107,MATCH($D106,'[1]2.1 Pipelines_TA'!$D$64:$D$107,0),MATCH(Q$7,'[1]2.1 Pipelines_TA'!$J$7:$AD$7,0)),0)</f>
        <v>0</v>
      </c>
      <c r="R106" s="61">
        <f>IFERROR(INDEX('[1]2.1 Pipelines_TA'!$J$64:$AD$107,MATCH($D106,'[1]2.1 Pipelines_TA'!$D$64:$D$107,0),MATCH(R$7,'[1]2.1 Pipelines_TA'!$J$7:$AD$7,0)),0)</f>
        <v>0</v>
      </c>
      <c r="S106" s="61">
        <f>IFERROR(INDEX('[1]2.1 Pipelines_TA'!$J$64:$AD$107,MATCH($D106,'[1]2.1 Pipelines_TA'!$D$64:$D$107,0),MATCH(S$7,'[1]2.1 Pipelines_TA'!$J$7:$AD$7,0)),0)</f>
        <v>0</v>
      </c>
      <c r="T106" s="61">
        <f>IFERROR(INDEX('[1]2.1 Pipelines_TA'!$J$64:$AD$107,MATCH($D106,'[1]2.1 Pipelines_TA'!$D$64:$D$107,0),MATCH(T$7,'[1]2.1 Pipelines_TA'!$J$7:$AD$7,0)),0)</f>
        <v>0</v>
      </c>
      <c r="U106" s="61">
        <f>IFERROR(INDEX('[1]2.1 Pipelines_TA'!$J$64:$AD$107,MATCH($D106,'[1]2.1 Pipelines_TA'!$D$64:$D$107,0),MATCH(U$7,'[1]2.1 Pipelines_TA'!$J$7:$AD$7,0)),0)</f>
        <v>0</v>
      </c>
      <c r="V106" s="61">
        <f>IFERROR(INDEX('[1]2.1 Pipelines_TA'!$J$64:$AD$107,MATCH($D106,'[1]2.1 Pipelines_TA'!$D$64:$D$107,0),MATCH(V$7,'[1]2.1 Pipelines_TA'!$J$7:$AD$7,0)),0)</f>
        <v>0</v>
      </c>
      <c r="W106" s="61">
        <f>IFERROR(INDEX('[1]2.1 Pipelines_TA'!$J$64:$AD$107,MATCH($D106,'[1]2.1 Pipelines_TA'!$D$64:$D$107,0),MATCH(W$7,'[1]2.1 Pipelines_TA'!$J$7:$AD$7,0)),0)</f>
        <v>0</v>
      </c>
      <c r="X106" s="61">
        <f>IFERROR(INDEX('[1]2.1 Pipelines_TA'!$J$64:$AD$107,MATCH($D106,'[1]2.1 Pipelines_TA'!$D$64:$D$107,0),MATCH(X$7,'[1]2.1 Pipelines_TA'!$J$7:$AD$7,0)),0)</f>
        <v>0</v>
      </c>
      <c r="Y106" s="61">
        <f>IFERROR(INDEX('[1]2.1 Pipelines_TA'!$J$64:$AD$107,MATCH($D106,'[1]2.1 Pipelines_TA'!$D$64:$D$107,0),MATCH(Y$7,'[1]2.1 Pipelines_TA'!$J$7:$AD$7,0)),0)</f>
        <v>0</v>
      </c>
      <c r="AB106" s="72">
        <f t="shared" si="43"/>
        <v>0</v>
      </c>
      <c r="AC106" s="72">
        <f>SUM('[1]2.1 Pipelines_TA'!$O106:$AD106)</f>
        <v>0</v>
      </c>
    </row>
    <row r="107" spans="4:29" ht="11.25" x14ac:dyDescent="0.15">
      <c r="D107" s="56">
        <f t="shared" si="42"/>
        <v>0</v>
      </c>
      <c r="J107" s="61">
        <f>IFERROR(INDEX('[1]2.1 Pipelines_TA'!$J$64:$AD$107,MATCH($D107,'[1]2.1 Pipelines_TA'!$D$64:$D$107,0),MATCH(J$7,'[1]2.1 Pipelines_TA'!$J$7:$AD$7,0)),0)</f>
        <v>0</v>
      </c>
      <c r="K107" s="61">
        <f>IFERROR(INDEX('[1]2.1 Pipelines_TA'!$J$64:$AD$107,MATCH($D107,'[1]2.1 Pipelines_TA'!$D$64:$D$107,0),MATCH(K$7,'[1]2.1 Pipelines_TA'!$J$7:$AD$7,0)),0)</f>
        <v>0</v>
      </c>
      <c r="L107" s="61">
        <f>IFERROR(INDEX('[1]2.1 Pipelines_TA'!$J$64:$AD$107,MATCH($D107,'[1]2.1 Pipelines_TA'!$D$64:$D$107,0),MATCH(L$7,'[1]2.1 Pipelines_TA'!$J$7:$AD$7,0)),0)</f>
        <v>0</v>
      </c>
      <c r="M107" s="61">
        <f>IFERROR(INDEX('[1]2.1 Pipelines_TA'!$J$64:$AD$107,MATCH($D107,'[1]2.1 Pipelines_TA'!$D$64:$D$107,0),MATCH(M$7,'[1]2.1 Pipelines_TA'!$J$7:$AD$7,0)),0)</f>
        <v>0</v>
      </c>
      <c r="N107" s="61">
        <f>IFERROR(INDEX('[1]2.1 Pipelines_TA'!$J$64:$AD$107,MATCH($D107,'[1]2.1 Pipelines_TA'!$D$64:$D$107,0),MATCH(N$7,'[1]2.1 Pipelines_TA'!$J$7:$AD$7,0)),0)</f>
        <v>0</v>
      </c>
      <c r="O107" s="61">
        <f>IFERROR(INDEX('[1]2.1 Pipelines_TA'!$J$64:$AD$107,MATCH($D107,'[1]2.1 Pipelines_TA'!$D$64:$D$107,0),MATCH(O$7,'[1]2.1 Pipelines_TA'!$J$7:$AD$7,0)),0)</f>
        <v>0</v>
      </c>
      <c r="P107" s="61">
        <f>IFERROR(INDEX('[1]2.1 Pipelines_TA'!$J$64:$AD$107,MATCH($D107,'[1]2.1 Pipelines_TA'!$D$64:$D$107,0),MATCH(P$7,'[1]2.1 Pipelines_TA'!$J$7:$AD$7,0)),0)</f>
        <v>0</v>
      </c>
      <c r="Q107" s="61">
        <f>IFERROR(INDEX('[1]2.1 Pipelines_TA'!$J$64:$AD$107,MATCH($D107,'[1]2.1 Pipelines_TA'!$D$64:$D$107,0),MATCH(Q$7,'[1]2.1 Pipelines_TA'!$J$7:$AD$7,0)),0)</f>
        <v>0</v>
      </c>
      <c r="R107" s="61">
        <f>IFERROR(INDEX('[1]2.1 Pipelines_TA'!$J$64:$AD$107,MATCH($D107,'[1]2.1 Pipelines_TA'!$D$64:$D$107,0),MATCH(R$7,'[1]2.1 Pipelines_TA'!$J$7:$AD$7,0)),0)</f>
        <v>0</v>
      </c>
      <c r="S107" s="61">
        <f>IFERROR(INDEX('[1]2.1 Pipelines_TA'!$J$64:$AD$107,MATCH($D107,'[1]2.1 Pipelines_TA'!$D$64:$D$107,0),MATCH(S$7,'[1]2.1 Pipelines_TA'!$J$7:$AD$7,0)),0)</f>
        <v>0</v>
      </c>
      <c r="T107" s="61">
        <f>IFERROR(INDEX('[1]2.1 Pipelines_TA'!$J$64:$AD$107,MATCH($D107,'[1]2.1 Pipelines_TA'!$D$64:$D$107,0),MATCH(T$7,'[1]2.1 Pipelines_TA'!$J$7:$AD$7,0)),0)</f>
        <v>0</v>
      </c>
      <c r="U107" s="61">
        <f>IFERROR(INDEX('[1]2.1 Pipelines_TA'!$J$64:$AD$107,MATCH($D107,'[1]2.1 Pipelines_TA'!$D$64:$D$107,0),MATCH(U$7,'[1]2.1 Pipelines_TA'!$J$7:$AD$7,0)),0)</f>
        <v>0</v>
      </c>
      <c r="V107" s="61">
        <f>IFERROR(INDEX('[1]2.1 Pipelines_TA'!$J$64:$AD$107,MATCH($D107,'[1]2.1 Pipelines_TA'!$D$64:$D$107,0),MATCH(V$7,'[1]2.1 Pipelines_TA'!$J$7:$AD$7,0)),0)</f>
        <v>0</v>
      </c>
      <c r="W107" s="61">
        <f>IFERROR(INDEX('[1]2.1 Pipelines_TA'!$J$64:$AD$107,MATCH($D107,'[1]2.1 Pipelines_TA'!$D$64:$D$107,0),MATCH(W$7,'[1]2.1 Pipelines_TA'!$J$7:$AD$7,0)),0)</f>
        <v>0</v>
      </c>
      <c r="X107" s="61">
        <f>IFERROR(INDEX('[1]2.1 Pipelines_TA'!$J$64:$AD$107,MATCH($D107,'[1]2.1 Pipelines_TA'!$D$64:$D$107,0),MATCH(X$7,'[1]2.1 Pipelines_TA'!$J$7:$AD$7,0)),0)</f>
        <v>0</v>
      </c>
      <c r="Y107" s="61">
        <f>IFERROR(INDEX('[1]2.1 Pipelines_TA'!$J$64:$AD$107,MATCH($D107,'[1]2.1 Pipelines_TA'!$D$64:$D$107,0),MATCH(Y$7,'[1]2.1 Pipelines_TA'!$J$7:$AD$7,0)),0)</f>
        <v>0</v>
      </c>
      <c r="AB107" s="72">
        <f t="shared" si="43"/>
        <v>0</v>
      </c>
      <c r="AC107" s="72">
        <f>SUM('[1]2.1 Pipelines_TA'!$O107:$AD107)</f>
        <v>0</v>
      </c>
    </row>
    <row r="108" spans="4:29" x14ac:dyDescent="0.15">
      <c r="AB108" s="72" t="s">
        <v>239</v>
      </c>
      <c r="AC108" s="72" t="s">
        <v>239</v>
      </c>
    </row>
    <row r="109" spans="4:29" x14ac:dyDescent="0.15">
      <c r="J109" s="72">
        <f t="shared" ref="J109:M109" si="44">SUM(J64:J107)</f>
        <v>16575866.797668995</v>
      </c>
      <c r="K109" s="72">
        <f t="shared" si="44"/>
        <v>8531070.0572099816</v>
      </c>
      <c r="L109" s="72">
        <f t="shared" si="44"/>
        <v>86141622.399999991</v>
      </c>
      <c r="M109" s="72">
        <f t="shared" si="44"/>
        <v>71692692.812953427</v>
      </c>
      <c r="N109" s="72">
        <f>SUM(N64:N107)</f>
        <v>75575158.851623744</v>
      </c>
      <c r="O109" s="72">
        <f t="shared" ref="O109:Y109" si="45">SUM(O64:O107)</f>
        <v>42440285.552809075</v>
      </c>
      <c r="P109" s="72">
        <f t="shared" si="45"/>
        <v>11096346.109999983</v>
      </c>
      <c r="Q109" s="72">
        <f t="shared" si="45"/>
        <v>17926456.261452407</v>
      </c>
      <c r="R109" s="72">
        <f t="shared" si="45"/>
        <v>14375161.949505879</v>
      </c>
      <c r="S109" s="72">
        <f t="shared" si="45"/>
        <v>39235239.925538689</v>
      </c>
      <c r="T109" s="72">
        <f t="shared" si="45"/>
        <v>107830231.56521697</v>
      </c>
      <c r="U109" s="72">
        <f t="shared" si="45"/>
        <v>86303765.221644133</v>
      </c>
      <c r="V109" s="72">
        <f t="shared" si="45"/>
        <v>56043800.171496116</v>
      </c>
      <c r="W109" s="72">
        <f t="shared" si="45"/>
        <v>0</v>
      </c>
      <c r="X109" s="72">
        <f t="shared" si="45"/>
        <v>0</v>
      </c>
      <c r="Y109" s="72">
        <f t="shared" si="45"/>
        <v>0</v>
      </c>
      <c r="AB109" s="72">
        <f t="shared" si="43"/>
        <v>633767697.67711937</v>
      </c>
      <c r="AC109" s="72">
        <f>SUM('[1]2.1 Pipelines_TA'!$O109:$AD109)</f>
        <v>633767697.67711937</v>
      </c>
    </row>
    <row r="112" spans="4:29" x14ac:dyDescent="0.15">
      <c r="F112" s="10" t="s">
        <v>223</v>
      </c>
    </row>
    <row r="113" spans="6:17" x14ac:dyDescent="0.15">
      <c r="F113" s="10" t="s">
        <v>225</v>
      </c>
      <c r="O113" s="72"/>
      <c r="P113" s="72"/>
      <c r="Q113" s="72"/>
    </row>
    <row r="114" spans="6:17" x14ac:dyDescent="0.15">
      <c r="O114" s="72"/>
      <c r="P114" s="72"/>
      <c r="Q114" s="72"/>
    </row>
    <row r="115" spans="6:17" x14ac:dyDescent="0.15">
      <c r="O115" s="72"/>
      <c r="P115" s="72"/>
      <c r="Q115" s="72"/>
    </row>
    <row r="116" spans="6:17" x14ac:dyDescent="0.15">
      <c r="O116" s="72"/>
      <c r="P116" s="72"/>
      <c r="Q116" s="72"/>
    </row>
    <row r="117" spans="6:17" x14ac:dyDescent="0.15">
      <c r="O117" s="72"/>
      <c r="P117" s="72"/>
      <c r="Q117" s="72"/>
    </row>
    <row r="118" spans="6:17" x14ac:dyDescent="0.15">
      <c r="O118" s="72"/>
      <c r="P118" s="72"/>
      <c r="Q118" s="72"/>
    </row>
    <row r="119" spans="6:17" x14ac:dyDescent="0.15">
      <c r="O119" s="72"/>
      <c r="P119" s="72"/>
      <c r="Q119" s="72"/>
    </row>
    <row r="120" spans="6:17" x14ac:dyDescent="0.15">
      <c r="O120" s="72"/>
      <c r="P120" s="72"/>
      <c r="Q120" s="72"/>
    </row>
    <row r="121" spans="6:17" x14ac:dyDescent="0.15">
      <c r="O121" s="72"/>
      <c r="P121" s="72"/>
      <c r="Q121" s="72"/>
    </row>
    <row r="122" spans="6:17" x14ac:dyDescent="0.15">
      <c r="O122" s="72"/>
      <c r="P122" s="72"/>
      <c r="Q122" s="72"/>
    </row>
    <row r="123" spans="6:17" x14ac:dyDescent="0.15">
      <c r="O123" s="72"/>
      <c r="P123" s="72"/>
      <c r="Q123" s="72"/>
    </row>
    <row r="124" spans="6:17" x14ac:dyDescent="0.15">
      <c r="O124" s="72"/>
      <c r="P124" s="72"/>
      <c r="Q124" s="72"/>
    </row>
    <row r="125" spans="6:17" x14ac:dyDescent="0.15">
      <c r="O125" s="72"/>
      <c r="P125" s="72"/>
      <c r="Q125" s="72"/>
    </row>
    <row r="126" spans="6:17" x14ac:dyDescent="0.15">
      <c r="O126" s="72"/>
      <c r="P126" s="72"/>
      <c r="Q126" s="72"/>
    </row>
    <row r="127" spans="6:17" x14ac:dyDescent="0.15">
      <c r="O127" s="72"/>
      <c r="P127" s="72"/>
      <c r="Q127" s="72"/>
    </row>
    <row r="128" spans="6:17" x14ac:dyDescent="0.15">
      <c r="O128" s="72"/>
      <c r="P128" s="72"/>
      <c r="Q128" s="72"/>
    </row>
    <row r="129" spans="15:17" x14ac:dyDescent="0.15">
      <c r="O129" s="72"/>
      <c r="P129" s="72"/>
      <c r="Q129" s="72"/>
    </row>
    <row r="130" spans="15:17" x14ac:dyDescent="0.15">
      <c r="O130" s="72"/>
      <c r="P130" s="72"/>
      <c r="Q130" s="72"/>
    </row>
    <row r="131" spans="15:17" x14ac:dyDescent="0.15">
      <c r="O131" s="72"/>
      <c r="P131" s="72"/>
      <c r="Q131" s="72"/>
    </row>
    <row r="132" spans="15:17" x14ac:dyDescent="0.15">
      <c r="O132" s="72"/>
      <c r="P132" s="72"/>
      <c r="Q132" s="72"/>
    </row>
    <row r="133" spans="15:17" x14ac:dyDescent="0.15">
      <c r="O133" s="72"/>
      <c r="P133" s="72"/>
      <c r="Q133" s="72"/>
    </row>
    <row r="134" spans="15:17" x14ac:dyDescent="0.15">
      <c r="O134" s="72"/>
      <c r="P134" s="72"/>
      <c r="Q134" s="72"/>
    </row>
    <row r="135" spans="15:17" x14ac:dyDescent="0.15">
      <c r="O135" s="72"/>
      <c r="P135" s="72"/>
      <c r="Q135" s="72"/>
    </row>
    <row r="136" spans="15:17" x14ac:dyDescent="0.15">
      <c r="O136" s="72"/>
      <c r="P136" s="72"/>
      <c r="Q136" s="72"/>
    </row>
    <row r="137" spans="15:17" x14ac:dyDescent="0.15">
      <c r="O137" s="72"/>
      <c r="P137" s="72"/>
      <c r="Q137" s="72"/>
    </row>
    <row r="138" spans="15:17" x14ac:dyDescent="0.15">
      <c r="O138" s="72"/>
      <c r="P138" s="72"/>
      <c r="Q138" s="72"/>
    </row>
    <row r="139" spans="15:17" x14ac:dyDescent="0.15">
      <c r="O139" s="72"/>
      <c r="P139" s="72"/>
      <c r="Q139" s="72"/>
    </row>
    <row r="140" spans="15:17" x14ac:dyDescent="0.15">
      <c r="O140" s="72"/>
      <c r="P140" s="72"/>
      <c r="Q140" s="72"/>
    </row>
    <row r="141" spans="15:17" x14ac:dyDescent="0.15">
      <c r="O141" s="72"/>
      <c r="P141" s="72"/>
      <c r="Q141" s="72"/>
    </row>
    <row r="142" spans="15:17" x14ac:dyDescent="0.15">
      <c r="O142" s="72"/>
      <c r="P142" s="72"/>
      <c r="Q142" s="72"/>
    </row>
    <row r="143" spans="15:17" x14ac:dyDescent="0.15">
      <c r="O143" s="72"/>
      <c r="P143" s="72"/>
      <c r="Q143" s="72"/>
    </row>
    <row r="144" spans="15:17" x14ac:dyDescent="0.15">
      <c r="O144" s="72"/>
      <c r="P144" s="72"/>
      <c r="Q144" s="72"/>
    </row>
    <row r="145" spans="15:17" x14ac:dyDescent="0.15">
      <c r="O145" s="72"/>
      <c r="P145" s="72"/>
      <c r="Q145" s="72"/>
    </row>
    <row r="146" spans="15:17" x14ac:dyDescent="0.15">
      <c r="O146" s="72"/>
      <c r="P146" s="72"/>
      <c r="Q146" s="72"/>
    </row>
    <row r="147" spans="15:17" x14ac:dyDescent="0.15">
      <c r="O147" s="72"/>
      <c r="P147" s="72"/>
      <c r="Q147" s="72"/>
    </row>
    <row r="148" spans="15:17" x14ac:dyDescent="0.15">
      <c r="O148" s="72"/>
      <c r="P148" s="72"/>
      <c r="Q148" s="72"/>
    </row>
  </sheetData>
  <mergeCells count="4">
    <mergeCell ref="B3:F3"/>
    <mergeCell ref="I5:S5"/>
    <mergeCell ref="U4:Y4"/>
    <mergeCell ref="U5:Y5"/>
  </mergeCells>
  <hyperlinks>
    <hyperlink ref="B3" location="HL_Home" tooltip="Go to Table of Contents" display="HL_Home" xr:uid="{00000000-0004-0000-0500-000000000000}"/>
    <hyperlink ref="A4" location="$B$14" tooltip="Go to Top of Sheet" display="$B$14" xr:uid="{00000000-0004-0000-0500-000001000000}"/>
    <hyperlink ref="B4" location="HL_Sheet_Main_13" tooltip="Go to Previous Sheet" display="HL_Sheet_Main_13" xr:uid="{00000000-0004-0000-0500-000002000000}"/>
    <hyperlink ref="C4" location="Compressors_TA!HL_Sheet_Main_5" tooltip="Go to Next Sheet" display="Compressors_TA!HL_Sheet_Main_5" xr:uid="{00000000-0004-0000-0500-000003000000}"/>
  </hyperlinks>
  <pageMargins left="0.39370078740157499" right="0.39370078740157499" top="0.59055118110236204" bottom="0.98425196850393704" header="0" footer="0.31496062992126"/>
  <pageSetup paperSize="9" orientation="landscape" horizontalDpi="300" verticalDpi="300" r:id="rId1"/>
  <headerFooter>
    <oddFooter>&amp;L&amp;F
&amp;A
Printed: &amp;T on &amp;D&amp;CPage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39997558519241921"/>
    <pageSetUpPr autoPageBreaks="0"/>
  </sheetPr>
  <dimension ref="A1:Y148"/>
  <sheetViews>
    <sheetView showGridLines="0" zoomScaleNormal="100" workbookViewId="0">
      <pane xSplit="1" ySplit="13" topLeftCell="M93" activePane="bottomRight" state="frozen"/>
      <selection activeCell="T109" sqref="T109:Y109"/>
      <selection pane="topRight" activeCell="T109" sqref="T109:Y109"/>
      <selection pane="bottomLeft" activeCell="T109" sqref="T109:Y109"/>
      <selection pane="bottomRight" activeCell="U93" sqref="U93"/>
    </sheetView>
  </sheetViews>
  <sheetFormatPr defaultColWidth="11.83203125" defaultRowHeight="10.5" outlineLevelRow="2" x14ac:dyDescent="0.15"/>
  <cols>
    <col min="1" max="5" width="3.83203125" style="10" customWidth="1"/>
    <col min="6" max="9" width="11.83203125" style="10"/>
    <col min="10" max="10" width="14.83203125" style="10" bestFit="1" customWidth="1"/>
    <col min="11" max="13" width="13.6640625" style="10" bestFit="1" customWidth="1"/>
    <col min="14" max="25" width="14.6640625" style="10" bestFit="1" customWidth="1"/>
    <col min="26" max="16384" width="11.83203125" style="10"/>
  </cols>
  <sheetData>
    <row r="1" spans="1:25" ht="18" x14ac:dyDescent="0.15">
      <c r="B1" s="12" t="s">
        <v>194</v>
      </c>
      <c r="J1" s="80">
        <f>J2-J7</f>
        <v>0</v>
      </c>
      <c r="K1" s="80">
        <f t="shared" ref="K1:Y1" si="0">K2-K7</f>
        <v>0</v>
      </c>
      <c r="L1" s="80">
        <f t="shared" si="0"/>
        <v>0</v>
      </c>
      <c r="M1" s="80">
        <f t="shared" si="0"/>
        <v>0</v>
      </c>
      <c r="N1" s="80">
        <f t="shared" si="0"/>
        <v>0</v>
      </c>
      <c r="O1" s="80">
        <f t="shared" si="0"/>
        <v>0</v>
      </c>
      <c r="P1" s="80">
        <f t="shared" si="0"/>
        <v>0</v>
      </c>
      <c r="Q1" s="80">
        <f t="shared" si="0"/>
        <v>0</v>
      </c>
      <c r="R1" s="80">
        <f t="shared" si="0"/>
        <v>0</v>
      </c>
      <c r="S1" s="80">
        <f t="shared" si="0"/>
        <v>0</v>
      </c>
      <c r="T1" s="80">
        <f t="shared" si="0"/>
        <v>0</v>
      </c>
      <c r="U1" s="80">
        <f t="shared" si="0"/>
        <v>0</v>
      </c>
      <c r="V1" s="80">
        <f t="shared" si="0"/>
        <v>0</v>
      </c>
      <c r="W1" s="80">
        <f t="shared" si="0"/>
        <v>0</v>
      </c>
      <c r="X1" s="80">
        <f t="shared" si="0"/>
        <v>0</v>
      </c>
      <c r="Y1" s="80">
        <f t="shared" si="0"/>
        <v>0</v>
      </c>
    </row>
    <row r="2" spans="1:25" ht="15" x14ac:dyDescent="0.15">
      <c r="B2" s="11" t="str">
        <f>Model_Name</f>
        <v>ORC Replacement Values</v>
      </c>
      <c r="J2" s="10">
        <f>'[1]2.2 Compressors_TA'!O$7</f>
        <v>2012</v>
      </c>
      <c r="K2" s="10">
        <f>'[1]2.2 Compressors_TA'!P$7</f>
        <v>2013</v>
      </c>
      <c r="L2" s="10">
        <f>'[1]2.2 Compressors_TA'!Q$7</f>
        <v>2014</v>
      </c>
      <c r="M2" s="10">
        <f>'[1]2.2 Compressors_TA'!R$7</f>
        <v>2015</v>
      </c>
      <c r="N2" s="10">
        <f>'[1]2.2 Compressors_TA'!S$7</f>
        <v>2016</v>
      </c>
      <c r="O2" s="10">
        <f>'[1]2.2 Compressors_TA'!T$7</f>
        <v>2017</v>
      </c>
      <c r="P2" s="10">
        <f>'[1]2.2 Compressors_TA'!U$7</f>
        <v>2018</v>
      </c>
      <c r="Q2" s="10">
        <f>'[1]2.2 Compressors_TA'!V$7</f>
        <v>2019</v>
      </c>
      <c r="R2" s="10">
        <f>'[1]2.2 Compressors_TA'!W$7</f>
        <v>2020</v>
      </c>
      <c r="S2" s="10">
        <f>'[1]2.2 Compressors_TA'!X$7</f>
        <v>2021</v>
      </c>
      <c r="T2" s="10">
        <f>'[1]2.2 Compressors_TA'!Y$7</f>
        <v>2022</v>
      </c>
      <c r="U2" s="10">
        <f>'[1]2.2 Compressors_TA'!Z$7</f>
        <v>2023</v>
      </c>
      <c r="V2" s="10">
        <f>'[1]2.2 Compressors_TA'!AA$7</f>
        <v>2024</v>
      </c>
      <c r="W2" s="10">
        <f>'[1]2.2 Compressors_TA'!AB$7</f>
        <v>2025</v>
      </c>
      <c r="X2" s="10">
        <f>'[1]2.2 Compressors_TA'!AC$7</f>
        <v>2026</v>
      </c>
      <c r="Y2" s="10">
        <f>'[1]2.2 Compressors_TA'!AD$7</f>
        <v>2027</v>
      </c>
    </row>
    <row r="3" spans="1:25" x14ac:dyDescent="0.15">
      <c r="B3" s="105" t="s">
        <v>1</v>
      </c>
      <c r="C3" s="105"/>
      <c r="D3" s="105"/>
      <c r="E3" s="105"/>
      <c r="F3" s="105"/>
    </row>
    <row r="4" spans="1:25" ht="12.75" x14ac:dyDescent="0.15">
      <c r="A4" s="13" t="s">
        <v>4</v>
      </c>
      <c r="B4" s="14" t="s">
        <v>10</v>
      </c>
      <c r="C4" s="15" t="s">
        <v>11</v>
      </c>
      <c r="D4" s="52"/>
      <c r="E4" s="52"/>
      <c r="F4" s="53"/>
      <c r="U4" s="113" t="s">
        <v>229</v>
      </c>
      <c r="V4" s="113"/>
      <c r="W4" s="113"/>
      <c r="X4" s="113"/>
      <c r="Y4" s="113"/>
    </row>
    <row r="5" spans="1:25" x14ac:dyDescent="0.15">
      <c r="I5" s="112" t="s">
        <v>226</v>
      </c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77" t="s">
        <v>228</v>
      </c>
      <c r="U5" s="114" t="s">
        <v>227</v>
      </c>
      <c r="V5" s="114"/>
      <c r="W5" s="114"/>
      <c r="X5" s="114"/>
      <c r="Y5" s="114"/>
    </row>
    <row r="6" spans="1:25" x14ac:dyDescent="0.15">
      <c r="B6" s="38" t="str">
        <f>IF(TS_Pers_In_Yr=1,"",TS_Per_Type_Name&amp;" Ending")</f>
        <v/>
      </c>
      <c r="P6" s="39" t="str">
        <f t="shared" ref="P6:W6" si="1">IF(TS_Pers_In_Yr=1,"",LEFT(INDEX(LU_Mth_Names,MONTH(P9)),3)&amp;"-"&amp;RIGHT(YEAR(P9),2))&amp;" "</f>
        <v xml:space="preserve"> </v>
      </c>
      <c r="Q6" s="39" t="str">
        <f t="shared" si="1"/>
        <v xml:space="preserve"> </v>
      </c>
      <c r="R6" s="39" t="str">
        <f t="shared" si="1"/>
        <v xml:space="preserve"> </v>
      </c>
      <c r="S6" s="39" t="str">
        <f t="shared" si="1"/>
        <v xml:space="preserve"> </v>
      </c>
      <c r="T6" s="39" t="str">
        <f t="shared" si="1"/>
        <v xml:space="preserve"> </v>
      </c>
      <c r="U6" s="39" t="str">
        <f t="shared" si="1"/>
        <v xml:space="preserve"> </v>
      </c>
      <c r="V6" s="39" t="str">
        <f t="shared" si="1"/>
        <v xml:space="preserve"> </v>
      </c>
      <c r="W6" s="39" t="str">
        <f t="shared" si="1"/>
        <v xml:space="preserve"> </v>
      </c>
    </row>
    <row r="7" spans="1:25" x14ac:dyDescent="0.15">
      <c r="B7" s="44" t="str">
        <f>IF(TS_Pers_In_Yr=1,Yr_Name&amp;" Ending "&amp;DAY(TS_Per_1_End_Date)&amp;" "&amp;INDEX(LU_Mth_Names,DD_TS_Fin_YE_Mth),TS_Per_Type_Name)</f>
        <v>Year Ending 31 December</v>
      </c>
      <c r="C7" s="45"/>
      <c r="D7" s="45"/>
      <c r="E7" s="45"/>
      <c r="F7" s="45"/>
      <c r="G7" s="45"/>
      <c r="H7" s="45"/>
      <c r="I7" s="46" t="str">
        <f t="shared" ref="I7" si="2">IF(TS_Pers_In_Yr=1,I10&amp;" ",I11)&amp;IF(CB_TS_Show_Hist_Fcast_Pers,IF(I12&lt;=TS_Actual_Pers,TS_Actual_Per_Title,
IF(I12&lt;=TS_Actual_Pers+TS_Budget_Pers,TS_Budget_Per_Title,TS_Fcast_Per_Title))&amp;" ","")</f>
        <v xml:space="preserve">2011 </v>
      </c>
      <c r="J7" s="46">
        <f>I7+1</f>
        <v>2012</v>
      </c>
      <c r="K7" s="46">
        <f>J7+1</f>
        <v>2013</v>
      </c>
      <c r="L7" s="46">
        <f t="shared" ref="L7:S7" si="3">K7+1</f>
        <v>2014</v>
      </c>
      <c r="M7" s="46">
        <f t="shared" si="3"/>
        <v>2015</v>
      </c>
      <c r="N7" s="46">
        <f t="shared" si="3"/>
        <v>2016</v>
      </c>
      <c r="O7" s="46">
        <f t="shared" si="3"/>
        <v>2017</v>
      </c>
      <c r="P7" s="46">
        <f t="shared" si="3"/>
        <v>2018</v>
      </c>
      <c r="Q7" s="46">
        <f t="shared" si="3"/>
        <v>2019</v>
      </c>
      <c r="R7" s="46">
        <f t="shared" si="3"/>
        <v>2020</v>
      </c>
      <c r="S7" s="46">
        <f t="shared" si="3"/>
        <v>2021</v>
      </c>
      <c r="T7" s="46">
        <f t="shared" ref="T7" si="4">S7+1</f>
        <v>2022</v>
      </c>
      <c r="U7" s="46">
        <f t="shared" ref="U7" si="5">T7+1</f>
        <v>2023</v>
      </c>
      <c r="V7" s="46">
        <f t="shared" ref="V7" si="6">U7+1</f>
        <v>2024</v>
      </c>
      <c r="W7" s="46">
        <f t="shared" ref="W7" si="7">V7+1</f>
        <v>2025</v>
      </c>
      <c r="X7" s="46">
        <f t="shared" ref="X7" si="8">W7+1</f>
        <v>2026</v>
      </c>
      <c r="Y7" s="46">
        <f t="shared" ref="Y7" si="9">X7+1</f>
        <v>2027</v>
      </c>
    </row>
    <row r="8" spans="1:25" ht="10.5" customHeight="1" outlineLevel="2" x14ac:dyDescent="0.15">
      <c r="B8" s="23" t="s">
        <v>142</v>
      </c>
      <c r="I8" s="40" t="e">
        <f t="shared" ref="I8:O8" si="10">IF(I12=1,TS_Start_Date,B9+1)</f>
        <v>#VALUE!</v>
      </c>
      <c r="J8" s="40">
        <f t="shared" si="10"/>
        <v>1</v>
      </c>
      <c r="K8" s="40">
        <f t="shared" si="10"/>
        <v>1</v>
      </c>
      <c r="L8" s="40">
        <f t="shared" si="10"/>
        <v>1</v>
      </c>
      <c r="M8" s="40">
        <f t="shared" si="10"/>
        <v>1</v>
      </c>
      <c r="N8" s="40">
        <f t="shared" si="10"/>
        <v>1</v>
      </c>
      <c r="O8" s="40">
        <f t="shared" si="10"/>
        <v>1</v>
      </c>
      <c r="P8" s="40">
        <f t="shared" ref="P8:Y8" si="11">IF(P12=1,TS_Start_Date,O9+1)</f>
        <v>43101</v>
      </c>
      <c r="Q8" s="40">
        <f t="shared" si="11"/>
        <v>43466</v>
      </c>
      <c r="R8" s="40">
        <f t="shared" si="11"/>
        <v>43831</v>
      </c>
      <c r="S8" s="40">
        <f t="shared" si="11"/>
        <v>44197</v>
      </c>
      <c r="T8" s="40">
        <f t="shared" si="11"/>
        <v>44562</v>
      </c>
      <c r="U8" s="40">
        <f t="shared" si="11"/>
        <v>44927</v>
      </c>
      <c r="V8" s="40">
        <f t="shared" si="11"/>
        <v>45292</v>
      </c>
      <c r="W8" s="40">
        <f t="shared" si="11"/>
        <v>45658</v>
      </c>
      <c r="X8" s="40">
        <f t="shared" si="11"/>
        <v>46023</v>
      </c>
      <c r="Y8" s="40">
        <f t="shared" si="11"/>
        <v>46388</v>
      </c>
    </row>
    <row r="9" spans="1:25" ht="10.5" customHeight="1" outlineLevel="2" x14ac:dyDescent="0.15">
      <c r="B9" s="23" t="s">
        <v>143</v>
      </c>
      <c r="I9" s="40">
        <f t="shared" ref="I9:O9" si="12">IF(I12=1,TS_Per_1_End_Date,
IF(TS_Mth_End,EOMONTH(EDATE(TS_Per_1_FY_Start_Date,(TS_Per_1_Number+I12-1)*TS_Mths_In_Per-1),0),
EDATE(TS_Per_1_FY_Start_Date,(TS_Per_1_Number+I12-1)*TS_Mths_In_Per)-1))</f>
        <v>40908</v>
      </c>
      <c r="J9" s="40">
        <f t="shared" si="12"/>
        <v>41274</v>
      </c>
      <c r="K9" s="40">
        <f t="shared" si="12"/>
        <v>41639</v>
      </c>
      <c r="L9" s="40">
        <f t="shared" si="12"/>
        <v>42004</v>
      </c>
      <c r="M9" s="40">
        <f t="shared" si="12"/>
        <v>42369</v>
      </c>
      <c r="N9" s="40">
        <f t="shared" si="12"/>
        <v>42735</v>
      </c>
      <c r="O9" s="40">
        <f t="shared" si="12"/>
        <v>43100</v>
      </c>
      <c r="P9" s="40">
        <f t="shared" ref="P9:Y9" si="13">IF(P12=1,TS_Per_1_End_Date,
IF(TS_Mth_End,EOMONTH(EDATE(TS_Per_1_FY_Start_Date,(TS_Per_1_Number+P12-1)*TS_Mths_In_Per-1),0),
EDATE(TS_Per_1_FY_Start_Date,(TS_Per_1_Number+P12-1)*TS_Mths_In_Per)-1))</f>
        <v>43465</v>
      </c>
      <c r="Q9" s="40">
        <f t="shared" si="13"/>
        <v>43830</v>
      </c>
      <c r="R9" s="40">
        <f t="shared" si="13"/>
        <v>44196</v>
      </c>
      <c r="S9" s="40">
        <f t="shared" si="13"/>
        <v>44561</v>
      </c>
      <c r="T9" s="40">
        <f t="shared" si="13"/>
        <v>44926</v>
      </c>
      <c r="U9" s="40">
        <f t="shared" si="13"/>
        <v>45291</v>
      </c>
      <c r="V9" s="40">
        <f t="shared" si="13"/>
        <v>45657</v>
      </c>
      <c r="W9" s="40">
        <f t="shared" si="13"/>
        <v>46022</v>
      </c>
      <c r="X9" s="40">
        <f t="shared" si="13"/>
        <v>46387</v>
      </c>
      <c r="Y9" s="40">
        <f t="shared" si="13"/>
        <v>46752</v>
      </c>
    </row>
    <row r="10" spans="1:25" ht="10.5" customHeight="1" outlineLevel="2" x14ac:dyDescent="0.15">
      <c r="B10" s="23" t="s">
        <v>144</v>
      </c>
      <c r="I10" s="41">
        <f t="shared" ref="I10:O10" si="14">YEAR(TS_Per_1_FY_End_Date)+INT((TS_Per_1_Number+I12-2)/TS_Pers_In_Yr)</f>
        <v>2011</v>
      </c>
      <c r="J10" s="41">
        <f t="shared" si="14"/>
        <v>2012</v>
      </c>
      <c r="K10" s="41">
        <f t="shared" si="14"/>
        <v>2013</v>
      </c>
      <c r="L10" s="41">
        <f t="shared" si="14"/>
        <v>2014</v>
      </c>
      <c r="M10" s="41">
        <f t="shared" si="14"/>
        <v>2015</v>
      </c>
      <c r="N10" s="41">
        <f t="shared" si="14"/>
        <v>2016</v>
      </c>
      <c r="O10" s="41">
        <f t="shared" si="14"/>
        <v>2017</v>
      </c>
      <c r="P10" s="41">
        <f t="shared" ref="P10:Y10" si="15">YEAR(TS_Per_1_FY_End_Date)+INT((TS_Per_1_Number+P12-2)/TS_Pers_In_Yr)</f>
        <v>2018</v>
      </c>
      <c r="Q10" s="41">
        <f t="shared" si="15"/>
        <v>2019</v>
      </c>
      <c r="R10" s="41">
        <f t="shared" si="15"/>
        <v>2020</v>
      </c>
      <c r="S10" s="41">
        <f t="shared" si="15"/>
        <v>2021</v>
      </c>
      <c r="T10" s="41">
        <f t="shared" si="15"/>
        <v>2022</v>
      </c>
      <c r="U10" s="41">
        <f t="shared" si="15"/>
        <v>2023</v>
      </c>
      <c r="V10" s="41">
        <f t="shared" si="15"/>
        <v>2024</v>
      </c>
      <c r="W10" s="41">
        <f t="shared" si="15"/>
        <v>2025</v>
      </c>
      <c r="X10" s="41">
        <f t="shared" si="15"/>
        <v>2026</v>
      </c>
      <c r="Y10" s="41">
        <f t="shared" si="15"/>
        <v>2027</v>
      </c>
    </row>
    <row r="11" spans="1:25" ht="10.5" customHeight="1" outlineLevel="2" x14ac:dyDescent="0.15">
      <c r="B11" s="23" t="s">
        <v>145</v>
      </c>
      <c r="I11" s="42" t="str">
        <f t="shared" ref="I11:O11" si="16">IF(TS_Pers_In_Yr=1,Yr_Name,TS_Per_Type_Prefix&amp;IF(MOD(TS_Per_1_Number+I12-1,TS_Pers_In_Yr)=0,TS_Pers_In_Yr,MOD(TS_Per_1_Number+I12-1,TS_Pers_In_Yr)))&amp;" "</f>
        <v xml:space="preserve">Year </v>
      </c>
      <c r="J11" s="42" t="str">
        <f t="shared" si="16"/>
        <v xml:space="preserve">Year </v>
      </c>
      <c r="K11" s="42" t="str">
        <f t="shared" si="16"/>
        <v xml:space="preserve">Year </v>
      </c>
      <c r="L11" s="42" t="str">
        <f t="shared" si="16"/>
        <v xml:space="preserve">Year </v>
      </c>
      <c r="M11" s="42" t="str">
        <f t="shared" si="16"/>
        <v xml:space="preserve">Year </v>
      </c>
      <c r="N11" s="42" t="str">
        <f t="shared" si="16"/>
        <v xml:space="preserve">Year </v>
      </c>
      <c r="O11" s="42" t="str">
        <f t="shared" si="16"/>
        <v xml:space="preserve">Year </v>
      </c>
      <c r="P11" s="42" t="str">
        <f t="shared" ref="P11:Y11" si="17">IF(TS_Pers_In_Yr=1,Yr_Name,TS_Per_Type_Prefix&amp;IF(MOD(TS_Per_1_Number+P12-1,TS_Pers_In_Yr)=0,TS_Pers_In_Yr,MOD(TS_Per_1_Number+P12-1,TS_Pers_In_Yr)))&amp;" "</f>
        <v xml:space="preserve">Year </v>
      </c>
      <c r="Q11" s="42" t="str">
        <f t="shared" si="17"/>
        <v xml:space="preserve">Year </v>
      </c>
      <c r="R11" s="42" t="str">
        <f t="shared" si="17"/>
        <v xml:space="preserve">Year </v>
      </c>
      <c r="S11" s="42" t="str">
        <f t="shared" si="17"/>
        <v xml:space="preserve">Year </v>
      </c>
      <c r="T11" s="42" t="str">
        <f t="shared" si="17"/>
        <v xml:space="preserve">Year </v>
      </c>
      <c r="U11" s="42" t="str">
        <f t="shared" si="17"/>
        <v xml:space="preserve">Year </v>
      </c>
      <c r="V11" s="42" t="str">
        <f t="shared" si="17"/>
        <v xml:space="preserve">Year </v>
      </c>
      <c r="W11" s="42" t="str">
        <f t="shared" si="17"/>
        <v xml:space="preserve">Year </v>
      </c>
      <c r="X11" s="42" t="str">
        <f t="shared" si="17"/>
        <v xml:space="preserve">Year </v>
      </c>
      <c r="Y11" s="42" t="str">
        <f t="shared" si="17"/>
        <v xml:space="preserve">Year </v>
      </c>
    </row>
    <row r="12" spans="1:25" ht="10.5" customHeight="1" outlineLevel="2" x14ac:dyDescent="0.15">
      <c r="B12" s="23" t="s">
        <v>146</v>
      </c>
      <c r="I12" s="43">
        <f t="shared" ref="I12:N12" si="18">COLUMN(I12)-COLUMN($P12)+1</f>
        <v>-6</v>
      </c>
      <c r="J12" s="43">
        <f t="shared" si="18"/>
        <v>-5</v>
      </c>
      <c r="K12" s="43">
        <f t="shared" si="18"/>
        <v>-4</v>
      </c>
      <c r="L12" s="43">
        <f t="shared" si="18"/>
        <v>-3</v>
      </c>
      <c r="M12" s="43">
        <f t="shared" si="18"/>
        <v>-2</v>
      </c>
      <c r="N12" s="43">
        <f t="shared" si="18"/>
        <v>-1</v>
      </c>
      <c r="O12" s="43">
        <f>COLUMN(O12)-COLUMN($P12)+1</f>
        <v>0</v>
      </c>
      <c r="P12" s="43">
        <f>COLUMN(P12)-COLUMN($P12)+1</f>
        <v>1</v>
      </c>
      <c r="Q12" s="43">
        <f t="shared" ref="Q12:Y12" si="19">COLUMN(Q12)-COLUMN($P12)+1</f>
        <v>2</v>
      </c>
      <c r="R12" s="43">
        <f t="shared" si="19"/>
        <v>3</v>
      </c>
      <c r="S12" s="43">
        <f t="shared" si="19"/>
        <v>4</v>
      </c>
      <c r="T12" s="43">
        <f t="shared" si="19"/>
        <v>5</v>
      </c>
      <c r="U12" s="43">
        <f t="shared" si="19"/>
        <v>6</v>
      </c>
      <c r="V12" s="43">
        <f t="shared" si="19"/>
        <v>7</v>
      </c>
      <c r="W12" s="43">
        <f t="shared" si="19"/>
        <v>8</v>
      </c>
      <c r="X12" s="43">
        <f t="shared" si="19"/>
        <v>9</v>
      </c>
      <c r="Y12" s="43">
        <f t="shared" si="19"/>
        <v>10</v>
      </c>
    </row>
    <row r="13" spans="1:25" ht="10.5" customHeight="1" outlineLevel="2" x14ac:dyDescent="0.15">
      <c r="B13" s="47" t="s">
        <v>147</v>
      </c>
      <c r="C13" s="45"/>
      <c r="D13" s="45"/>
      <c r="E13" s="45"/>
      <c r="F13" s="45"/>
      <c r="G13" s="45"/>
      <c r="H13" s="45"/>
      <c r="I13" s="48" t="str">
        <f t="shared" ref="I13:N13" si="20">I10&amp;"-"&amp;I11</f>
        <v xml:space="preserve">2011-Year </v>
      </c>
      <c r="J13" s="48" t="str">
        <f t="shared" si="20"/>
        <v xml:space="preserve">2012-Year </v>
      </c>
      <c r="K13" s="48" t="str">
        <f t="shared" si="20"/>
        <v xml:space="preserve">2013-Year </v>
      </c>
      <c r="L13" s="48" t="str">
        <f t="shared" si="20"/>
        <v xml:space="preserve">2014-Year </v>
      </c>
      <c r="M13" s="48" t="str">
        <f t="shared" si="20"/>
        <v xml:space="preserve">2015-Year </v>
      </c>
      <c r="N13" s="48" t="str">
        <f t="shared" si="20"/>
        <v xml:space="preserve">2016-Year </v>
      </c>
      <c r="O13" s="48" t="str">
        <f>O10&amp;"-"&amp;O11</f>
        <v xml:space="preserve">2017-Year </v>
      </c>
      <c r="P13" s="48" t="str">
        <f>P10&amp;"-"&amp;P11</f>
        <v xml:space="preserve">2018-Year </v>
      </c>
      <c r="Q13" s="48" t="str">
        <f t="shared" ref="Q13:Y13" si="21">Q10&amp;"-"&amp;Q11</f>
        <v xml:space="preserve">2019-Year </v>
      </c>
      <c r="R13" s="48" t="str">
        <f t="shared" si="21"/>
        <v xml:space="preserve">2020-Year </v>
      </c>
      <c r="S13" s="48" t="str">
        <f t="shared" si="21"/>
        <v xml:space="preserve">2021-Year </v>
      </c>
      <c r="T13" s="48" t="str">
        <f t="shared" si="21"/>
        <v xml:space="preserve">2022-Year </v>
      </c>
      <c r="U13" s="48" t="str">
        <f t="shared" si="21"/>
        <v xml:space="preserve">2023-Year </v>
      </c>
      <c r="V13" s="48" t="str">
        <f t="shared" si="21"/>
        <v xml:space="preserve">2024-Year </v>
      </c>
      <c r="W13" s="48" t="str">
        <f t="shared" si="21"/>
        <v xml:space="preserve">2025-Year </v>
      </c>
      <c r="X13" s="48" t="str">
        <f t="shared" si="21"/>
        <v xml:space="preserve">2026-Year </v>
      </c>
      <c r="Y13" s="48" t="str">
        <f t="shared" si="21"/>
        <v xml:space="preserve">2027-Year </v>
      </c>
    </row>
    <row r="15" spans="1:25" ht="12.75" x14ac:dyDescent="0.15">
      <c r="C15" s="59" t="s">
        <v>191</v>
      </c>
      <c r="J15" s="63" cm="1">
        <f t="array" ref="J15">INDEX(General_TA!$H$16:$AH$16,,MATCH(Compressors_TA!J$10,General_TA!$H$10:$AH$10,0))</f>
        <v>2.2044088176352838E-2</v>
      </c>
      <c r="K15" s="63" cm="1">
        <f t="array" ref="K15">INDEX(General_TA!$H$16:$AH$16,,MATCH(Compressors_TA!K$10,General_TA!$H$10:$AH$10,0))</f>
        <v>2.7450980392156765E-2</v>
      </c>
      <c r="L15" s="63" cm="1">
        <f t="array" ref="L15">INDEX(General_TA!$H$16:$AH$16,,MATCH(Compressors_TA!L$10,General_TA!$H$10:$AH$10,0))</f>
        <v>1.7175572519083859E-2</v>
      </c>
      <c r="M15" s="63" cm="1">
        <f t="array" ref="M15">INDEX(General_TA!$H$16:$AH$16,,MATCH(Compressors_TA!M$10,General_TA!$H$10:$AH$10,0))</f>
        <v>1.6885553470919357E-2</v>
      </c>
      <c r="N15" s="63" cm="1">
        <f t="array" ref="N15">INDEX(General_TA!$H$16:$AH$16,,MATCH(Compressors_TA!N$10,General_TA!$H$10:$AH$10,0))</f>
        <v>1.4760147601476037E-2</v>
      </c>
      <c r="O15" s="63" cm="1">
        <f t="array" ref="O15">INDEX(General_TA!$H$16:$AH$16,,MATCH(Compressors_TA!O$10,General_TA!$H$10:$AH$10,0))</f>
        <v>1.9090909090909047E-2</v>
      </c>
      <c r="P15" s="63" cm="1">
        <f t="array" ref="P15">INDEX(General_TA!$H$16:$AH$16,,MATCH(Compressors_TA!P$10,General_TA!$H$10:$AH$10,0))</f>
        <v>1.7841213202497874E-2</v>
      </c>
      <c r="Q15" s="63" cm="1">
        <f t="array" ref="Q15">INDEX(General_TA!$H$16:$AH$16,,MATCH(Compressors_TA!Q$10,General_TA!$H$10:$AH$10,0))</f>
        <v>1.8404907975460238E-2</v>
      </c>
      <c r="R15" s="63" cm="1">
        <f t="array" ref="R15">INDEX(General_TA!$H$16:$AH$16,,MATCH(Compressors_TA!R$10,General_TA!$H$10:$AH$10,0))</f>
        <v>8.6058519793459354E-3</v>
      </c>
      <c r="S15" s="63" cm="1">
        <f t="array" ref="S15">INDEX(General_TA!$H$16:$AH$16,,MATCH(Compressors_TA!S$10,General_TA!$H$10:$AH$10,0))</f>
        <v>2.0000000000000018E-2</v>
      </c>
      <c r="T15" s="63" cm="1">
        <f t="array" ref="T15">INDEX(General_TA!$H$16:$AH$16,,MATCH(Compressors_TA!T$10,General_TA!$H$10:$AH$10,0))</f>
        <v>1.9993872504847632E-2</v>
      </c>
      <c r="U15" s="63" cm="1">
        <f t="array" ref="U15">INDEX(General_TA!$H$16:$AH$16,,MATCH(Compressors_TA!U$10,General_TA!$H$10:$AH$10,0))</f>
        <v>1.9993872504847632E-2</v>
      </c>
      <c r="V15" s="63" cm="1">
        <f t="array" ref="V15">INDEX(General_TA!$H$16:$AH$16,,MATCH(Compressors_TA!V$10,General_TA!$H$10:$AH$10,0))</f>
        <v>1.9993872504847632E-2</v>
      </c>
      <c r="W15" s="63" cm="1">
        <f t="array" ref="W15">INDEX(General_TA!$H$16:$AH$16,,MATCH(Compressors_TA!W$10,General_TA!$H$10:$AH$10,0))</f>
        <v>1.9993872504847632E-2</v>
      </c>
      <c r="X15" s="63" cm="1">
        <f t="array" ref="X15">INDEX(General_TA!$H$16:$AH$16,,MATCH(Compressors_TA!X$10,General_TA!$H$10:$AH$10,0))</f>
        <v>1.9993872504847632E-2</v>
      </c>
      <c r="Y15" s="63" cm="1">
        <f t="array" ref="Y15">INDEX(General_TA!$H$16:$AH$16,,MATCH(Compressors_TA!Y$10,General_TA!$H$10:$AH$10,0))</f>
        <v>1.9993872504847632E-2</v>
      </c>
    </row>
    <row r="17" spans="4:25" x14ac:dyDescent="0.15">
      <c r="D17" s="60" t="s">
        <v>160</v>
      </c>
      <c r="E17" s="60"/>
      <c r="F17" s="60"/>
      <c r="G17" s="60"/>
      <c r="I17" s="61">
        <v>0</v>
      </c>
      <c r="J17" s="62">
        <f>I17*(1+J$15)+J64</f>
        <v>0</v>
      </c>
      <c r="K17" s="62">
        <f t="shared" ref="K17:Y17" si="22">J17*(1+K$15)+K64</f>
        <v>0</v>
      </c>
      <c r="L17" s="62">
        <f t="shared" si="22"/>
        <v>15134.58</v>
      </c>
      <c r="M17" s="62">
        <f t="shared" si="22"/>
        <v>27456.135759849909</v>
      </c>
      <c r="N17" s="62">
        <f t="shared" si="22"/>
        <v>64826.892376231459</v>
      </c>
      <c r="O17" s="62">
        <f t="shared" si="22"/>
        <v>913884.90668523218</v>
      </c>
      <c r="P17" s="62">
        <f t="shared" si="22"/>
        <v>1250544.0421479484</v>
      </c>
      <c r="Q17" s="62">
        <f t="shared" si="22"/>
        <v>1273560.1901629416</v>
      </c>
      <c r="R17" s="62">
        <f t="shared" si="22"/>
        <v>1284520.2606462715</v>
      </c>
      <c r="S17" s="62">
        <f t="shared" si="22"/>
        <v>1310210.665859197</v>
      </c>
      <c r="T17" s="62">
        <f t="shared" si="22"/>
        <v>1336406.8508668772</v>
      </c>
      <c r="U17" s="62">
        <f t="shared" si="22"/>
        <v>1363126.7990577144</v>
      </c>
      <c r="V17" s="62">
        <f t="shared" si="22"/>
        <v>1390380.9824860154</v>
      </c>
      <c r="W17" s="62">
        <f t="shared" si="22"/>
        <v>1418180.0825830055</v>
      </c>
      <c r="X17" s="62">
        <f t="shared" si="22"/>
        <v>1446534.9943430845</v>
      </c>
      <c r="Y17" s="62">
        <f t="shared" si="22"/>
        <v>1475456.8305937806</v>
      </c>
    </row>
    <row r="18" spans="4:25" x14ac:dyDescent="0.15">
      <c r="D18" s="60" t="s">
        <v>161</v>
      </c>
      <c r="E18" s="60"/>
      <c r="F18" s="60"/>
      <c r="G18" s="60"/>
      <c r="I18" s="61">
        <v>36092086.211978272</v>
      </c>
      <c r="J18" s="62">
        <f>I18*(1+J$15)+J65</f>
        <v>39264490.002903655</v>
      </c>
      <c r="K18" s="62">
        <f t="shared" ref="J18:Y60" si="23">J18*(1+K$15)+K65</f>
        <v>40838837.298081398</v>
      </c>
      <c r="L18" s="62">
        <f t="shared" si="23"/>
        <v>41634775.799689665</v>
      </c>
      <c r="M18" s="62">
        <f t="shared" si="23"/>
        <v>42347840.532705061</v>
      </c>
      <c r="N18" s="62">
        <f t="shared" si="23"/>
        <v>43556311.639571555</v>
      </c>
      <c r="O18" s="62">
        <f t="shared" si="23"/>
        <v>44733631.975417919</v>
      </c>
      <c r="P18" s="62">
        <f t="shared" si="23"/>
        <v>45556022.240813427</v>
      </c>
      <c r="Q18" s="62">
        <f t="shared" si="23"/>
        <v>46394476.637883618</v>
      </c>
      <c r="R18" s="62">
        <f t="shared" si="23"/>
        <v>46812944.736488469</v>
      </c>
      <c r="S18" s="62">
        <f t="shared" si="23"/>
        <v>47813352.375677966</v>
      </c>
      <c r="T18" s="62">
        <f t="shared" si="23"/>
        <v>48929698.308255941</v>
      </c>
      <c r="U18" s="62">
        <f t="shared" si="23"/>
        <v>49907992.457931869</v>
      </c>
      <c r="V18" s="62">
        <f t="shared" si="23"/>
        <v>50905846.496108659</v>
      </c>
      <c r="W18" s="62">
        <f t="shared" si="23"/>
        <v>51923651.500703201</v>
      </c>
      <c r="X18" s="62">
        <f t="shared" si="23"/>
        <v>52961806.368794404</v>
      </c>
      <c r="Y18" s="62">
        <f t="shared" si="23"/>
        <v>54020717.972958505</v>
      </c>
    </row>
    <row r="19" spans="4:25" x14ac:dyDescent="0.15">
      <c r="D19" s="60" t="s">
        <v>162</v>
      </c>
      <c r="E19" s="60"/>
      <c r="F19" s="60"/>
      <c r="G19" s="60"/>
      <c r="I19" s="61">
        <v>0</v>
      </c>
      <c r="J19" s="62">
        <f t="shared" si="23"/>
        <v>0</v>
      </c>
      <c r="K19" s="62">
        <f t="shared" si="23"/>
        <v>0</v>
      </c>
      <c r="L19" s="62">
        <f t="shared" si="23"/>
        <v>0</v>
      </c>
      <c r="M19" s="62">
        <f t="shared" si="23"/>
        <v>0</v>
      </c>
      <c r="N19" s="62">
        <f t="shared" si="23"/>
        <v>0</v>
      </c>
      <c r="O19" s="62">
        <f t="shared" si="23"/>
        <v>0</v>
      </c>
      <c r="P19" s="62">
        <f t="shared" si="23"/>
        <v>0</v>
      </c>
      <c r="Q19" s="62">
        <f t="shared" si="23"/>
        <v>0</v>
      </c>
      <c r="R19" s="62">
        <f t="shared" si="23"/>
        <v>0</v>
      </c>
      <c r="S19" s="62">
        <f t="shared" si="23"/>
        <v>0</v>
      </c>
      <c r="T19" s="62">
        <f t="shared" si="23"/>
        <v>0</v>
      </c>
      <c r="U19" s="62">
        <f t="shared" si="23"/>
        <v>0</v>
      </c>
      <c r="V19" s="62">
        <f t="shared" si="23"/>
        <v>0</v>
      </c>
      <c r="W19" s="62">
        <f t="shared" si="23"/>
        <v>0</v>
      </c>
      <c r="X19" s="62">
        <f t="shared" si="23"/>
        <v>0</v>
      </c>
      <c r="Y19" s="62">
        <f t="shared" si="23"/>
        <v>0</v>
      </c>
    </row>
    <row r="20" spans="4:25" x14ac:dyDescent="0.15">
      <c r="D20" s="60" t="s">
        <v>163</v>
      </c>
      <c r="E20" s="60"/>
      <c r="F20" s="60"/>
      <c r="G20" s="60"/>
      <c r="I20" s="61">
        <v>0</v>
      </c>
      <c r="J20" s="62">
        <f t="shared" si="23"/>
        <v>0</v>
      </c>
      <c r="K20" s="62">
        <f t="shared" si="23"/>
        <v>0</v>
      </c>
      <c r="L20" s="62">
        <f t="shared" si="23"/>
        <v>0</v>
      </c>
      <c r="M20" s="62">
        <f t="shared" si="23"/>
        <v>0</v>
      </c>
      <c r="N20" s="62">
        <f t="shared" si="23"/>
        <v>0</v>
      </c>
      <c r="O20" s="62">
        <f t="shared" si="23"/>
        <v>0</v>
      </c>
      <c r="P20" s="62">
        <f t="shared" si="23"/>
        <v>0</v>
      </c>
      <c r="Q20" s="62">
        <f t="shared" si="23"/>
        <v>0</v>
      </c>
      <c r="R20" s="62">
        <f t="shared" si="23"/>
        <v>0</v>
      </c>
      <c r="S20" s="62">
        <f t="shared" si="23"/>
        <v>0</v>
      </c>
      <c r="T20" s="62">
        <f t="shared" si="23"/>
        <v>0</v>
      </c>
      <c r="U20" s="62">
        <f t="shared" si="23"/>
        <v>0</v>
      </c>
      <c r="V20" s="62">
        <f t="shared" si="23"/>
        <v>0</v>
      </c>
      <c r="W20" s="62">
        <f t="shared" si="23"/>
        <v>0</v>
      </c>
      <c r="X20" s="62">
        <f t="shared" si="23"/>
        <v>0</v>
      </c>
      <c r="Y20" s="62">
        <f t="shared" si="23"/>
        <v>0</v>
      </c>
    </row>
    <row r="21" spans="4:25" x14ac:dyDescent="0.15">
      <c r="D21" s="60" t="s">
        <v>164</v>
      </c>
      <c r="E21" s="60"/>
      <c r="F21" s="60"/>
      <c r="G21" s="60"/>
      <c r="I21" s="61">
        <v>0</v>
      </c>
      <c r="J21" s="62">
        <f t="shared" si="23"/>
        <v>0</v>
      </c>
      <c r="K21" s="62">
        <f t="shared" si="23"/>
        <v>0</v>
      </c>
      <c r="L21" s="62">
        <f t="shared" si="23"/>
        <v>0</v>
      </c>
      <c r="M21" s="62">
        <f t="shared" si="23"/>
        <v>0</v>
      </c>
      <c r="N21" s="62">
        <f t="shared" si="23"/>
        <v>0</v>
      </c>
      <c r="O21" s="62">
        <f t="shared" si="23"/>
        <v>0</v>
      </c>
      <c r="P21" s="62">
        <f t="shared" si="23"/>
        <v>0</v>
      </c>
      <c r="Q21" s="62">
        <f t="shared" si="23"/>
        <v>0</v>
      </c>
      <c r="R21" s="62">
        <f t="shared" si="23"/>
        <v>0</v>
      </c>
      <c r="S21" s="62">
        <f t="shared" si="23"/>
        <v>0</v>
      </c>
      <c r="T21" s="62">
        <f t="shared" si="23"/>
        <v>0</v>
      </c>
      <c r="U21" s="62">
        <f t="shared" si="23"/>
        <v>0</v>
      </c>
      <c r="V21" s="62">
        <f t="shared" si="23"/>
        <v>0</v>
      </c>
      <c r="W21" s="62">
        <f t="shared" si="23"/>
        <v>0</v>
      </c>
      <c r="X21" s="62">
        <f t="shared" si="23"/>
        <v>0</v>
      </c>
      <c r="Y21" s="62">
        <f t="shared" si="23"/>
        <v>0</v>
      </c>
    </row>
    <row r="22" spans="4:25" x14ac:dyDescent="0.15">
      <c r="D22" s="60" t="s">
        <v>165</v>
      </c>
      <c r="E22" s="60"/>
      <c r="F22" s="60"/>
      <c r="G22" s="60"/>
      <c r="I22" s="61">
        <v>0</v>
      </c>
      <c r="J22" s="62">
        <f t="shared" si="23"/>
        <v>0</v>
      </c>
      <c r="K22" s="62">
        <f t="shared" si="23"/>
        <v>0</v>
      </c>
      <c r="L22" s="62">
        <f t="shared" si="23"/>
        <v>0</v>
      </c>
      <c r="M22" s="62">
        <f t="shared" si="23"/>
        <v>0</v>
      </c>
      <c r="N22" s="62">
        <f t="shared" si="23"/>
        <v>0</v>
      </c>
      <c r="O22" s="62">
        <f t="shared" si="23"/>
        <v>0</v>
      </c>
      <c r="P22" s="62">
        <f t="shared" si="23"/>
        <v>0</v>
      </c>
      <c r="Q22" s="62">
        <f t="shared" si="23"/>
        <v>0</v>
      </c>
      <c r="R22" s="62">
        <f t="shared" si="23"/>
        <v>0</v>
      </c>
      <c r="S22" s="62">
        <f t="shared" si="23"/>
        <v>0</v>
      </c>
      <c r="T22" s="62">
        <f t="shared" si="23"/>
        <v>0</v>
      </c>
      <c r="U22" s="62">
        <f t="shared" si="23"/>
        <v>0</v>
      </c>
      <c r="V22" s="62">
        <f t="shared" si="23"/>
        <v>0</v>
      </c>
      <c r="W22" s="62">
        <f t="shared" si="23"/>
        <v>0</v>
      </c>
      <c r="X22" s="62">
        <f t="shared" si="23"/>
        <v>0</v>
      </c>
      <c r="Y22" s="62">
        <f t="shared" si="23"/>
        <v>0</v>
      </c>
    </row>
    <row r="23" spans="4:25" x14ac:dyDescent="0.15">
      <c r="D23" s="60" t="s">
        <v>166</v>
      </c>
      <c r="E23" s="60"/>
      <c r="F23" s="60"/>
      <c r="G23" s="60"/>
      <c r="I23" s="61">
        <v>0</v>
      </c>
      <c r="J23" s="62">
        <f t="shared" si="23"/>
        <v>0</v>
      </c>
      <c r="K23" s="62">
        <f t="shared" si="23"/>
        <v>0</v>
      </c>
      <c r="L23" s="62">
        <f t="shared" si="23"/>
        <v>0</v>
      </c>
      <c r="M23" s="62">
        <f t="shared" si="23"/>
        <v>0</v>
      </c>
      <c r="N23" s="62">
        <f t="shared" si="23"/>
        <v>0</v>
      </c>
      <c r="O23" s="62">
        <f t="shared" si="23"/>
        <v>0</v>
      </c>
      <c r="P23" s="62">
        <f t="shared" si="23"/>
        <v>0</v>
      </c>
      <c r="Q23" s="62">
        <f t="shared" si="23"/>
        <v>0</v>
      </c>
      <c r="R23" s="62">
        <f t="shared" si="23"/>
        <v>0</v>
      </c>
      <c r="S23" s="62">
        <f t="shared" si="23"/>
        <v>0</v>
      </c>
      <c r="T23" s="62">
        <f t="shared" si="23"/>
        <v>0</v>
      </c>
      <c r="U23" s="62">
        <f t="shared" si="23"/>
        <v>0</v>
      </c>
      <c r="V23" s="62">
        <f t="shared" si="23"/>
        <v>0</v>
      </c>
      <c r="W23" s="62">
        <f t="shared" si="23"/>
        <v>0</v>
      </c>
      <c r="X23" s="62">
        <f t="shared" si="23"/>
        <v>0</v>
      </c>
      <c r="Y23" s="62">
        <f t="shared" si="23"/>
        <v>0</v>
      </c>
    </row>
    <row r="24" spans="4:25" x14ac:dyDescent="0.15">
      <c r="D24" s="60" t="s">
        <v>167</v>
      </c>
      <c r="E24" s="60"/>
      <c r="F24" s="60"/>
      <c r="G24" s="60"/>
      <c r="I24" s="61">
        <v>0</v>
      </c>
      <c r="J24" s="62">
        <f t="shared" si="23"/>
        <v>0</v>
      </c>
      <c r="K24" s="62">
        <f t="shared" si="23"/>
        <v>0</v>
      </c>
      <c r="L24" s="62">
        <f t="shared" si="23"/>
        <v>0</v>
      </c>
      <c r="M24" s="62">
        <f t="shared" si="23"/>
        <v>0</v>
      </c>
      <c r="N24" s="62">
        <f t="shared" si="23"/>
        <v>0</v>
      </c>
      <c r="O24" s="62">
        <f t="shared" si="23"/>
        <v>0</v>
      </c>
      <c r="P24" s="62">
        <f t="shared" si="23"/>
        <v>0</v>
      </c>
      <c r="Q24" s="62">
        <f t="shared" si="23"/>
        <v>0</v>
      </c>
      <c r="R24" s="62">
        <f t="shared" si="23"/>
        <v>0</v>
      </c>
      <c r="S24" s="62">
        <f t="shared" si="23"/>
        <v>0</v>
      </c>
      <c r="T24" s="62">
        <f t="shared" si="23"/>
        <v>0</v>
      </c>
      <c r="U24" s="62">
        <f t="shared" si="23"/>
        <v>0</v>
      </c>
      <c r="V24" s="62">
        <f t="shared" si="23"/>
        <v>0</v>
      </c>
      <c r="W24" s="62">
        <f t="shared" si="23"/>
        <v>0</v>
      </c>
      <c r="X24" s="62">
        <f t="shared" si="23"/>
        <v>0</v>
      </c>
      <c r="Y24" s="62">
        <f t="shared" si="23"/>
        <v>0</v>
      </c>
    </row>
    <row r="25" spans="4:25" x14ac:dyDescent="0.15">
      <c r="D25" s="60" t="s">
        <v>168</v>
      </c>
      <c r="E25" s="60"/>
      <c r="F25" s="60"/>
      <c r="G25" s="60"/>
      <c r="I25" s="61">
        <v>43796391.57110399</v>
      </c>
      <c r="J25" s="62">
        <f t="shared" si="23"/>
        <v>46664558.038703486</v>
      </c>
      <c r="K25" s="62">
        <f t="shared" si="23"/>
        <v>48741181.626432598</v>
      </c>
      <c r="L25" s="62">
        <f t="shared" si="23"/>
        <v>50524787.806123227</v>
      </c>
      <c r="M25" s="62">
        <f t="shared" si="23"/>
        <v>56568852.992230378</v>
      </c>
      <c r="N25" s="62">
        <f t="shared" si="23"/>
        <v>62429988.822041899</v>
      </c>
      <c r="O25" s="62">
        <f t="shared" si="23"/>
        <v>64086399.673189968</v>
      </c>
      <c r="P25" s="62">
        <f t="shared" si="23"/>
        <v>65229778.793139838</v>
      </c>
      <c r="Q25" s="62">
        <f t="shared" si="23"/>
        <v>66870051.509087205</v>
      </c>
      <c r="R25" s="62">
        <f t="shared" si="23"/>
        <v>69024056.084225655</v>
      </c>
      <c r="S25" s="62">
        <f t="shared" si="23"/>
        <v>73532892.409097165</v>
      </c>
      <c r="T25" s="62">
        <f t="shared" si="23"/>
        <v>75003099.684837326</v>
      </c>
      <c r="U25" s="62">
        <f t="shared" si="23"/>
        <v>76502702.097404346</v>
      </c>
      <c r="V25" s="62">
        <f t="shared" si="23"/>
        <v>78032287.369416192</v>
      </c>
      <c r="W25" s="62">
        <f t="shared" si="23"/>
        <v>79592454.974341929</v>
      </c>
      <c r="X25" s="62">
        <f t="shared" si="23"/>
        <v>81183816.371446744</v>
      </c>
      <c r="Y25" s="62">
        <f t="shared" si="23"/>
        <v>82806995.245434418</v>
      </c>
    </row>
    <row r="26" spans="4:25" x14ac:dyDescent="0.15">
      <c r="D26" s="60" t="s">
        <v>169</v>
      </c>
      <c r="E26" s="60"/>
      <c r="F26" s="60"/>
      <c r="G26" s="60"/>
      <c r="I26" s="61">
        <v>0</v>
      </c>
      <c r="J26" s="62">
        <f t="shared" si="23"/>
        <v>0</v>
      </c>
      <c r="K26" s="62">
        <f t="shared" si="23"/>
        <v>0</v>
      </c>
      <c r="L26" s="62">
        <f t="shared" si="23"/>
        <v>0</v>
      </c>
      <c r="M26" s="62">
        <f t="shared" si="23"/>
        <v>0</v>
      </c>
      <c r="N26" s="62">
        <f t="shared" si="23"/>
        <v>0</v>
      </c>
      <c r="O26" s="62">
        <f t="shared" si="23"/>
        <v>0</v>
      </c>
      <c r="P26" s="62">
        <f t="shared" si="23"/>
        <v>0</v>
      </c>
      <c r="Q26" s="62">
        <f t="shared" si="23"/>
        <v>0</v>
      </c>
      <c r="R26" s="62">
        <f t="shared" si="23"/>
        <v>0</v>
      </c>
      <c r="S26" s="62">
        <f t="shared" si="23"/>
        <v>0</v>
      </c>
      <c r="T26" s="62">
        <f t="shared" si="23"/>
        <v>0</v>
      </c>
      <c r="U26" s="62">
        <f t="shared" si="23"/>
        <v>0</v>
      </c>
      <c r="V26" s="62">
        <f t="shared" si="23"/>
        <v>0</v>
      </c>
      <c r="W26" s="62">
        <f t="shared" si="23"/>
        <v>0</v>
      </c>
      <c r="X26" s="62">
        <f t="shared" si="23"/>
        <v>0</v>
      </c>
      <c r="Y26" s="62">
        <f t="shared" si="23"/>
        <v>0</v>
      </c>
    </row>
    <row r="27" spans="4:25" x14ac:dyDescent="0.15">
      <c r="D27" s="60" t="s">
        <v>170</v>
      </c>
      <c r="E27" s="60"/>
      <c r="F27" s="60"/>
      <c r="G27" s="60"/>
      <c r="I27" s="61">
        <v>0</v>
      </c>
      <c r="J27" s="62">
        <f t="shared" si="23"/>
        <v>0</v>
      </c>
      <c r="K27" s="62">
        <f t="shared" si="23"/>
        <v>0</v>
      </c>
      <c r="L27" s="62">
        <f t="shared" si="23"/>
        <v>0</v>
      </c>
      <c r="M27" s="62">
        <f t="shared" si="23"/>
        <v>0</v>
      </c>
      <c r="N27" s="62">
        <f t="shared" si="23"/>
        <v>0</v>
      </c>
      <c r="O27" s="62">
        <f t="shared" si="23"/>
        <v>0</v>
      </c>
      <c r="P27" s="62">
        <f t="shared" si="23"/>
        <v>6198.76</v>
      </c>
      <c r="Q27" s="62">
        <f t="shared" si="23"/>
        <v>518022.03760736191</v>
      </c>
      <c r="R27" s="62">
        <f t="shared" si="23"/>
        <v>1114873.25858505</v>
      </c>
      <c r="S27" s="62">
        <f t="shared" si="23"/>
        <v>2033839.9549060729</v>
      </c>
      <c r="T27" s="62">
        <f t="shared" si="23"/>
        <v>2683917.3640271528</v>
      </c>
      <c r="U27" s="62">
        <f t="shared" si="23"/>
        <v>2737579.2656170586</v>
      </c>
      <c r="V27" s="62">
        <f t="shared" si="23"/>
        <v>2792314.0764257205</v>
      </c>
      <c r="W27" s="62">
        <f t="shared" si="23"/>
        <v>2848143.2480632677</v>
      </c>
      <c r="X27" s="62">
        <f t="shared" si="23"/>
        <v>2905088.6610405874</v>
      </c>
      <c r="Y27" s="62">
        <f t="shared" si="23"/>
        <v>2963172.6333447113</v>
      </c>
    </row>
    <row r="28" spans="4:25" x14ac:dyDescent="0.15">
      <c r="D28" s="60" t="s">
        <v>171</v>
      </c>
      <c r="E28" s="60"/>
      <c r="F28" s="60"/>
      <c r="G28" s="60"/>
      <c r="I28" s="61">
        <v>0</v>
      </c>
      <c r="J28" s="62">
        <f t="shared" si="23"/>
        <v>0</v>
      </c>
      <c r="K28" s="62">
        <f t="shared" si="23"/>
        <v>0</v>
      </c>
      <c r="L28" s="62">
        <f t="shared" si="23"/>
        <v>0</v>
      </c>
      <c r="M28" s="62">
        <f t="shared" si="23"/>
        <v>0</v>
      </c>
      <c r="N28" s="62">
        <f t="shared" si="23"/>
        <v>0</v>
      </c>
      <c r="O28" s="62">
        <f t="shared" si="23"/>
        <v>0</v>
      </c>
      <c r="P28" s="62">
        <f t="shared" si="23"/>
        <v>0</v>
      </c>
      <c r="Q28" s="62">
        <f t="shared" si="23"/>
        <v>0</v>
      </c>
      <c r="R28" s="62">
        <f t="shared" si="23"/>
        <v>0</v>
      </c>
      <c r="S28" s="62">
        <f t="shared" si="23"/>
        <v>0</v>
      </c>
      <c r="T28" s="62">
        <f t="shared" si="23"/>
        <v>0</v>
      </c>
      <c r="U28" s="62">
        <f t="shared" si="23"/>
        <v>0</v>
      </c>
      <c r="V28" s="62">
        <f t="shared" si="23"/>
        <v>0</v>
      </c>
      <c r="W28" s="62">
        <f t="shared" si="23"/>
        <v>0</v>
      </c>
      <c r="X28" s="62">
        <f t="shared" si="23"/>
        <v>0</v>
      </c>
      <c r="Y28" s="62">
        <f t="shared" si="23"/>
        <v>0</v>
      </c>
    </row>
    <row r="29" spans="4:25" x14ac:dyDescent="0.15">
      <c r="D29" s="60" t="s">
        <v>172</v>
      </c>
      <c r="E29" s="60"/>
      <c r="F29" s="60"/>
      <c r="G29" s="60"/>
      <c r="I29" s="61">
        <v>43772863.656888425</v>
      </c>
      <c r="J29" s="62">
        <f t="shared" si="23"/>
        <v>44888960.573072344</v>
      </c>
      <c r="K29" s="62">
        <f t="shared" si="23"/>
        <v>46137368.949588053</v>
      </c>
      <c r="L29" s="62">
        <f t="shared" si="23"/>
        <v>46934963.635821432</v>
      </c>
      <c r="M29" s="62">
        <f t="shared" si="23"/>
        <v>47727486.473949753</v>
      </c>
      <c r="N29" s="62">
        <f>N76</f>
        <v>226365.35</v>
      </c>
      <c r="O29" s="62">
        <f t="shared" si="23"/>
        <v>1676182.9603181817</v>
      </c>
      <c r="P29" s="62">
        <f t="shared" si="23"/>
        <v>1707821.0978796124</v>
      </c>
      <c r="Q29" s="62">
        <f t="shared" si="23"/>
        <v>1739253.3880246361</v>
      </c>
      <c r="R29" s="62">
        <f t="shared" si="23"/>
        <v>1754346.355236552</v>
      </c>
      <c r="S29" s="62">
        <f t="shared" si="23"/>
        <v>3819115.6339868261</v>
      </c>
      <c r="T29" s="62">
        <f t="shared" si="23"/>
        <v>4216218.2673526723</v>
      </c>
      <c r="U29" s="62">
        <f t="shared" si="23"/>
        <v>4300516.7978427308</v>
      </c>
      <c r="V29" s="62">
        <f t="shared" si="23"/>
        <v>4386500.7824037541</v>
      </c>
      <c r="W29" s="62">
        <f t="shared" si="23"/>
        <v>4474203.919789549</v>
      </c>
      <c r="X29" s="62">
        <f t="shared" si="23"/>
        <v>4563660.5825225106</v>
      </c>
      <c r="Y29" s="62">
        <f t="shared" si="23"/>
        <v>4654905.8303648643</v>
      </c>
    </row>
    <row r="30" spans="4:25" x14ac:dyDescent="0.15">
      <c r="D30" s="60" t="s">
        <v>173</v>
      </c>
      <c r="E30" s="60"/>
      <c r="F30" s="60"/>
      <c r="G30" s="60"/>
      <c r="I30" s="61">
        <v>0</v>
      </c>
      <c r="J30" s="62">
        <f t="shared" si="23"/>
        <v>0</v>
      </c>
      <c r="K30" s="62">
        <f t="shared" si="23"/>
        <v>0</v>
      </c>
      <c r="L30" s="62">
        <f t="shared" si="23"/>
        <v>0</v>
      </c>
      <c r="M30" s="62">
        <f t="shared" si="23"/>
        <v>0</v>
      </c>
      <c r="N30" s="62">
        <f t="shared" si="23"/>
        <v>0</v>
      </c>
      <c r="O30" s="62">
        <f t="shared" si="23"/>
        <v>0</v>
      </c>
      <c r="P30" s="62">
        <f t="shared" si="23"/>
        <v>0</v>
      </c>
      <c r="Q30" s="62">
        <f t="shared" si="23"/>
        <v>0</v>
      </c>
      <c r="R30" s="62">
        <f t="shared" si="23"/>
        <v>0</v>
      </c>
      <c r="S30" s="62">
        <f t="shared" si="23"/>
        <v>0</v>
      </c>
      <c r="T30" s="62">
        <f t="shared" si="23"/>
        <v>0</v>
      </c>
      <c r="U30" s="62">
        <f t="shared" si="23"/>
        <v>0</v>
      </c>
      <c r="V30" s="62">
        <f t="shared" si="23"/>
        <v>0</v>
      </c>
      <c r="W30" s="62">
        <f t="shared" si="23"/>
        <v>0</v>
      </c>
      <c r="X30" s="62">
        <f t="shared" si="23"/>
        <v>0</v>
      </c>
      <c r="Y30" s="62">
        <f t="shared" si="23"/>
        <v>0</v>
      </c>
    </row>
    <row r="31" spans="4:25" x14ac:dyDescent="0.15">
      <c r="D31" s="60" t="s">
        <v>174</v>
      </c>
      <c r="E31" s="60"/>
      <c r="F31" s="60"/>
      <c r="G31" s="60"/>
      <c r="I31" s="61">
        <v>0</v>
      </c>
      <c r="J31" s="62">
        <f t="shared" si="23"/>
        <v>0</v>
      </c>
      <c r="K31" s="62">
        <f t="shared" si="23"/>
        <v>0</v>
      </c>
      <c r="L31" s="62">
        <f t="shared" si="23"/>
        <v>0</v>
      </c>
      <c r="M31" s="62">
        <f t="shared" si="23"/>
        <v>0</v>
      </c>
      <c r="N31" s="62">
        <f t="shared" si="23"/>
        <v>0</v>
      </c>
      <c r="O31" s="62">
        <f t="shared" si="23"/>
        <v>0</v>
      </c>
      <c r="P31" s="62">
        <f t="shared" si="23"/>
        <v>0</v>
      </c>
      <c r="Q31" s="62">
        <f t="shared" si="23"/>
        <v>0</v>
      </c>
      <c r="R31" s="62">
        <f t="shared" si="23"/>
        <v>0</v>
      </c>
      <c r="S31" s="62">
        <f t="shared" si="23"/>
        <v>0</v>
      </c>
      <c r="T31" s="62">
        <f t="shared" si="23"/>
        <v>0</v>
      </c>
      <c r="U31" s="62">
        <f t="shared" si="23"/>
        <v>0</v>
      </c>
      <c r="V31" s="62">
        <f t="shared" si="23"/>
        <v>0</v>
      </c>
      <c r="W31" s="62">
        <f t="shared" si="23"/>
        <v>0</v>
      </c>
      <c r="X31" s="62">
        <f t="shared" si="23"/>
        <v>0</v>
      </c>
      <c r="Y31" s="62">
        <f t="shared" si="23"/>
        <v>0</v>
      </c>
    </row>
    <row r="32" spans="4:25" x14ac:dyDescent="0.15">
      <c r="D32" s="60" t="s">
        <v>175</v>
      </c>
      <c r="E32" s="60"/>
      <c r="F32" s="60"/>
      <c r="G32" s="60"/>
      <c r="I32" s="61">
        <v>0</v>
      </c>
      <c r="J32" s="62">
        <f t="shared" si="23"/>
        <v>0</v>
      </c>
      <c r="K32" s="62">
        <f t="shared" si="23"/>
        <v>0</v>
      </c>
      <c r="L32" s="62">
        <f t="shared" si="23"/>
        <v>0</v>
      </c>
      <c r="M32" s="62">
        <f t="shared" ref="K32:Y47" si="24">L32*(1+M$15)+M79</f>
        <v>0</v>
      </c>
      <c r="N32" s="62">
        <f t="shared" si="24"/>
        <v>0</v>
      </c>
      <c r="O32" s="62">
        <f t="shared" si="24"/>
        <v>0</v>
      </c>
      <c r="P32" s="62">
        <f t="shared" si="24"/>
        <v>0</v>
      </c>
      <c r="Q32" s="62">
        <f t="shared" si="24"/>
        <v>0</v>
      </c>
      <c r="R32" s="62">
        <f t="shared" si="24"/>
        <v>0</v>
      </c>
      <c r="S32" s="62">
        <f t="shared" si="24"/>
        <v>0</v>
      </c>
      <c r="T32" s="62">
        <f t="shared" si="24"/>
        <v>0</v>
      </c>
      <c r="U32" s="62">
        <f t="shared" si="24"/>
        <v>0</v>
      </c>
      <c r="V32" s="62">
        <f t="shared" si="24"/>
        <v>0</v>
      </c>
      <c r="W32" s="62">
        <f t="shared" si="24"/>
        <v>0</v>
      </c>
      <c r="X32" s="62">
        <f t="shared" si="24"/>
        <v>0</v>
      </c>
      <c r="Y32" s="62">
        <f t="shared" si="24"/>
        <v>0</v>
      </c>
    </row>
    <row r="33" spans="4:25" x14ac:dyDescent="0.15">
      <c r="D33" s="60" t="s">
        <v>176</v>
      </c>
      <c r="E33" s="60"/>
      <c r="F33" s="60"/>
      <c r="G33" s="60"/>
      <c r="I33" s="61">
        <v>0</v>
      </c>
      <c r="J33" s="62">
        <f t="shared" si="23"/>
        <v>0</v>
      </c>
      <c r="K33" s="62">
        <f t="shared" si="24"/>
        <v>0</v>
      </c>
      <c r="L33" s="62">
        <f t="shared" si="24"/>
        <v>0</v>
      </c>
      <c r="M33" s="62">
        <f t="shared" si="24"/>
        <v>0</v>
      </c>
      <c r="N33" s="62">
        <f t="shared" si="24"/>
        <v>21860</v>
      </c>
      <c r="O33" s="62">
        <f t="shared" si="24"/>
        <v>22277.327272727271</v>
      </c>
      <c r="P33" s="62">
        <f t="shared" si="24"/>
        <v>22674.781818181818</v>
      </c>
      <c r="Q33" s="62">
        <f t="shared" si="24"/>
        <v>23092.109090909093</v>
      </c>
      <c r="R33" s="62">
        <f t="shared" si="24"/>
        <v>23290.836363636365</v>
      </c>
      <c r="S33" s="62">
        <f t="shared" si="24"/>
        <v>23756.653090909091</v>
      </c>
      <c r="T33" s="62">
        <f t="shared" si="24"/>
        <v>24231.640583950622</v>
      </c>
      <c r="U33" s="62">
        <f t="shared" si="24"/>
        <v>24716.124916369423</v>
      </c>
      <c r="V33" s="62">
        <f t="shared" si="24"/>
        <v>25210.295966761201</v>
      </c>
      <c r="W33" s="62">
        <f t="shared" si="24"/>
        <v>25714.3474101301</v>
      </c>
      <c r="X33" s="62">
        <f t="shared" si="24"/>
        <v>26228.476793793601</v>
      </c>
      <c r="Y33" s="62">
        <f t="shared" si="24"/>
        <v>26752.885614805065</v>
      </c>
    </row>
    <row r="34" spans="4:25" x14ac:dyDescent="0.15">
      <c r="D34" s="60" t="s">
        <v>177</v>
      </c>
      <c r="E34" s="60"/>
      <c r="F34" s="60"/>
      <c r="G34" s="60"/>
      <c r="I34" s="61">
        <v>0</v>
      </c>
      <c r="J34" s="62">
        <f t="shared" si="23"/>
        <v>24381724.970360003</v>
      </c>
      <c r="K34" s="62">
        <f t="shared" si="24"/>
        <v>25578757.244448315</v>
      </c>
      <c r="L34" s="62">
        <f t="shared" si="24"/>
        <v>26139892.324448381</v>
      </c>
      <c r="M34" s="62">
        <f t="shared" si="24"/>
        <v>26640299.414016929</v>
      </c>
      <c r="N34" s="62">
        <f t="shared" si="24"/>
        <v>27030572.925515335</v>
      </c>
      <c r="O34" s="62">
        <f t="shared" si="24"/>
        <v>27546611.135911535</v>
      </c>
      <c r="P34" s="62">
        <f t="shared" si="24"/>
        <v>28038076.098193634</v>
      </c>
      <c r="Q34" s="62">
        <f t="shared" si="24"/>
        <v>28556699.708589837</v>
      </c>
      <c r="R34" s="62">
        <f t="shared" si="24"/>
        <v>28802650.439300593</v>
      </c>
      <c r="S34" s="62">
        <f t="shared" si="24"/>
        <v>29379922.648086604</v>
      </c>
      <c r="T34" s="62">
        <f t="shared" si="24"/>
        <v>29967341.075714733</v>
      </c>
      <c r="U34" s="62">
        <f t="shared" si="24"/>
        <v>30566504.272491857</v>
      </c>
      <c r="V34" s="62">
        <f t="shared" si="24"/>
        <v>31177647.061834939</v>
      </c>
      <c r="W34" s="62">
        <f t="shared" si="24"/>
        <v>31801008.962190405</v>
      </c>
      <c r="X34" s="62">
        <f t="shared" si="24"/>
        <v>32436834.280905955</v>
      </c>
      <c r="Y34" s="62">
        <f t="shared" si="24"/>
        <v>33085372.209979258</v>
      </c>
    </row>
    <row r="35" spans="4:25" x14ac:dyDescent="0.15">
      <c r="D35" s="60" t="s">
        <v>178</v>
      </c>
      <c r="E35" s="60"/>
      <c r="F35" s="60"/>
      <c r="G35" s="60"/>
      <c r="I35" s="61">
        <v>0</v>
      </c>
      <c r="J35" s="62">
        <f t="shared" si="23"/>
        <v>0</v>
      </c>
      <c r="K35" s="62">
        <f t="shared" si="24"/>
        <v>0</v>
      </c>
      <c r="L35" s="62">
        <f t="shared" si="24"/>
        <v>0</v>
      </c>
      <c r="M35" s="62">
        <f t="shared" si="24"/>
        <v>0</v>
      </c>
      <c r="N35" s="62">
        <f t="shared" si="24"/>
        <v>0</v>
      </c>
      <c r="O35" s="62">
        <f t="shared" si="24"/>
        <v>0</v>
      </c>
      <c r="P35" s="62">
        <f t="shared" si="24"/>
        <v>0</v>
      </c>
      <c r="Q35" s="62">
        <f t="shared" si="24"/>
        <v>0</v>
      </c>
      <c r="R35" s="62">
        <f t="shared" si="24"/>
        <v>0</v>
      </c>
      <c r="S35" s="62">
        <f t="shared" si="24"/>
        <v>0</v>
      </c>
      <c r="T35" s="62">
        <f t="shared" si="24"/>
        <v>0</v>
      </c>
      <c r="U35" s="62">
        <f t="shared" si="24"/>
        <v>0</v>
      </c>
      <c r="V35" s="62">
        <f t="shared" si="24"/>
        <v>0</v>
      </c>
      <c r="W35" s="62">
        <f t="shared" si="24"/>
        <v>0</v>
      </c>
      <c r="X35" s="62">
        <f t="shared" si="24"/>
        <v>0</v>
      </c>
      <c r="Y35" s="62">
        <f t="shared" si="24"/>
        <v>0</v>
      </c>
    </row>
    <row r="36" spans="4:25" x14ac:dyDescent="0.15">
      <c r="D36" s="60" t="s">
        <v>179</v>
      </c>
      <c r="E36" s="60"/>
      <c r="F36" s="60"/>
      <c r="G36" s="60"/>
      <c r="I36" s="61">
        <v>0</v>
      </c>
      <c r="J36" s="62">
        <f t="shared" si="23"/>
        <v>0</v>
      </c>
      <c r="K36" s="62">
        <f t="shared" si="24"/>
        <v>0</v>
      </c>
      <c r="L36" s="62">
        <f t="shared" si="24"/>
        <v>0</v>
      </c>
      <c r="M36" s="62">
        <f t="shared" si="24"/>
        <v>0</v>
      </c>
      <c r="N36" s="62">
        <f t="shared" si="24"/>
        <v>0</v>
      </c>
      <c r="O36" s="62">
        <f t="shared" si="24"/>
        <v>0</v>
      </c>
      <c r="P36" s="62">
        <f t="shared" si="24"/>
        <v>0</v>
      </c>
      <c r="Q36" s="62">
        <f t="shared" si="24"/>
        <v>0</v>
      </c>
      <c r="R36" s="62">
        <f t="shared" si="24"/>
        <v>0</v>
      </c>
      <c r="S36" s="62">
        <f t="shared" si="24"/>
        <v>0</v>
      </c>
      <c r="T36" s="62">
        <f t="shared" si="24"/>
        <v>0</v>
      </c>
      <c r="U36" s="62">
        <f t="shared" si="24"/>
        <v>0</v>
      </c>
      <c r="V36" s="62">
        <f t="shared" si="24"/>
        <v>0</v>
      </c>
      <c r="W36" s="62">
        <f t="shared" si="24"/>
        <v>0</v>
      </c>
      <c r="X36" s="62">
        <f t="shared" si="24"/>
        <v>0</v>
      </c>
      <c r="Y36" s="62">
        <f t="shared" si="24"/>
        <v>0</v>
      </c>
    </row>
    <row r="37" spans="4:25" x14ac:dyDescent="0.15">
      <c r="D37" s="60" t="s">
        <v>180</v>
      </c>
      <c r="E37" s="60"/>
      <c r="F37" s="60"/>
      <c r="G37" s="60"/>
      <c r="I37" s="61">
        <v>0</v>
      </c>
      <c r="J37" s="62">
        <f t="shared" si="23"/>
        <v>0</v>
      </c>
      <c r="K37" s="62">
        <f t="shared" si="24"/>
        <v>0</v>
      </c>
      <c r="L37" s="62">
        <f t="shared" si="24"/>
        <v>0</v>
      </c>
      <c r="M37" s="62">
        <f t="shared" si="24"/>
        <v>0</v>
      </c>
      <c r="N37" s="62">
        <f t="shared" si="24"/>
        <v>0</v>
      </c>
      <c r="O37" s="62">
        <f t="shared" si="24"/>
        <v>0</v>
      </c>
      <c r="P37" s="62">
        <f t="shared" si="24"/>
        <v>0</v>
      </c>
      <c r="Q37" s="62">
        <f t="shared" si="24"/>
        <v>0</v>
      </c>
      <c r="R37" s="62">
        <f t="shared" si="24"/>
        <v>0</v>
      </c>
      <c r="S37" s="62">
        <f t="shared" si="24"/>
        <v>0</v>
      </c>
      <c r="T37" s="62">
        <f t="shared" si="24"/>
        <v>0</v>
      </c>
      <c r="U37" s="62">
        <f t="shared" si="24"/>
        <v>0</v>
      </c>
      <c r="V37" s="62">
        <f t="shared" si="24"/>
        <v>0</v>
      </c>
      <c r="W37" s="62">
        <f t="shared" si="24"/>
        <v>0</v>
      </c>
      <c r="X37" s="62">
        <f t="shared" si="24"/>
        <v>0</v>
      </c>
      <c r="Y37" s="62">
        <f t="shared" si="24"/>
        <v>0</v>
      </c>
    </row>
    <row r="38" spans="4:25" x14ac:dyDescent="0.15">
      <c r="D38" s="60" t="s">
        <v>181</v>
      </c>
      <c r="E38" s="60"/>
      <c r="F38" s="60"/>
      <c r="G38" s="60"/>
      <c r="I38" s="61">
        <v>0</v>
      </c>
      <c r="J38" s="62">
        <f t="shared" si="23"/>
        <v>0</v>
      </c>
      <c r="K38" s="62">
        <f t="shared" si="24"/>
        <v>0</v>
      </c>
      <c r="L38" s="62">
        <f t="shared" si="24"/>
        <v>0</v>
      </c>
      <c r="M38" s="62">
        <f t="shared" si="24"/>
        <v>0</v>
      </c>
      <c r="N38" s="62">
        <f t="shared" si="24"/>
        <v>0</v>
      </c>
      <c r="O38" s="62">
        <f t="shared" si="24"/>
        <v>0</v>
      </c>
      <c r="P38" s="62">
        <f t="shared" si="24"/>
        <v>0</v>
      </c>
      <c r="Q38" s="62">
        <f t="shared" si="24"/>
        <v>0</v>
      </c>
      <c r="R38" s="62">
        <f t="shared" si="24"/>
        <v>0</v>
      </c>
      <c r="S38" s="62">
        <f t="shared" si="24"/>
        <v>0</v>
      </c>
      <c r="T38" s="62">
        <f t="shared" si="24"/>
        <v>0</v>
      </c>
      <c r="U38" s="62">
        <f t="shared" si="24"/>
        <v>0</v>
      </c>
      <c r="V38" s="62">
        <f t="shared" si="24"/>
        <v>0</v>
      </c>
      <c r="W38" s="62">
        <f t="shared" si="24"/>
        <v>0</v>
      </c>
      <c r="X38" s="62">
        <f t="shared" si="24"/>
        <v>0</v>
      </c>
      <c r="Y38" s="62">
        <f t="shared" si="24"/>
        <v>0</v>
      </c>
    </row>
    <row r="39" spans="4:25" x14ac:dyDescent="0.15">
      <c r="D39" s="60" t="s">
        <v>182</v>
      </c>
      <c r="E39" s="60"/>
      <c r="F39" s="60"/>
      <c r="G39" s="60"/>
      <c r="I39" s="61">
        <v>0</v>
      </c>
      <c r="J39" s="62">
        <f t="shared" si="23"/>
        <v>0</v>
      </c>
      <c r="K39" s="62">
        <f t="shared" si="24"/>
        <v>0</v>
      </c>
      <c r="L39" s="62">
        <f t="shared" si="24"/>
        <v>0</v>
      </c>
      <c r="M39" s="62">
        <f t="shared" si="24"/>
        <v>0</v>
      </c>
      <c r="N39" s="62">
        <f t="shared" si="24"/>
        <v>0</v>
      </c>
      <c r="O39" s="62">
        <f t="shared" si="24"/>
        <v>0</v>
      </c>
      <c r="P39" s="62">
        <f t="shared" si="24"/>
        <v>0</v>
      </c>
      <c r="Q39" s="62">
        <f t="shared" si="24"/>
        <v>0</v>
      </c>
      <c r="R39" s="62">
        <f t="shared" si="24"/>
        <v>0</v>
      </c>
      <c r="S39" s="62">
        <f t="shared" si="24"/>
        <v>0</v>
      </c>
      <c r="T39" s="62">
        <f t="shared" si="24"/>
        <v>0</v>
      </c>
      <c r="U39" s="62">
        <f t="shared" si="24"/>
        <v>0</v>
      </c>
      <c r="V39" s="62">
        <f t="shared" si="24"/>
        <v>0</v>
      </c>
      <c r="W39" s="62">
        <f t="shared" si="24"/>
        <v>0</v>
      </c>
      <c r="X39" s="62">
        <f t="shared" si="24"/>
        <v>0</v>
      </c>
      <c r="Y39" s="62">
        <f t="shared" si="24"/>
        <v>0</v>
      </c>
    </row>
    <row r="40" spans="4:25" x14ac:dyDescent="0.15">
      <c r="D40" s="60" t="s">
        <v>187</v>
      </c>
      <c r="E40" s="60"/>
      <c r="F40" s="60"/>
      <c r="G40" s="60"/>
      <c r="I40" s="61">
        <v>0</v>
      </c>
      <c r="J40" s="62">
        <f t="shared" si="23"/>
        <v>0</v>
      </c>
      <c r="K40" s="62">
        <f t="shared" si="24"/>
        <v>0</v>
      </c>
      <c r="L40" s="62">
        <f t="shared" si="24"/>
        <v>0</v>
      </c>
      <c r="M40" s="62">
        <f t="shared" si="24"/>
        <v>0</v>
      </c>
      <c r="N40" s="62">
        <f t="shared" si="24"/>
        <v>0</v>
      </c>
      <c r="O40" s="62">
        <f t="shared" si="24"/>
        <v>0</v>
      </c>
      <c r="P40" s="62">
        <f t="shared" si="24"/>
        <v>0</v>
      </c>
      <c r="Q40" s="62">
        <f t="shared" si="24"/>
        <v>0</v>
      </c>
      <c r="R40" s="62">
        <f t="shared" si="24"/>
        <v>0</v>
      </c>
      <c r="S40" s="62">
        <f t="shared" si="24"/>
        <v>0</v>
      </c>
      <c r="T40" s="62">
        <f t="shared" si="24"/>
        <v>0</v>
      </c>
      <c r="U40" s="62">
        <f t="shared" si="24"/>
        <v>0</v>
      </c>
      <c r="V40" s="62">
        <f t="shared" si="24"/>
        <v>0</v>
      </c>
      <c r="W40" s="62">
        <f t="shared" si="24"/>
        <v>0</v>
      </c>
      <c r="X40" s="62">
        <f t="shared" si="24"/>
        <v>0</v>
      </c>
      <c r="Y40" s="62">
        <f t="shared" si="24"/>
        <v>0</v>
      </c>
    </row>
    <row r="41" spans="4:25" x14ac:dyDescent="0.15">
      <c r="D41" s="60" t="s">
        <v>188</v>
      </c>
      <c r="E41" s="60"/>
      <c r="F41" s="60"/>
      <c r="G41" s="60"/>
      <c r="I41" s="61">
        <v>0</v>
      </c>
      <c r="J41" s="62">
        <f t="shared" si="23"/>
        <v>0</v>
      </c>
      <c r="K41" s="62">
        <f t="shared" si="24"/>
        <v>0</v>
      </c>
      <c r="L41" s="62">
        <f t="shared" si="24"/>
        <v>0</v>
      </c>
      <c r="M41" s="62">
        <f t="shared" si="24"/>
        <v>0</v>
      </c>
      <c r="N41" s="62">
        <f t="shared" si="24"/>
        <v>0</v>
      </c>
      <c r="O41" s="62">
        <f t="shared" si="24"/>
        <v>0</v>
      </c>
      <c r="P41" s="62">
        <f t="shared" si="24"/>
        <v>0</v>
      </c>
      <c r="Q41" s="62">
        <f t="shared" si="24"/>
        <v>0</v>
      </c>
      <c r="R41" s="62">
        <f t="shared" si="24"/>
        <v>0</v>
      </c>
      <c r="S41" s="62">
        <f t="shared" si="24"/>
        <v>0</v>
      </c>
      <c r="T41" s="62">
        <f t="shared" si="24"/>
        <v>0</v>
      </c>
      <c r="U41" s="62">
        <f t="shared" si="24"/>
        <v>0</v>
      </c>
      <c r="V41" s="62">
        <f t="shared" si="24"/>
        <v>0</v>
      </c>
      <c r="W41" s="62">
        <f t="shared" si="24"/>
        <v>0</v>
      </c>
      <c r="X41" s="62">
        <f t="shared" si="24"/>
        <v>0</v>
      </c>
      <c r="Y41" s="62">
        <f t="shared" si="24"/>
        <v>0</v>
      </c>
    </row>
    <row r="42" spans="4:25" x14ac:dyDescent="0.15">
      <c r="D42" s="60" t="s">
        <v>189</v>
      </c>
      <c r="E42" s="60"/>
      <c r="F42" s="60"/>
      <c r="G42" s="60"/>
      <c r="I42" s="61">
        <v>0</v>
      </c>
      <c r="J42" s="62">
        <f t="shared" si="23"/>
        <v>0</v>
      </c>
      <c r="K42" s="62">
        <f t="shared" si="24"/>
        <v>11570011.808534</v>
      </c>
      <c r="L42" s="62">
        <f t="shared" si="24"/>
        <v>38384164.775398135</v>
      </c>
      <c r="M42" s="62">
        <f t="shared" si="24"/>
        <v>41524850.622149698</v>
      </c>
      <c r="N42" s="62">
        <f t="shared" si="24"/>
        <v>42153507.816461876</v>
      </c>
      <c r="O42" s="62">
        <f t="shared" si="24"/>
        <v>46081163.672048874</v>
      </c>
      <c r="P42" s="62">
        <f t="shared" si="24"/>
        <v>48566253.667741098</v>
      </c>
      <c r="Q42" s="62">
        <f t="shared" si="24"/>
        <v>49511478.797208734</v>
      </c>
      <c r="R42" s="62">
        <f t="shared" si="24"/>
        <v>49966892.905016035</v>
      </c>
      <c r="S42" s="62">
        <f t="shared" si="24"/>
        <v>51010675.67108722</v>
      </c>
      <c r="T42" s="62">
        <f t="shared" si="24"/>
        <v>52186671.895026408</v>
      </c>
      <c r="U42" s="62">
        <f t="shared" si="24"/>
        <v>53230085.559347883</v>
      </c>
      <c r="V42" s="62">
        <f t="shared" si="24"/>
        <v>54294361.103443615</v>
      </c>
      <c r="W42" s="62">
        <f t="shared" si="24"/>
        <v>55379915.637078024</v>
      </c>
      <c r="X42" s="62">
        <f t="shared" si="24"/>
        <v>56487174.609654978</v>
      </c>
      <c r="Y42" s="62">
        <f t="shared" si="24"/>
        <v>57616571.976959489</v>
      </c>
    </row>
    <row r="43" spans="4:25" x14ac:dyDescent="0.15">
      <c r="D43" s="60" t="s">
        <v>190</v>
      </c>
      <c r="E43" s="60"/>
      <c r="F43" s="60"/>
      <c r="G43" s="60"/>
      <c r="I43" s="61">
        <v>0</v>
      </c>
      <c r="J43" s="62">
        <f t="shared" si="23"/>
        <v>0</v>
      </c>
      <c r="K43" s="62">
        <f t="shared" si="24"/>
        <v>0</v>
      </c>
      <c r="L43" s="62">
        <f t="shared" si="24"/>
        <v>0</v>
      </c>
      <c r="M43" s="62">
        <f t="shared" si="24"/>
        <v>0</v>
      </c>
      <c r="N43" s="62">
        <f t="shared" si="24"/>
        <v>0</v>
      </c>
      <c r="O43" s="62">
        <f t="shared" si="24"/>
        <v>0</v>
      </c>
      <c r="P43" s="62">
        <f t="shared" si="24"/>
        <v>0</v>
      </c>
      <c r="Q43" s="62">
        <f t="shared" si="24"/>
        <v>0</v>
      </c>
      <c r="R43" s="62">
        <f t="shared" si="24"/>
        <v>0</v>
      </c>
      <c r="S43" s="62">
        <f t="shared" si="24"/>
        <v>0</v>
      </c>
      <c r="T43" s="62">
        <f t="shared" si="24"/>
        <v>0</v>
      </c>
      <c r="U43" s="62">
        <f t="shared" si="24"/>
        <v>0</v>
      </c>
      <c r="V43" s="62">
        <f t="shared" si="24"/>
        <v>0</v>
      </c>
      <c r="W43" s="62">
        <f t="shared" si="24"/>
        <v>0</v>
      </c>
      <c r="X43" s="62">
        <f t="shared" si="24"/>
        <v>0</v>
      </c>
      <c r="Y43" s="62">
        <f t="shared" si="24"/>
        <v>0</v>
      </c>
    </row>
    <row r="44" spans="4:25" x14ac:dyDescent="0.15">
      <c r="D44" s="60" t="s">
        <v>186</v>
      </c>
      <c r="E44" s="60"/>
      <c r="F44" s="60"/>
      <c r="G44" s="60"/>
      <c r="I44" s="61">
        <v>0</v>
      </c>
      <c r="J44" s="62">
        <f t="shared" si="23"/>
        <v>0</v>
      </c>
      <c r="K44" s="62">
        <f t="shared" si="24"/>
        <v>47473</v>
      </c>
      <c r="L44" s="62">
        <f t="shared" si="24"/>
        <v>48288.375954198469</v>
      </c>
      <c r="M44" s="62">
        <f t="shared" si="24"/>
        <v>49103.751908396946</v>
      </c>
      <c r="N44" s="62">
        <f t="shared" si="24"/>
        <v>49828.530534351143</v>
      </c>
      <c r="O44" s="62">
        <f t="shared" si="24"/>
        <v>50779.802480916027</v>
      </c>
      <c r="P44" s="62">
        <f t="shared" si="24"/>
        <v>51685.775763358783</v>
      </c>
      <c r="Q44" s="62">
        <f t="shared" si="24"/>
        <v>52637.047709923674</v>
      </c>
      <c r="R44" s="62">
        <f t="shared" si="24"/>
        <v>53090.034351145048</v>
      </c>
      <c r="S44" s="62">
        <f t="shared" si="24"/>
        <v>54151.835038167948</v>
      </c>
      <c r="T44" s="62">
        <f t="shared" si="24"/>
        <v>55234.539923824617</v>
      </c>
      <c r="U44" s="62">
        <f t="shared" si="24"/>
        <v>56338.892272925485</v>
      </c>
      <c r="V44" s="62">
        <f t="shared" si="24"/>
        <v>57465.324902094704</v>
      </c>
      <c r="W44" s="62">
        <f t="shared" si="24"/>
        <v>58614.279281636831</v>
      </c>
      <c r="X44" s="62">
        <f t="shared" si="24"/>
        <v>59786.205708557412</v>
      </c>
      <c r="Y44" s="62">
        <f t="shared" si="24"/>
        <v>60981.563483042904</v>
      </c>
    </row>
    <row r="45" spans="4:25" x14ac:dyDescent="0.15">
      <c r="D45" s="60" t="s">
        <v>184</v>
      </c>
      <c r="E45" s="60"/>
      <c r="F45" s="60"/>
      <c r="G45" s="60"/>
      <c r="I45" s="61">
        <v>21210694.749986585</v>
      </c>
      <c r="J45" s="62">
        <f t="shared" si="23"/>
        <v>21678265.175336994</v>
      </c>
      <c r="K45" s="62">
        <f t="shared" si="24"/>
        <v>22273354.807601146</v>
      </c>
      <c r="L45" s="62">
        <f t="shared" si="24"/>
        <v>22655912.428342383</v>
      </c>
      <c r="M45" s="62">
        <f t="shared" si="24"/>
        <v>23038470.049083624</v>
      </c>
      <c r="N45" s="62">
        <f t="shared" si="24"/>
        <v>23378521.267520282</v>
      </c>
      <c r="O45" s="62">
        <f t="shared" si="24"/>
        <v>23824838.491718397</v>
      </c>
      <c r="P45" s="62">
        <f t="shared" si="24"/>
        <v>24249902.514764223</v>
      </c>
      <c r="Q45" s="62">
        <f t="shared" si="24"/>
        <v>24696219.738962341</v>
      </c>
      <c r="R45" s="62">
        <f t="shared" si="24"/>
        <v>24908751.750485253</v>
      </c>
      <c r="S45" s="62">
        <f t="shared" si="24"/>
        <v>25406926.785494957</v>
      </c>
      <c r="T45" s="62">
        <f t="shared" si="24"/>
        <v>25914909.640384141</v>
      </c>
      <c r="U45" s="62">
        <f t="shared" si="24"/>
        <v>26433049.039708629</v>
      </c>
      <c r="V45" s="62">
        <f t="shared" si="24"/>
        <v>26961548.052122951</v>
      </c>
      <c r="W45" s="62">
        <f t="shared" si="24"/>
        <v>27500613.806410421</v>
      </c>
      <c r="X45" s="62">
        <f t="shared" si="24"/>
        <v>28050457.572660845</v>
      </c>
      <c r="Y45" s="62">
        <f t="shared" si="24"/>
        <v>28611294.845071264</v>
      </c>
    </row>
    <row r="46" spans="4:25" x14ac:dyDescent="0.15">
      <c r="D46" s="60" t="s">
        <v>185</v>
      </c>
      <c r="E46" s="60"/>
      <c r="F46" s="60"/>
      <c r="G46" s="60"/>
      <c r="I46" s="61">
        <v>5417603.7305010427</v>
      </c>
      <c r="J46" s="62">
        <f t="shared" si="23"/>
        <v>5537029.8648407459</v>
      </c>
      <c r="K46" s="62">
        <f t="shared" si="24"/>
        <v>5689026.7630912755</v>
      </c>
      <c r="L46" s="62">
        <f t="shared" si="24"/>
        <v>5786739.054823759</v>
      </c>
      <c r="M46" s="62">
        <f t="shared" si="24"/>
        <v>5884451.3465562426</v>
      </c>
      <c r="N46" s="62">
        <f t="shared" si="24"/>
        <v>5971306.7169851167</v>
      </c>
      <c r="O46" s="62">
        <f t="shared" si="24"/>
        <v>6085304.3906730143</v>
      </c>
      <c r="P46" s="62">
        <f t="shared" si="24"/>
        <v>6193873.6037091082</v>
      </c>
      <c r="Q46" s="62">
        <f t="shared" si="24"/>
        <v>6307871.2773970068</v>
      </c>
      <c r="R46" s="62">
        <f t="shared" si="24"/>
        <v>6362155.8839150527</v>
      </c>
      <c r="S46" s="62">
        <f t="shared" si="24"/>
        <v>6489399.0015933542</v>
      </c>
      <c r="T46" s="62">
        <f t="shared" si="24"/>
        <v>6619147.2178642973</v>
      </c>
      <c r="U46" s="62">
        <f t="shared" si="24"/>
        <v>6751489.603429093</v>
      </c>
      <c r="V46" s="62">
        <f t="shared" si="24"/>
        <v>6886478.0257778587</v>
      </c>
      <c r="W46" s="62">
        <f t="shared" si="24"/>
        <v>7024165.3894326957</v>
      </c>
      <c r="X46" s="62">
        <f t="shared" si="24"/>
        <v>7164605.6566819763</v>
      </c>
      <c r="Y46" s="62">
        <f t="shared" si="24"/>
        <v>7307853.8687291862</v>
      </c>
    </row>
    <row r="47" spans="4:25" x14ac:dyDescent="0.15">
      <c r="D47" s="60" t="s">
        <v>183</v>
      </c>
      <c r="E47" s="60"/>
      <c r="F47" s="60"/>
      <c r="G47" s="60"/>
      <c r="I47" s="61"/>
      <c r="J47" s="62">
        <f t="shared" si="23"/>
        <v>0</v>
      </c>
      <c r="K47" s="62">
        <f t="shared" si="24"/>
        <v>0</v>
      </c>
      <c r="L47" s="62">
        <f t="shared" si="24"/>
        <v>0</v>
      </c>
      <c r="M47" s="62">
        <f t="shared" si="24"/>
        <v>0</v>
      </c>
      <c r="N47" s="62">
        <f t="shared" si="24"/>
        <v>0</v>
      </c>
      <c r="O47" s="62">
        <f t="shared" si="24"/>
        <v>0</v>
      </c>
      <c r="P47" s="62">
        <f t="shared" si="24"/>
        <v>0</v>
      </c>
      <c r="Q47" s="62">
        <f t="shared" si="24"/>
        <v>0</v>
      </c>
      <c r="R47" s="62">
        <f t="shared" si="24"/>
        <v>0</v>
      </c>
      <c r="S47" s="62">
        <f t="shared" si="24"/>
        <v>0</v>
      </c>
      <c r="T47" s="62">
        <f t="shared" si="24"/>
        <v>0</v>
      </c>
      <c r="U47" s="62">
        <f t="shared" si="24"/>
        <v>0</v>
      </c>
      <c r="V47" s="62">
        <f t="shared" si="24"/>
        <v>0</v>
      </c>
      <c r="W47" s="62">
        <f t="shared" si="24"/>
        <v>0</v>
      </c>
      <c r="X47" s="62">
        <f t="shared" si="24"/>
        <v>0</v>
      </c>
      <c r="Y47" s="62">
        <f t="shared" si="24"/>
        <v>0</v>
      </c>
    </row>
    <row r="48" spans="4:25" x14ac:dyDescent="0.15">
      <c r="D48" s="60" t="s">
        <v>215</v>
      </c>
      <c r="E48" s="60"/>
      <c r="F48" s="60"/>
      <c r="G48" s="60"/>
      <c r="I48" s="61"/>
      <c r="J48" s="62">
        <f t="shared" si="23"/>
        <v>0</v>
      </c>
      <c r="K48" s="62">
        <f t="shared" ref="K48:Y60" si="25">J48*(1+K$15)+K95</f>
        <v>0</v>
      </c>
      <c r="L48" s="62">
        <f t="shared" si="25"/>
        <v>0</v>
      </c>
      <c r="M48" s="62">
        <f t="shared" si="25"/>
        <v>0</v>
      </c>
      <c r="N48" s="62">
        <f t="shared" si="25"/>
        <v>0</v>
      </c>
      <c r="O48" s="62">
        <f t="shared" si="25"/>
        <v>0</v>
      </c>
      <c r="P48" s="62">
        <f t="shared" si="25"/>
        <v>0</v>
      </c>
      <c r="Q48" s="62">
        <f t="shared" si="25"/>
        <v>0</v>
      </c>
      <c r="R48" s="62">
        <f t="shared" si="25"/>
        <v>0</v>
      </c>
      <c r="S48" s="62">
        <f t="shared" si="25"/>
        <v>0</v>
      </c>
      <c r="T48" s="62">
        <f t="shared" si="25"/>
        <v>0</v>
      </c>
      <c r="U48" s="62">
        <f t="shared" si="25"/>
        <v>0</v>
      </c>
      <c r="V48" s="62">
        <f t="shared" si="25"/>
        <v>0</v>
      </c>
      <c r="W48" s="62">
        <f t="shared" si="25"/>
        <v>0</v>
      </c>
      <c r="X48" s="62">
        <f t="shared" si="25"/>
        <v>0</v>
      </c>
      <c r="Y48" s="62">
        <f t="shared" si="25"/>
        <v>0</v>
      </c>
    </row>
    <row r="49" spans="3:25" x14ac:dyDescent="0.15">
      <c r="D49" s="60" t="s">
        <v>193</v>
      </c>
      <c r="E49" s="60"/>
      <c r="F49" s="60"/>
      <c r="G49" s="60"/>
      <c r="I49" s="61"/>
      <c r="J49" s="62">
        <f t="shared" si="23"/>
        <v>0</v>
      </c>
      <c r="K49" s="62">
        <f t="shared" si="25"/>
        <v>0</v>
      </c>
      <c r="L49" s="62">
        <f t="shared" si="25"/>
        <v>0</v>
      </c>
      <c r="M49" s="62">
        <f t="shared" si="25"/>
        <v>0</v>
      </c>
      <c r="N49" s="62">
        <f t="shared" si="25"/>
        <v>0</v>
      </c>
      <c r="O49" s="62">
        <f t="shared" si="25"/>
        <v>0</v>
      </c>
      <c r="P49" s="62">
        <f t="shared" si="25"/>
        <v>0</v>
      </c>
      <c r="Q49" s="62">
        <f t="shared" si="25"/>
        <v>0</v>
      </c>
      <c r="R49" s="62">
        <f t="shared" si="25"/>
        <v>0</v>
      </c>
      <c r="S49" s="62">
        <f t="shared" si="25"/>
        <v>0</v>
      </c>
      <c r="T49" s="62">
        <f t="shared" si="25"/>
        <v>0</v>
      </c>
      <c r="U49" s="62">
        <f t="shared" si="25"/>
        <v>0</v>
      </c>
      <c r="V49" s="62">
        <f t="shared" si="25"/>
        <v>0</v>
      </c>
      <c r="W49" s="62">
        <f t="shared" si="25"/>
        <v>0</v>
      </c>
      <c r="X49" s="62">
        <f t="shared" si="25"/>
        <v>0</v>
      </c>
      <c r="Y49" s="62">
        <f t="shared" si="25"/>
        <v>0</v>
      </c>
    </row>
    <row r="50" spans="3:25" x14ac:dyDescent="0.15">
      <c r="D50" s="60"/>
      <c r="E50" s="60"/>
      <c r="F50" s="60"/>
      <c r="G50" s="60"/>
      <c r="I50" s="61"/>
      <c r="J50" s="62">
        <f t="shared" si="23"/>
        <v>0</v>
      </c>
      <c r="K50" s="62">
        <f t="shared" si="25"/>
        <v>0</v>
      </c>
      <c r="L50" s="62">
        <f t="shared" si="25"/>
        <v>0</v>
      </c>
      <c r="M50" s="62">
        <f t="shared" si="25"/>
        <v>0</v>
      </c>
      <c r="N50" s="62">
        <f t="shared" si="25"/>
        <v>0</v>
      </c>
      <c r="O50" s="62">
        <f t="shared" si="25"/>
        <v>0</v>
      </c>
      <c r="P50" s="62">
        <f t="shared" si="25"/>
        <v>0</v>
      </c>
      <c r="Q50" s="62">
        <f t="shared" si="25"/>
        <v>0</v>
      </c>
      <c r="R50" s="62">
        <f t="shared" si="25"/>
        <v>0</v>
      </c>
      <c r="S50" s="62">
        <f t="shared" si="25"/>
        <v>0</v>
      </c>
      <c r="T50" s="62">
        <f t="shared" si="25"/>
        <v>0</v>
      </c>
      <c r="U50" s="62">
        <f t="shared" si="25"/>
        <v>0</v>
      </c>
      <c r="V50" s="62">
        <f t="shared" si="25"/>
        <v>0</v>
      </c>
      <c r="W50" s="62">
        <f t="shared" si="25"/>
        <v>0</v>
      </c>
      <c r="X50" s="62">
        <f t="shared" si="25"/>
        <v>0</v>
      </c>
      <c r="Y50" s="62">
        <f t="shared" si="25"/>
        <v>0</v>
      </c>
    </row>
    <row r="51" spans="3:25" x14ac:dyDescent="0.15">
      <c r="D51" s="60"/>
      <c r="E51" s="60"/>
      <c r="F51" s="60"/>
      <c r="G51" s="60"/>
      <c r="I51" s="61"/>
      <c r="J51" s="62">
        <f t="shared" si="23"/>
        <v>0</v>
      </c>
      <c r="K51" s="62">
        <f t="shared" si="25"/>
        <v>0</v>
      </c>
      <c r="L51" s="62">
        <f t="shared" si="25"/>
        <v>0</v>
      </c>
      <c r="M51" s="62">
        <f t="shared" si="25"/>
        <v>0</v>
      </c>
      <c r="N51" s="62">
        <f t="shared" si="25"/>
        <v>0</v>
      </c>
      <c r="O51" s="62">
        <f t="shared" si="25"/>
        <v>0</v>
      </c>
      <c r="P51" s="62">
        <f t="shared" si="25"/>
        <v>0</v>
      </c>
      <c r="Q51" s="62">
        <f t="shared" si="25"/>
        <v>0</v>
      </c>
      <c r="R51" s="62">
        <f t="shared" si="25"/>
        <v>0</v>
      </c>
      <c r="S51" s="62">
        <f t="shared" si="25"/>
        <v>0</v>
      </c>
      <c r="T51" s="62">
        <f t="shared" si="25"/>
        <v>0</v>
      </c>
      <c r="U51" s="62">
        <f t="shared" si="25"/>
        <v>0</v>
      </c>
      <c r="V51" s="62">
        <f t="shared" si="25"/>
        <v>0</v>
      </c>
      <c r="W51" s="62">
        <f t="shared" si="25"/>
        <v>0</v>
      </c>
      <c r="X51" s="62">
        <f t="shared" si="25"/>
        <v>0</v>
      </c>
      <c r="Y51" s="62">
        <f t="shared" si="25"/>
        <v>0</v>
      </c>
    </row>
    <row r="52" spans="3:25" x14ac:dyDescent="0.15">
      <c r="D52" s="60"/>
      <c r="E52" s="60"/>
      <c r="F52" s="60"/>
      <c r="G52" s="60"/>
      <c r="I52" s="61"/>
      <c r="J52" s="62">
        <f t="shared" si="23"/>
        <v>0</v>
      </c>
      <c r="K52" s="62">
        <f t="shared" si="25"/>
        <v>0</v>
      </c>
      <c r="L52" s="62">
        <f t="shared" si="25"/>
        <v>0</v>
      </c>
      <c r="M52" s="62">
        <f t="shared" si="25"/>
        <v>0</v>
      </c>
      <c r="N52" s="62">
        <f t="shared" si="25"/>
        <v>0</v>
      </c>
      <c r="O52" s="62">
        <f t="shared" si="25"/>
        <v>0</v>
      </c>
      <c r="P52" s="62">
        <f t="shared" si="25"/>
        <v>0</v>
      </c>
      <c r="Q52" s="62">
        <f t="shared" si="25"/>
        <v>0</v>
      </c>
      <c r="R52" s="62">
        <f t="shared" si="25"/>
        <v>0</v>
      </c>
      <c r="S52" s="62">
        <f t="shared" si="25"/>
        <v>0</v>
      </c>
      <c r="T52" s="62">
        <f t="shared" si="25"/>
        <v>0</v>
      </c>
      <c r="U52" s="62">
        <f t="shared" si="25"/>
        <v>0</v>
      </c>
      <c r="V52" s="62">
        <f t="shared" si="25"/>
        <v>0</v>
      </c>
      <c r="W52" s="62">
        <f t="shared" si="25"/>
        <v>0</v>
      </c>
      <c r="X52" s="62">
        <f t="shared" si="25"/>
        <v>0</v>
      </c>
      <c r="Y52" s="62">
        <f t="shared" si="25"/>
        <v>0</v>
      </c>
    </row>
    <row r="53" spans="3:25" x14ac:dyDescent="0.15">
      <c r="D53" s="60"/>
      <c r="E53" s="60"/>
      <c r="F53" s="60"/>
      <c r="G53" s="60"/>
      <c r="I53" s="61"/>
      <c r="J53" s="62">
        <f t="shared" si="23"/>
        <v>0</v>
      </c>
      <c r="K53" s="62">
        <f t="shared" si="25"/>
        <v>0</v>
      </c>
      <c r="L53" s="62">
        <f t="shared" si="25"/>
        <v>0</v>
      </c>
      <c r="M53" s="62">
        <f t="shared" si="25"/>
        <v>0</v>
      </c>
      <c r="N53" s="62">
        <f t="shared" si="25"/>
        <v>0</v>
      </c>
      <c r="O53" s="62">
        <f t="shared" si="25"/>
        <v>0</v>
      </c>
      <c r="P53" s="62">
        <f t="shared" si="25"/>
        <v>0</v>
      </c>
      <c r="Q53" s="62">
        <f t="shared" si="25"/>
        <v>0</v>
      </c>
      <c r="R53" s="62">
        <f t="shared" si="25"/>
        <v>0</v>
      </c>
      <c r="S53" s="62">
        <f t="shared" si="25"/>
        <v>0</v>
      </c>
      <c r="T53" s="62">
        <f t="shared" si="25"/>
        <v>0</v>
      </c>
      <c r="U53" s="62">
        <f t="shared" si="25"/>
        <v>0</v>
      </c>
      <c r="V53" s="62">
        <f t="shared" si="25"/>
        <v>0</v>
      </c>
      <c r="W53" s="62">
        <f t="shared" si="25"/>
        <v>0</v>
      </c>
      <c r="X53" s="62">
        <f t="shared" si="25"/>
        <v>0</v>
      </c>
      <c r="Y53" s="62">
        <f t="shared" si="25"/>
        <v>0</v>
      </c>
    </row>
    <row r="54" spans="3:25" x14ac:dyDescent="0.15">
      <c r="D54" s="60"/>
      <c r="E54" s="60"/>
      <c r="F54" s="60"/>
      <c r="G54" s="60"/>
      <c r="I54" s="61"/>
      <c r="J54" s="62">
        <f t="shared" si="23"/>
        <v>0</v>
      </c>
      <c r="K54" s="62">
        <f t="shared" si="25"/>
        <v>0</v>
      </c>
      <c r="L54" s="62">
        <f t="shared" si="25"/>
        <v>0</v>
      </c>
      <c r="M54" s="62">
        <f t="shared" si="25"/>
        <v>0</v>
      </c>
      <c r="N54" s="62">
        <f t="shared" si="25"/>
        <v>0</v>
      </c>
      <c r="O54" s="62">
        <f t="shared" si="25"/>
        <v>0</v>
      </c>
      <c r="P54" s="62">
        <f t="shared" si="25"/>
        <v>0</v>
      </c>
      <c r="Q54" s="62">
        <f t="shared" si="25"/>
        <v>0</v>
      </c>
      <c r="R54" s="62">
        <f t="shared" si="25"/>
        <v>0</v>
      </c>
      <c r="S54" s="62">
        <f t="shared" si="25"/>
        <v>0</v>
      </c>
      <c r="T54" s="62">
        <f t="shared" si="25"/>
        <v>0</v>
      </c>
      <c r="U54" s="62">
        <f t="shared" si="25"/>
        <v>0</v>
      </c>
      <c r="V54" s="62">
        <f t="shared" si="25"/>
        <v>0</v>
      </c>
      <c r="W54" s="62">
        <f t="shared" si="25"/>
        <v>0</v>
      </c>
      <c r="X54" s="62">
        <f t="shared" si="25"/>
        <v>0</v>
      </c>
      <c r="Y54" s="62">
        <f t="shared" si="25"/>
        <v>0</v>
      </c>
    </row>
    <row r="55" spans="3:25" x14ac:dyDescent="0.15">
      <c r="D55" s="60"/>
      <c r="E55" s="60"/>
      <c r="F55" s="60"/>
      <c r="G55" s="60"/>
      <c r="I55" s="61"/>
      <c r="J55" s="62">
        <f t="shared" si="23"/>
        <v>0</v>
      </c>
      <c r="K55" s="62">
        <f t="shared" si="25"/>
        <v>0</v>
      </c>
      <c r="L55" s="62">
        <f t="shared" si="25"/>
        <v>0</v>
      </c>
      <c r="M55" s="62">
        <f t="shared" si="25"/>
        <v>0</v>
      </c>
      <c r="N55" s="62">
        <f t="shared" si="25"/>
        <v>0</v>
      </c>
      <c r="O55" s="62">
        <f t="shared" si="25"/>
        <v>0</v>
      </c>
      <c r="P55" s="62">
        <f t="shared" si="25"/>
        <v>0</v>
      </c>
      <c r="Q55" s="62">
        <f t="shared" si="25"/>
        <v>0</v>
      </c>
      <c r="R55" s="62">
        <f t="shared" si="25"/>
        <v>0</v>
      </c>
      <c r="S55" s="62">
        <f t="shared" si="25"/>
        <v>0</v>
      </c>
      <c r="T55" s="62">
        <f t="shared" si="25"/>
        <v>0</v>
      </c>
      <c r="U55" s="62">
        <f t="shared" si="25"/>
        <v>0</v>
      </c>
      <c r="V55" s="62">
        <f t="shared" si="25"/>
        <v>0</v>
      </c>
      <c r="W55" s="62">
        <f t="shared" si="25"/>
        <v>0</v>
      </c>
      <c r="X55" s="62">
        <f t="shared" si="25"/>
        <v>0</v>
      </c>
      <c r="Y55" s="62">
        <f t="shared" si="25"/>
        <v>0</v>
      </c>
    </row>
    <row r="56" spans="3:25" x14ac:dyDescent="0.15">
      <c r="D56" s="60"/>
      <c r="E56" s="60"/>
      <c r="F56" s="60"/>
      <c r="G56" s="60"/>
      <c r="I56" s="61"/>
      <c r="J56" s="62">
        <f t="shared" si="23"/>
        <v>0</v>
      </c>
      <c r="K56" s="62">
        <f t="shared" si="25"/>
        <v>0</v>
      </c>
      <c r="L56" s="62">
        <f t="shared" si="25"/>
        <v>0</v>
      </c>
      <c r="M56" s="62">
        <f t="shared" si="25"/>
        <v>0</v>
      </c>
      <c r="N56" s="62">
        <f t="shared" si="25"/>
        <v>0</v>
      </c>
      <c r="O56" s="62">
        <f t="shared" si="25"/>
        <v>0</v>
      </c>
      <c r="P56" s="62">
        <f t="shared" si="25"/>
        <v>0</v>
      </c>
      <c r="Q56" s="62">
        <f t="shared" si="25"/>
        <v>0</v>
      </c>
      <c r="R56" s="62">
        <f t="shared" si="25"/>
        <v>0</v>
      </c>
      <c r="S56" s="62">
        <f t="shared" si="25"/>
        <v>0</v>
      </c>
      <c r="T56" s="62">
        <f t="shared" si="25"/>
        <v>0</v>
      </c>
      <c r="U56" s="62">
        <f t="shared" si="25"/>
        <v>0</v>
      </c>
      <c r="V56" s="62">
        <f t="shared" si="25"/>
        <v>0</v>
      </c>
      <c r="W56" s="62">
        <f t="shared" si="25"/>
        <v>0</v>
      </c>
      <c r="X56" s="62">
        <f t="shared" si="25"/>
        <v>0</v>
      </c>
      <c r="Y56" s="62">
        <f t="shared" si="25"/>
        <v>0</v>
      </c>
    </row>
    <row r="57" spans="3:25" x14ac:dyDescent="0.15">
      <c r="D57" s="60"/>
      <c r="E57" s="60"/>
      <c r="F57" s="60"/>
      <c r="G57" s="60"/>
      <c r="I57" s="61"/>
      <c r="J57" s="62">
        <f t="shared" si="23"/>
        <v>0</v>
      </c>
      <c r="K57" s="62">
        <f t="shared" si="25"/>
        <v>0</v>
      </c>
      <c r="L57" s="62">
        <f t="shared" si="25"/>
        <v>0</v>
      </c>
      <c r="M57" s="62">
        <f t="shared" si="25"/>
        <v>0</v>
      </c>
      <c r="N57" s="62">
        <f t="shared" si="25"/>
        <v>0</v>
      </c>
      <c r="O57" s="62">
        <f t="shared" si="25"/>
        <v>0</v>
      </c>
      <c r="P57" s="62">
        <f t="shared" si="25"/>
        <v>0</v>
      </c>
      <c r="Q57" s="62">
        <f t="shared" si="25"/>
        <v>0</v>
      </c>
      <c r="R57" s="62">
        <f t="shared" si="25"/>
        <v>0</v>
      </c>
      <c r="S57" s="62">
        <f t="shared" si="25"/>
        <v>0</v>
      </c>
      <c r="T57" s="62">
        <f t="shared" si="25"/>
        <v>0</v>
      </c>
      <c r="U57" s="62">
        <f t="shared" si="25"/>
        <v>0</v>
      </c>
      <c r="V57" s="62">
        <f t="shared" si="25"/>
        <v>0</v>
      </c>
      <c r="W57" s="62">
        <f t="shared" si="25"/>
        <v>0</v>
      </c>
      <c r="X57" s="62">
        <f t="shared" si="25"/>
        <v>0</v>
      </c>
      <c r="Y57" s="62">
        <f t="shared" si="25"/>
        <v>0</v>
      </c>
    </row>
    <row r="58" spans="3:25" x14ac:dyDescent="0.15">
      <c r="D58" s="60"/>
      <c r="E58" s="60"/>
      <c r="F58" s="60"/>
      <c r="G58" s="60"/>
      <c r="I58" s="61"/>
      <c r="J58" s="62">
        <f t="shared" si="23"/>
        <v>0</v>
      </c>
      <c r="K58" s="62">
        <f t="shared" si="25"/>
        <v>0</v>
      </c>
      <c r="L58" s="62">
        <f t="shared" si="25"/>
        <v>0</v>
      </c>
      <c r="M58" s="62">
        <f t="shared" si="25"/>
        <v>0</v>
      </c>
      <c r="N58" s="62">
        <f t="shared" si="25"/>
        <v>0</v>
      </c>
      <c r="O58" s="62">
        <f t="shared" si="25"/>
        <v>0</v>
      </c>
      <c r="P58" s="62">
        <f t="shared" si="25"/>
        <v>0</v>
      </c>
      <c r="Q58" s="62">
        <f t="shared" si="25"/>
        <v>0</v>
      </c>
      <c r="R58" s="62">
        <f t="shared" si="25"/>
        <v>0</v>
      </c>
      <c r="S58" s="62">
        <f t="shared" si="25"/>
        <v>0</v>
      </c>
      <c r="T58" s="62">
        <f t="shared" si="25"/>
        <v>0</v>
      </c>
      <c r="U58" s="62">
        <f t="shared" si="25"/>
        <v>0</v>
      </c>
      <c r="V58" s="62">
        <f t="shared" si="25"/>
        <v>0</v>
      </c>
      <c r="W58" s="62">
        <f t="shared" si="25"/>
        <v>0</v>
      </c>
      <c r="X58" s="62">
        <f t="shared" si="25"/>
        <v>0</v>
      </c>
      <c r="Y58" s="62">
        <f t="shared" si="25"/>
        <v>0</v>
      </c>
    </row>
    <row r="59" spans="3:25" x14ac:dyDescent="0.15">
      <c r="D59" s="60"/>
      <c r="E59" s="60"/>
      <c r="F59" s="60"/>
      <c r="G59" s="60"/>
      <c r="I59" s="61"/>
      <c r="J59" s="62">
        <f t="shared" si="23"/>
        <v>0</v>
      </c>
      <c r="K59" s="62">
        <f t="shared" si="25"/>
        <v>0</v>
      </c>
      <c r="L59" s="62">
        <f t="shared" si="25"/>
        <v>0</v>
      </c>
      <c r="M59" s="62">
        <f t="shared" si="25"/>
        <v>0</v>
      </c>
      <c r="N59" s="62">
        <f t="shared" si="25"/>
        <v>0</v>
      </c>
      <c r="O59" s="62">
        <f t="shared" si="25"/>
        <v>0</v>
      </c>
      <c r="P59" s="62">
        <f t="shared" si="25"/>
        <v>0</v>
      </c>
      <c r="Q59" s="62">
        <f t="shared" si="25"/>
        <v>0</v>
      </c>
      <c r="R59" s="62">
        <f t="shared" si="25"/>
        <v>0</v>
      </c>
      <c r="S59" s="62">
        <f t="shared" si="25"/>
        <v>0</v>
      </c>
      <c r="T59" s="62">
        <f t="shared" si="25"/>
        <v>0</v>
      </c>
      <c r="U59" s="62">
        <f t="shared" si="25"/>
        <v>0</v>
      </c>
      <c r="V59" s="62">
        <f t="shared" si="25"/>
        <v>0</v>
      </c>
      <c r="W59" s="62">
        <f t="shared" si="25"/>
        <v>0</v>
      </c>
      <c r="X59" s="62">
        <f t="shared" si="25"/>
        <v>0</v>
      </c>
      <c r="Y59" s="62">
        <f t="shared" si="25"/>
        <v>0</v>
      </c>
    </row>
    <row r="60" spans="3:25" x14ac:dyDescent="0.15">
      <c r="D60" s="60"/>
      <c r="E60" s="60"/>
      <c r="F60" s="60"/>
      <c r="G60" s="60"/>
      <c r="I60" s="61"/>
      <c r="J60" s="62">
        <f t="shared" si="23"/>
        <v>0</v>
      </c>
      <c r="K60" s="62">
        <f t="shared" si="25"/>
        <v>0</v>
      </c>
      <c r="L60" s="62">
        <f t="shared" si="25"/>
        <v>0</v>
      </c>
      <c r="M60" s="62">
        <f t="shared" si="25"/>
        <v>0</v>
      </c>
      <c r="N60" s="62">
        <f t="shared" si="25"/>
        <v>0</v>
      </c>
      <c r="O60" s="62">
        <f t="shared" si="25"/>
        <v>0</v>
      </c>
      <c r="P60" s="62">
        <f t="shared" si="25"/>
        <v>0</v>
      </c>
      <c r="Q60" s="62">
        <f t="shared" si="25"/>
        <v>0</v>
      </c>
      <c r="R60" s="62">
        <f t="shared" si="25"/>
        <v>0</v>
      </c>
      <c r="S60" s="62">
        <f t="shared" si="25"/>
        <v>0</v>
      </c>
      <c r="T60" s="62">
        <f t="shared" si="25"/>
        <v>0</v>
      </c>
      <c r="U60" s="62">
        <f t="shared" si="25"/>
        <v>0</v>
      </c>
      <c r="V60" s="62">
        <f t="shared" si="25"/>
        <v>0</v>
      </c>
      <c r="W60" s="62">
        <f t="shared" si="25"/>
        <v>0</v>
      </c>
      <c r="X60" s="62">
        <f t="shared" si="25"/>
        <v>0</v>
      </c>
      <c r="Y60" s="62">
        <f t="shared" si="25"/>
        <v>0</v>
      </c>
    </row>
    <row r="62" spans="3:25" ht="12.75" x14ac:dyDescent="0.15">
      <c r="C62" s="59" t="s">
        <v>192</v>
      </c>
    </row>
    <row r="64" spans="3:25" ht="11.25" x14ac:dyDescent="0.15">
      <c r="D64" s="56" t="str">
        <f>D17</f>
        <v>1 Longford to Tyers (loop end)</v>
      </c>
      <c r="J64" s="61">
        <f>INDEX('[1]2.2 Compressors_TA'!$J$64:$AD$107,MATCH($D64,'[1]2.2 Compressors_TA'!$D$64:$D$107,0),MATCH(J$7,'[1]2.2 Compressors_TA'!$J$7:$AD$7,0))</f>
        <v>0</v>
      </c>
      <c r="K64" s="61">
        <f>INDEX('[1]2.2 Compressors_TA'!$J$64:$AD$107,MATCH($D64,'[1]2.2 Compressors_TA'!$D$64:$D$107,0),MATCH(K$7,'[1]2.2 Compressors_TA'!$J$7:$AD$7,0))</f>
        <v>0</v>
      </c>
      <c r="L64" s="61">
        <f>INDEX('[1]2.2 Compressors_TA'!$J$64:$AD$107,MATCH($D64,'[1]2.2 Compressors_TA'!$D$64:$D$107,0),MATCH(L$7,'[1]2.2 Compressors_TA'!$J$7:$AD$7,0))</f>
        <v>15134.58</v>
      </c>
      <c r="M64" s="61">
        <f>INDEX('[1]2.2 Compressors_TA'!$J$64:$AD$107,MATCH($D64,'[1]2.2 Compressors_TA'!$D$64:$D$107,0),MATCH(M$7,'[1]2.2 Compressors_TA'!$J$7:$AD$7,0))</f>
        <v>12066.000000000002</v>
      </c>
      <c r="N64" s="61">
        <f>INDEX('[1]2.2 Compressors_TA'!$J$64:$AD$107,MATCH($D64,'[1]2.2 Compressors_TA'!$D$64:$D$107,0),MATCH(N$7,'[1]2.2 Compressors_TA'!$J$7:$AD$7,0))</f>
        <v>36965.5</v>
      </c>
      <c r="O64" s="61">
        <f>INDEX('[1]2.2 Compressors_TA'!$J$64:$AD$107,MATCH($D64,'[1]2.2 Compressors_TA'!$D$64:$D$107,0),MATCH(O$7,'[1]2.2 Compressors_TA'!$J$7:$AD$7,0))</f>
        <v>847820.40999999992</v>
      </c>
      <c r="P64" s="61">
        <f>INDEX('[1]2.2 Compressors_TA'!$J$64:$AD$107,MATCH($D64,'[1]2.2 Compressors_TA'!$D$64:$D$107,0),MATCH(P$7,'[1]2.2 Compressors_TA'!$J$7:$AD$7,0))</f>
        <v>320354.32</v>
      </c>
      <c r="Q64" s="61">
        <f>INDEX('[1]2.2 Compressors_TA'!$J$64:$AD$107,MATCH($D64,'[1]2.2 Compressors_TA'!$D$64:$D$107,0),MATCH(Q$7,'[1]2.2 Compressors_TA'!$J$7:$AD$7,0))</f>
        <v>0</v>
      </c>
      <c r="R64" s="61">
        <f>INDEX('[1]2.2 Compressors_TA'!$J$64:$AD$107,MATCH($D64,'[1]2.2 Compressors_TA'!$D$64:$D$107,0),MATCH(R$7,'[1]2.2 Compressors_TA'!$J$7:$AD$7,0))</f>
        <v>0</v>
      </c>
      <c r="S64" s="61">
        <f>INDEX('[1]2.2 Compressors_TA'!$J$64:$AD$107,MATCH($D64,'[1]2.2 Compressors_TA'!$D$64:$D$107,0),MATCH(S$7,'[1]2.2 Compressors_TA'!$J$7:$AD$7,0))</f>
        <v>0</v>
      </c>
      <c r="T64" s="61">
        <f>INDEX('[1]2.2 Compressors_TA'!$J$64:$AD$107,MATCH($D64,'[1]2.2 Compressors_TA'!$D$64:$D$107,0),MATCH(T$7,'[1]2.2 Compressors_TA'!$J$7:$AD$7,0))</f>
        <v>0</v>
      </c>
      <c r="U64" s="61">
        <f>INDEX('[1]2.2 Compressors_TA'!$J$64:$AD$107,MATCH($D64,'[1]2.2 Compressors_TA'!$D$64:$D$107,0),MATCH(U$7,'[1]2.2 Compressors_TA'!$J$7:$AD$7,0))</f>
        <v>0</v>
      </c>
      <c r="V64" s="61">
        <f>INDEX('[1]2.2 Compressors_TA'!$J$64:$AD$107,MATCH($D64,'[1]2.2 Compressors_TA'!$D$64:$D$107,0),MATCH(V$7,'[1]2.2 Compressors_TA'!$J$7:$AD$7,0))</f>
        <v>0</v>
      </c>
      <c r="W64" s="61">
        <f>INDEX('[1]2.2 Compressors_TA'!$J$64:$AD$107,MATCH($D64,'[1]2.2 Compressors_TA'!$D$64:$D$107,0),MATCH(W$7,'[1]2.2 Compressors_TA'!$J$7:$AD$7,0))</f>
        <v>0</v>
      </c>
      <c r="X64" s="61">
        <f>INDEX('[1]2.2 Compressors_TA'!$J$64:$AD$107,MATCH($D64,'[1]2.2 Compressors_TA'!$D$64:$D$107,0),MATCH(X$7,'[1]2.2 Compressors_TA'!$J$7:$AD$7,0))</f>
        <v>0</v>
      </c>
      <c r="Y64" s="61">
        <f>INDEX('[1]2.2 Compressors_TA'!$J$64:$AD$107,MATCH($D64,'[1]2.2 Compressors_TA'!$D$64:$D$107,0),MATCH(Y$7,'[1]2.2 Compressors_TA'!$J$7:$AD$7,0))</f>
        <v>0</v>
      </c>
    </row>
    <row r="65" spans="4:25" ht="11.25" x14ac:dyDescent="0.15">
      <c r="D65" s="56" t="str">
        <f t="shared" ref="D65:D107" si="26">D18</f>
        <v>2 Tyers (loop end) to Bunyip</v>
      </c>
      <c r="J65" s="61">
        <f>INDEX('[1]2.2 Compressors_TA'!$J$64:$AD$107,MATCH($D65,'[1]2.2 Compressors_TA'!$D$64:$D$107,0),MATCH(J$7,'[1]2.2 Compressors_TA'!$J$7:$AD$7,0))</f>
        <v>2376786.66</v>
      </c>
      <c r="K65" s="61">
        <f>INDEX('[1]2.2 Compressors_TA'!$J$64:$AD$107,MATCH($D65,'[1]2.2 Compressors_TA'!$D$64:$D$107,0),MATCH(K$7,'[1]2.2 Compressors_TA'!$J$7:$AD$7,0))</f>
        <v>496498.55</v>
      </c>
      <c r="L65" s="61">
        <f>INDEX('[1]2.2 Compressors_TA'!$J$64:$AD$107,MATCH($D65,'[1]2.2 Compressors_TA'!$D$64:$D$107,0),MATCH(L$7,'[1]2.2 Compressors_TA'!$J$7:$AD$7,0))</f>
        <v>94508.09</v>
      </c>
      <c r="M65" s="61">
        <f>INDEX('[1]2.2 Compressors_TA'!$J$64:$AD$107,MATCH($D65,'[1]2.2 Compressors_TA'!$D$64:$D$107,0),MATCH(M$7,'[1]2.2 Compressors_TA'!$J$7:$AD$7,0))</f>
        <v>10038.5</v>
      </c>
      <c r="N65" s="61">
        <f>INDEX('[1]2.2 Compressors_TA'!$J$64:$AD$107,MATCH($D65,'[1]2.2 Compressors_TA'!$D$64:$D$107,0),MATCH(N$7,'[1]2.2 Compressors_TA'!$J$7:$AD$7,0))</f>
        <v>583410.7300000001</v>
      </c>
      <c r="O65" s="61">
        <f>INDEX('[1]2.2 Compressors_TA'!$J$64:$AD$107,MATCH($D65,'[1]2.2 Compressors_TA'!$D$64:$D$107,0),MATCH(O$7,'[1]2.2 Compressors_TA'!$J$7:$AD$7,0))</f>
        <v>345790.75</v>
      </c>
      <c r="P65" s="61">
        <f>INDEX('[1]2.2 Compressors_TA'!$J$64:$AD$107,MATCH($D65,'[1]2.2 Compressors_TA'!$D$64:$D$107,0),MATCH(P$7,'[1]2.2 Compressors_TA'!$J$7:$AD$7,0))</f>
        <v>24288</v>
      </c>
      <c r="Q65" s="61">
        <f>INDEX('[1]2.2 Compressors_TA'!$J$64:$AD$107,MATCH($D65,'[1]2.2 Compressors_TA'!$D$64:$D$107,0),MATCH(Q$7,'[1]2.2 Compressors_TA'!$J$7:$AD$7,0))</f>
        <v>0</v>
      </c>
      <c r="R65" s="61">
        <f>INDEX('[1]2.2 Compressors_TA'!$J$64:$AD$107,MATCH($D65,'[1]2.2 Compressors_TA'!$D$64:$D$107,0),MATCH(R$7,'[1]2.2 Compressors_TA'!$J$7:$AD$7,0))</f>
        <v>19204.099999999999</v>
      </c>
      <c r="S65" s="61">
        <f>INDEX('[1]2.2 Compressors_TA'!$J$64:$AD$107,MATCH($D65,'[1]2.2 Compressors_TA'!$D$64:$D$107,0),MATCH(S$7,'[1]2.2 Compressors_TA'!$J$7:$AD$7,0))</f>
        <v>64148.744459728696</v>
      </c>
      <c r="T65" s="61">
        <f>INDEX('[1]2.2 Compressors_TA'!$J$64:$AD$107,MATCH($D65,'[1]2.2 Compressors_TA'!$D$64:$D$107,0),MATCH(T$7,'[1]2.2 Compressors_TA'!$J$7:$AD$7,0))</f>
        <v>160371.86114932175</v>
      </c>
      <c r="U65" s="61">
        <f>INDEX('[1]2.2 Compressors_TA'!$J$64:$AD$107,MATCH($D65,'[1]2.2 Compressors_TA'!$D$64:$D$107,0),MATCH(U$7,'[1]2.2 Compressors_TA'!$J$7:$AD$7,0))</f>
        <v>0</v>
      </c>
      <c r="V65" s="61">
        <f>INDEX('[1]2.2 Compressors_TA'!$J$64:$AD$107,MATCH($D65,'[1]2.2 Compressors_TA'!$D$64:$D$107,0),MATCH(V$7,'[1]2.2 Compressors_TA'!$J$7:$AD$7,0))</f>
        <v>0</v>
      </c>
      <c r="W65" s="61">
        <f>INDEX('[1]2.2 Compressors_TA'!$J$64:$AD$107,MATCH($D65,'[1]2.2 Compressors_TA'!$D$64:$D$107,0),MATCH(W$7,'[1]2.2 Compressors_TA'!$J$7:$AD$7,0))</f>
        <v>0</v>
      </c>
      <c r="X65" s="61">
        <f>INDEX('[1]2.2 Compressors_TA'!$J$64:$AD$107,MATCH($D65,'[1]2.2 Compressors_TA'!$D$64:$D$107,0),MATCH(X$7,'[1]2.2 Compressors_TA'!$J$7:$AD$7,0))</f>
        <v>0</v>
      </c>
      <c r="Y65" s="61">
        <f>INDEX('[1]2.2 Compressors_TA'!$J$64:$AD$107,MATCH($D65,'[1]2.2 Compressors_TA'!$D$64:$D$107,0),MATCH(Y$7,'[1]2.2 Compressors_TA'!$J$7:$AD$7,0))</f>
        <v>0</v>
      </c>
    </row>
    <row r="66" spans="4:25" ht="11.25" x14ac:dyDescent="0.15">
      <c r="D66" s="56" t="str">
        <f t="shared" si="26"/>
        <v>3 Tyers to Morwell &amp; Maryvale lateral</v>
      </c>
      <c r="J66" s="61">
        <f>INDEX('[1]2.2 Compressors_TA'!$J$64:$AD$107,MATCH($D66,'[1]2.2 Compressors_TA'!$D$64:$D$107,0),MATCH(J$7,'[1]2.2 Compressors_TA'!$J$7:$AD$7,0))</f>
        <v>0</v>
      </c>
      <c r="K66" s="61">
        <f>INDEX('[1]2.2 Compressors_TA'!$J$64:$AD$107,MATCH($D66,'[1]2.2 Compressors_TA'!$D$64:$D$107,0),MATCH(K$7,'[1]2.2 Compressors_TA'!$J$7:$AD$7,0))</f>
        <v>0</v>
      </c>
      <c r="L66" s="61">
        <f>INDEX('[1]2.2 Compressors_TA'!$J$64:$AD$107,MATCH($D66,'[1]2.2 Compressors_TA'!$D$64:$D$107,0),MATCH(L$7,'[1]2.2 Compressors_TA'!$J$7:$AD$7,0))</f>
        <v>0</v>
      </c>
      <c r="M66" s="61">
        <f>INDEX('[1]2.2 Compressors_TA'!$J$64:$AD$107,MATCH($D66,'[1]2.2 Compressors_TA'!$D$64:$D$107,0),MATCH(M$7,'[1]2.2 Compressors_TA'!$J$7:$AD$7,0))</f>
        <v>0</v>
      </c>
      <c r="N66" s="61">
        <f>INDEX('[1]2.2 Compressors_TA'!$J$64:$AD$107,MATCH($D66,'[1]2.2 Compressors_TA'!$D$64:$D$107,0),MATCH(N$7,'[1]2.2 Compressors_TA'!$J$7:$AD$7,0))</f>
        <v>0</v>
      </c>
      <c r="O66" s="61">
        <f>INDEX('[1]2.2 Compressors_TA'!$J$64:$AD$107,MATCH($D66,'[1]2.2 Compressors_TA'!$D$64:$D$107,0),MATCH(O$7,'[1]2.2 Compressors_TA'!$J$7:$AD$7,0))</f>
        <v>0</v>
      </c>
      <c r="P66" s="61">
        <f>INDEX('[1]2.2 Compressors_TA'!$J$64:$AD$107,MATCH($D66,'[1]2.2 Compressors_TA'!$D$64:$D$107,0),MATCH(P$7,'[1]2.2 Compressors_TA'!$J$7:$AD$7,0))</f>
        <v>0</v>
      </c>
      <c r="Q66" s="61">
        <f>INDEX('[1]2.2 Compressors_TA'!$J$64:$AD$107,MATCH($D66,'[1]2.2 Compressors_TA'!$D$64:$D$107,0),MATCH(Q$7,'[1]2.2 Compressors_TA'!$J$7:$AD$7,0))</f>
        <v>0</v>
      </c>
      <c r="R66" s="61">
        <f>INDEX('[1]2.2 Compressors_TA'!$J$64:$AD$107,MATCH($D66,'[1]2.2 Compressors_TA'!$D$64:$D$107,0),MATCH(R$7,'[1]2.2 Compressors_TA'!$J$7:$AD$7,0))</f>
        <v>0</v>
      </c>
      <c r="S66" s="61">
        <f>INDEX('[1]2.2 Compressors_TA'!$J$64:$AD$107,MATCH($D66,'[1]2.2 Compressors_TA'!$D$64:$D$107,0),MATCH(S$7,'[1]2.2 Compressors_TA'!$J$7:$AD$7,0))</f>
        <v>0</v>
      </c>
      <c r="T66" s="61">
        <f>INDEX('[1]2.2 Compressors_TA'!$J$64:$AD$107,MATCH($D66,'[1]2.2 Compressors_TA'!$D$64:$D$107,0),MATCH(T$7,'[1]2.2 Compressors_TA'!$J$7:$AD$7,0))</f>
        <v>0</v>
      </c>
      <c r="U66" s="61">
        <f>INDEX('[1]2.2 Compressors_TA'!$J$64:$AD$107,MATCH($D66,'[1]2.2 Compressors_TA'!$D$64:$D$107,0),MATCH(U$7,'[1]2.2 Compressors_TA'!$J$7:$AD$7,0))</f>
        <v>0</v>
      </c>
      <c r="V66" s="61">
        <f>INDEX('[1]2.2 Compressors_TA'!$J$64:$AD$107,MATCH($D66,'[1]2.2 Compressors_TA'!$D$64:$D$107,0),MATCH(V$7,'[1]2.2 Compressors_TA'!$J$7:$AD$7,0))</f>
        <v>0</v>
      </c>
      <c r="W66" s="61">
        <f>INDEX('[1]2.2 Compressors_TA'!$J$64:$AD$107,MATCH($D66,'[1]2.2 Compressors_TA'!$D$64:$D$107,0),MATCH(W$7,'[1]2.2 Compressors_TA'!$J$7:$AD$7,0))</f>
        <v>0</v>
      </c>
      <c r="X66" s="61">
        <f>INDEX('[1]2.2 Compressors_TA'!$J$64:$AD$107,MATCH($D66,'[1]2.2 Compressors_TA'!$D$64:$D$107,0),MATCH(X$7,'[1]2.2 Compressors_TA'!$J$7:$AD$7,0))</f>
        <v>0</v>
      </c>
      <c r="Y66" s="61">
        <f>INDEX('[1]2.2 Compressors_TA'!$J$64:$AD$107,MATCH($D66,'[1]2.2 Compressors_TA'!$D$64:$D$107,0),MATCH(Y$7,'[1]2.2 Compressors_TA'!$J$7:$AD$7,0))</f>
        <v>0</v>
      </c>
    </row>
    <row r="67" spans="4:25" ht="11.25" x14ac:dyDescent="0.15">
      <c r="D67" s="56" t="str">
        <f t="shared" si="26"/>
        <v>4 Lurgi pipeline plus laterals</v>
      </c>
      <c r="J67" s="61">
        <f>INDEX('[1]2.2 Compressors_TA'!$J$64:$AD$107,MATCH($D67,'[1]2.2 Compressors_TA'!$D$64:$D$107,0),MATCH(J$7,'[1]2.2 Compressors_TA'!$J$7:$AD$7,0))</f>
        <v>0</v>
      </c>
      <c r="K67" s="61">
        <f>INDEX('[1]2.2 Compressors_TA'!$J$64:$AD$107,MATCH($D67,'[1]2.2 Compressors_TA'!$D$64:$D$107,0),MATCH(K$7,'[1]2.2 Compressors_TA'!$J$7:$AD$7,0))</f>
        <v>0</v>
      </c>
      <c r="L67" s="61">
        <f>INDEX('[1]2.2 Compressors_TA'!$J$64:$AD$107,MATCH($D67,'[1]2.2 Compressors_TA'!$D$64:$D$107,0),MATCH(L$7,'[1]2.2 Compressors_TA'!$J$7:$AD$7,0))</f>
        <v>0</v>
      </c>
      <c r="M67" s="61">
        <f>INDEX('[1]2.2 Compressors_TA'!$J$64:$AD$107,MATCH($D67,'[1]2.2 Compressors_TA'!$D$64:$D$107,0),MATCH(M$7,'[1]2.2 Compressors_TA'!$J$7:$AD$7,0))</f>
        <v>0</v>
      </c>
      <c r="N67" s="61">
        <f>INDEX('[1]2.2 Compressors_TA'!$J$64:$AD$107,MATCH($D67,'[1]2.2 Compressors_TA'!$D$64:$D$107,0),MATCH(N$7,'[1]2.2 Compressors_TA'!$J$7:$AD$7,0))</f>
        <v>0</v>
      </c>
      <c r="O67" s="61">
        <f>INDEX('[1]2.2 Compressors_TA'!$J$64:$AD$107,MATCH($D67,'[1]2.2 Compressors_TA'!$D$64:$D$107,0),MATCH(O$7,'[1]2.2 Compressors_TA'!$J$7:$AD$7,0))</f>
        <v>0</v>
      </c>
      <c r="P67" s="61">
        <f>INDEX('[1]2.2 Compressors_TA'!$J$64:$AD$107,MATCH($D67,'[1]2.2 Compressors_TA'!$D$64:$D$107,0),MATCH(P$7,'[1]2.2 Compressors_TA'!$J$7:$AD$7,0))</f>
        <v>0</v>
      </c>
      <c r="Q67" s="61">
        <f>INDEX('[1]2.2 Compressors_TA'!$J$64:$AD$107,MATCH($D67,'[1]2.2 Compressors_TA'!$D$64:$D$107,0),MATCH(Q$7,'[1]2.2 Compressors_TA'!$J$7:$AD$7,0))</f>
        <v>0</v>
      </c>
      <c r="R67" s="61">
        <f>INDEX('[1]2.2 Compressors_TA'!$J$64:$AD$107,MATCH($D67,'[1]2.2 Compressors_TA'!$D$64:$D$107,0),MATCH(R$7,'[1]2.2 Compressors_TA'!$J$7:$AD$7,0))</f>
        <v>0</v>
      </c>
      <c r="S67" s="61">
        <f>INDEX('[1]2.2 Compressors_TA'!$J$64:$AD$107,MATCH($D67,'[1]2.2 Compressors_TA'!$D$64:$D$107,0),MATCH(S$7,'[1]2.2 Compressors_TA'!$J$7:$AD$7,0))</f>
        <v>0</v>
      </c>
      <c r="T67" s="61">
        <f>INDEX('[1]2.2 Compressors_TA'!$J$64:$AD$107,MATCH($D67,'[1]2.2 Compressors_TA'!$D$64:$D$107,0),MATCH(T$7,'[1]2.2 Compressors_TA'!$J$7:$AD$7,0))</f>
        <v>0</v>
      </c>
      <c r="U67" s="61">
        <f>INDEX('[1]2.2 Compressors_TA'!$J$64:$AD$107,MATCH($D67,'[1]2.2 Compressors_TA'!$D$64:$D$107,0),MATCH(U$7,'[1]2.2 Compressors_TA'!$J$7:$AD$7,0))</f>
        <v>0</v>
      </c>
      <c r="V67" s="61">
        <f>INDEX('[1]2.2 Compressors_TA'!$J$64:$AD$107,MATCH($D67,'[1]2.2 Compressors_TA'!$D$64:$D$107,0),MATCH(V$7,'[1]2.2 Compressors_TA'!$J$7:$AD$7,0))</f>
        <v>0</v>
      </c>
      <c r="W67" s="61">
        <f>INDEX('[1]2.2 Compressors_TA'!$J$64:$AD$107,MATCH($D67,'[1]2.2 Compressors_TA'!$D$64:$D$107,0),MATCH(W$7,'[1]2.2 Compressors_TA'!$J$7:$AD$7,0))</f>
        <v>0</v>
      </c>
      <c r="X67" s="61">
        <f>INDEX('[1]2.2 Compressors_TA'!$J$64:$AD$107,MATCH($D67,'[1]2.2 Compressors_TA'!$D$64:$D$107,0),MATCH(X$7,'[1]2.2 Compressors_TA'!$J$7:$AD$7,0))</f>
        <v>0</v>
      </c>
      <c r="Y67" s="61">
        <f>INDEX('[1]2.2 Compressors_TA'!$J$64:$AD$107,MATCH($D67,'[1]2.2 Compressors_TA'!$D$64:$D$107,0),MATCH(Y$7,'[1]2.2 Compressors_TA'!$J$7:$AD$7,0))</f>
        <v>0</v>
      </c>
    </row>
    <row r="68" spans="4:25" ht="11.25" x14ac:dyDescent="0.15">
      <c r="D68" s="56" t="str">
        <f t="shared" si="26"/>
        <v>5 Bunyip to Pakenham</v>
      </c>
      <c r="J68" s="61">
        <f>INDEX('[1]2.2 Compressors_TA'!$J$64:$AD$107,MATCH($D68,'[1]2.2 Compressors_TA'!$D$64:$D$107,0),MATCH(J$7,'[1]2.2 Compressors_TA'!$J$7:$AD$7,0))</f>
        <v>0</v>
      </c>
      <c r="K68" s="61">
        <f>INDEX('[1]2.2 Compressors_TA'!$J$64:$AD$107,MATCH($D68,'[1]2.2 Compressors_TA'!$D$64:$D$107,0),MATCH(K$7,'[1]2.2 Compressors_TA'!$J$7:$AD$7,0))</f>
        <v>0</v>
      </c>
      <c r="L68" s="61">
        <f>INDEX('[1]2.2 Compressors_TA'!$J$64:$AD$107,MATCH($D68,'[1]2.2 Compressors_TA'!$D$64:$D$107,0),MATCH(L$7,'[1]2.2 Compressors_TA'!$J$7:$AD$7,0))</f>
        <v>0</v>
      </c>
      <c r="M68" s="61">
        <f>INDEX('[1]2.2 Compressors_TA'!$J$64:$AD$107,MATCH($D68,'[1]2.2 Compressors_TA'!$D$64:$D$107,0),MATCH(M$7,'[1]2.2 Compressors_TA'!$J$7:$AD$7,0))</f>
        <v>0</v>
      </c>
      <c r="N68" s="61">
        <f>INDEX('[1]2.2 Compressors_TA'!$J$64:$AD$107,MATCH($D68,'[1]2.2 Compressors_TA'!$D$64:$D$107,0),MATCH(N$7,'[1]2.2 Compressors_TA'!$J$7:$AD$7,0))</f>
        <v>0</v>
      </c>
      <c r="O68" s="61">
        <f>INDEX('[1]2.2 Compressors_TA'!$J$64:$AD$107,MATCH($D68,'[1]2.2 Compressors_TA'!$D$64:$D$107,0),MATCH(O$7,'[1]2.2 Compressors_TA'!$J$7:$AD$7,0))</f>
        <v>0</v>
      </c>
      <c r="P68" s="61">
        <f>INDEX('[1]2.2 Compressors_TA'!$J$64:$AD$107,MATCH($D68,'[1]2.2 Compressors_TA'!$D$64:$D$107,0),MATCH(P$7,'[1]2.2 Compressors_TA'!$J$7:$AD$7,0))</f>
        <v>0</v>
      </c>
      <c r="Q68" s="61">
        <f>INDEX('[1]2.2 Compressors_TA'!$J$64:$AD$107,MATCH($D68,'[1]2.2 Compressors_TA'!$D$64:$D$107,0),MATCH(Q$7,'[1]2.2 Compressors_TA'!$J$7:$AD$7,0))</f>
        <v>0</v>
      </c>
      <c r="R68" s="61">
        <f>INDEX('[1]2.2 Compressors_TA'!$J$64:$AD$107,MATCH($D68,'[1]2.2 Compressors_TA'!$D$64:$D$107,0),MATCH(R$7,'[1]2.2 Compressors_TA'!$J$7:$AD$7,0))</f>
        <v>0</v>
      </c>
      <c r="S68" s="61">
        <f>INDEX('[1]2.2 Compressors_TA'!$J$64:$AD$107,MATCH($D68,'[1]2.2 Compressors_TA'!$D$64:$D$107,0),MATCH(S$7,'[1]2.2 Compressors_TA'!$J$7:$AD$7,0))</f>
        <v>0</v>
      </c>
      <c r="T68" s="61">
        <f>INDEX('[1]2.2 Compressors_TA'!$J$64:$AD$107,MATCH($D68,'[1]2.2 Compressors_TA'!$D$64:$D$107,0),MATCH(T$7,'[1]2.2 Compressors_TA'!$J$7:$AD$7,0))</f>
        <v>0</v>
      </c>
      <c r="U68" s="61">
        <f>INDEX('[1]2.2 Compressors_TA'!$J$64:$AD$107,MATCH($D68,'[1]2.2 Compressors_TA'!$D$64:$D$107,0),MATCH(U$7,'[1]2.2 Compressors_TA'!$J$7:$AD$7,0))</f>
        <v>0</v>
      </c>
      <c r="V68" s="61">
        <f>INDEX('[1]2.2 Compressors_TA'!$J$64:$AD$107,MATCH($D68,'[1]2.2 Compressors_TA'!$D$64:$D$107,0),MATCH(V$7,'[1]2.2 Compressors_TA'!$J$7:$AD$7,0))</f>
        <v>0</v>
      </c>
      <c r="W68" s="61">
        <f>INDEX('[1]2.2 Compressors_TA'!$J$64:$AD$107,MATCH($D68,'[1]2.2 Compressors_TA'!$D$64:$D$107,0),MATCH(W$7,'[1]2.2 Compressors_TA'!$J$7:$AD$7,0))</f>
        <v>0</v>
      </c>
      <c r="X68" s="61">
        <f>INDEX('[1]2.2 Compressors_TA'!$J$64:$AD$107,MATCH($D68,'[1]2.2 Compressors_TA'!$D$64:$D$107,0),MATCH(X$7,'[1]2.2 Compressors_TA'!$J$7:$AD$7,0))</f>
        <v>0</v>
      </c>
      <c r="Y68" s="61">
        <f>INDEX('[1]2.2 Compressors_TA'!$J$64:$AD$107,MATCH($D68,'[1]2.2 Compressors_TA'!$D$64:$D$107,0),MATCH(Y$7,'[1]2.2 Compressors_TA'!$J$7:$AD$7,0))</f>
        <v>0</v>
      </c>
    </row>
    <row r="69" spans="4:25" ht="11.25" x14ac:dyDescent="0.15">
      <c r="D69" s="56" t="str">
        <f t="shared" si="26"/>
        <v>6 Pakenham to Wollert</v>
      </c>
      <c r="J69" s="61">
        <f>INDEX('[1]2.2 Compressors_TA'!$J$64:$AD$107,MATCH($D69,'[1]2.2 Compressors_TA'!$D$64:$D$107,0),MATCH(J$7,'[1]2.2 Compressors_TA'!$J$7:$AD$7,0))</f>
        <v>0</v>
      </c>
      <c r="K69" s="61">
        <f>INDEX('[1]2.2 Compressors_TA'!$J$64:$AD$107,MATCH($D69,'[1]2.2 Compressors_TA'!$D$64:$D$107,0),MATCH(K$7,'[1]2.2 Compressors_TA'!$J$7:$AD$7,0))</f>
        <v>0</v>
      </c>
      <c r="L69" s="61">
        <f>INDEX('[1]2.2 Compressors_TA'!$J$64:$AD$107,MATCH($D69,'[1]2.2 Compressors_TA'!$D$64:$D$107,0),MATCH(L$7,'[1]2.2 Compressors_TA'!$J$7:$AD$7,0))</f>
        <v>0</v>
      </c>
      <c r="M69" s="61">
        <f>INDEX('[1]2.2 Compressors_TA'!$J$64:$AD$107,MATCH($D69,'[1]2.2 Compressors_TA'!$D$64:$D$107,0),MATCH(M$7,'[1]2.2 Compressors_TA'!$J$7:$AD$7,0))</f>
        <v>0</v>
      </c>
      <c r="N69" s="61">
        <f>INDEX('[1]2.2 Compressors_TA'!$J$64:$AD$107,MATCH($D69,'[1]2.2 Compressors_TA'!$D$64:$D$107,0),MATCH(N$7,'[1]2.2 Compressors_TA'!$J$7:$AD$7,0))</f>
        <v>0</v>
      </c>
      <c r="O69" s="61">
        <f>INDEX('[1]2.2 Compressors_TA'!$J$64:$AD$107,MATCH($D69,'[1]2.2 Compressors_TA'!$D$64:$D$107,0),MATCH(O$7,'[1]2.2 Compressors_TA'!$J$7:$AD$7,0))</f>
        <v>0</v>
      </c>
      <c r="P69" s="61">
        <f>INDEX('[1]2.2 Compressors_TA'!$J$64:$AD$107,MATCH($D69,'[1]2.2 Compressors_TA'!$D$64:$D$107,0),MATCH(P$7,'[1]2.2 Compressors_TA'!$J$7:$AD$7,0))</f>
        <v>0</v>
      </c>
      <c r="Q69" s="61">
        <f>INDEX('[1]2.2 Compressors_TA'!$J$64:$AD$107,MATCH($D69,'[1]2.2 Compressors_TA'!$D$64:$D$107,0),MATCH(Q$7,'[1]2.2 Compressors_TA'!$J$7:$AD$7,0))</f>
        <v>0</v>
      </c>
      <c r="R69" s="61">
        <f>INDEX('[1]2.2 Compressors_TA'!$J$64:$AD$107,MATCH($D69,'[1]2.2 Compressors_TA'!$D$64:$D$107,0),MATCH(R$7,'[1]2.2 Compressors_TA'!$J$7:$AD$7,0))</f>
        <v>0</v>
      </c>
      <c r="S69" s="61">
        <f>INDEX('[1]2.2 Compressors_TA'!$J$64:$AD$107,MATCH($D69,'[1]2.2 Compressors_TA'!$D$64:$D$107,0),MATCH(S$7,'[1]2.2 Compressors_TA'!$J$7:$AD$7,0))</f>
        <v>0</v>
      </c>
      <c r="T69" s="61">
        <f>INDEX('[1]2.2 Compressors_TA'!$J$64:$AD$107,MATCH($D69,'[1]2.2 Compressors_TA'!$D$64:$D$107,0),MATCH(T$7,'[1]2.2 Compressors_TA'!$J$7:$AD$7,0))</f>
        <v>0</v>
      </c>
      <c r="U69" s="61">
        <f>INDEX('[1]2.2 Compressors_TA'!$J$64:$AD$107,MATCH($D69,'[1]2.2 Compressors_TA'!$D$64:$D$107,0),MATCH(U$7,'[1]2.2 Compressors_TA'!$J$7:$AD$7,0))</f>
        <v>0</v>
      </c>
      <c r="V69" s="61">
        <f>INDEX('[1]2.2 Compressors_TA'!$J$64:$AD$107,MATCH($D69,'[1]2.2 Compressors_TA'!$D$64:$D$107,0),MATCH(V$7,'[1]2.2 Compressors_TA'!$J$7:$AD$7,0))</f>
        <v>0</v>
      </c>
      <c r="W69" s="61">
        <f>INDEX('[1]2.2 Compressors_TA'!$J$64:$AD$107,MATCH($D69,'[1]2.2 Compressors_TA'!$D$64:$D$107,0),MATCH(W$7,'[1]2.2 Compressors_TA'!$J$7:$AD$7,0))</f>
        <v>0</v>
      </c>
      <c r="X69" s="61">
        <f>INDEX('[1]2.2 Compressors_TA'!$J$64:$AD$107,MATCH($D69,'[1]2.2 Compressors_TA'!$D$64:$D$107,0),MATCH(X$7,'[1]2.2 Compressors_TA'!$J$7:$AD$7,0))</f>
        <v>0</v>
      </c>
      <c r="Y69" s="61">
        <f>INDEX('[1]2.2 Compressors_TA'!$J$64:$AD$107,MATCH($D69,'[1]2.2 Compressors_TA'!$D$64:$D$107,0),MATCH(Y$7,'[1]2.2 Compressors_TA'!$J$7:$AD$7,0))</f>
        <v>0</v>
      </c>
    </row>
    <row r="70" spans="4:25" ht="11.25" x14ac:dyDescent="0.15">
      <c r="D70" s="56" t="str">
        <f t="shared" si="26"/>
        <v>7 Pakenham to Dandenong</v>
      </c>
      <c r="J70" s="61">
        <f>INDEX('[1]2.2 Compressors_TA'!$J$64:$AD$107,MATCH($D70,'[1]2.2 Compressors_TA'!$D$64:$D$107,0),MATCH(J$7,'[1]2.2 Compressors_TA'!$J$7:$AD$7,0))</f>
        <v>0</v>
      </c>
      <c r="K70" s="61">
        <f>INDEX('[1]2.2 Compressors_TA'!$J$64:$AD$107,MATCH($D70,'[1]2.2 Compressors_TA'!$D$64:$D$107,0),MATCH(K$7,'[1]2.2 Compressors_TA'!$J$7:$AD$7,0))</f>
        <v>0</v>
      </c>
      <c r="L70" s="61">
        <f>INDEX('[1]2.2 Compressors_TA'!$J$64:$AD$107,MATCH($D70,'[1]2.2 Compressors_TA'!$D$64:$D$107,0),MATCH(L$7,'[1]2.2 Compressors_TA'!$J$7:$AD$7,0))</f>
        <v>0</v>
      </c>
      <c r="M70" s="61">
        <f>INDEX('[1]2.2 Compressors_TA'!$J$64:$AD$107,MATCH($D70,'[1]2.2 Compressors_TA'!$D$64:$D$107,0),MATCH(M$7,'[1]2.2 Compressors_TA'!$J$7:$AD$7,0))</f>
        <v>0</v>
      </c>
      <c r="N70" s="61">
        <f>INDEX('[1]2.2 Compressors_TA'!$J$64:$AD$107,MATCH($D70,'[1]2.2 Compressors_TA'!$D$64:$D$107,0),MATCH(N$7,'[1]2.2 Compressors_TA'!$J$7:$AD$7,0))</f>
        <v>0</v>
      </c>
      <c r="O70" s="61">
        <f>INDEX('[1]2.2 Compressors_TA'!$J$64:$AD$107,MATCH($D70,'[1]2.2 Compressors_TA'!$D$64:$D$107,0),MATCH(O$7,'[1]2.2 Compressors_TA'!$J$7:$AD$7,0))</f>
        <v>0</v>
      </c>
      <c r="P70" s="61">
        <f>INDEX('[1]2.2 Compressors_TA'!$J$64:$AD$107,MATCH($D70,'[1]2.2 Compressors_TA'!$D$64:$D$107,0),MATCH(P$7,'[1]2.2 Compressors_TA'!$J$7:$AD$7,0))</f>
        <v>0</v>
      </c>
      <c r="Q70" s="61">
        <f>INDEX('[1]2.2 Compressors_TA'!$J$64:$AD$107,MATCH($D70,'[1]2.2 Compressors_TA'!$D$64:$D$107,0),MATCH(Q$7,'[1]2.2 Compressors_TA'!$J$7:$AD$7,0))</f>
        <v>0</v>
      </c>
      <c r="R70" s="61">
        <f>INDEX('[1]2.2 Compressors_TA'!$J$64:$AD$107,MATCH($D70,'[1]2.2 Compressors_TA'!$D$64:$D$107,0),MATCH(R$7,'[1]2.2 Compressors_TA'!$J$7:$AD$7,0))</f>
        <v>0</v>
      </c>
      <c r="S70" s="61">
        <f>INDEX('[1]2.2 Compressors_TA'!$J$64:$AD$107,MATCH($D70,'[1]2.2 Compressors_TA'!$D$64:$D$107,0),MATCH(S$7,'[1]2.2 Compressors_TA'!$J$7:$AD$7,0))</f>
        <v>0</v>
      </c>
      <c r="T70" s="61">
        <f>INDEX('[1]2.2 Compressors_TA'!$J$64:$AD$107,MATCH($D70,'[1]2.2 Compressors_TA'!$D$64:$D$107,0),MATCH(T$7,'[1]2.2 Compressors_TA'!$J$7:$AD$7,0))</f>
        <v>0</v>
      </c>
      <c r="U70" s="61">
        <f>INDEX('[1]2.2 Compressors_TA'!$J$64:$AD$107,MATCH($D70,'[1]2.2 Compressors_TA'!$D$64:$D$107,0),MATCH(U$7,'[1]2.2 Compressors_TA'!$J$7:$AD$7,0))</f>
        <v>0</v>
      </c>
      <c r="V70" s="61">
        <f>INDEX('[1]2.2 Compressors_TA'!$J$64:$AD$107,MATCH($D70,'[1]2.2 Compressors_TA'!$D$64:$D$107,0),MATCH(V$7,'[1]2.2 Compressors_TA'!$J$7:$AD$7,0))</f>
        <v>0</v>
      </c>
      <c r="W70" s="61">
        <f>INDEX('[1]2.2 Compressors_TA'!$J$64:$AD$107,MATCH($D70,'[1]2.2 Compressors_TA'!$D$64:$D$107,0),MATCH(W$7,'[1]2.2 Compressors_TA'!$J$7:$AD$7,0))</f>
        <v>0</v>
      </c>
      <c r="X70" s="61">
        <f>INDEX('[1]2.2 Compressors_TA'!$J$64:$AD$107,MATCH($D70,'[1]2.2 Compressors_TA'!$D$64:$D$107,0),MATCH(X$7,'[1]2.2 Compressors_TA'!$J$7:$AD$7,0))</f>
        <v>0</v>
      </c>
      <c r="Y70" s="61">
        <f>INDEX('[1]2.2 Compressors_TA'!$J$64:$AD$107,MATCH($D70,'[1]2.2 Compressors_TA'!$D$64:$D$107,0),MATCH(Y$7,'[1]2.2 Compressors_TA'!$J$7:$AD$7,0))</f>
        <v>0</v>
      </c>
    </row>
    <row r="71" spans="4:25" ht="11.25" x14ac:dyDescent="0.15">
      <c r="D71" s="56" t="str">
        <f t="shared" si="26"/>
        <v>8 Dandenong to St. Kilda</v>
      </c>
      <c r="J71" s="61">
        <f>INDEX('[1]2.2 Compressors_TA'!$J$64:$AD$107,MATCH($D71,'[1]2.2 Compressors_TA'!$D$64:$D$107,0),MATCH(J$7,'[1]2.2 Compressors_TA'!$J$7:$AD$7,0))</f>
        <v>0</v>
      </c>
      <c r="K71" s="61">
        <f>INDEX('[1]2.2 Compressors_TA'!$J$64:$AD$107,MATCH($D71,'[1]2.2 Compressors_TA'!$D$64:$D$107,0),MATCH(K$7,'[1]2.2 Compressors_TA'!$J$7:$AD$7,0))</f>
        <v>0</v>
      </c>
      <c r="L71" s="61">
        <f>INDEX('[1]2.2 Compressors_TA'!$J$64:$AD$107,MATCH($D71,'[1]2.2 Compressors_TA'!$D$64:$D$107,0),MATCH(L$7,'[1]2.2 Compressors_TA'!$J$7:$AD$7,0))</f>
        <v>0</v>
      </c>
      <c r="M71" s="61">
        <f>INDEX('[1]2.2 Compressors_TA'!$J$64:$AD$107,MATCH($D71,'[1]2.2 Compressors_TA'!$D$64:$D$107,0),MATCH(M$7,'[1]2.2 Compressors_TA'!$J$7:$AD$7,0))</f>
        <v>0</v>
      </c>
      <c r="N71" s="61">
        <f>INDEX('[1]2.2 Compressors_TA'!$J$64:$AD$107,MATCH($D71,'[1]2.2 Compressors_TA'!$D$64:$D$107,0),MATCH(N$7,'[1]2.2 Compressors_TA'!$J$7:$AD$7,0))</f>
        <v>0</v>
      </c>
      <c r="O71" s="61">
        <f>INDEX('[1]2.2 Compressors_TA'!$J$64:$AD$107,MATCH($D71,'[1]2.2 Compressors_TA'!$D$64:$D$107,0),MATCH(O$7,'[1]2.2 Compressors_TA'!$J$7:$AD$7,0))</f>
        <v>0</v>
      </c>
      <c r="P71" s="61">
        <f>INDEX('[1]2.2 Compressors_TA'!$J$64:$AD$107,MATCH($D71,'[1]2.2 Compressors_TA'!$D$64:$D$107,0),MATCH(P$7,'[1]2.2 Compressors_TA'!$J$7:$AD$7,0))</f>
        <v>0</v>
      </c>
      <c r="Q71" s="61">
        <f>INDEX('[1]2.2 Compressors_TA'!$J$64:$AD$107,MATCH($D71,'[1]2.2 Compressors_TA'!$D$64:$D$107,0),MATCH(Q$7,'[1]2.2 Compressors_TA'!$J$7:$AD$7,0))</f>
        <v>0</v>
      </c>
      <c r="R71" s="61">
        <f>INDEX('[1]2.2 Compressors_TA'!$J$64:$AD$107,MATCH($D71,'[1]2.2 Compressors_TA'!$D$64:$D$107,0),MATCH(R$7,'[1]2.2 Compressors_TA'!$J$7:$AD$7,0))</f>
        <v>0</v>
      </c>
      <c r="S71" s="61">
        <f>INDEX('[1]2.2 Compressors_TA'!$J$64:$AD$107,MATCH($D71,'[1]2.2 Compressors_TA'!$D$64:$D$107,0),MATCH(S$7,'[1]2.2 Compressors_TA'!$J$7:$AD$7,0))</f>
        <v>0</v>
      </c>
      <c r="T71" s="61">
        <f>INDEX('[1]2.2 Compressors_TA'!$J$64:$AD$107,MATCH($D71,'[1]2.2 Compressors_TA'!$D$64:$D$107,0),MATCH(T$7,'[1]2.2 Compressors_TA'!$J$7:$AD$7,0))</f>
        <v>0</v>
      </c>
      <c r="U71" s="61">
        <f>INDEX('[1]2.2 Compressors_TA'!$J$64:$AD$107,MATCH($D71,'[1]2.2 Compressors_TA'!$D$64:$D$107,0),MATCH(U$7,'[1]2.2 Compressors_TA'!$J$7:$AD$7,0))</f>
        <v>0</v>
      </c>
      <c r="V71" s="61">
        <f>INDEX('[1]2.2 Compressors_TA'!$J$64:$AD$107,MATCH($D71,'[1]2.2 Compressors_TA'!$D$64:$D$107,0),MATCH(V$7,'[1]2.2 Compressors_TA'!$J$7:$AD$7,0))</f>
        <v>0</v>
      </c>
      <c r="W71" s="61">
        <f>INDEX('[1]2.2 Compressors_TA'!$J$64:$AD$107,MATCH($D71,'[1]2.2 Compressors_TA'!$D$64:$D$107,0),MATCH(W$7,'[1]2.2 Compressors_TA'!$J$7:$AD$7,0))</f>
        <v>0</v>
      </c>
      <c r="X71" s="61">
        <f>INDEX('[1]2.2 Compressors_TA'!$J$64:$AD$107,MATCH($D71,'[1]2.2 Compressors_TA'!$D$64:$D$107,0),MATCH(X$7,'[1]2.2 Compressors_TA'!$J$7:$AD$7,0))</f>
        <v>0</v>
      </c>
      <c r="Y71" s="61">
        <f>INDEX('[1]2.2 Compressors_TA'!$J$64:$AD$107,MATCH($D71,'[1]2.2 Compressors_TA'!$D$64:$D$107,0),MATCH(Y$7,'[1]2.2 Compressors_TA'!$J$7:$AD$7,0))</f>
        <v>0</v>
      </c>
    </row>
    <row r="72" spans="4:25" ht="11.25" x14ac:dyDescent="0.15">
      <c r="D72" s="56" t="str">
        <f t="shared" si="26"/>
        <v>9 St. Kilda to Werribee</v>
      </c>
      <c r="J72" s="61">
        <f>INDEX('[1]2.2 Compressors_TA'!$J$64:$AD$107,MATCH($D72,'[1]2.2 Compressors_TA'!$D$64:$D$107,0),MATCH(J$7,'[1]2.2 Compressors_TA'!$J$7:$AD$7,0))</f>
        <v>1902714.95</v>
      </c>
      <c r="K72" s="61">
        <f>INDEX('[1]2.2 Compressors_TA'!$J$64:$AD$107,MATCH($D72,'[1]2.2 Compressors_TA'!$D$64:$D$107,0),MATCH(K$7,'[1]2.2 Compressors_TA'!$J$7:$AD$7,0))</f>
        <v>795635.71999999986</v>
      </c>
      <c r="L72" s="61">
        <f>INDEX('[1]2.2 Compressors_TA'!$J$64:$AD$107,MATCH($D72,'[1]2.2 Compressors_TA'!$D$64:$D$107,0),MATCH(L$7,'[1]2.2 Compressors_TA'!$J$7:$AD$7,0))</f>
        <v>946448.48</v>
      </c>
      <c r="M72" s="61">
        <f>INDEX('[1]2.2 Compressors_TA'!$J$64:$AD$107,MATCH($D72,'[1]2.2 Compressors_TA'!$D$64:$D$107,0),MATCH(M$7,'[1]2.2 Compressors_TA'!$J$7:$AD$7,0))</f>
        <v>5190926.1799999988</v>
      </c>
      <c r="N72" s="61">
        <f>INDEX('[1]2.2 Compressors_TA'!$J$64:$AD$107,MATCH($D72,'[1]2.2 Compressors_TA'!$D$64:$D$107,0),MATCH(N$7,'[1]2.2 Compressors_TA'!$J$7:$AD$7,0))</f>
        <v>5026171.21</v>
      </c>
      <c r="O72" s="61">
        <f>INDEX('[1]2.2 Compressors_TA'!$J$64:$AD$107,MATCH($D72,'[1]2.2 Compressors_TA'!$D$64:$D$107,0),MATCH(O$7,'[1]2.2 Compressors_TA'!$J$7:$AD$7,0))</f>
        <v>464565.61</v>
      </c>
      <c r="P72" s="61">
        <f>INDEX('[1]2.2 Compressors_TA'!$J$64:$AD$107,MATCH($D72,'[1]2.2 Compressors_TA'!$D$64:$D$107,0),MATCH(P$7,'[1]2.2 Compressors_TA'!$J$7:$AD$7,0))</f>
        <v>0</v>
      </c>
      <c r="Q72" s="61">
        <f>INDEX('[1]2.2 Compressors_TA'!$J$64:$AD$107,MATCH($D72,'[1]2.2 Compressors_TA'!$D$64:$D$107,0),MATCH(Q$7,'[1]2.2 Compressors_TA'!$J$7:$AD$7,0))</f>
        <v>439724.63999999996</v>
      </c>
      <c r="R72" s="61">
        <f>INDEX('[1]2.2 Compressors_TA'!$J$64:$AD$107,MATCH($D72,'[1]2.2 Compressors_TA'!$D$64:$D$107,0),MATCH(R$7,'[1]2.2 Compressors_TA'!$J$7:$AD$7,0))</f>
        <v>1578530.81</v>
      </c>
      <c r="S72" s="61">
        <f>INDEX('[1]2.2 Compressors_TA'!$J$64:$AD$107,MATCH($D72,'[1]2.2 Compressors_TA'!$D$64:$D$107,0),MATCH(S$7,'[1]2.2 Compressors_TA'!$J$7:$AD$7,0))</f>
        <v>3128355.2031869953</v>
      </c>
      <c r="T72" s="61">
        <f>INDEX('[1]2.2 Compressors_TA'!$J$64:$AD$107,MATCH($D72,'[1]2.2 Compressors_TA'!$D$64:$D$107,0),MATCH(T$7,'[1]2.2 Compressors_TA'!$J$7:$AD$7,0))</f>
        <v>0</v>
      </c>
      <c r="U72" s="61">
        <f>INDEX('[1]2.2 Compressors_TA'!$J$64:$AD$107,MATCH($D72,'[1]2.2 Compressors_TA'!$D$64:$D$107,0),MATCH(U$7,'[1]2.2 Compressors_TA'!$J$7:$AD$7,0))</f>
        <v>0</v>
      </c>
      <c r="V72" s="61">
        <f>INDEX('[1]2.2 Compressors_TA'!$J$64:$AD$107,MATCH($D72,'[1]2.2 Compressors_TA'!$D$64:$D$107,0),MATCH(V$7,'[1]2.2 Compressors_TA'!$J$7:$AD$7,0))</f>
        <v>0</v>
      </c>
      <c r="W72" s="61">
        <f>INDEX('[1]2.2 Compressors_TA'!$J$64:$AD$107,MATCH($D72,'[1]2.2 Compressors_TA'!$D$64:$D$107,0),MATCH(W$7,'[1]2.2 Compressors_TA'!$J$7:$AD$7,0))</f>
        <v>0</v>
      </c>
      <c r="X72" s="61">
        <f>INDEX('[1]2.2 Compressors_TA'!$J$64:$AD$107,MATCH($D72,'[1]2.2 Compressors_TA'!$D$64:$D$107,0),MATCH(X$7,'[1]2.2 Compressors_TA'!$J$7:$AD$7,0))</f>
        <v>0</v>
      </c>
      <c r="Y72" s="61">
        <f>INDEX('[1]2.2 Compressors_TA'!$J$64:$AD$107,MATCH($D72,'[1]2.2 Compressors_TA'!$D$64:$D$107,0),MATCH(Y$7,'[1]2.2 Compressors_TA'!$J$7:$AD$7,0))</f>
        <v>0</v>
      </c>
    </row>
    <row r="73" spans="4:25" ht="11.25" x14ac:dyDescent="0.15">
      <c r="D73" s="56" t="str">
        <f t="shared" si="26"/>
        <v>10 Werribee to Geelong</v>
      </c>
      <c r="J73" s="61">
        <f>INDEX('[1]2.2 Compressors_TA'!$J$64:$AD$107,MATCH($D73,'[1]2.2 Compressors_TA'!$D$64:$D$107,0),MATCH(J$7,'[1]2.2 Compressors_TA'!$J$7:$AD$7,0))</f>
        <v>0</v>
      </c>
      <c r="K73" s="61">
        <f>INDEX('[1]2.2 Compressors_TA'!$J$64:$AD$107,MATCH($D73,'[1]2.2 Compressors_TA'!$D$64:$D$107,0),MATCH(K$7,'[1]2.2 Compressors_TA'!$J$7:$AD$7,0))</f>
        <v>0</v>
      </c>
      <c r="L73" s="61">
        <f>INDEX('[1]2.2 Compressors_TA'!$J$64:$AD$107,MATCH($D73,'[1]2.2 Compressors_TA'!$D$64:$D$107,0),MATCH(L$7,'[1]2.2 Compressors_TA'!$J$7:$AD$7,0))</f>
        <v>0</v>
      </c>
      <c r="M73" s="61">
        <f>INDEX('[1]2.2 Compressors_TA'!$J$64:$AD$107,MATCH($D73,'[1]2.2 Compressors_TA'!$D$64:$D$107,0),MATCH(M$7,'[1]2.2 Compressors_TA'!$J$7:$AD$7,0))</f>
        <v>0</v>
      </c>
      <c r="N73" s="61">
        <f>INDEX('[1]2.2 Compressors_TA'!$J$64:$AD$107,MATCH($D73,'[1]2.2 Compressors_TA'!$D$64:$D$107,0),MATCH(N$7,'[1]2.2 Compressors_TA'!$J$7:$AD$7,0))</f>
        <v>0</v>
      </c>
      <c r="O73" s="61">
        <f>INDEX('[1]2.2 Compressors_TA'!$J$64:$AD$107,MATCH($D73,'[1]2.2 Compressors_TA'!$D$64:$D$107,0),MATCH(O$7,'[1]2.2 Compressors_TA'!$J$7:$AD$7,0))</f>
        <v>0</v>
      </c>
      <c r="P73" s="61">
        <f>INDEX('[1]2.2 Compressors_TA'!$J$64:$AD$107,MATCH($D73,'[1]2.2 Compressors_TA'!$D$64:$D$107,0),MATCH(P$7,'[1]2.2 Compressors_TA'!$J$7:$AD$7,0))</f>
        <v>0</v>
      </c>
      <c r="Q73" s="61">
        <f>INDEX('[1]2.2 Compressors_TA'!$J$64:$AD$107,MATCH($D73,'[1]2.2 Compressors_TA'!$D$64:$D$107,0),MATCH(Q$7,'[1]2.2 Compressors_TA'!$J$7:$AD$7,0))</f>
        <v>0</v>
      </c>
      <c r="R73" s="61">
        <f>INDEX('[1]2.2 Compressors_TA'!$J$64:$AD$107,MATCH($D73,'[1]2.2 Compressors_TA'!$D$64:$D$107,0),MATCH(R$7,'[1]2.2 Compressors_TA'!$J$7:$AD$7,0))</f>
        <v>0</v>
      </c>
      <c r="S73" s="61">
        <f>INDEX('[1]2.2 Compressors_TA'!$J$64:$AD$107,MATCH($D73,'[1]2.2 Compressors_TA'!$D$64:$D$107,0),MATCH(S$7,'[1]2.2 Compressors_TA'!$J$7:$AD$7,0))</f>
        <v>0</v>
      </c>
      <c r="T73" s="61">
        <f>INDEX('[1]2.2 Compressors_TA'!$J$64:$AD$107,MATCH($D73,'[1]2.2 Compressors_TA'!$D$64:$D$107,0),MATCH(T$7,'[1]2.2 Compressors_TA'!$J$7:$AD$7,0))</f>
        <v>0</v>
      </c>
      <c r="U73" s="61">
        <f>INDEX('[1]2.2 Compressors_TA'!$J$64:$AD$107,MATCH($D73,'[1]2.2 Compressors_TA'!$D$64:$D$107,0),MATCH(U$7,'[1]2.2 Compressors_TA'!$J$7:$AD$7,0))</f>
        <v>0</v>
      </c>
      <c r="V73" s="61">
        <f>INDEX('[1]2.2 Compressors_TA'!$J$64:$AD$107,MATCH($D73,'[1]2.2 Compressors_TA'!$D$64:$D$107,0),MATCH(V$7,'[1]2.2 Compressors_TA'!$J$7:$AD$7,0))</f>
        <v>0</v>
      </c>
      <c r="W73" s="61">
        <f>INDEX('[1]2.2 Compressors_TA'!$J$64:$AD$107,MATCH($D73,'[1]2.2 Compressors_TA'!$D$64:$D$107,0),MATCH(W$7,'[1]2.2 Compressors_TA'!$J$7:$AD$7,0))</f>
        <v>0</v>
      </c>
      <c r="X73" s="61">
        <f>INDEX('[1]2.2 Compressors_TA'!$J$64:$AD$107,MATCH($D73,'[1]2.2 Compressors_TA'!$D$64:$D$107,0),MATCH(X$7,'[1]2.2 Compressors_TA'!$J$7:$AD$7,0))</f>
        <v>0</v>
      </c>
      <c r="Y73" s="61">
        <f>INDEX('[1]2.2 Compressors_TA'!$J$64:$AD$107,MATCH($D73,'[1]2.2 Compressors_TA'!$D$64:$D$107,0),MATCH(Y$7,'[1]2.2 Compressors_TA'!$J$7:$AD$7,0))</f>
        <v>0</v>
      </c>
    </row>
    <row r="74" spans="4:25" ht="11.25" x14ac:dyDescent="0.15">
      <c r="D74" s="56" t="str">
        <f t="shared" si="26"/>
        <v>11 Brooklyn to Ballan Junction</v>
      </c>
      <c r="J74" s="61">
        <f>INDEX('[1]2.2 Compressors_TA'!$J$64:$AD$107,MATCH($D74,'[1]2.2 Compressors_TA'!$D$64:$D$107,0),MATCH(J$7,'[1]2.2 Compressors_TA'!$J$7:$AD$7,0))</f>
        <v>0</v>
      </c>
      <c r="K74" s="61">
        <f>INDEX('[1]2.2 Compressors_TA'!$J$64:$AD$107,MATCH($D74,'[1]2.2 Compressors_TA'!$D$64:$D$107,0),MATCH(K$7,'[1]2.2 Compressors_TA'!$J$7:$AD$7,0))</f>
        <v>0</v>
      </c>
      <c r="L74" s="61">
        <f>INDEX('[1]2.2 Compressors_TA'!$J$64:$AD$107,MATCH($D74,'[1]2.2 Compressors_TA'!$D$64:$D$107,0),MATCH(L$7,'[1]2.2 Compressors_TA'!$J$7:$AD$7,0))</f>
        <v>0</v>
      </c>
      <c r="M74" s="61">
        <f>INDEX('[1]2.2 Compressors_TA'!$J$64:$AD$107,MATCH($D74,'[1]2.2 Compressors_TA'!$D$64:$D$107,0),MATCH(M$7,'[1]2.2 Compressors_TA'!$J$7:$AD$7,0))</f>
        <v>0</v>
      </c>
      <c r="N74" s="61">
        <f>INDEX('[1]2.2 Compressors_TA'!$J$64:$AD$107,MATCH($D74,'[1]2.2 Compressors_TA'!$D$64:$D$107,0),MATCH(N$7,'[1]2.2 Compressors_TA'!$J$7:$AD$7,0))</f>
        <v>0</v>
      </c>
      <c r="O74" s="61">
        <f>INDEX('[1]2.2 Compressors_TA'!$J$64:$AD$107,MATCH($D74,'[1]2.2 Compressors_TA'!$D$64:$D$107,0),MATCH(O$7,'[1]2.2 Compressors_TA'!$J$7:$AD$7,0))</f>
        <v>0</v>
      </c>
      <c r="P74" s="61">
        <f>INDEX('[1]2.2 Compressors_TA'!$J$64:$AD$107,MATCH($D74,'[1]2.2 Compressors_TA'!$D$64:$D$107,0),MATCH(P$7,'[1]2.2 Compressors_TA'!$J$7:$AD$7,0))</f>
        <v>6198.76</v>
      </c>
      <c r="Q74" s="61">
        <f>INDEX('[1]2.2 Compressors_TA'!$J$64:$AD$107,MATCH($D74,'[1]2.2 Compressors_TA'!$D$64:$D$107,0),MATCH(Q$7,'[1]2.2 Compressors_TA'!$J$7:$AD$7,0))</f>
        <v>511709.18999999994</v>
      </c>
      <c r="R74" s="61">
        <f>INDEX('[1]2.2 Compressors_TA'!$J$64:$AD$107,MATCH($D74,'[1]2.2 Compressors_TA'!$D$64:$D$107,0),MATCH(R$7,'[1]2.2 Compressors_TA'!$J$7:$AD$7,0))</f>
        <v>592393.19999999995</v>
      </c>
      <c r="S74" s="61">
        <f>INDEX('[1]2.2 Compressors_TA'!$J$64:$AD$107,MATCH($D74,'[1]2.2 Compressors_TA'!$D$64:$D$107,0),MATCH(S$7,'[1]2.2 Compressors_TA'!$J$7:$AD$7,0))</f>
        <v>896669.23114932177</v>
      </c>
      <c r="T74" s="61">
        <f>INDEX('[1]2.2 Compressors_TA'!$J$64:$AD$107,MATCH($D74,'[1]2.2 Compressors_TA'!$D$64:$D$107,0),MATCH(T$7,'[1]2.2 Compressors_TA'!$J$7:$AD$7,0))</f>
        <v>609413.07236742263</v>
      </c>
      <c r="U74" s="61">
        <f>INDEX('[1]2.2 Compressors_TA'!$J$64:$AD$107,MATCH($D74,'[1]2.2 Compressors_TA'!$D$64:$D$107,0),MATCH(U$7,'[1]2.2 Compressors_TA'!$J$7:$AD$7,0))</f>
        <v>0</v>
      </c>
      <c r="V74" s="61">
        <f>INDEX('[1]2.2 Compressors_TA'!$J$64:$AD$107,MATCH($D74,'[1]2.2 Compressors_TA'!$D$64:$D$107,0),MATCH(V$7,'[1]2.2 Compressors_TA'!$J$7:$AD$7,0))</f>
        <v>0</v>
      </c>
      <c r="W74" s="61">
        <f>INDEX('[1]2.2 Compressors_TA'!$J$64:$AD$107,MATCH($D74,'[1]2.2 Compressors_TA'!$D$64:$D$107,0),MATCH(W$7,'[1]2.2 Compressors_TA'!$J$7:$AD$7,0))</f>
        <v>0</v>
      </c>
      <c r="X74" s="61">
        <f>INDEX('[1]2.2 Compressors_TA'!$J$64:$AD$107,MATCH($D74,'[1]2.2 Compressors_TA'!$D$64:$D$107,0),MATCH(X$7,'[1]2.2 Compressors_TA'!$J$7:$AD$7,0))</f>
        <v>0</v>
      </c>
      <c r="Y74" s="61">
        <f>INDEX('[1]2.2 Compressors_TA'!$J$64:$AD$107,MATCH($D74,'[1]2.2 Compressors_TA'!$D$64:$D$107,0),MATCH(Y$7,'[1]2.2 Compressors_TA'!$J$7:$AD$7,0))</f>
        <v>0</v>
      </c>
    </row>
    <row r="75" spans="4:25" ht="11.25" x14ac:dyDescent="0.15">
      <c r="D75" s="56" t="str">
        <f t="shared" si="26"/>
        <v>12 Ballan Junction to Ballarat</v>
      </c>
      <c r="J75" s="61">
        <f>INDEX('[1]2.2 Compressors_TA'!$J$64:$AD$107,MATCH($D75,'[1]2.2 Compressors_TA'!$D$64:$D$107,0),MATCH(J$7,'[1]2.2 Compressors_TA'!$J$7:$AD$7,0))</f>
        <v>0</v>
      </c>
      <c r="K75" s="61">
        <f>INDEX('[1]2.2 Compressors_TA'!$J$64:$AD$107,MATCH($D75,'[1]2.2 Compressors_TA'!$D$64:$D$107,0),MATCH(K$7,'[1]2.2 Compressors_TA'!$J$7:$AD$7,0))</f>
        <v>0</v>
      </c>
      <c r="L75" s="61">
        <f>INDEX('[1]2.2 Compressors_TA'!$J$64:$AD$107,MATCH($D75,'[1]2.2 Compressors_TA'!$D$64:$D$107,0),MATCH(L$7,'[1]2.2 Compressors_TA'!$J$7:$AD$7,0))</f>
        <v>0</v>
      </c>
      <c r="M75" s="61">
        <f>INDEX('[1]2.2 Compressors_TA'!$J$64:$AD$107,MATCH($D75,'[1]2.2 Compressors_TA'!$D$64:$D$107,0),MATCH(M$7,'[1]2.2 Compressors_TA'!$J$7:$AD$7,0))</f>
        <v>0</v>
      </c>
      <c r="N75" s="61">
        <f>INDEX('[1]2.2 Compressors_TA'!$J$64:$AD$107,MATCH($D75,'[1]2.2 Compressors_TA'!$D$64:$D$107,0),MATCH(N$7,'[1]2.2 Compressors_TA'!$J$7:$AD$7,0))</f>
        <v>0</v>
      </c>
      <c r="O75" s="61">
        <f>INDEX('[1]2.2 Compressors_TA'!$J$64:$AD$107,MATCH($D75,'[1]2.2 Compressors_TA'!$D$64:$D$107,0),MATCH(O$7,'[1]2.2 Compressors_TA'!$J$7:$AD$7,0))</f>
        <v>0</v>
      </c>
      <c r="P75" s="61">
        <f>INDEX('[1]2.2 Compressors_TA'!$J$64:$AD$107,MATCH($D75,'[1]2.2 Compressors_TA'!$D$64:$D$107,0),MATCH(P$7,'[1]2.2 Compressors_TA'!$J$7:$AD$7,0))</f>
        <v>0</v>
      </c>
      <c r="Q75" s="61">
        <f>INDEX('[1]2.2 Compressors_TA'!$J$64:$AD$107,MATCH($D75,'[1]2.2 Compressors_TA'!$D$64:$D$107,0),MATCH(Q$7,'[1]2.2 Compressors_TA'!$J$7:$AD$7,0))</f>
        <v>0</v>
      </c>
      <c r="R75" s="61">
        <f>INDEX('[1]2.2 Compressors_TA'!$J$64:$AD$107,MATCH($D75,'[1]2.2 Compressors_TA'!$D$64:$D$107,0),MATCH(R$7,'[1]2.2 Compressors_TA'!$J$7:$AD$7,0))</f>
        <v>0</v>
      </c>
      <c r="S75" s="61">
        <f>INDEX('[1]2.2 Compressors_TA'!$J$64:$AD$107,MATCH($D75,'[1]2.2 Compressors_TA'!$D$64:$D$107,0),MATCH(S$7,'[1]2.2 Compressors_TA'!$J$7:$AD$7,0))</f>
        <v>0</v>
      </c>
      <c r="T75" s="61">
        <f>INDEX('[1]2.2 Compressors_TA'!$J$64:$AD$107,MATCH($D75,'[1]2.2 Compressors_TA'!$D$64:$D$107,0),MATCH(T$7,'[1]2.2 Compressors_TA'!$J$7:$AD$7,0))</f>
        <v>0</v>
      </c>
      <c r="U75" s="61">
        <f>INDEX('[1]2.2 Compressors_TA'!$J$64:$AD$107,MATCH($D75,'[1]2.2 Compressors_TA'!$D$64:$D$107,0),MATCH(U$7,'[1]2.2 Compressors_TA'!$J$7:$AD$7,0))</f>
        <v>0</v>
      </c>
      <c r="V75" s="61">
        <f>INDEX('[1]2.2 Compressors_TA'!$J$64:$AD$107,MATCH($D75,'[1]2.2 Compressors_TA'!$D$64:$D$107,0),MATCH(V$7,'[1]2.2 Compressors_TA'!$J$7:$AD$7,0))</f>
        <v>0</v>
      </c>
      <c r="W75" s="61">
        <f>INDEX('[1]2.2 Compressors_TA'!$J$64:$AD$107,MATCH($D75,'[1]2.2 Compressors_TA'!$D$64:$D$107,0),MATCH(W$7,'[1]2.2 Compressors_TA'!$J$7:$AD$7,0))</f>
        <v>0</v>
      </c>
      <c r="X75" s="61">
        <f>INDEX('[1]2.2 Compressors_TA'!$J$64:$AD$107,MATCH($D75,'[1]2.2 Compressors_TA'!$D$64:$D$107,0),MATCH(X$7,'[1]2.2 Compressors_TA'!$J$7:$AD$7,0))</f>
        <v>0</v>
      </c>
      <c r="Y75" s="61">
        <f>INDEX('[1]2.2 Compressors_TA'!$J$64:$AD$107,MATCH($D75,'[1]2.2 Compressors_TA'!$D$64:$D$107,0),MATCH(Y$7,'[1]2.2 Compressors_TA'!$J$7:$AD$7,0))</f>
        <v>0</v>
      </c>
    </row>
    <row r="76" spans="4:25" ht="11.25" x14ac:dyDescent="0.15">
      <c r="D76" s="56" t="str">
        <f t="shared" si="26"/>
        <v>13 Wollert to Euroa</v>
      </c>
      <c r="J76" s="61">
        <f>INDEX('[1]2.2 Compressors_TA'!$J$64:$AD$107,MATCH($D76,'[1]2.2 Compressors_TA'!$D$64:$D$107,0),MATCH(J$7,'[1]2.2 Compressors_TA'!$J$7:$AD$7,0))</f>
        <v>151164.05000000005</v>
      </c>
      <c r="K76" s="61">
        <f>INDEX('[1]2.2 Compressors_TA'!$J$64:$AD$107,MATCH($D76,'[1]2.2 Compressors_TA'!$D$64:$D$107,0),MATCH(K$7,'[1]2.2 Compressors_TA'!$J$7:$AD$7,0))</f>
        <v>16162.4</v>
      </c>
      <c r="L76" s="61">
        <f>INDEX('[1]2.2 Compressors_TA'!$J$64:$AD$107,MATCH($D76,'[1]2.2 Compressors_TA'!$D$64:$D$107,0),MATCH(L$7,'[1]2.2 Compressors_TA'!$J$7:$AD$7,0))</f>
        <v>5158.9600000000009</v>
      </c>
      <c r="M76" s="61">
        <f>INDEX('[1]2.2 Compressors_TA'!$J$64:$AD$107,MATCH($D76,'[1]2.2 Compressors_TA'!$D$64:$D$107,0),MATCH(M$7,'[1]2.2 Compressors_TA'!$J$7:$AD$7,0))</f>
        <v>0</v>
      </c>
      <c r="N76" s="61">
        <f>INDEX('[1]2.2 Compressors_TA'!$J$64:$AD$107,MATCH($D76,'[1]2.2 Compressors_TA'!$D$64:$D$107,0),MATCH(N$7,'[1]2.2 Compressors_TA'!$J$7:$AD$7,0))</f>
        <v>226365.35</v>
      </c>
      <c r="O76" s="61">
        <f>INDEX('[1]2.2 Compressors_TA'!$J$64:$AD$107,MATCH($D76,'[1]2.2 Compressors_TA'!$D$64:$D$107,0),MATCH(O$7,'[1]2.2 Compressors_TA'!$J$7:$AD$7,0))</f>
        <v>1445496.0899999999</v>
      </c>
      <c r="P76" s="61">
        <f>INDEX('[1]2.2 Compressors_TA'!$J$64:$AD$107,MATCH($D76,'[1]2.2 Compressors_TA'!$D$64:$D$107,0),MATCH(P$7,'[1]2.2 Compressors_TA'!$J$7:$AD$7,0))</f>
        <v>1733</v>
      </c>
      <c r="Q76" s="61">
        <f>INDEX('[1]2.2 Compressors_TA'!$J$64:$AD$107,MATCH($D76,'[1]2.2 Compressors_TA'!$D$64:$D$107,0),MATCH(Q$7,'[1]2.2 Compressors_TA'!$J$7:$AD$7,0))</f>
        <v>0</v>
      </c>
      <c r="R76" s="61">
        <f>INDEX('[1]2.2 Compressors_TA'!$J$64:$AD$107,MATCH($D76,'[1]2.2 Compressors_TA'!$D$64:$D$107,0),MATCH(R$7,'[1]2.2 Compressors_TA'!$J$7:$AD$7,0))</f>
        <v>125.21</v>
      </c>
      <c r="S76" s="61">
        <f>INDEX('[1]2.2 Compressors_TA'!$J$64:$AD$107,MATCH($D76,'[1]2.2 Compressors_TA'!$D$64:$D$107,0),MATCH(S$7,'[1]2.2 Compressors_TA'!$J$7:$AD$7,0))</f>
        <v>2029682.3516455432</v>
      </c>
      <c r="T76" s="61">
        <f>INDEX('[1]2.2 Compressors_TA'!$J$64:$AD$107,MATCH($D76,'[1]2.2 Compressors_TA'!$D$64:$D$107,0),MATCH(T$7,'[1]2.2 Compressors_TA'!$J$7:$AD$7,0))</f>
        <v>320743.72229864349</v>
      </c>
      <c r="U76" s="61">
        <f>INDEX('[1]2.2 Compressors_TA'!$J$64:$AD$107,MATCH($D76,'[1]2.2 Compressors_TA'!$D$64:$D$107,0),MATCH(U$7,'[1]2.2 Compressors_TA'!$J$7:$AD$7,0))</f>
        <v>0</v>
      </c>
      <c r="V76" s="61">
        <f>INDEX('[1]2.2 Compressors_TA'!$J$64:$AD$107,MATCH($D76,'[1]2.2 Compressors_TA'!$D$64:$D$107,0),MATCH(V$7,'[1]2.2 Compressors_TA'!$J$7:$AD$7,0))</f>
        <v>0</v>
      </c>
      <c r="W76" s="61">
        <f>INDEX('[1]2.2 Compressors_TA'!$J$64:$AD$107,MATCH($D76,'[1]2.2 Compressors_TA'!$D$64:$D$107,0),MATCH(W$7,'[1]2.2 Compressors_TA'!$J$7:$AD$7,0))</f>
        <v>0</v>
      </c>
      <c r="X76" s="61">
        <f>INDEX('[1]2.2 Compressors_TA'!$J$64:$AD$107,MATCH($D76,'[1]2.2 Compressors_TA'!$D$64:$D$107,0),MATCH(X$7,'[1]2.2 Compressors_TA'!$J$7:$AD$7,0))</f>
        <v>0</v>
      </c>
      <c r="Y76" s="61">
        <f>INDEX('[1]2.2 Compressors_TA'!$J$64:$AD$107,MATCH($D76,'[1]2.2 Compressors_TA'!$D$64:$D$107,0),MATCH(Y$7,'[1]2.2 Compressors_TA'!$J$7:$AD$7,0))</f>
        <v>0</v>
      </c>
    </row>
    <row r="77" spans="4:25" ht="11.25" x14ac:dyDescent="0.15">
      <c r="D77" s="56" t="str">
        <f t="shared" si="26"/>
        <v>14 Ballan Junction to Daylesford Jctn</v>
      </c>
      <c r="J77" s="61">
        <f>INDEX('[1]2.2 Compressors_TA'!$J$64:$AD$107,MATCH($D77,'[1]2.2 Compressors_TA'!$D$64:$D$107,0),MATCH(J$7,'[1]2.2 Compressors_TA'!$J$7:$AD$7,0))</f>
        <v>0</v>
      </c>
      <c r="K77" s="61">
        <f>INDEX('[1]2.2 Compressors_TA'!$J$64:$AD$107,MATCH($D77,'[1]2.2 Compressors_TA'!$D$64:$D$107,0),MATCH(K$7,'[1]2.2 Compressors_TA'!$J$7:$AD$7,0))</f>
        <v>0</v>
      </c>
      <c r="L77" s="61">
        <f>INDEX('[1]2.2 Compressors_TA'!$J$64:$AD$107,MATCH($D77,'[1]2.2 Compressors_TA'!$D$64:$D$107,0),MATCH(L$7,'[1]2.2 Compressors_TA'!$J$7:$AD$7,0))</f>
        <v>0</v>
      </c>
      <c r="M77" s="61">
        <f>INDEX('[1]2.2 Compressors_TA'!$J$64:$AD$107,MATCH($D77,'[1]2.2 Compressors_TA'!$D$64:$D$107,0),MATCH(M$7,'[1]2.2 Compressors_TA'!$J$7:$AD$7,0))</f>
        <v>0</v>
      </c>
      <c r="N77" s="61">
        <f>INDEX('[1]2.2 Compressors_TA'!$J$64:$AD$107,MATCH($D77,'[1]2.2 Compressors_TA'!$D$64:$D$107,0),MATCH(N$7,'[1]2.2 Compressors_TA'!$J$7:$AD$7,0))</f>
        <v>0</v>
      </c>
      <c r="O77" s="61">
        <f>INDEX('[1]2.2 Compressors_TA'!$J$64:$AD$107,MATCH($D77,'[1]2.2 Compressors_TA'!$D$64:$D$107,0),MATCH(O$7,'[1]2.2 Compressors_TA'!$J$7:$AD$7,0))</f>
        <v>0</v>
      </c>
      <c r="P77" s="61">
        <f>INDEX('[1]2.2 Compressors_TA'!$J$64:$AD$107,MATCH($D77,'[1]2.2 Compressors_TA'!$D$64:$D$107,0),MATCH(P$7,'[1]2.2 Compressors_TA'!$J$7:$AD$7,0))</f>
        <v>0</v>
      </c>
      <c r="Q77" s="61">
        <f>INDEX('[1]2.2 Compressors_TA'!$J$64:$AD$107,MATCH($D77,'[1]2.2 Compressors_TA'!$D$64:$D$107,0),MATCH(Q$7,'[1]2.2 Compressors_TA'!$J$7:$AD$7,0))</f>
        <v>0</v>
      </c>
      <c r="R77" s="61">
        <f>INDEX('[1]2.2 Compressors_TA'!$J$64:$AD$107,MATCH($D77,'[1]2.2 Compressors_TA'!$D$64:$D$107,0),MATCH(R$7,'[1]2.2 Compressors_TA'!$J$7:$AD$7,0))</f>
        <v>0</v>
      </c>
      <c r="S77" s="61">
        <f>INDEX('[1]2.2 Compressors_TA'!$J$64:$AD$107,MATCH($D77,'[1]2.2 Compressors_TA'!$D$64:$D$107,0),MATCH(S$7,'[1]2.2 Compressors_TA'!$J$7:$AD$7,0))</f>
        <v>0</v>
      </c>
      <c r="T77" s="61">
        <f>INDEX('[1]2.2 Compressors_TA'!$J$64:$AD$107,MATCH($D77,'[1]2.2 Compressors_TA'!$D$64:$D$107,0),MATCH(T$7,'[1]2.2 Compressors_TA'!$J$7:$AD$7,0))</f>
        <v>0</v>
      </c>
      <c r="U77" s="61">
        <f>INDEX('[1]2.2 Compressors_TA'!$J$64:$AD$107,MATCH($D77,'[1]2.2 Compressors_TA'!$D$64:$D$107,0),MATCH(U$7,'[1]2.2 Compressors_TA'!$J$7:$AD$7,0))</f>
        <v>0</v>
      </c>
      <c r="V77" s="61">
        <f>INDEX('[1]2.2 Compressors_TA'!$J$64:$AD$107,MATCH($D77,'[1]2.2 Compressors_TA'!$D$64:$D$107,0),MATCH(V$7,'[1]2.2 Compressors_TA'!$J$7:$AD$7,0))</f>
        <v>0</v>
      </c>
      <c r="W77" s="61">
        <f>INDEX('[1]2.2 Compressors_TA'!$J$64:$AD$107,MATCH($D77,'[1]2.2 Compressors_TA'!$D$64:$D$107,0),MATCH(W$7,'[1]2.2 Compressors_TA'!$J$7:$AD$7,0))</f>
        <v>0</v>
      </c>
      <c r="X77" s="61">
        <f>INDEX('[1]2.2 Compressors_TA'!$J$64:$AD$107,MATCH($D77,'[1]2.2 Compressors_TA'!$D$64:$D$107,0),MATCH(X$7,'[1]2.2 Compressors_TA'!$J$7:$AD$7,0))</f>
        <v>0</v>
      </c>
      <c r="Y77" s="61">
        <f>INDEX('[1]2.2 Compressors_TA'!$J$64:$AD$107,MATCH($D77,'[1]2.2 Compressors_TA'!$D$64:$D$107,0),MATCH(Y$7,'[1]2.2 Compressors_TA'!$J$7:$AD$7,0))</f>
        <v>0</v>
      </c>
    </row>
    <row r="78" spans="4:25" ht="11.25" x14ac:dyDescent="0.15">
      <c r="D78" s="56" t="str">
        <f t="shared" si="26"/>
        <v>15 Daylesford Junction to Bendigo</v>
      </c>
      <c r="J78" s="61">
        <f>INDEX('[1]2.2 Compressors_TA'!$J$64:$AD$107,MATCH($D78,'[1]2.2 Compressors_TA'!$D$64:$D$107,0),MATCH(J$7,'[1]2.2 Compressors_TA'!$J$7:$AD$7,0))</f>
        <v>0</v>
      </c>
      <c r="K78" s="61">
        <f>INDEX('[1]2.2 Compressors_TA'!$J$64:$AD$107,MATCH($D78,'[1]2.2 Compressors_TA'!$D$64:$D$107,0),MATCH(K$7,'[1]2.2 Compressors_TA'!$J$7:$AD$7,0))</f>
        <v>0</v>
      </c>
      <c r="L78" s="61">
        <f>INDEX('[1]2.2 Compressors_TA'!$J$64:$AD$107,MATCH($D78,'[1]2.2 Compressors_TA'!$D$64:$D$107,0),MATCH(L$7,'[1]2.2 Compressors_TA'!$J$7:$AD$7,0))</f>
        <v>0</v>
      </c>
      <c r="M78" s="61">
        <f>INDEX('[1]2.2 Compressors_TA'!$J$64:$AD$107,MATCH($D78,'[1]2.2 Compressors_TA'!$D$64:$D$107,0),MATCH(M$7,'[1]2.2 Compressors_TA'!$J$7:$AD$7,0))</f>
        <v>0</v>
      </c>
      <c r="N78" s="61">
        <f>INDEX('[1]2.2 Compressors_TA'!$J$64:$AD$107,MATCH($D78,'[1]2.2 Compressors_TA'!$D$64:$D$107,0),MATCH(N$7,'[1]2.2 Compressors_TA'!$J$7:$AD$7,0))</f>
        <v>0</v>
      </c>
      <c r="O78" s="61">
        <f>INDEX('[1]2.2 Compressors_TA'!$J$64:$AD$107,MATCH($D78,'[1]2.2 Compressors_TA'!$D$64:$D$107,0),MATCH(O$7,'[1]2.2 Compressors_TA'!$J$7:$AD$7,0))</f>
        <v>0</v>
      </c>
      <c r="P78" s="61">
        <f>INDEX('[1]2.2 Compressors_TA'!$J$64:$AD$107,MATCH($D78,'[1]2.2 Compressors_TA'!$D$64:$D$107,0),MATCH(P$7,'[1]2.2 Compressors_TA'!$J$7:$AD$7,0))</f>
        <v>0</v>
      </c>
      <c r="Q78" s="61">
        <f>INDEX('[1]2.2 Compressors_TA'!$J$64:$AD$107,MATCH($D78,'[1]2.2 Compressors_TA'!$D$64:$D$107,0),MATCH(Q$7,'[1]2.2 Compressors_TA'!$J$7:$AD$7,0))</f>
        <v>0</v>
      </c>
      <c r="R78" s="61">
        <f>INDEX('[1]2.2 Compressors_TA'!$J$64:$AD$107,MATCH($D78,'[1]2.2 Compressors_TA'!$D$64:$D$107,0),MATCH(R$7,'[1]2.2 Compressors_TA'!$J$7:$AD$7,0))</f>
        <v>0</v>
      </c>
      <c r="S78" s="61">
        <f>INDEX('[1]2.2 Compressors_TA'!$J$64:$AD$107,MATCH($D78,'[1]2.2 Compressors_TA'!$D$64:$D$107,0),MATCH(S$7,'[1]2.2 Compressors_TA'!$J$7:$AD$7,0))</f>
        <v>0</v>
      </c>
      <c r="T78" s="61">
        <f>INDEX('[1]2.2 Compressors_TA'!$J$64:$AD$107,MATCH($D78,'[1]2.2 Compressors_TA'!$D$64:$D$107,0),MATCH(T$7,'[1]2.2 Compressors_TA'!$J$7:$AD$7,0))</f>
        <v>0</v>
      </c>
      <c r="U78" s="61">
        <f>INDEX('[1]2.2 Compressors_TA'!$J$64:$AD$107,MATCH($D78,'[1]2.2 Compressors_TA'!$D$64:$D$107,0),MATCH(U$7,'[1]2.2 Compressors_TA'!$J$7:$AD$7,0))</f>
        <v>0</v>
      </c>
      <c r="V78" s="61">
        <f>INDEX('[1]2.2 Compressors_TA'!$J$64:$AD$107,MATCH($D78,'[1]2.2 Compressors_TA'!$D$64:$D$107,0),MATCH(V$7,'[1]2.2 Compressors_TA'!$J$7:$AD$7,0))</f>
        <v>0</v>
      </c>
      <c r="W78" s="61">
        <f>INDEX('[1]2.2 Compressors_TA'!$J$64:$AD$107,MATCH($D78,'[1]2.2 Compressors_TA'!$D$64:$D$107,0),MATCH(W$7,'[1]2.2 Compressors_TA'!$J$7:$AD$7,0))</f>
        <v>0</v>
      </c>
      <c r="X78" s="61">
        <f>INDEX('[1]2.2 Compressors_TA'!$J$64:$AD$107,MATCH($D78,'[1]2.2 Compressors_TA'!$D$64:$D$107,0),MATCH(X$7,'[1]2.2 Compressors_TA'!$J$7:$AD$7,0))</f>
        <v>0</v>
      </c>
      <c r="Y78" s="61">
        <f>INDEX('[1]2.2 Compressors_TA'!$J$64:$AD$107,MATCH($D78,'[1]2.2 Compressors_TA'!$D$64:$D$107,0),MATCH(Y$7,'[1]2.2 Compressors_TA'!$J$7:$AD$7,0))</f>
        <v>0</v>
      </c>
    </row>
    <row r="79" spans="4:25" ht="11.25" x14ac:dyDescent="0.15">
      <c r="D79" s="56" t="str">
        <f t="shared" si="26"/>
        <v>16 Guilford to Maryborough</v>
      </c>
      <c r="J79" s="61">
        <f>INDEX('[1]2.2 Compressors_TA'!$J$64:$AD$107,MATCH($D79,'[1]2.2 Compressors_TA'!$D$64:$D$107,0),MATCH(J$7,'[1]2.2 Compressors_TA'!$J$7:$AD$7,0))</f>
        <v>0</v>
      </c>
      <c r="K79" s="61">
        <f>INDEX('[1]2.2 Compressors_TA'!$J$64:$AD$107,MATCH($D79,'[1]2.2 Compressors_TA'!$D$64:$D$107,0),MATCH(K$7,'[1]2.2 Compressors_TA'!$J$7:$AD$7,0))</f>
        <v>0</v>
      </c>
      <c r="L79" s="61">
        <f>INDEX('[1]2.2 Compressors_TA'!$J$64:$AD$107,MATCH($D79,'[1]2.2 Compressors_TA'!$D$64:$D$107,0),MATCH(L$7,'[1]2.2 Compressors_TA'!$J$7:$AD$7,0))</f>
        <v>0</v>
      </c>
      <c r="M79" s="61">
        <f>INDEX('[1]2.2 Compressors_TA'!$J$64:$AD$107,MATCH($D79,'[1]2.2 Compressors_TA'!$D$64:$D$107,0),MATCH(M$7,'[1]2.2 Compressors_TA'!$J$7:$AD$7,0))</f>
        <v>0</v>
      </c>
      <c r="N79" s="61">
        <f>INDEX('[1]2.2 Compressors_TA'!$J$64:$AD$107,MATCH($D79,'[1]2.2 Compressors_TA'!$D$64:$D$107,0),MATCH(N$7,'[1]2.2 Compressors_TA'!$J$7:$AD$7,0))</f>
        <v>0</v>
      </c>
      <c r="O79" s="61">
        <f>INDEX('[1]2.2 Compressors_TA'!$J$64:$AD$107,MATCH($D79,'[1]2.2 Compressors_TA'!$D$64:$D$107,0),MATCH(O$7,'[1]2.2 Compressors_TA'!$J$7:$AD$7,0))</f>
        <v>0</v>
      </c>
      <c r="P79" s="61">
        <f>INDEX('[1]2.2 Compressors_TA'!$J$64:$AD$107,MATCH($D79,'[1]2.2 Compressors_TA'!$D$64:$D$107,0),MATCH(P$7,'[1]2.2 Compressors_TA'!$J$7:$AD$7,0))</f>
        <v>0</v>
      </c>
      <c r="Q79" s="61">
        <f>INDEX('[1]2.2 Compressors_TA'!$J$64:$AD$107,MATCH($D79,'[1]2.2 Compressors_TA'!$D$64:$D$107,0),MATCH(Q$7,'[1]2.2 Compressors_TA'!$J$7:$AD$7,0))</f>
        <v>0</v>
      </c>
      <c r="R79" s="61">
        <f>INDEX('[1]2.2 Compressors_TA'!$J$64:$AD$107,MATCH($D79,'[1]2.2 Compressors_TA'!$D$64:$D$107,0),MATCH(R$7,'[1]2.2 Compressors_TA'!$J$7:$AD$7,0))</f>
        <v>0</v>
      </c>
      <c r="S79" s="61">
        <f>INDEX('[1]2.2 Compressors_TA'!$J$64:$AD$107,MATCH($D79,'[1]2.2 Compressors_TA'!$D$64:$D$107,0),MATCH(S$7,'[1]2.2 Compressors_TA'!$J$7:$AD$7,0))</f>
        <v>0</v>
      </c>
      <c r="T79" s="61">
        <f>INDEX('[1]2.2 Compressors_TA'!$J$64:$AD$107,MATCH($D79,'[1]2.2 Compressors_TA'!$D$64:$D$107,0),MATCH(T$7,'[1]2.2 Compressors_TA'!$J$7:$AD$7,0))</f>
        <v>0</v>
      </c>
      <c r="U79" s="61">
        <f>INDEX('[1]2.2 Compressors_TA'!$J$64:$AD$107,MATCH($D79,'[1]2.2 Compressors_TA'!$D$64:$D$107,0),MATCH(U$7,'[1]2.2 Compressors_TA'!$J$7:$AD$7,0))</f>
        <v>0</v>
      </c>
      <c r="V79" s="61">
        <f>INDEX('[1]2.2 Compressors_TA'!$J$64:$AD$107,MATCH($D79,'[1]2.2 Compressors_TA'!$D$64:$D$107,0),MATCH(V$7,'[1]2.2 Compressors_TA'!$J$7:$AD$7,0))</f>
        <v>0</v>
      </c>
      <c r="W79" s="61">
        <f>INDEX('[1]2.2 Compressors_TA'!$J$64:$AD$107,MATCH($D79,'[1]2.2 Compressors_TA'!$D$64:$D$107,0),MATCH(W$7,'[1]2.2 Compressors_TA'!$J$7:$AD$7,0))</f>
        <v>0</v>
      </c>
      <c r="X79" s="61">
        <f>INDEX('[1]2.2 Compressors_TA'!$J$64:$AD$107,MATCH($D79,'[1]2.2 Compressors_TA'!$D$64:$D$107,0),MATCH(X$7,'[1]2.2 Compressors_TA'!$J$7:$AD$7,0))</f>
        <v>0</v>
      </c>
      <c r="Y79" s="61">
        <f>INDEX('[1]2.2 Compressors_TA'!$J$64:$AD$107,MATCH($D79,'[1]2.2 Compressors_TA'!$D$64:$D$107,0),MATCH(Y$7,'[1]2.2 Compressors_TA'!$J$7:$AD$7,0))</f>
        <v>0</v>
      </c>
    </row>
    <row r="80" spans="4:25" ht="11.25" x14ac:dyDescent="0.15">
      <c r="D80" s="56" t="str">
        <f t="shared" si="26"/>
        <v>17 Wandong to Daylesford Junction</v>
      </c>
      <c r="J80" s="61">
        <f>INDEX('[1]2.2 Compressors_TA'!$J$64:$AD$107,MATCH($D80,'[1]2.2 Compressors_TA'!$D$64:$D$107,0),MATCH(J$7,'[1]2.2 Compressors_TA'!$J$7:$AD$7,0))</f>
        <v>0</v>
      </c>
      <c r="K80" s="61">
        <f>INDEX('[1]2.2 Compressors_TA'!$J$64:$AD$107,MATCH($D80,'[1]2.2 Compressors_TA'!$D$64:$D$107,0),MATCH(K$7,'[1]2.2 Compressors_TA'!$J$7:$AD$7,0))</f>
        <v>0</v>
      </c>
      <c r="L80" s="61">
        <f>INDEX('[1]2.2 Compressors_TA'!$J$64:$AD$107,MATCH($D80,'[1]2.2 Compressors_TA'!$D$64:$D$107,0),MATCH(L$7,'[1]2.2 Compressors_TA'!$J$7:$AD$7,0))</f>
        <v>0</v>
      </c>
      <c r="M80" s="61">
        <f>INDEX('[1]2.2 Compressors_TA'!$J$64:$AD$107,MATCH($D80,'[1]2.2 Compressors_TA'!$D$64:$D$107,0),MATCH(M$7,'[1]2.2 Compressors_TA'!$J$7:$AD$7,0))</f>
        <v>0</v>
      </c>
      <c r="N80" s="61">
        <f>INDEX('[1]2.2 Compressors_TA'!$J$64:$AD$107,MATCH($D80,'[1]2.2 Compressors_TA'!$D$64:$D$107,0),MATCH(N$7,'[1]2.2 Compressors_TA'!$J$7:$AD$7,0))</f>
        <v>21860</v>
      </c>
      <c r="O80" s="61">
        <f>INDEX('[1]2.2 Compressors_TA'!$J$64:$AD$107,MATCH($D80,'[1]2.2 Compressors_TA'!$D$64:$D$107,0),MATCH(O$7,'[1]2.2 Compressors_TA'!$J$7:$AD$7,0))</f>
        <v>0</v>
      </c>
      <c r="P80" s="61">
        <f>INDEX('[1]2.2 Compressors_TA'!$J$64:$AD$107,MATCH($D80,'[1]2.2 Compressors_TA'!$D$64:$D$107,0),MATCH(P$7,'[1]2.2 Compressors_TA'!$J$7:$AD$7,0))</f>
        <v>0</v>
      </c>
      <c r="Q80" s="61">
        <f>INDEX('[1]2.2 Compressors_TA'!$J$64:$AD$107,MATCH($D80,'[1]2.2 Compressors_TA'!$D$64:$D$107,0),MATCH(Q$7,'[1]2.2 Compressors_TA'!$J$7:$AD$7,0))</f>
        <v>0</v>
      </c>
      <c r="R80" s="61">
        <f>INDEX('[1]2.2 Compressors_TA'!$J$64:$AD$107,MATCH($D80,'[1]2.2 Compressors_TA'!$D$64:$D$107,0),MATCH(R$7,'[1]2.2 Compressors_TA'!$J$7:$AD$7,0))</f>
        <v>0</v>
      </c>
      <c r="S80" s="61">
        <f>INDEX('[1]2.2 Compressors_TA'!$J$64:$AD$107,MATCH($D80,'[1]2.2 Compressors_TA'!$D$64:$D$107,0),MATCH(S$7,'[1]2.2 Compressors_TA'!$J$7:$AD$7,0))</f>
        <v>0</v>
      </c>
      <c r="T80" s="61">
        <f>INDEX('[1]2.2 Compressors_TA'!$J$64:$AD$107,MATCH($D80,'[1]2.2 Compressors_TA'!$D$64:$D$107,0),MATCH(T$7,'[1]2.2 Compressors_TA'!$J$7:$AD$7,0))</f>
        <v>0</v>
      </c>
      <c r="U80" s="61">
        <f>INDEX('[1]2.2 Compressors_TA'!$J$64:$AD$107,MATCH($D80,'[1]2.2 Compressors_TA'!$D$64:$D$107,0),MATCH(U$7,'[1]2.2 Compressors_TA'!$J$7:$AD$7,0))</f>
        <v>0</v>
      </c>
      <c r="V80" s="61">
        <f>INDEX('[1]2.2 Compressors_TA'!$J$64:$AD$107,MATCH($D80,'[1]2.2 Compressors_TA'!$D$64:$D$107,0),MATCH(V$7,'[1]2.2 Compressors_TA'!$J$7:$AD$7,0))</f>
        <v>0</v>
      </c>
      <c r="W80" s="61">
        <f>INDEX('[1]2.2 Compressors_TA'!$J$64:$AD$107,MATCH($D80,'[1]2.2 Compressors_TA'!$D$64:$D$107,0),MATCH(W$7,'[1]2.2 Compressors_TA'!$J$7:$AD$7,0))</f>
        <v>0</v>
      </c>
      <c r="X80" s="61">
        <f>INDEX('[1]2.2 Compressors_TA'!$J$64:$AD$107,MATCH($D80,'[1]2.2 Compressors_TA'!$D$64:$D$107,0),MATCH(X$7,'[1]2.2 Compressors_TA'!$J$7:$AD$7,0))</f>
        <v>0</v>
      </c>
      <c r="Y80" s="61">
        <f>INDEX('[1]2.2 Compressors_TA'!$J$64:$AD$107,MATCH($D80,'[1]2.2 Compressors_TA'!$D$64:$D$107,0),MATCH(Y$7,'[1]2.2 Compressors_TA'!$J$7:$AD$7,0))</f>
        <v>0</v>
      </c>
    </row>
    <row r="81" spans="4:25" ht="11.25" x14ac:dyDescent="0.15">
      <c r="D81" s="56" t="str">
        <f t="shared" si="26"/>
        <v>18 Euroa to Wodonga</v>
      </c>
      <c r="J81" s="61">
        <f>INDEX('[1]2.2 Compressors_TA'!$J$64:$AD$107,MATCH($D81,'[1]2.2 Compressors_TA'!$D$64:$D$107,0),MATCH(J$7,'[1]2.2 Compressors_TA'!$J$7:$AD$7,0))</f>
        <v>24381724.970360003</v>
      </c>
      <c r="K81" s="61">
        <f>INDEX('[1]2.2 Compressors_TA'!$J$64:$AD$107,MATCH($D81,'[1]2.2 Compressors_TA'!$D$64:$D$107,0),MATCH(K$7,'[1]2.2 Compressors_TA'!$J$7:$AD$7,0))</f>
        <v>527730.0199999999</v>
      </c>
      <c r="L81" s="61">
        <f>INDEX('[1]2.2 Compressors_TA'!$J$64:$AD$107,MATCH($D81,'[1]2.2 Compressors_TA'!$D$64:$D$107,0),MATCH(L$7,'[1]2.2 Compressors_TA'!$J$7:$AD$7,0))</f>
        <v>121805.28</v>
      </c>
      <c r="M81" s="61">
        <f>INDEX('[1]2.2 Compressors_TA'!$J$64:$AD$107,MATCH($D81,'[1]2.2 Compressors_TA'!$D$64:$D$107,0),MATCH(M$7,'[1]2.2 Compressors_TA'!$J$7:$AD$7,0))</f>
        <v>59020.54</v>
      </c>
      <c r="N81" s="61">
        <f>INDEX('[1]2.2 Compressors_TA'!$J$64:$AD$107,MATCH($D81,'[1]2.2 Compressors_TA'!$D$64:$D$107,0),MATCH(N$7,'[1]2.2 Compressors_TA'!$J$7:$AD$7,0))</f>
        <v>-2941.24</v>
      </c>
      <c r="O81" s="61">
        <f>INDEX('[1]2.2 Compressors_TA'!$J$64:$AD$107,MATCH($D81,'[1]2.2 Compressors_TA'!$D$64:$D$107,0),MATCH(O$7,'[1]2.2 Compressors_TA'!$J$7:$AD$7,0))</f>
        <v>0</v>
      </c>
      <c r="P81" s="61">
        <f>INDEX('[1]2.2 Compressors_TA'!$J$64:$AD$107,MATCH($D81,'[1]2.2 Compressors_TA'!$D$64:$D$107,0),MATCH(P$7,'[1]2.2 Compressors_TA'!$J$7:$AD$7,0))</f>
        <v>0</v>
      </c>
      <c r="Q81" s="61">
        <f>INDEX('[1]2.2 Compressors_TA'!$J$64:$AD$107,MATCH($D81,'[1]2.2 Compressors_TA'!$D$64:$D$107,0),MATCH(Q$7,'[1]2.2 Compressors_TA'!$J$7:$AD$7,0))</f>
        <v>2585.4</v>
      </c>
      <c r="R81" s="61">
        <f>INDEX('[1]2.2 Compressors_TA'!$J$64:$AD$107,MATCH($D81,'[1]2.2 Compressors_TA'!$D$64:$D$107,0),MATCH(R$7,'[1]2.2 Compressors_TA'!$J$7:$AD$7,0))</f>
        <v>196</v>
      </c>
      <c r="S81" s="61">
        <f>INDEX('[1]2.2 Compressors_TA'!$J$64:$AD$107,MATCH($D81,'[1]2.2 Compressors_TA'!$D$64:$D$107,0),MATCH(S$7,'[1]2.2 Compressors_TA'!$J$7:$AD$7,0))</f>
        <v>1219.2</v>
      </c>
      <c r="T81" s="61">
        <f>INDEX('[1]2.2 Compressors_TA'!$J$64:$AD$107,MATCH($D81,'[1]2.2 Compressors_TA'!$D$64:$D$107,0),MATCH(T$7,'[1]2.2 Compressors_TA'!$J$7:$AD$7,0))</f>
        <v>0</v>
      </c>
      <c r="U81" s="61">
        <f>INDEX('[1]2.2 Compressors_TA'!$J$64:$AD$107,MATCH($D81,'[1]2.2 Compressors_TA'!$D$64:$D$107,0),MATCH(U$7,'[1]2.2 Compressors_TA'!$J$7:$AD$7,0))</f>
        <v>0</v>
      </c>
      <c r="V81" s="61">
        <f>INDEX('[1]2.2 Compressors_TA'!$J$64:$AD$107,MATCH($D81,'[1]2.2 Compressors_TA'!$D$64:$D$107,0),MATCH(V$7,'[1]2.2 Compressors_TA'!$J$7:$AD$7,0))</f>
        <v>0</v>
      </c>
      <c r="W81" s="61">
        <f>INDEX('[1]2.2 Compressors_TA'!$J$64:$AD$107,MATCH($D81,'[1]2.2 Compressors_TA'!$D$64:$D$107,0),MATCH(W$7,'[1]2.2 Compressors_TA'!$J$7:$AD$7,0))</f>
        <v>0</v>
      </c>
      <c r="X81" s="61">
        <f>INDEX('[1]2.2 Compressors_TA'!$J$64:$AD$107,MATCH($D81,'[1]2.2 Compressors_TA'!$D$64:$D$107,0),MATCH(X$7,'[1]2.2 Compressors_TA'!$J$7:$AD$7,0))</f>
        <v>0</v>
      </c>
      <c r="Y81" s="61">
        <f>INDEX('[1]2.2 Compressors_TA'!$J$64:$AD$107,MATCH($D81,'[1]2.2 Compressors_TA'!$D$64:$D$107,0),MATCH(Y$7,'[1]2.2 Compressors_TA'!$J$7:$AD$7,0))</f>
        <v>0</v>
      </c>
    </row>
    <row r="82" spans="4:25" ht="11.25" x14ac:dyDescent="0.15">
      <c r="D82" s="56" t="str">
        <f t="shared" si="26"/>
        <v>19 Euroa to Kyabram</v>
      </c>
      <c r="J82" s="61">
        <f>INDEX('[1]2.2 Compressors_TA'!$J$64:$AD$107,MATCH($D82,'[1]2.2 Compressors_TA'!$D$64:$D$107,0),MATCH(J$7,'[1]2.2 Compressors_TA'!$J$7:$AD$7,0))</f>
        <v>0</v>
      </c>
      <c r="K82" s="61">
        <f>INDEX('[1]2.2 Compressors_TA'!$J$64:$AD$107,MATCH($D82,'[1]2.2 Compressors_TA'!$D$64:$D$107,0),MATCH(K$7,'[1]2.2 Compressors_TA'!$J$7:$AD$7,0))</f>
        <v>0</v>
      </c>
      <c r="L82" s="61">
        <f>INDEX('[1]2.2 Compressors_TA'!$J$64:$AD$107,MATCH($D82,'[1]2.2 Compressors_TA'!$D$64:$D$107,0),MATCH(L$7,'[1]2.2 Compressors_TA'!$J$7:$AD$7,0))</f>
        <v>0</v>
      </c>
      <c r="M82" s="61">
        <f>INDEX('[1]2.2 Compressors_TA'!$J$64:$AD$107,MATCH($D82,'[1]2.2 Compressors_TA'!$D$64:$D$107,0),MATCH(M$7,'[1]2.2 Compressors_TA'!$J$7:$AD$7,0))</f>
        <v>0</v>
      </c>
      <c r="N82" s="61">
        <f>INDEX('[1]2.2 Compressors_TA'!$J$64:$AD$107,MATCH($D82,'[1]2.2 Compressors_TA'!$D$64:$D$107,0),MATCH(N$7,'[1]2.2 Compressors_TA'!$J$7:$AD$7,0))</f>
        <v>0</v>
      </c>
      <c r="O82" s="61">
        <f>INDEX('[1]2.2 Compressors_TA'!$J$64:$AD$107,MATCH($D82,'[1]2.2 Compressors_TA'!$D$64:$D$107,0),MATCH(O$7,'[1]2.2 Compressors_TA'!$J$7:$AD$7,0))</f>
        <v>0</v>
      </c>
      <c r="P82" s="61">
        <f>INDEX('[1]2.2 Compressors_TA'!$J$64:$AD$107,MATCH($D82,'[1]2.2 Compressors_TA'!$D$64:$D$107,0),MATCH(P$7,'[1]2.2 Compressors_TA'!$J$7:$AD$7,0))</f>
        <v>0</v>
      </c>
      <c r="Q82" s="61">
        <f>INDEX('[1]2.2 Compressors_TA'!$J$64:$AD$107,MATCH($D82,'[1]2.2 Compressors_TA'!$D$64:$D$107,0),MATCH(Q$7,'[1]2.2 Compressors_TA'!$J$7:$AD$7,0))</f>
        <v>0</v>
      </c>
      <c r="R82" s="61">
        <f>INDEX('[1]2.2 Compressors_TA'!$J$64:$AD$107,MATCH($D82,'[1]2.2 Compressors_TA'!$D$64:$D$107,0),MATCH(R$7,'[1]2.2 Compressors_TA'!$J$7:$AD$7,0))</f>
        <v>0</v>
      </c>
      <c r="S82" s="61">
        <f>INDEX('[1]2.2 Compressors_TA'!$J$64:$AD$107,MATCH($D82,'[1]2.2 Compressors_TA'!$D$64:$D$107,0),MATCH(S$7,'[1]2.2 Compressors_TA'!$J$7:$AD$7,0))</f>
        <v>0</v>
      </c>
      <c r="T82" s="61">
        <f>INDEX('[1]2.2 Compressors_TA'!$J$64:$AD$107,MATCH($D82,'[1]2.2 Compressors_TA'!$D$64:$D$107,0),MATCH(T$7,'[1]2.2 Compressors_TA'!$J$7:$AD$7,0))</f>
        <v>0</v>
      </c>
      <c r="U82" s="61">
        <f>INDEX('[1]2.2 Compressors_TA'!$J$64:$AD$107,MATCH($D82,'[1]2.2 Compressors_TA'!$D$64:$D$107,0),MATCH(U$7,'[1]2.2 Compressors_TA'!$J$7:$AD$7,0))</f>
        <v>0</v>
      </c>
      <c r="V82" s="61">
        <f>INDEX('[1]2.2 Compressors_TA'!$J$64:$AD$107,MATCH($D82,'[1]2.2 Compressors_TA'!$D$64:$D$107,0),MATCH(V$7,'[1]2.2 Compressors_TA'!$J$7:$AD$7,0))</f>
        <v>0</v>
      </c>
      <c r="W82" s="61">
        <f>INDEX('[1]2.2 Compressors_TA'!$J$64:$AD$107,MATCH($D82,'[1]2.2 Compressors_TA'!$D$64:$D$107,0),MATCH(W$7,'[1]2.2 Compressors_TA'!$J$7:$AD$7,0))</f>
        <v>0</v>
      </c>
      <c r="X82" s="61">
        <f>INDEX('[1]2.2 Compressors_TA'!$J$64:$AD$107,MATCH($D82,'[1]2.2 Compressors_TA'!$D$64:$D$107,0),MATCH(X$7,'[1]2.2 Compressors_TA'!$J$7:$AD$7,0))</f>
        <v>0</v>
      </c>
      <c r="Y82" s="61">
        <f>INDEX('[1]2.2 Compressors_TA'!$J$64:$AD$107,MATCH($D82,'[1]2.2 Compressors_TA'!$D$64:$D$107,0),MATCH(Y$7,'[1]2.2 Compressors_TA'!$J$7:$AD$7,0))</f>
        <v>0</v>
      </c>
    </row>
    <row r="83" spans="4:25" ht="11.25" x14ac:dyDescent="0.15">
      <c r="D83" s="56" t="str">
        <f t="shared" si="26"/>
        <v>20 Kyabram to Echuca</v>
      </c>
      <c r="J83" s="61">
        <f>INDEX('[1]2.2 Compressors_TA'!$J$64:$AD$107,MATCH($D83,'[1]2.2 Compressors_TA'!$D$64:$D$107,0),MATCH(J$7,'[1]2.2 Compressors_TA'!$J$7:$AD$7,0))</f>
        <v>0</v>
      </c>
      <c r="K83" s="61">
        <f>INDEX('[1]2.2 Compressors_TA'!$J$64:$AD$107,MATCH($D83,'[1]2.2 Compressors_TA'!$D$64:$D$107,0),MATCH(K$7,'[1]2.2 Compressors_TA'!$J$7:$AD$7,0))</f>
        <v>0</v>
      </c>
      <c r="L83" s="61">
        <f>INDEX('[1]2.2 Compressors_TA'!$J$64:$AD$107,MATCH($D83,'[1]2.2 Compressors_TA'!$D$64:$D$107,0),MATCH(L$7,'[1]2.2 Compressors_TA'!$J$7:$AD$7,0))</f>
        <v>0</v>
      </c>
      <c r="M83" s="61">
        <f>INDEX('[1]2.2 Compressors_TA'!$J$64:$AD$107,MATCH($D83,'[1]2.2 Compressors_TA'!$D$64:$D$107,0),MATCH(M$7,'[1]2.2 Compressors_TA'!$J$7:$AD$7,0))</f>
        <v>0</v>
      </c>
      <c r="N83" s="61">
        <f>INDEX('[1]2.2 Compressors_TA'!$J$64:$AD$107,MATCH($D83,'[1]2.2 Compressors_TA'!$D$64:$D$107,0),MATCH(N$7,'[1]2.2 Compressors_TA'!$J$7:$AD$7,0))</f>
        <v>0</v>
      </c>
      <c r="O83" s="61">
        <f>INDEX('[1]2.2 Compressors_TA'!$J$64:$AD$107,MATCH($D83,'[1]2.2 Compressors_TA'!$D$64:$D$107,0),MATCH(O$7,'[1]2.2 Compressors_TA'!$J$7:$AD$7,0))</f>
        <v>0</v>
      </c>
      <c r="P83" s="61">
        <f>INDEX('[1]2.2 Compressors_TA'!$J$64:$AD$107,MATCH($D83,'[1]2.2 Compressors_TA'!$D$64:$D$107,0),MATCH(P$7,'[1]2.2 Compressors_TA'!$J$7:$AD$7,0))</f>
        <v>0</v>
      </c>
      <c r="Q83" s="61">
        <f>INDEX('[1]2.2 Compressors_TA'!$J$64:$AD$107,MATCH($D83,'[1]2.2 Compressors_TA'!$D$64:$D$107,0),MATCH(Q$7,'[1]2.2 Compressors_TA'!$J$7:$AD$7,0))</f>
        <v>0</v>
      </c>
      <c r="R83" s="61">
        <f>INDEX('[1]2.2 Compressors_TA'!$J$64:$AD$107,MATCH($D83,'[1]2.2 Compressors_TA'!$D$64:$D$107,0),MATCH(R$7,'[1]2.2 Compressors_TA'!$J$7:$AD$7,0))</f>
        <v>0</v>
      </c>
      <c r="S83" s="61">
        <f>INDEX('[1]2.2 Compressors_TA'!$J$64:$AD$107,MATCH($D83,'[1]2.2 Compressors_TA'!$D$64:$D$107,0),MATCH(S$7,'[1]2.2 Compressors_TA'!$J$7:$AD$7,0))</f>
        <v>0</v>
      </c>
      <c r="T83" s="61">
        <f>INDEX('[1]2.2 Compressors_TA'!$J$64:$AD$107,MATCH($D83,'[1]2.2 Compressors_TA'!$D$64:$D$107,0),MATCH(T$7,'[1]2.2 Compressors_TA'!$J$7:$AD$7,0))</f>
        <v>0</v>
      </c>
      <c r="U83" s="61">
        <f>INDEX('[1]2.2 Compressors_TA'!$J$64:$AD$107,MATCH($D83,'[1]2.2 Compressors_TA'!$D$64:$D$107,0),MATCH(U$7,'[1]2.2 Compressors_TA'!$J$7:$AD$7,0))</f>
        <v>0</v>
      </c>
      <c r="V83" s="61">
        <f>INDEX('[1]2.2 Compressors_TA'!$J$64:$AD$107,MATCH($D83,'[1]2.2 Compressors_TA'!$D$64:$D$107,0),MATCH(V$7,'[1]2.2 Compressors_TA'!$J$7:$AD$7,0))</f>
        <v>0</v>
      </c>
      <c r="W83" s="61">
        <f>INDEX('[1]2.2 Compressors_TA'!$J$64:$AD$107,MATCH($D83,'[1]2.2 Compressors_TA'!$D$64:$D$107,0),MATCH(W$7,'[1]2.2 Compressors_TA'!$J$7:$AD$7,0))</f>
        <v>0</v>
      </c>
      <c r="X83" s="61">
        <f>INDEX('[1]2.2 Compressors_TA'!$J$64:$AD$107,MATCH($D83,'[1]2.2 Compressors_TA'!$D$64:$D$107,0),MATCH(X$7,'[1]2.2 Compressors_TA'!$J$7:$AD$7,0))</f>
        <v>0</v>
      </c>
      <c r="Y83" s="61">
        <f>INDEX('[1]2.2 Compressors_TA'!$J$64:$AD$107,MATCH($D83,'[1]2.2 Compressors_TA'!$D$64:$D$107,0),MATCH(Y$7,'[1]2.2 Compressors_TA'!$J$7:$AD$7,0))</f>
        <v>0</v>
      </c>
    </row>
    <row r="84" spans="4:25" ht="11.25" x14ac:dyDescent="0.15">
      <c r="D84" s="56" t="str">
        <f t="shared" si="26"/>
        <v>21 Wollert to Keon Park</v>
      </c>
      <c r="J84" s="61">
        <f>INDEX('[1]2.2 Compressors_TA'!$J$64:$AD$107,MATCH($D84,'[1]2.2 Compressors_TA'!$D$64:$D$107,0),MATCH(J$7,'[1]2.2 Compressors_TA'!$J$7:$AD$7,0))</f>
        <v>0</v>
      </c>
      <c r="K84" s="61">
        <f>INDEX('[1]2.2 Compressors_TA'!$J$64:$AD$107,MATCH($D84,'[1]2.2 Compressors_TA'!$D$64:$D$107,0),MATCH(K$7,'[1]2.2 Compressors_TA'!$J$7:$AD$7,0))</f>
        <v>0</v>
      </c>
      <c r="L84" s="61">
        <f>INDEX('[1]2.2 Compressors_TA'!$J$64:$AD$107,MATCH($D84,'[1]2.2 Compressors_TA'!$D$64:$D$107,0),MATCH(L$7,'[1]2.2 Compressors_TA'!$J$7:$AD$7,0))</f>
        <v>0</v>
      </c>
      <c r="M84" s="61">
        <f>INDEX('[1]2.2 Compressors_TA'!$J$64:$AD$107,MATCH($D84,'[1]2.2 Compressors_TA'!$D$64:$D$107,0),MATCH(M$7,'[1]2.2 Compressors_TA'!$J$7:$AD$7,0))</f>
        <v>0</v>
      </c>
      <c r="N84" s="61">
        <f>INDEX('[1]2.2 Compressors_TA'!$J$64:$AD$107,MATCH($D84,'[1]2.2 Compressors_TA'!$D$64:$D$107,0),MATCH(N$7,'[1]2.2 Compressors_TA'!$J$7:$AD$7,0))</f>
        <v>0</v>
      </c>
      <c r="O84" s="61">
        <f>INDEX('[1]2.2 Compressors_TA'!$J$64:$AD$107,MATCH($D84,'[1]2.2 Compressors_TA'!$D$64:$D$107,0),MATCH(O$7,'[1]2.2 Compressors_TA'!$J$7:$AD$7,0))</f>
        <v>0</v>
      </c>
      <c r="P84" s="61">
        <f>INDEX('[1]2.2 Compressors_TA'!$J$64:$AD$107,MATCH($D84,'[1]2.2 Compressors_TA'!$D$64:$D$107,0),MATCH(P$7,'[1]2.2 Compressors_TA'!$J$7:$AD$7,0))</f>
        <v>0</v>
      </c>
      <c r="Q84" s="61">
        <f>INDEX('[1]2.2 Compressors_TA'!$J$64:$AD$107,MATCH($D84,'[1]2.2 Compressors_TA'!$D$64:$D$107,0),MATCH(Q$7,'[1]2.2 Compressors_TA'!$J$7:$AD$7,0))</f>
        <v>0</v>
      </c>
      <c r="R84" s="61">
        <f>INDEX('[1]2.2 Compressors_TA'!$J$64:$AD$107,MATCH($D84,'[1]2.2 Compressors_TA'!$D$64:$D$107,0),MATCH(R$7,'[1]2.2 Compressors_TA'!$J$7:$AD$7,0))</f>
        <v>0</v>
      </c>
      <c r="S84" s="61">
        <f>INDEX('[1]2.2 Compressors_TA'!$J$64:$AD$107,MATCH($D84,'[1]2.2 Compressors_TA'!$D$64:$D$107,0),MATCH(S$7,'[1]2.2 Compressors_TA'!$J$7:$AD$7,0))</f>
        <v>0</v>
      </c>
      <c r="T84" s="61">
        <f>INDEX('[1]2.2 Compressors_TA'!$J$64:$AD$107,MATCH($D84,'[1]2.2 Compressors_TA'!$D$64:$D$107,0),MATCH(T$7,'[1]2.2 Compressors_TA'!$J$7:$AD$7,0))</f>
        <v>0</v>
      </c>
      <c r="U84" s="61">
        <f>INDEX('[1]2.2 Compressors_TA'!$J$64:$AD$107,MATCH($D84,'[1]2.2 Compressors_TA'!$D$64:$D$107,0),MATCH(U$7,'[1]2.2 Compressors_TA'!$J$7:$AD$7,0))</f>
        <v>0</v>
      </c>
      <c r="V84" s="61">
        <f>INDEX('[1]2.2 Compressors_TA'!$J$64:$AD$107,MATCH($D84,'[1]2.2 Compressors_TA'!$D$64:$D$107,0),MATCH(V$7,'[1]2.2 Compressors_TA'!$J$7:$AD$7,0))</f>
        <v>0</v>
      </c>
      <c r="W84" s="61">
        <f>INDEX('[1]2.2 Compressors_TA'!$J$64:$AD$107,MATCH($D84,'[1]2.2 Compressors_TA'!$D$64:$D$107,0),MATCH(W$7,'[1]2.2 Compressors_TA'!$J$7:$AD$7,0))</f>
        <v>0</v>
      </c>
      <c r="X84" s="61">
        <f>INDEX('[1]2.2 Compressors_TA'!$J$64:$AD$107,MATCH($D84,'[1]2.2 Compressors_TA'!$D$64:$D$107,0),MATCH(X$7,'[1]2.2 Compressors_TA'!$J$7:$AD$7,0))</f>
        <v>0</v>
      </c>
      <c r="Y84" s="61">
        <f>INDEX('[1]2.2 Compressors_TA'!$J$64:$AD$107,MATCH($D84,'[1]2.2 Compressors_TA'!$D$64:$D$107,0),MATCH(Y$7,'[1]2.2 Compressors_TA'!$J$7:$AD$7,0))</f>
        <v>0</v>
      </c>
    </row>
    <row r="85" spans="4:25" ht="11.25" x14ac:dyDescent="0.15">
      <c r="D85" s="56" t="str">
        <f t="shared" si="26"/>
        <v>22 Deer Park to Sunbury</v>
      </c>
      <c r="J85" s="61">
        <f>INDEX('[1]2.2 Compressors_TA'!$J$64:$AD$107,MATCH($D85,'[1]2.2 Compressors_TA'!$D$64:$D$107,0),MATCH(J$7,'[1]2.2 Compressors_TA'!$J$7:$AD$7,0))</f>
        <v>0</v>
      </c>
      <c r="K85" s="61">
        <f>INDEX('[1]2.2 Compressors_TA'!$J$64:$AD$107,MATCH($D85,'[1]2.2 Compressors_TA'!$D$64:$D$107,0),MATCH(K$7,'[1]2.2 Compressors_TA'!$J$7:$AD$7,0))</f>
        <v>0</v>
      </c>
      <c r="L85" s="61">
        <f>INDEX('[1]2.2 Compressors_TA'!$J$64:$AD$107,MATCH($D85,'[1]2.2 Compressors_TA'!$D$64:$D$107,0),MATCH(L$7,'[1]2.2 Compressors_TA'!$J$7:$AD$7,0))</f>
        <v>0</v>
      </c>
      <c r="M85" s="61">
        <f>INDEX('[1]2.2 Compressors_TA'!$J$64:$AD$107,MATCH($D85,'[1]2.2 Compressors_TA'!$D$64:$D$107,0),MATCH(M$7,'[1]2.2 Compressors_TA'!$J$7:$AD$7,0))</f>
        <v>0</v>
      </c>
      <c r="N85" s="61">
        <f>INDEX('[1]2.2 Compressors_TA'!$J$64:$AD$107,MATCH($D85,'[1]2.2 Compressors_TA'!$D$64:$D$107,0),MATCH(N$7,'[1]2.2 Compressors_TA'!$J$7:$AD$7,0))</f>
        <v>0</v>
      </c>
      <c r="O85" s="61">
        <f>INDEX('[1]2.2 Compressors_TA'!$J$64:$AD$107,MATCH($D85,'[1]2.2 Compressors_TA'!$D$64:$D$107,0),MATCH(O$7,'[1]2.2 Compressors_TA'!$J$7:$AD$7,0))</f>
        <v>0</v>
      </c>
      <c r="P85" s="61">
        <f>INDEX('[1]2.2 Compressors_TA'!$J$64:$AD$107,MATCH($D85,'[1]2.2 Compressors_TA'!$D$64:$D$107,0),MATCH(P$7,'[1]2.2 Compressors_TA'!$J$7:$AD$7,0))</f>
        <v>0</v>
      </c>
      <c r="Q85" s="61">
        <f>INDEX('[1]2.2 Compressors_TA'!$J$64:$AD$107,MATCH($D85,'[1]2.2 Compressors_TA'!$D$64:$D$107,0),MATCH(Q$7,'[1]2.2 Compressors_TA'!$J$7:$AD$7,0))</f>
        <v>0</v>
      </c>
      <c r="R85" s="61">
        <f>INDEX('[1]2.2 Compressors_TA'!$J$64:$AD$107,MATCH($D85,'[1]2.2 Compressors_TA'!$D$64:$D$107,0),MATCH(R$7,'[1]2.2 Compressors_TA'!$J$7:$AD$7,0))</f>
        <v>0</v>
      </c>
      <c r="S85" s="61">
        <f>INDEX('[1]2.2 Compressors_TA'!$J$64:$AD$107,MATCH($D85,'[1]2.2 Compressors_TA'!$D$64:$D$107,0),MATCH(S$7,'[1]2.2 Compressors_TA'!$J$7:$AD$7,0))</f>
        <v>0</v>
      </c>
      <c r="T85" s="61">
        <f>INDEX('[1]2.2 Compressors_TA'!$J$64:$AD$107,MATCH($D85,'[1]2.2 Compressors_TA'!$D$64:$D$107,0),MATCH(T$7,'[1]2.2 Compressors_TA'!$J$7:$AD$7,0))</f>
        <v>0</v>
      </c>
      <c r="U85" s="61">
        <f>INDEX('[1]2.2 Compressors_TA'!$J$64:$AD$107,MATCH($D85,'[1]2.2 Compressors_TA'!$D$64:$D$107,0),MATCH(U$7,'[1]2.2 Compressors_TA'!$J$7:$AD$7,0))</f>
        <v>0</v>
      </c>
      <c r="V85" s="61">
        <f>INDEX('[1]2.2 Compressors_TA'!$J$64:$AD$107,MATCH($D85,'[1]2.2 Compressors_TA'!$D$64:$D$107,0),MATCH(V$7,'[1]2.2 Compressors_TA'!$J$7:$AD$7,0))</f>
        <v>0</v>
      </c>
      <c r="W85" s="61">
        <f>INDEX('[1]2.2 Compressors_TA'!$J$64:$AD$107,MATCH($D85,'[1]2.2 Compressors_TA'!$D$64:$D$107,0),MATCH(W$7,'[1]2.2 Compressors_TA'!$J$7:$AD$7,0))</f>
        <v>0</v>
      </c>
      <c r="X85" s="61">
        <f>INDEX('[1]2.2 Compressors_TA'!$J$64:$AD$107,MATCH($D85,'[1]2.2 Compressors_TA'!$D$64:$D$107,0),MATCH(X$7,'[1]2.2 Compressors_TA'!$J$7:$AD$7,0))</f>
        <v>0</v>
      </c>
      <c r="Y85" s="61">
        <f>INDEX('[1]2.2 Compressors_TA'!$J$64:$AD$107,MATCH($D85,'[1]2.2 Compressors_TA'!$D$64:$D$107,0),MATCH(Y$7,'[1]2.2 Compressors_TA'!$J$7:$AD$7,0))</f>
        <v>0</v>
      </c>
    </row>
    <row r="86" spans="4:25" ht="11.25" x14ac:dyDescent="0.15">
      <c r="D86" s="56" t="str">
        <f t="shared" si="26"/>
        <v>23 Paaratte to Portland</v>
      </c>
      <c r="J86" s="61">
        <f>INDEX('[1]2.2 Compressors_TA'!$J$64:$AD$107,MATCH($D86,'[1]2.2 Compressors_TA'!$D$64:$D$107,0),MATCH(J$7,'[1]2.2 Compressors_TA'!$J$7:$AD$7,0))</f>
        <v>0</v>
      </c>
      <c r="K86" s="61">
        <f>INDEX('[1]2.2 Compressors_TA'!$J$64:$AD$107,MATCH($D86,'[1]2.2 Compressors_TA'!$D$64:$D$107,0),MATCH(K$7,'[1]2.2 Compressors_TA'!$J$7:$AD$7,0))</f>
        <v>0</v>
      </c>
      <c r="L86" s="61">
        <f>INDEX('[1]2.2 Compressors_TA'!$J$64:$AD$107,MATCH($D86,'[1]2.2 Compressors_TA'!$D$64:$D$107,0),MATCH(L$7,'[1]2.2 Compressors_TA'!$J$7:$AD$7,0))</f>
        <v>0</v>
      </c>
      <c r="M86" s="61">
        <f>INDEX('[1]2.2 Compressors_TA'!$J$64:$AD$107,MATCH($D86,'[1]2.2 Compressors_TA'!$D$64:$D$107,0),MATCH(M$7,'[1]2.2 Compressors_TA'!$J$7:$AD$7,0))</f>
        <v>0</v>
      </c>
      <c r="N86" s="61">
        <f>INDEX('[1]2.2 Compressors_TA'!$J$64:$AD$107,MATCH($D86,'[1]2.2 Compressors_TA'!$D$64:$D$107,0),MATCH(N$7,'[1]2.2 Compressors_TA'!$J$7:$AD$7,0))</f>
        <v>0</v>
      </c>
      <c r="O86" s="61">
        <f>INDEX('[1]2.2 Compressors_TA'!$J$64:$AD$107,MATCH($D86,'[1]2.2 Compressors_TA'!$D$64:$D$107,0),MATCH(O$7,'[1]2.2 Compressors_TA'!$J$7:$AD$7,0))</f>
        <v>0</v>
      </c>
      <c r="P86" s="61">
        <f>INDEX('[1]2.2 Compressors_TA'!$J$64:$AD$107,MATCH($D86,'[1]2.2 Compressors_TA'!$D$64:$D$107,0),MATCH(P$7,'[1]2.2 Compressors_TA'!$J$7:$AD$7,0))</f>
        <v>0</v>
      </c>
      <c r="Q86" s="61">
        <f>INDEX('[1]2.2 Compressors_TA'!$J$64:$AD$107,MATCH($D86,'[1]2.2 Compressors_TA'!$D$64:$D$107,0),MATCH(Q$7,'[1]2.2 Compressors_TA'!$J$7:$AD$7,0))</f>
        <v>0</v>
      </c>
      <c r="R86" s="61">
        <f>INDEX('[1]2.2 Compressors_TA'!$J$64:$AD$107,MATCH($D86,'[1]2.2 Compressors_TA'!$D$64:$D$107,0),MATCH(R$7,'[1]2.2 Compressors_TA'!$J$7:$AD$7,0))</f>
        <v>0</v>
      </c>
      <c r="S86" s="61">
        <f>INDEX('[1]2.2 Compressors_TA'!$J$64:$AD$107,MATCH($D86,'[1]2.2 Compressors_TA'!$D$64:$D$107,0),MATCH(S$7,'[1]2.2 Compressors_TA'!$J$7:$AD$7,0))</f>
        <v>0</v>
      </c>
      <c r="T86" s="61">
        <f>INDEX('[1]2.2 Compressors_TA'!$J$64:$AD$107,MATCH($D86,'[1]2.2 Compressors_TA'!$D$64:$D$107,0),MATCH(T$7,'[1]2.2 Compressors_TA'!$J$7:$AD$7,0))</f>
        <v>0</v>
      </c>
      <c r="U86" s="61">
        <f>INDEX('[1]2.2 Compressors_TA'!$J$64:$AD$107,MATCH($D86,'[1]2.2 Compressors_TA'!$D$64:$D$107,0),MATCH(U$7,'[1]2.2 Compressors_TA'!$J$7:$AD$7,0))</f>
        <v>0</v>
      </c>
      <c r="V86" s="61">
        <f>INDEX('[1]2.2 Compressors_TA'!$J$64:$AD$107,MATCH($D86,'[1]2.2 Compressors_TA'!$D$64:$D$107,0),MATCH(V$7,'[1]2.2 Compressors_TA'!$J$7:$AD$7,0))</f>
        <v>0</v>
      </c>
      <c r="W86" s="61">
        <f>INDEX('[1]2.2 Compressors_TA'!$J$64:$AD$107,MATCH($D86,'[1]2.2 Compressors_TA'!$D$64:$D$107,0),MATCH(W$7,'[1]2.2 Compressors_TA'!$J$7:$AD$7,0))</f>
        <v>0</v>
      </c>
      <c r="X86" s="61">
        <f>INDEX('[1]2.2 Compressors_TA'!$J$64:$AD$107,MATCH($D86,'[1]2.2 Compressors_TA'!$D$64:$D$107,0),MATCH(X$7,'[1]2.2 Compressors_TA'!$J$7:$AD$7,0))</f>
        <v>0</v>
      </c>
      <c r="Y86" s="61">
        <f>INDEX('[1]2.2 Compressors_TA'!$J$64:$AD$107,MATCH($D86,'[1]2.2 Compressors_TA'!$D$64:$D$107,0),MATCH(Y$7,'[1]2.2 Compressors_TA'!$J$7:$AD$7,0))</f>
        <v>0</v>
      </c>
    </row>
    <row r="87" spans="4:25" ht="11.25" x14ac:dyDescent="0.15">
      <c r="D87" s="56" t="str">
        <f t="shared" si="26"/>
        <v>24 Barnawartha to Culcairn</v>
      </c>
      <c r="J87" s="61">
        <f>INDEX('[1]2.2 Compressors_TA'!$J$64:$AD$107,MATCH($D87,'[1]2.2 Compressors_TA'!$D$64:$D$107,0),MATCH(J$7,'[1]2.2 Compressors_TA'!$J$7:$AD$7,0))</f>
        <v>0</v>
      </c>
      <c r="K87" s="61">
        <f>INDEX('[1]2.2 Compressors_TA'!$J$64:$AD$107,MATCH($D87,'[1]2.2 Compressors_TA'!$D$64:$D$107,0),MATCH(K$7,'[1]2.2 Compressors_TA'!$J$7:$AD$7,0))</f>
        <v>0</v>
      </c>
      <c r="L87" s="61">
        <f>INDEX('[1]2.2 Compressors_TA'!$J$64:$AD$107,MATCH($D87,'[1]2.2 Compressors_TA'!$D$64:$D$107,0),MATCH(L$7,'[1]2.2 Compressors_TA'!$J$7:$AD$7,0))</f>
        <v>0</v>
      </c>
      <c r="M87" s="61">
        <f>INDEX('[1]2.2 Compressors_TA'!$J$64:$AD$107,MATCH($D87,'[1]2.2 Compressors_TA'!$D$64:$D$107,0),MATCH(M$7,'[1]2.2 Compressors_TA'!$J$7:$AD$7,0))</f>
        <v>0</v>
      </c>
      <c r="N87" s="61">
        <f>INDEX('[1]2.2 Compressors_TA'!$J$64:$AD$107,MATCH($D87,'[1]2.2 Compressors_TA'!$D$64:$D$107,0),MATCH(N$7,'[1]2.2 Compressors_TA'!$J$7:$AD$7,0))</f>
        <v>0</v>
      </c>
      <c r="O87" s="61">
        <f>INDEX('[1]2.2 Compressors_TA'!$J$64:$AD$107,MATCH($D87,'[1]2.2 Compressors_TA'!$D$64:$D$107,0),MATCH(O$7,'[1]2.2 Compressors_TA'!$J$7:$AD$7,0))</f>
        <v>0</v>
      </c>
      <c r="P87" s="61">
        <f>INDEX('[1]2.2 Compressors_TA'!$J$64:$AD$107,MATCH($D87,'[1]2.2 Compressors_TA'!$D$64:$D$107,0),MATCH(P$7,'[1]2.2 Compressors_TA'!$J$7:$AD$7,0))</f>
        <v>0</v>
      </c>
      <c r="Q87" s="61">
        <f>INDEX('[1]2.2 Compressors_TA'!$J$64:$AD$107,MATCH($D87,'[1]2.2 Compressors_TA'!$D$64:$D$107,0),MATCH(Q$7,'[1]2.2 Compressors_TA'!$J$7:$AD$7,0))</f>
        <v>0</v>
      </c>
      <c r="R87" s="61">
        <f>INDEX('[1]2.2 Compressors_TA'!$J$64:$AD$107,MATCH($D87,'[1]2.2 Compressors_TA'!$D$64:$D$107,0),MATCH(R$7,'[1]2.2 Compressors_TA'!$J$7:$AD$7,0))</f>
        <v>0</v>
      </c>
      <c r="S87" s="61">
        <f>INDEX('[1]2.2 Compressors_TA'!$J$64:$AD$107,MATCH($D87,'[1]2.2 Compressors_TA'!$D$64:$D$107,0),MATCH(S$7,'[1]2.2 Compressors_TA'!$J$7:$AD$7,0))</f>
        <v>0</v>
      </c>
      <c r="T87" s="61">
        <f>INDEX('[1]2.2 Compressors_TA'!$J$64:$AD$107,MATCH($D87,'[1]2.2 Compressors_TA'!$D$64:$D$107,0),MATCH(T$7,'[1]2.2 Compressors_TA'!$J$7:$AD$7,0))</f>
        <v>0</v>
      </c>
      <c r="U87" s="61">
        <f>INDEX('[1]2.2 Compressors_TA'!$J$64:$AD$107,MATCH($D87,'[1]2.2 Compressors_TA'!$D$64:$D$107,0),MATCH(U$7,'[1]2.2 Compressors_TA'!$J$7:$AD$7,0))</f>
        <v>0</v>
      </c>
      <c r="V87" s="61">
        <f>INDEX('[1]2.2 Compressors_TA'!$J$64:$AD$107,MATCH($D87,'[1]2.2 Compressors_TA'!$D$64:$D$107,0),MATCH(V$7,'[1]2.2 Compressors_TA'!$J$7:$AD$7,0))</f>
        <v>0</v>
      </c>
      <c r="W87" s="61">
        <f>INDEX('[1]2.2 Compressors_TA'!$J$64:$AD$107,MATCH($D87,'[1]2.2 Compressors_TA'!$D$64:$D$107,0),MATCH(W$7,'[1]2.2 Compressors_TA'!$J$7:$AD$7,0))</f>
        <v>0</v>
      </c>
      <c r="X87" s="61">
        <f>INDEX('[1]2.2 Compressors_TA'!$J$64:$AD$107,MATCH($D87,'[1]2.2 Compressors_TA'!$D$64:$D$107,0),MATCH(X$7,'[1]2.2 Compressors_TA'!$J$7:$AD$7,0))</f>
        <v>0</v>
      </c>
      <c r="Y87" s="61">
        <f>INDEX('[1]2.2 Compressors_TA'!$J$64:$AD$107,MATCH($D87,'[1]2.2 Compressors_TA'!$D$64:$D$107,0),MATCH(Y$7,'[1]2.2 Compressors_TA'!$J$7:$AD$7,0))</f>
        <v>0</v>
      </c>
    </row>
    <row r="88" spans="4:25" ht="11.25" x14ac:dyDescent="0.15">
      <c r="D88" s="56" t="str">
        <f t="shared" si="26"/>
        <v>25 Chiltern Valley to Koonoomoo</v>
      </c>
      <c r="J88" s="61">
        <f>INDEX('[1]2.2 Compressors_TA'!$J$64:$AD$107,MATCH($D88,'[1]2.2 Compressors_TA'!$D$64:$D$107,0),MATCH(J$7,'[1]2.2 Compressors_TA'!$J$7:$AD$7,0))</f>
        <v>0</v>
      </c>
      <c r="K88" s="61">
        <f>INDEX('[1]2.2 Compressors_TA'!$J$64:$AD$107,MATCH($D88,'[1]2.2 Compressors_TA'!$D$64:$D$107,0),MATCH(K$7,'[1]2.2 Compressors_TA'!$J$7:$AD$7,0))</f>
        <v>0</v>
      </c>
      <c r="L88" s="61">
        <f>INDEX('[1]2.2 Compressors_TA'!$J$64:$AD$107,MATCH($D88,'[1]2.2 Compressors_TA'!$D$64:$D$107,0),MATCH(L$7,'[1]2.2 Compressors_TA'!$J$7:$AD$7,0))</f>
        <v>0</v>
      </c>
      <c r="M88" s="61">
        <f>INDEX('[1]2.2 Compressors_TA'!$J$64:$AD$107,MATCH($D88,'[1]2.2 Compressors_TA'!$D$64:$D$107,0),MATCH(M$7,'[1]2.2 Compressors_TA'!$J$7:$AD$7,0))</f>
        <v>0</v>
      </c>
      <c r="N88" s="61">
        <f>INDEX('[1]2.2 Compressors_TA'!$J$64:$AD$107,MATCH($D88,'[1]2.2 Compressors_TA'!$D$64:$D$107,0),MATCH(N$7,'[1]2.2 Compressors_TA'!$J$7:$AD$7,0))</f>
        <v>0</v>
      </c>
      <c r="O88" s="61">
        <f>INDEX('[1]2.2 Compressors_TA'!$J$64:$AD$107,MATCH($D88,'[1]2.2 Compressors_TA'!$D$64:$D$107,0),MATCH(O$7,'[1]2.2 Compressors_TA'!$J$7:$AD$7,0))</f>
        <v>0</v>
      </c>
      <c r="P88" s="61">
        <f>INDEX('[1]2.2 Compressors_TA'!$J$64:$AD$107,MATCH($D88,'[1]2.2 Compressors_TA'!$D$64:$D$107,0),MATCH(P$7,'[1]2.2 Compressors_TA'!$J$7:$AD$7,0))</f>
        <v>0</v>
      </c>
      <c r="Q88" s="61">
        <f>INDEX('[1]2.2 Compressors_TA'!$J$64:$AD$107,MATCH($D88,'[1]2.2 Compressors_TA'!$D$64:$D$107,0),MATCH(Q$7,'[1]2.2 Compressors_TA'!$J$7:$AD$7,0))</f>
        <v>0</v>
      </c>
      <c r="R88" s="61">
        <f>INDEX('[1]2.2 Compressors_TA'!$J$64:$AD$107,MATCH($D88,'[1]2.2 Compressors_TA'!$D$64:$D$107,0),MATCH(R$7,'[1]2.2 Compressors_TA'!$J$7:$AD$7,0))</f>
        <v>0</v>
      </c>
      <c r="S88" s="61">
        <f>INDEX('[1]2.2 Compressors_TA'!$J$64:$AD$107,MATCH($D88,'[1]2.2 Compressors_TA'!$D$64:$D$107,0),MATCH(S$7,'[1]2.2 Compressors_TA'!$J$7:$AD$7,0))</f>
        <v>0</v>
      </c>
      <c r="T88" s="61">
        <f>INDEX('[1]2.2 Compressors_TA'!$J$64:$AD$107,MATCH($D88,'[1]2.2 Compressors_TA'!$D$64:$D$107,0),MATCH(T$7,'[1]2.2 Compressors_TA'!$J$7:$AD$7,0))</f>
        <v>0</v>
      </c>
      <c r="U88" s="61">
        <f>INDEX('[1]2.2 Compressors_TA'!$J$64:$AD$107,MATCH($D88,'[1]2.2 Compressors_TA'!$D$64:$D$107,0),MATCH(U$7,'[1]2.2 Compressors_TA'!$J$7:$AD$7,0))</f>
        <v>0</v>
      </c>
      <c r="V88" s="61">
        <f>INDEX('[1]2.2 Compressors_TA'!$J$64:$AD$107,MATCH($D88,'[1]2.2 Compressors_TA'!$D$64:$D$107,0),MATCH(V$7,'[1]2.2 Compressors_TA'!$J$7:$AD$7,0))</f>
        <v>0</v>
      </c>
      <c r="W88" s="61">
        <f>INDEX('[1]2.2 Compressors_TA'!$J$64:$AD$107,MATCH($D88,'[1]2.2 Compressors_TA'!$D$64:$D$107,0),MATCH(W$7,'[1]2.2 Compressors_TA'!$J$7:$AD$7,0))</f>
        <v>0</v>
      </c>
      <c r="X88" s="61">
        <f>INDEX('[1]2.2 Compressors_TA'!$J$64:$AD$107,MATCH($D88,'[1]2.2 Compressors_TA'!$D$64:$D$107,0),MATCH(X$7,'[1]2.2 Compressors_TA'!$J$7:$AD$7,0))</f>
        <v>0</v>
      </c>
      <c r="Y88" s="61">
        <f>INDEX('[1]2.2 Compressors_TA'!$J$64:$AD$107,MATCH($D88,'[1]2.2 Compressors_TA'!$D$64:$D$107,0),MATCH(Y$7,'[1]2.2 Compressors_TA'!$J$7:$AD$7,0))</f>
        <v>0</v>
      </c>
    </row>
    <row r="89" spans="4:25" ht="11.25" x14ac:dyDescent="0.15">
      <c r="D89" s="56" t="str">
        <f t="shared" si="26"/>
        <v>26 Lara to Port Campbell</v>
      </c>
      <c r="J89" s="61">
        <f>INDEX('[1]2.2 Compressors_TA'!$J$64:$AD$107,MATCH($D89,'[1]2.2 Compressors_TA'!$D$64:$D$107,0),MATCH(J$7,'[1]2.2 Compressors_TA'!$J$7:$AD$7,0))</f>
        <v>0</v>
      </c>
      <c r="K89" s="61">
        <f>INDEX('[1]2.2 Compressors_TA'!$J$64:$AD$107,MATCH($D89,'[1]2.2 Compressors_TA'!$D$64:$D$107,0),MATCH(K$7,'[1]2.2 Compressors_TA'!$J$7:$AD$7,0))</f>
        <v>11570011.808534</v>
      </c>
      <c r="L89" s="61">
        <f>INDEX('[1]2.2 Compressors_TA'!$J$64:$AD$107,MATCH($D89,'[1]2.2 Compressors_TA'!$D$64:$D$107,0),MATCH(L$7,'[1]2.2 Compressors_TA'!$J$7:$AD$7,0))</f>
        <v>26615431.390000001</v>
      </c>
      <c r="M89" s="61">
        <f>INDEX('[1]2.2 Compressors_TA'!$J$64:$AD$107,MATCH($D89,'[1]2.2 Compressors_TA'!$D$64:$D$107,0),MATCH(M$7,'[1]2.2 Compressors_TA'!$J$7:$AD$7,0))</f>
        <v>2492547.9799999995</v>
      </c>
      <c r="N89" s="61">
        <f>INDEX('[1]2.2 Compressors_TA'!$J$64:$AD$107,MATCH($D89,'[1]2.2 Compressors_TA'!$D$64:$D$107,0),MATCH(N$7,'[1]2.2 Compressors_TA'!$J$7:$AD$7,0))</f>
        <v>15744.270000000002</v>
      </c>
      <c r="O89" s="61">
        <f>INDEX('[1]2.2 Compressors_TA'!$J$64:$AD$107,MATCH($D89,'[1]2.2 Compressors_TA'!$D$64:$D$107,0),MATCH(O$7,'[1]2.2 Compressors_TA'!$J$7:$AD$7,0))</f>
        <v>3122907.07</v>
      </c>
      <c r="P89" s="61">
        <f>INDEX('[1]2.2 Compressors_TA'!$J$64:$AD$107,MATCH($D89,'[1]2.2 Compressors_TA'!$D$64:$D$107,0),MATCH(P$7,'[1]2.2 Compressors_TA'!$J$7:$AD$7,0))</f>
        <v>1662946.13</v>
      </c>
      <c r="Q89" s="61">
        <f>INDEX('[1]2.2 Compressors_TA'!$J$64:$AD$107,MATCH($D89,'[1]2.2 Compressors_TA'!$D$64:$D$107,0),MATCH(Q$7,'[1]2.2 Compressors_TA'!$J$7:$AD$7,0))</f>
        <v>51367.7</v>
      </c>
      <c r="R89" s="61">
        <f>INDEX('[1]2.2 Compressors_TA'!$J$64:$AD$107,MATCH($D89,'[1]2.2 Compressors_TA'!$D$64:$D$107,0),MATCH(R$7,'[1]2.2 Compressors_TA'!$J$7:$AD$7,0))</f>
        <v>29325.649999999994</v>
      </c>
      <c r="S89" s="61">
        <f>INDEX('[1]2.2 Compressors_TA'!$J$64:$AD$107,MATCH($D89,'[1]2.2 Compressors_TA'!$D$64:$D$107,0),MATCH(S$7,'[1]2.2 Compressors_TA'!$J$7:$AD$7,0))</f>
        <v>44444.907970859822</v>
      </c>
      <c r="T89" s="61">
        <f>INDEX('[1]2.2 Compressors_TA'!$J$64:$AD$107,MATCH($D89,'[1]2.2 Compressors_TA'!$D$64:$D$107,0),MATCH(T$7,'[1]2.2 Compressors_TA'!$J$7:$AD$7,0))</f>
        <v>156095.27818533985</v>
      </c>
      <c r="U89" s="61">
        <f>INDEX('[1]2.2 Compressors_TA'!$J$64:$AD$107,MATCH($D89,'[1]2.2 Compressors_TA'!$D$64:$D$107,0),MATCH(U$7,'[1]2.2 Compressors_TA'!$J$7:$AD$7,0))</f>
        <v>0</v>
      </c>
      <c r="V89" s="61">
        <f>INDEX('[1]2.2 Compressors_TA'!$J$64:$AD$107,MATCH($D89,'[1]2.2 Compressors_TA'!$D$64:$D$107,0),MATCH(V$7,'[1]2.2 Compressors_TA'!$J$7:$AD$7,0))</f>
        <v>0</v>
      </c>
      <c r="W89" s="61">
        <f>INDEX('[1]2.2 Compressors_TA'!$J$64:$AD$107,MATCH($D89,'[1]2.2 Compressors_TA'!$D$64:$D$107,0),MATCH(W$7,'[1]2.2 Compressors_TA'!$J$7:$AD$7,0))</f>
        <v>0</v>
      </c>
      <c r="X89" s="61">
        <f>INDEX('[1]2.2 Compressors_TA'!$J$64:$AD$107,MATCH($D89,'[1]2.2 Compressors_TA'!$D$64:$D$107,0),MATCH(X$7,'[1]2.2 Compressors_TA'!$J$7:$AD$7,0))</f>
        <v>0</v>
      </c>
      <c r="Y89" s="61">
        <f>INDEX('[1]2.2 Compressors_TA'!$J$64:$AD$107,MATCH($D89,'[1]2.2 Compressors_TA'!$D$64:$D$107,0),MATCH(Y$7,'[1]2.2 Compressors_TA'!$J$7:$AD$7,0))</f>
        <v>0</v>
      </c>
    </row>
    <row r="90" spans="4:25" ht="11.25" x14ac:dyDescent="0.15">
      <c r="D90" s="56" t="str">
        <f t="shared" si="26"/>
        <v>27 Port Campbell to Paaratte</v>
      </c>
      <c r="J90" s="61">
        <f>INDEX('[1]2.2 Compressors_TA'!$J$64:$AD$107,MATCH($D90,'[1]2.2 Compressors_TA'!$D$64:$D$107,0),MATCH(J$7,'[1]2.2 Compressors_TA'!$J$7:$AD$7,0))</f>
        <v>0</v>
      </c>
      <c r="K90" s="61">
        <f>INDEX('[1]2.2 Compressors_TA'!$J$64:$AD$107,MATCH($D90,'[1]2.2 Compressors_TA'!$D$64:$D$107,0),MATCH(K$7,'[1]2.2 Compressors_TA'!$J$7:$AD$7,0))</f>
        <v>0</v>
      </c>
      <c r="L90" s="61">
        <f>INDEX('[1]2.2 Compressors_TA'!$J$64:$AD$107,MATCH($D90,'[1]2.2 Compressors_TA'!$D$64:$D$107,0),MATCH(L$7,'[1]2.2 Compressors_TA'!$J$7:$AD$7,0))</f>
        <v>0</v>
      </c>
      <c r="M90" s="61">
        <f>INDEX('[1]2.2 Compressors_TA'!$J$64:$AD$107,MATCH($D90,'[1]2.2 Compressors_TA'!$D$64:$D$107,0),MATCH(M$7,'[1]2.2 Compressors_TA'!$J$7:$AD$7,0))</f>
        <v>0</v>
      </c>
      <c r="N90" s="61">
        <f>INDEX('[1]2.2 Compressors_TA'!$J$64:$AD$107,MATCH($D90,'[1]2.2 Compressors_TA'!$D$64:$D$107,0),MATCH(N$7,'[1]2.2 Compressors_TA'!$J$7:$AD$7,0))</f>
        <v>0</v>
      </c>
      <c r="O90" s="61">
        <f>INDEX('[1]2.2 Compressors_TA'!$J$64:$AD$107,MATCH($D90,'[1]2.2 Compressors_TA'!$D$64:$D$107,0),MATCH(O$7,'[1]2.2 Compressors_TA'!$J$7:$AD$7,0))</f>
        <v>0</v>
      </c>
      <c r="P90" s="61">
        <f>INDEX('[1]2.2 Compressors_TA'!$J$64:$AD$107,MATCH($D90,'[1]2.2 Compressors_TA'!$D$64:$D$107,0),MATCH(P$7,'[1]2.2 Compressors_TA'!$J$7:$AD$7,0))</f>
        <v>0</v>
      </c>
      <c r="Q90" s="61">
        <f>INDEX('[1]2.2 Compressors_TA'!$J$64:$AD$107,MATCH($D90,'[1]2.2 Compressors_TA'!$D$64:$D$107,0),MATCH(Q$7,'[1]2.2 Compressors_TA'!$J$7:$AD$7,0))</f>
        <v>0</v>
      </c>
      <c r="R90" s="61">
        <f>INDEX('[1]2.2 Compressors_TA'!$J$64:$AD$107,MATCH($D90,'[1]2.2 Compressors_TA'!$D$64:$D$107,0),MATCH(R$7,'[1]2.2 Compressors_TA'!$J$7:$AD$7,0))</f>
        <v>0</v>
      </c>
      <c r="S90" s="61">
        <f>INDEX('[1]2.2 Compressors_TA'!$J$64:$AD$107,MATCH($D90,'[1]2.2 Compressors_TA'!$D$64:$D$107,0),MATCH(S$7,'[1]2.2 Compressors_TA'!$J$7:$AD$7,0))</f>
        <v>0</v>
      </c>
      <c r="T90" s="61">
        <f>INDEX('[1]2.2 Compressors_TA'!$J$64:$AD$107,MATCH($D90,'[1]2.2 Compressors_TA'!$D$64:$D$107,0),MATCH(T$7,'[1]2.2 Compressors_TA'!$J$7:$AD$7,0))</f>
        <v>0</v>
      </c>
      <c r="U90" s="61">
        <f>INDEX('[1]2.2 Compressors_TA'!$J$64:$AD$107,MATCH($D90,'[1]2.2 Compressors_TA'!$D$64:$D$107,0),MATCH(U$7,'[1]2.2 Compressors_TA'!$J$7:$AD$7,0))</f>
        <v>0</v>
      </c>
      <c r="V90" s="61">
        <f>INDEX('[1]2.2 Compressors_TA'!$J$64:$AD$107,MATCH($D90,'[1]2.2 Compressors_TA'!$D$64:$D$107,0),MATCH(V$7,'[1]2.2 Compressors_TA'!$J$7:$AD$7,0))</f>
        <v>0</v>
      </c>
      <c r="W90" s="61">
        <f>INDEX('[1]2.2 Compressors_TA'!$J$64:$AD$107,MATCH($D90,'[1]2.2 Compressors_TA'!$D$64:$D$107,0),MATCH(W$7,'[1]2.2 Compressors_TA'!$J$7:$AD$7,0))</f>
        <v>0</v>
      </c>
      <c r="X90" s="61">
        <f>INDEX('[1]2.2 Compressors_TA'!$J$64:$AD$107,MATCH($D90,'[1]2.2 Compressors_TA'!$D$64:$D$107,0),MATCH(X$7,'[1]2.2 Compressors_TA'!$J$7:$AD$7,0))</f>
        <v>0</v>
      </c>
      <c r="Y90" s="61">
        <f>INDEX('[1]2.2 Compressors_TA'!$J$64:$AD$107,MATCH($D90,'[1]2.2 Compressors_TA'!$D$64:$D$107,0),MATCH(Y$7,'[1]2.2 Compressors_TA'!$J$7:$AD$7,0))</f>
        <v>0</v>
      </c>
    </row>
    <row r="91" spans="4:25" ht="11.25" x14ac:dyDescent="0.15">
      <c r="D91" s="56" t="str">
        <f t="shared" si="26"/>
        <v>28 Brooklyn Corio Loop</v>
      </c>
      <c r="J91" s="61">
        <f>INDEX('[1]2.2 Compressors_TA'!$J$64:$AD$107,MATCH($D91,'[1]2.2 Compressors_TA'!$D$64:$D$107,0),MATCH(J$7,'[1]2.2 Compressors_TA'!$J$7:$AD$7,0))</f>
        <v>0</v>
      </c>
      <c r="K91" s="61">
        <f>INDEX('[1]2.2 Compressors_TA'!$J$64:$AD$107,MATCH($D91,'[1]2.2 Compressors_TA'!$D$64:$D$107,0),MATCH(K$7,'[1]2.2 Compressors_TA'!$J$7:$AD$7,0))</f>
        <v>47473</v>
      </c>
      <c r="L91" s="61">
        <f>INDEX('[1]2.2 Compressors_TA'!$J$64:$AD$107,MATCH($D91,'[1]2.2 Compressors_TA'!$D$64:$D$107,0),MATCH(L$7,'[1]2.2 Compressors_TA'!$J$7:$AD$7,0))</f>
        <v>0</v>
      </c>
      <c r="M91" s="61">
        <f>INDEX('[1]2.2 Compressors_TA'!$J$64:$AD$107,MATCH($D91,'[1]2.2 Compressors_TA'!$D$64:$D$107,0),MATCH(M$7,'[1]2.2 Compressors_TA'!$J$7:$AD$7,0))</f>
        <v>0</v>
      </c>
      <c r="N91" s="61">
        <f>INDEX('[1]2.2 Compressors_TA'!$J$64:$AD$107,MATCH($D91,'[1]2.2 Compressors_TA'!$D$64:$D$107,0),MATCH(N$7,'[1]2.2 Compressors_TA'!$J$7:$AD$7,0))</f>
        <v>0</v>
      </c>
      <c r="O91" s="61">
        <f>INDEX('[1]2.2 Compressors_TA'!$J$64:$AD$107,MATCH($D91,'[1]2.2 Compressors_TA'!$D$64:$D$107,0),MATCH(O$7,'[1]2.2 Compressors_TA'!$J$7:$AD$7,0))</f>
        <v>0</v>
      </c>
      <c r="P91" s="61">
        <f>INDEX('[1]2.2 Compressors_TA'!$J$64:$AD$107,MATCH($D91,'[1]2.2 Compressors_TA'!$D$64:$D$107,0),MATCH(P$7,'[1]2.2 Compressors_TA'!$J$7:$AD$7,0))</f>
        <v>0</v>
      </c>
      <c r="Q91" s="61">
        <f>INDEX('[1]2.2 Compressors_TA'!$J$64:$AD$107,MATCH($D91,'[1]2.2 Compressors_TA'!$D$64:$D$107,0),MATCH(Q$7,'[1]2.2 Compressors_TA'!$J$7:$AD$7,0))</f>
        <v>0</v>
      </c>
      <c r="R91" s="61">
        <f>INDEX('[1]2.2 Compressors_TA'!$J$64:$AD$107,MATCH($D91,'[1]2.2 Compressors_TA'!$D$64:$D$107,0),MATCH(R$7,'[1]2.2 Compressors_TA'!$J$7:$AD$7,0))</f>
        <v>0</v>
      </c>
      <c r="S91" s="61">
        <f>INDEX('[1]2.2 Compressors_TA'!$J$64:$AD$107,MATCH($D91,'[1]2.2 Compressors_TA'!$D$64:$D$107,0),MATCH(S$7,'[1]2.2 Compressors_TA'!$J$7:$AD$7,0))</f>
        <v>0</v>
      </c>
      <c r="T91" s="61">
        <f>INDEX('[1]2.2 Compressors_TA'!$J$64:$AD$107,MATCH($D91,'[1]2.2 Compressors_TA'!$D$64:$D$107,0),MATCH(T$7,'[1]2.2 Compressors_TA'!$J$7:$AD$7,0))</f>
        <v>0</v>
      </c>
      <c r="U91" s="61">
        <f>INDEX('[1]2.2 Compressors_TA'!$J$64:$AD$107,MATCH($D91,'[1]2.2 Compressors_TA'!$D$64:$D$107,0),MATCH(U$7,'[1]2.2 Compressors_TA'!$J$7:$AD$7,0))</f>
        <v>0</v>
      </c>
      <c r="V91" s="61">
        <f>INDEX('[1]2.2 Compressors_TA'!$J$64:$AD$107,MATCH($D91,'[1]2.2 Compressors_TA'!$D$64:$D$107,0),MATCH(V$7,'[1]2.2 Compressors_TA'!$J$7:$AD$7,0))</f>
        <v>0</v>
      </c>
      <c r="W91" s="61">
        <f>INDEX('[1]2.2 Compressors_TA'!$J$64:$AD$107,MATCH($D91,'[1]2.2 Compressors_TA'!$D$64:$D$107,0),MATCH(W$7,'[1]2.2 Compressors_TA'!$J$7:$AD$7,0))</f>
        <v>0</v>
      </c>
      <c r="X91" s="61">
        <f>INDEX('[1]2.2 Compressors_TA'!$J$64:$AD$107,MATCH($D91,'[1]2.2 Compressors_TA'!$D$64:$D$107,0),MATCH(X$7,'[1]2.2 Compressors_TA'!$J$7:$AD$7,0))</f>
        <v>0</v>
      </c>
      <c r="Y91" s="61">
        <f>INDEX('[1]2.2 Compressors_TA'!$J$64:$AD$107,MATCH($D91,'[1]2.2 Compressors_TA'!$D$64:$D$107,0),MATCH(Y$7,'[1]2.2 Compressors_TA'!$J$7:$AD$7,0))</f>
        <v>0</v>
      </c>
    </row>
    <row r="92" spans="4:25" ht="11.25" x14ac:dyDescent="0.15">
      <c r="D92" s="56" t="str">
        <f t="shared" si="26"/>
        <v>51 Interconnect</v>
      </c>
      <c r="J92" s="61">
        <f>INDEX('[1]2.2 Compressors_TA'!$J$64:$AD$107,MATCH($D92,'[1]2.2 Compressors_TA'!$D$64:$D$107,0),MATCH(J$7,'[1]2.2 Compressors_TA'!$J$7:$AD$7,0))</f>
        <v>0</v>
      </c>
      <c r="K92" s="61">
        <f>INDEX('[1]2.2 Compressors_TA'!$J$64:$AD$107,MATCH($D92,'[1]2.2 Compressors_TA'!$D$64:$D$107,0),MATCH(K$7,'[1]2.2 Compressors_TA'!$J$7:$AD$7,0))</f>
        <v>0</v>
      </c>
      <c r="L92" s="61">
        <f>INDEX('[1]2.2 Compressors_TA'!$J$64:$AD$107,MATCH($D92,'[1]2.2 Compressors_TA'!$D$64:$D$107,0),MATCH(L$7,'[1]2.2 Compressors_TA'!$J$7:$AD$7,0))</f>
        <v>0</v>
      </c>
      <c r="M92" s="61">
        <f>INDEX('[1]2.2 Compressors_TA'!$J$64:$AD$107,MATCH($D92,'[1]2.2 Compressors_TA'!$D$64:$D$107,0),MATCH(M$7,'[1]2.2 Compressors_TA'!$J$7:$AD$7,0))</f>
        <v>0</v>
      </c>
      <c r="N92" s="61">
        <f>INDEX('[1]2.2 Compressors_TA'!$J$64:$AD$107,MATCH($D92,'[1]2.2 Compressors_TA'!$D$64:$D$107,0),MATCH(N$7,'[1]2.2 Compressors_TA'!$J$7:$AD$7,0))</f>
        <v>0</v>
      </c>
      <c r="O92" s="61">
        <f>INDEX('[1]2.2 Compressors_TA'!$J$64:$AD$107,MATCH($D92,'[1]2.2 Compressors_TA'!$D$64:$D$107,0),MATCH(O$7,'[1]2.2 Compressors_TA'!$J$7:$AD$7,0))</f>
        <v>0</v>
      </c>
      <c r="P92" s="61">
        <f>INDEX('[1]2.2 Compressors_TA'!$J$64:$AD$107,MATCH($D92,'[1]2.2 Compressors_TA'!$D$64:$D$107,0),MATCH(P$7,'[1]2.2 Compressors_TA'!$J$7:$AD$7,0))</f>
        <v>0</v>
      </c>
      <c r="Q92" s="61">
        <f>INDEX('[1]2.2 Compressors_TA'!$J$64:$AD$107,MATCH($D92,'[1]2.2 Compressors_TA'!$D$64:$D$107,0),MATCH(Q$7,'[1]2.2 Compressors_TA'!$J$7:$AD$7,0))</f>
        <v>0</v>
      </c>
      <c r="R92" s="61">
        <f>INDEX('[1]2.2 Compressors_TA'!$J$64:$AD$107,MATCH($D92,'[1]2.2 Compressors_TA'!$D$64:$D$107,0),MATCH(R$7,'[1]2.2 Compressors_TA'!$J$7:$AD$7,0))</f>
        <v>0</v>
      </c>
      <c r="S92" s="61">
        <f>INDEX('[1]2.2 Compressors_TA'!$J$64:$AD$107,MATCH($D92,'[1]2.2 Compressors_TA'!$D$64:$D$107,0),MATCH(S$7,'[1]2.2 Compressors_TA'!$J$7:$AD$7,0))</f>
        <v>0</v>
      </c>
      <c r="T92" s="61">
        <f>INDEX('[1]2.2 Compressors_TA'!$J$64:$AD$107,MATCH($D92,'[1]2.2 Compressors_TA'!$D$64:$D$107,0),MATCH(T$7,'[1]2.2 Compressors_TA'!$J$7:$AD$7,0))</f>
        <v>0</v>
      </c>
      <c r="U92" s="61">
        <f>INDEX('[1]2.2 Compressors_TA'!$J$64:$AD$107,MATCH($D92,'[1]2.2 Compressors_TA'!$D$64:$D$107,0),MATCH(U$7,'[1]2.2 Compressors_TA'!$J$7:$AD$7,0))</f>
        <v>0</v>
      </c>
      <c r="V92" s="61">
        <f>INDEX('[1]2.2 Compressors_TA'!$J$64:$AD$107,MATCH($D92,'[1]2.2 Compressors_TA'!$D$64:$D$107,0),MATCH(V$7,'[1]2.2 Compressors_TA'!$J$7:$AD$7,0))</f>
        <v>0</v>
      </c>
      <c r="W92" s="61">
        <f>INDEX('[1]2.2 Compressors_TA'!$J$64:$AD$107,MATCH($D92,'[1]2.2 Compressors_TA'!$D$64:$D$107,0),MATCH(W$7,'[1]2.2 Compressors_TA'!$J$7:$AD$7,0))</f>
        <v>0</v>
      </c>
      <c r="X92" s="61">
        <f>INDEX('[1]2.2 Compressors_TA'!$J$64:$AD$107,MATCH($D92,'[1]2.2 Compressors_TA'!$D$64:$D$107,0),MATCH(X$7,'[1]2.2 Compressors_TA'!$J$7:$AD$7,0))</f>
        <v>0</v>
      </c>
      <c r="Y92" s="61">
        <f>INDEX('[1]2.2 Compressors_TA'!$J$64:$AD$107,MATCH($D92,'[1]2.2 Compressors_TA'!$D$64:$D$107,0),MATCH(Y$7,'[1]2.2 Compressors_TA'!$J$7:$AD$7,0))</f>
        <v>0</v>
      </c>
    </row>
    <row r="93" spans="4:25" ht="11.25" x14ac:dyDescent="0.15">
      <c r="D93" s="56" t="str">
        <f t="shared" si="26"/>
        <v>52 South West Pipeline</v>
      </c>
      <c r="J93" s="61">
        <f>INDEX('[1]2.2 Compressors_TA'!$J$64:$AD$107,MATCH($D93,'[1]2.2 Compressors_TA'!$D$64:$D$107,0),MATCH(J$7,'[1]2.2 Compressors_TA'!$J$7:$AD$7,0))</f>
        <v>0</v>
      </c>
      <c r="K93" s="61">
        <f>INDEX('[1]2.2 Compressors_TA'!$J$64:$AD$107,MATCH($D93,'[1]2.2 Compressors_TA'!$D$64:$D$107,0),MATCH(K$7,'[1]2.2 Compressors_TA'!$J$7:$AD$7,0))</f>
        <v>0</v>
      </c>
      <c r="L93" s="61">
        <f>INDEX('[1]2.2 Compressors_TA'!$J$64:$AD$107,MATCH($D93,'[1]2.2 Compressors_TA'!$D$64:$D$107,0),MATCH(L$7,'[1]2.2 Compressors_TA'!$J$7:$AD$7,0))</f>
        <v>0</v>
      </c>
      <c r="M93" s="61">
        <f>INDEX('[1]2.2 Compressors_TA'!$J$64:$AD$107,MATCH($D93,'[1]2.2 Compressors_TA'!$D$64:$D$107,0),MATCH(M$7,'[1]2.2 Compressors_TA'!$J$7:$AD$7,0))</f>
        <v>0</v>
      </c>
      <c r="N93" s="61">
        <f>INDEX('[1]2.2 Compressors_TA'!$J$64:$AD$107,MATCH($D93,'[1]2.2 Compressors_TA'!$D$64:$D$107,0),MATCH(N$7,'[1]2.2 Compressors_TA'!$J$7:$AD$7,0))</f>
        <v>0</v>
      </c>
      <c r="O93" s="61">
        <f>INDEX('[1]2.2 Compressors_TA'!$J$64:$AD$107,MATCH($D93,'[1]2.2 Compressors_TA'!$D$64:$D$107,0),MATCH(O$7,'[1]2.2 Compressors_TA'!$J$7:$AD$7,0))</f>
        <v>0</v>
      </c>
      <c r="P93" s="61">
        <f>INDEX('[1]2.2 Compressors_TA'!$J$64:$AD$107,MATCH($D93,'[1]2.2 Compressors_TA'!$D$64:$D$107,0),MATCH(P$7,'[1]2.2 Compressors_TA'!$J$7:$AD$7,0))</f>
        <v>0</v>
      </c>
      <c r="Q93" s="61">
        <f>INDEX('[1]2.2 Compressors_TA'!$J$64:$AD$107,MATCH($D93,'[1]2.2 Compressors_TA'!$D$64:$D$107,0),MATCH(Q$7,'[1]2.2 Compressors_TA'!$J$7:$AD$7,0))</f>
        <v>0</v>
      </c>
      <c r="R93" s="61">
        <f>INDEX('[1]2.2 Compressors_TA'!$J$64:$AD$107,MATCH($D93,'[1]2.2 Compressors_TA'!$D$64:$D$107,0),MATCH(R$7,'[1]2.2 Compressors_TA'!$J$7:$AD$7,0))</f>
        <v>0</v>
      </c>
      <c r="S93" s="61">
        <f>INDEX('[1]2.2 Compressors_TA'!$J$64:$AD$107,MATCH($D93,'[1]2.2 Compressors_TA'!$D$64:$D$107,0),MATCH(S$7,'[1]2.2 Compressors_TA'!$J$7:$AD$7,0))</f>
        <v>0</v>
      </c>
      <c r="T93" s="61">
        <f>INDEX('[1]2.2 Compressors_TA'!$J$64:$AD$107,MATCH($D93,'[1]2.2 Compressors_TA'!$D$64:$D$107,0),MATCH(T$7,'[1]2.2 Compressors_TA'!$J$7:$AD$7,0))</f>
        <v>0</v>
      </c>
      <c r="U93" s="61">
        <f>INDEX('[1]2.2 Compressors_TA'!$J$64:$AD$107,MATCH($D93,'[1]2.2 Compressors_TA'!$D$64:$D$107,0),MATCH(U$7,'[1]2.2 Compressors_TA'!$J$7:$AD$7,0))</f>
        <v>0</v>
      </c>
      <c r="V93" s="61">
        <f>INDEX('[1]2.2 Compressors_TA'!$J$64:$AD$107,MATCH($D93,'[1]2.2 Compressors_TA'!$D$64:$D$107,0),MATCH(V$7,'[1]2.2 Compressors_TA'!$J$7:$AD$7,0))</f>
        <v>0</v>
      </c>
      <c r="W93" s="61">
        <f>INDEX('[1]2.2 Compressors_TA'!$J$64:$AD$107,MATCH($D93,'[1]2.2 Compressors_TA'!$D$64:$D$107,0),MATCH(W$7,'[1]2.2 Compressors_TA'!$J$7:$AD$7,0))</f>
        <v>0</v>
      </c>
      <c r="X93" s="61">
        <f>INDEX('[1]2.2 Compressors_TA'!$J$64:$AD$107,MATCH($D93,'[1]2.2 Compressors_TA'!$D$64:$D$107,0),MATCH(X$7,'[1]2.2 Compressors_TA'!$J$7:$AD$7,0))</f>
        <v>0</v>
      </c>
      <c r="Y93" s="61">
        <f>INDEX('[1]2.2 Compressors_TA'!$J$64:$AD$107,MATCH($D93,'[1]2.2 Compressors_TA'!$D$64:$D$107,0),MATCH(Y$7,'[1]2.2 Compressors_TA'!$J$7:$AD$7,0))</f>
        <v>0</v>
      </c>
    </row>
    <row r="94" spans="4:25" ht="11.25" x14ac:dyDescent="0.15">
      <c r="D94" s="56" t="str">
        <f t="shared" si="26"/>
        <v>29 WORM</v>
      </c>
      <c r="J94" s="61">
        <f>INDEX('[1]2.2 Compressors_TA'!$J$64:$AD$107,MATCH($D94,'[1]2.2 Compressors_TA'!$D$64:$D$107,0),MATCH(J$7,'[1]2.2 Compressors_TA'!$J$7:$AD$7,0))</f>
        <v>0</v>
      </c>
      <c r="K94" s="61">
        <f>INDEX('[1]2.2 Compressors_TA'!$J$64:$AD$107,MATCH($D94,'[1]2.2 Compressors_TA'!$D$64:$D$107,0),MATCH(K$7,'[1]2.2 Compressors_TA'!$J$7:$AD$7,0))</f>
        <v>0</v>
      </c>
      <c r="L94" s="61">
        <f>INDEX('[1]2.2 Compressors_TA'!$J$64:$AD$107,MATCH($D94,'[1]2.2 Compressors_TA'!$D$64:$D$107,0),MATCH(L$7,'[1]2.2 Compressors_TA'!$J$7:$AD$7,0))</f>
        <v>0</v>
      </c>
      <c r="M94" s="61">
        <f>INDEX('[1]2.2 Compressors_TA'!$J$64:$AD$107,MATCH($D94,'[1]2.2 Compressors_TA'!$D$64:$D$107,0),MATCH(M$7,'[1]2.2 Compressors_TA'!$J$7:$AD$7,0))</f>
        <v>0</v>
      </c>
      <c r="N94" s="61">
        <f>INDEX('[1]2.2 Compressors_TA'!$J$64:$AD$107,MATCH($D94,'[1]2.2 Compressors_TA'!$D$64:$D$107,0),MATCH(N$7,'[1]2.2 Compressors_TA'!$J$7:$AD$7,0))</f>
        <v>0</v>
      </c>
      <c r="O94" s="61">
        <f>INDEX('[1]2.2 Compressors_TA'!$J$64:$AD$107,MATCH($D94,'[1]2.2 Compressors_TA'!$D$64:$D$107,0),MATCH(O$7,'[1]2.2 Compressors_TA'!$J$7:$AD$7,0))</f>
        <v>0</v>
      </c>
      <c r="P94" s="61">
        <f>INDEX('[1]2.2 Compressors_TA'!$J$64:$AD$107,MATCH($D94,'[1]2.2 Compressors_TA'!$D$64:$D$107,0),MATCH(P$7,'[1]2.2 Compressors_TA'!$J$7:$AD$7,0))</f>
        <v>0</v>
      </c>
      <c r="Q94" s="61">
        <f>INDEX('[1]2.2 Compressors_TA'!$J$64:$AD$107,MATCH($D94,'[1]2.2 Compressors_TA'!$D$64:$D$107,0),MATCH(Q$7,'[1]2.2 Compressors_TA'!$J$7:$AD$7,0))</f>
        <v>0</v>
      </c>
      <c r="R94" s="61">
        <f>INDEX('[1]2.2 Compressors_TA'!$J$64:$AD$107,MATCH($D94,'[1]2.2 Compressors_TA'!$D$64:$D$107,0),MATCH(R$7,'[1]2.2 Compressors_TA'!$J$7:$AD$7,0))</f>
        <v>0</v>
      </c>
      <c r="S94" s="61">
        <f>INDEX('[1]2.2 Compressors_TA'!$J$64:$AD$107,MATCH($D94,'[1]2.2 Compressors_TA'!$D$64:$D$107,0),MATCH(S$7,'[1]2.2 Compressors_TA'!$J$7:$AD$7,0))</f>
        <v>0</v>
      </c>
      <c r="T94" s="61">
        <f>INDEX('[1]2.2 Compressors_TA'!$J$64:$AD$107,MATCH($D94,'[1]2.2 Compressors_TA'!$D$64:$D$107,0),MATCH(T$7,'[1]2.2 Compressors_TA'!$J$7:$AD$7,0))</f>
        <v>0</v>
      </c>
      <c r="U94" s="61">
        <f>INDEX('[1]2.2 Compressors_TA'!$J$64:$AD$107,MATCH($D94,'[1]2.2 Compressors_TA'!$D$64:$D$107,0),MATCH(U$7,'[1]2.2 Compressors_TA'!$J$7:$AD$7,0))</f>
        <v>0</v>
      </c>
      <c r="V94" s="61">
        <f>INDEX('[1]2.2 Compressors_TA'!$J$64:$AD$107,MATCH($D94,'[1]2.2 Compressors_TA'!$D$64:$D$107,0),MATCH(V$7,'[1]2.2 Compressors_TA'!$J$7:$AD$7,0))</f>
        <v>0</v>
      </c>
      <c r="W94" s="61">
        <f>INDEX('[1]2.2 Compressors_TA'!$J$64:$AD$107,MATCH($D94,'[1]2.2 Compressors_TA'!$D$64:$D$107,0),MATCH(W$7,'[1]2.2 Compressors_TA'!$J$7:$AD$7,0))</f>
        <v>0</v>
      </c>
      <c r="X94" s="61">
        <f>INDEX('[1]2.2 Compressors_TA'!$J$64:$AD$107,MATCH($D94,'[1]2.2 Compressors_TA'!$D$64:$D$107,0),MATCH(X$7,'[1]2.2 Compressors_TA'!$J$7:$AD$7,0))</f>
        <v>0</v>
      </c>
      <c r="Y94" s="61">
        <f>INDEX('[1]2.2 Compressors_TA'!$J$64:$AD$107,MATCH($D94,'[1]2.2 Compressors_TA'!$D$64:$D$107,0),MATCH(Y$7,'[1]2.2 Compressors_TA'!$J$7:$AD$7,0))</f>
        <v>0</v>
      </c>
    </row>
    <row r="95" spans="4:25" ht="11.25" x14ac:dyDescent="0.15">
      <c r="D95" s="56" t="str">
        <f t="shared" si="26"/>
        <v xml:space="preserve">30 Anglesea </v>
      </c>
      <c r="J95" s="61">
        <f>INDEX('[1]2.2 Compressors_TA'!$J$64:$AD$107,MATCH($D95,'[1]2.2 Compressors_TA'!$D$64:$D$107,0),MATCH(J$7,'[1]2.2 Compressors_TA'!$J$7:$AD$7,0))</f>
        <v>0</v>
      </c>
      <c r="K95" s="61">
        <f>INDEX('[1]2.2 Compressors_TA'!$J$64:$AD$107,MATCH($D95,'[1]2.2 Compressors_TA'!$D$64:$D$107,0),MATCH(K$7,'[1]2.2 Compressors_TA'!$J$7:$AD$7,0))</f>
        <v>0</v>
      </c>
      <c r="L95" s="61">
        <f>INDEX('[1]2.2 Compressors_TA'!$J$64:$AD$107,MATCH($D95,'[1]2.2 Compressors_TA'!$D$64:$D$107,0),MATCH(L$7,'[1]2.2 Compressors_TA'!$J$7:$AD$7,0))</f>
        <v>0</v>
      </c>
      <c r="M95" s="61">
        <f>INDEX('[1]2.2 Compressors_TA'!$J$64:$AD$107,MATCH($D95,'[1]2.2 Compressors_TA'!$D$64:$D$107,0),MATCH(M$7,'[1]2.2 Compressors_TA'!$J$7:$AD$7,0))</f>
        <v>0</v>
      </c>
      <c r="N95" s="61">
        <f>INDEX('[1]2.2 Compressors_TA'!$J$64:$AD$107,MATCH($D95,'[1]2.2 Compressors_TA'!$D$64:$D$107,0),MATCH(N$7,'[1]2.2 Compressors_TA'!$J$7:$AD$7,0))</f>
        <v>0</v>
      </c>
      <c r="O95" s="61">
        <f>INDEX('[1]2.2 Compressors_TA'!$J$64:$AD$107,MATCH($D95,'[1]2.2 Compressors_TA'!$D$64:$D$107,0),MATCH(O$7,'[1]2.2 Compressors_TA'!$J$7:$AD$7,0))</f>
        <v>0</v>
      </c>
      <c r="P95" s="61">
        <f>INDEX('[1]2.2 Compressors_TA'!$J$64:$AD$107,MATCH($D95,'[1]2.2 Compressors_TA'!$D$64:$D$107,0),MATCH(P$7,'[1]2.2 Compressors_TA'!$J$7:$AD$7,0))</f>
        <v>0</v>
      </c>
      <c r="Q95" s="61">
        <f>INDEX('[1]2.2 Compressors_TA'!$J$64:$AD$107,MATCH($D95,'[1]2.2 Compressors_TA'!$D$64:$D$107,0),MATCH(Q$7,'[1]2.2 Compressors_TA'!$J$7:$AD$7,0))</f>
        <v>0</v>
      </c>
      <c r="R95" s="61">
        <f>INDEX('[1]2.2 Compressors_TA'!$J$64:$AD$107,MATCH($D95,'[1]2.2 Compressors_TA'!$D$64:$D$107,0),MATCH(R$7,'[1]2.2 Compressors_TA'!$J$7:$AD$7,0))</f>
        <v>0</v>
      </c>
      <c r="S95" s="61">
        <f>INDEX('[1]2.2 Compressors_TA'!$J$64:$AD$107,MATCH($D95,'[1]2.2 Compressors_TA'!$D$64:$D$107,0),MATCH(S$7,'[1]2.2 Compressors_TA'!$J$7:$AD$7,0))</f>
        <v>0</v>
      </c>
      <c r="T95" s="61">
        <f>INDEX('[1]2.2 Compressors_TA'!$J$64:$AD$107,MATCH($D95,'[1]2.2 Compressors_TA'!$D$64:$D$107,0),MATCH(T$7,'[1]2.2 Compressors_TA'!$J$7:$AD$7,0))</f>
        <v>0</v>
      </c>
      <c r="U95" s="61">
        <f>INDEX('[1]2.2 Compressors_TA'!$J$64:$AD$107,MATCH($D95,'[1]2.2 Compressors_TA'!$D$64:$D$107,0),MATCH(U$7,'[1]2.2 Compressors_TA'!$J$7:$AD$7,0))</f>
        <v>0</v>
      </c>
      <c r="V95" s="61">
        <f>INDEX('[1]2.2 Compressors_TA'!$J$64:$AD$107,MATCH($D95,'[1]2.2 Compressors_TA'!$D$64:$D$107,0),MATCH(V$7,'[1]2.2 Compressors_TA'!$J$7:$AD$7,0))</f>
        <v>0</v>
      </c>
      <c r="W95" s="61">
        <f>INDEX('[1]2.2 Compressors_TA'!$J$64:$AD$107,MATCH($D95,'[1]2.2 Compressors_TA'!$D$64:$D$107,0),MATCH(W$7,'[1]2.2 Compressors_TA'!$J$7:$AD$7,0))</f>
        <v>0</v>
      </c>
      <c r="X95" s="61">
        <f>INDEX('[1]2.2 Compressors_TA'!$J$64:$AD$107,MATCH($D95,'[1]2.2 Compressors_TA'!$D$64:$D$107,0),MATCH(X$7,'[1]2.2 Compressors_TA'!$J$7:$AD$7,0))</f>
        <v>0</v>
      </c>
      <c r="Y95" s="61">
        <f>INDEX('[1]2.2 Compressors_TA'!$J$64:$AD$107,MATCH($D95,'[1]2.2 Compressors_TA'!$D$64:$D$107,0),MATCH(Y$7,'[1]2.2 Compressors_TA'!$J$7:$AD$7,0))</f>
        <v>0</v>
      </c>
    </row>
    <row r="96" spans="4:25" ht="11.25" x14ac:dyDescent="0.15">
      <c r="D96" s="56" t="str">
        <f t="shared" si="26"/>
        <v>31 Kalkallo</v>
      </c>
      <c r="J96" s="61">
        <f>INDEX('[1]2.2 Compressors_TA'!$J$64:$AD$107,MATCH($D96,'[1]2.2 Compressors_TA'!$D$64:$D$107,0),MATCH(J$7,'[1]2.2 Compressors_TA'!$J$7:$AD$7,0))</f>
        <v>0</v>
      </c>
      <c r="K96" s="61">
        <f>INDEX('[1]2.2 Compressors_TA'!$J$64:$AD$107,MATCH($D96,'[1]2.2 Compressors_TA'!$D$64:$D$107,0),MATCH(K$7,'[1]2.2 Compressors_TA'!$J$7:$AD$7,0))</f>
        <v>0</v>
      </c>
      <c r="L96" s="61">
        <f>INDEX('[1]2.2 Compressors_TA'!$J$64:$AD$107,MATCH($D96,'[1]2.2 Compressors_TA'!$D$64:$D$107,0),MATCH(L$7,'[1]2.2 Compressors_TA'!$J$7:$AD$7,0))</f>
        <v>0</v>
      </c>
      <c r="M96" s="61">
        <f>INDEX('[1]2.2 Compressors_TA'!$J$64:$AD$107,MATCH($D96,'[1]2.2 Compressors_TA'!$D$64:$D$107,0),MATCH(M$7,'[1]2.2 Compressors_TA'!$J$7:$AD$7,0))</f>
        <v>0</v>
      </c>
      <c r="N96" s="61">
        <f>INDEX('[1]2.2 Compressors_TA'!$J$64:$AD$107,MATCH($D96,'[1]2.2 Compressors_TA'!$D$64:$D$107,0),MATCH(N$7,'[1]2.2 Compressors_TA'!$J$7:$AD$7,0))</f>
        <v>0</v>
      </c>
      <c r="O96" s="61">
        <f>INDEX('[1]2.2 Compressors_TA'!$J$64:$AD$107,MATCH($D96,'[1]2.2 Compressors_TA'!$D$64:$D$107,0),MATCH(O$7,'[1]2.2 Compressors_TA'!$J$7:$AD$7,0))</f>
        <v>0</v>
      </c>
      <c r="P96" s="61">
        <f>INDEX('[1]2.2 Compressors_TA'!$J$64:$AD$107,MATCH($D96,'[1]2.2 Compressors_TA'!$D$64:$D$107,0),MATCH(P$7,'[1]2.2 Compressors_TA'!$J$7:$AD$7,0))</f>
        <v>0</v>
      </c>
      <c r="Q96" s="61">
        <f>INDEX('[1]2.2 Compressors_TA'!$J$64:$AD$107,MATCH($D96,'[1]2.2 Compressors_TA'!$D$64:$D$107,0),MATCH(Q$7,'[1]2.2 Compressors_TA'!$J$7:$AD$7,0))</f>
        <v>0</v>
      </c>
      <c r="R96" s="61">
        <f>INDEX('[1]2.2 Compressors_TA'!$J$64:$AD$107,MATCH($D96,'[1]2.2 Compressors_TA'!$D$64:$D$107,0),MATCH(R$7,'[1]2.2 Compressors_TA'!$J$7:$AD$7,0))</f>
        <v>0</v>
      </c>
      <c r="S96" s="61">
        <f>INDEX('[1]2.2 Compressors_TA'!$J$64:$AD$107,MATCH($D96,'[1]2.2 Compressors_TA'!$D$64:$D$107,0),MATCH(S$7,'[1]2.2 Compressors_TA'!$J$7:$AD$7,0))</f>
        <v>0</v>
      </c>
      <c r="T96" s="61">
        <f>INDEX('[1]2.2 Compressors_TA'!$J$64:$AD$107,MATCH($D96,'[1]2.2 Compressors_TA'!$D$64:$D$107,0),MATCH(T$7,'[1]2.2 Compressors_TA'!$J$7:$AD$7,0))</f>
        <v>0</v>
      </c>
      <c r="U96" s="61">
        <f>INDEX('[1]2.2 Compressors_TA'!$J$64:$AD$107,MATCH($D96,'[1]2.2 Compressors_TA'!$D$64:$D$107,0),MATCH(U$7,'[1]2.2 Compressors_TA'!$J$7:$AD$7,0))</f>
        <v>0</v>
      </c>
      <c r="V96" s="61">
        <f>INDEX('[1]2.2 Compressors_TA'!$J$64:$AD$107,MATCH($D96,'[1]2.2 Compressors_TA'!$D$64:$D$107,0),MATCH(V$7,'[1]2.2 Compressors_TA'!$J$7:$AD$7,0))</f>
        <v>0</v>
      </c>
      <c r="W96" s="61">
        <f>INDEX('[1]2.2 Compressors_TA'!$J$64:$AD$107,MATCH($D96,'[1]2.2 Compressors_TA'!$D$64:$D$107,0),MATCH(W$7,'[1]2.2 Compressors_TA'!$J$7:$AD$7,0))</f>
        <v>0</v>
      </c>
      <c r="X96" s="61">
        <f>INDEX('[1]2.2 Compressors_TA'!$J$64:$AD$107,MATCH($D96,'[1]2.2 Compressors_TA'!$D$64:$D$107,0),MATCH(X$7,'[1]2.2 Compressors_TA'!$J$7:$AD$7,0))</f>
        <v>0</v>
      </c>
      <c r="Y96" s="61">
        <f>INDEX('[1]2.2 Compressors_TA'!$J$64:$AD$107,MATCH($D96,'[1]2.2 Compressors_TA'!$D$64:$D$107,0),MATCH(Y$7,'[1]2.2 Compressors_TA'!$J$7:$AD$7,0))</f>
        <v>0</v>
      </c>
    </row>
    <row r="97" spans="4:25" ht="11.25" x14ac:dyDescent="0.15">
      <c r="D97" s="56">
        <f t="shared" si="26"/>
        <v>0</v>
      </c>
      <c r="J97" s="61">
        <f>INDEX('[1]2.2 Compressors_TA'!$J$64:$AD$107,MATCH($D97,'[1]2.2 Compressors_TA'!$D$64:$D$107,0),MATCH(J$7,'[1]2.2 Compressors_TA'!$J$7:$AD$7,0))</f>
        <v>0</v>
      </c>
      <c r="K97" s="61">
        <f>INDEX('[1]2.2 Compressors_TA'!$J$64:$AD$107,MATCH($D97,'[1]2.2 Compressors_TA'!$D$64:$D$107,0),MATCH(K$7,'[1]2.2 Compressors_TA'!$J$7:$AD$7,0))</f>
        <v>0</v>
      </c>
      <c r="L97" s="61">
        <f>INDEX('[1]2.2 Compressors_TA'!$J$64:$AD$107,MATCH($D97,'[1]2.2 Compressors_TA'!$D$64:$D$107,0),MATCH(L$7,'[1]2.2 Compressors_TA'!$J$7:$AD$7,0))</f>
        <v>0</v>
      </c>
      <c r="M97" s="61">
        <f>INDEX('[1]2.2 Compressors_TA'!$J$64:$AD$107,MATCH($D97,'[1]2.2 Compressors_TA'!$D$64:$D$107,0),MATCH(M$7,'[1]2.2 Compressors_TA'!$J$7:$AD$7,0))</f>
        <v>0</v>
      </c>
      <c r="N97" s="61">
        <f>INDEX('[1]2.2 Compressors_TA'!$J$64:$AD$107,MATCH($D97,'[1]2.2 Compressors_TA'!$D$64:$D$107,0),MATCH(N$7,'[1]2.2 Compressors_TA'!$J$7:$AD$7,0))</f>
        <v>0</v>
      </c>
      <c r="O97" s="61">
        <f>INDEX('[1]2.2 Compressors_TA'!$J$64:$AD$107,MATCH($D97,'[1]2.2 Compressors_TA'!$D$64:$D$107,0),MATCH(O$7,'[1]2.2 Compressors_TA'!$J$7:$AD$7,0))</f>
        <v>0</v>
      </c>
      <c r="P97" s="61">
        <f>INDEX('[1]2.2 Compressors_TA'!$J$64:$AD$107,MATCH($D97,'[1]2.2 Compressors_TA'!$D$64:$D$107,0),MATCH(P$7,'[1]2.2 Compressors_TA'!$J$7:$AD$7,0))</f>
        <v>0</v>
      </c>
      <c r="Q97" s="61">
        <f>INDEX('[1]2.2 Compressors_TA'!$J$64:$AD$107,MATCH($D97,'[1]2.2 Compressors_TA'!$D$64:$D$107,0),MATCH(Q$7,'[1]2.2 Compressors_TA'!$J$7:$AD$7,0))</f>
        <v>0</v>
      </c>
      <c r="R97" s="61">
        <f>INDEX('[1]2.2 Compressors_TA'!$J$64:$AD$107,MATCH($D97,'[1]2.2 Compressors_TA'!$D$64:$D$107,0),MATCH(R$7,'[1]2.2 Compressors_TA'!$J$7:$AD$7,0))</f>
        <v>0</v>
      </c>
      <c r="S97" s="61">
        <f>INDEX('[1]2.2 Compressors_TA'!$J$64:$AD$107,MATCH($D97,'[1]2.2 Compressors_TA'!$D$64:$D$107,0),MATCH(S$7,'[1]2.2 Compressors_TA'!$J$7:$AD$7,0))</f>
        <v>0</v>
      </c>
      <c r="T97" s="61">
        <f>INDEX('[1]2.2 Compressors_TA'!$J$64:$AD$107,MATCH($D97,'[1]2.2 Compressors_TA'!$D$64:$D$107,0),MATCH(T$7,'[1]2.2 Compressors_TA'!$J$7:$AD$7,0))</f>
        <v>0</v>
      </c>
      <c r="U97" s="61">
        <f>INDEX('[1]2.2 Compressors_TA'!$J$64:$AD$107,MATCH($D97,'[1]2.2 Compressors_TA'!$D$64:$D$107,0),MATCH(U$7,'[1]2.2 Compressors_TA'!$J$7:$AD$7,0))</f>
        <v>0</v>
      </c>
      <c r="V97" s="61">
        <f>INDEX('[1]2.2 Compressors_TA'!$J$64:$AD$107,MATCH($D97,'[1]2.2 Compressors_TA'!$D$64:$D$107,0),MATCH(V$7,'[1]2.2 Compressors_TA'!$J$7:$AD$7,0))</f>
        <v>0</v>
      </c>
      <c r="W97" s="61">
        <f>INDEX('[1]2.2 Compressors_TA'!$J$64:$AD$107,MATCH($D97,'[1]2.2 Compressors_TA'!$D$64:$D$107,0),MATCH(W$7,'[1]2.2 Compressors_TA'!$J$7:$AD$7,0))</f>
        <v>0</v>
      </c>
      <c r="X97" s="61">
        <f>INDEX('[1]2.2 Compressors_TA'!$J$64:$AD$107,MATCH($D97,'[1]2.2 Compressors_TA'!$D$64:$D$107,0),MATCH(X$7,'[1]2.2 Compressors_TA'!$J$7:$AD$7,0))</f>
        <v>0</v>
      </c>
      <c r="Y97" s="61">
        <f>INDEX('[1]2.2 Compressors_TA'!$J$64:$AD$107,MATCH($D97,'[1]2.2 Compressors_TA'!$D$64:$D$107,0),MATCH(Y$7,'[1]2.2 Compressors_TA'!$J$7:$AD$7,0))</f>
        <v>0</v>
      </c>
    </row>
    <row r="98" spans="4:25" ht="11.25" x14ac:dyDescent="0.15">
      <c r="D98" s="56">
        <f t="shared" si="26"/>
        <v>0</v>
      </c>
      <c r="J98" s="61">
        <f>INDEX('[1]2.2 Compressors_TA'!$J$64:$AD$107,MATCH($D98,'[1]2.2 Compressors_TA'!$D$64:$D$107,0),MATCH(J$7,'[1]2.2 Compressors_TA'!$J$7:$AD$7,0))</f>
        <v>0</v>
      </c>
      <c r="K98" s="61">
        <f>INDEX('[1]2.2 Compressors_TA'!$J$64:$AD$107,MATCH($D98,'[1]2.2 Compressors_TA'!$D$64:$D$107,0),MATCH(K$7,'[1]2.2 Compressors_TA'!$J$7:$AD$7,0))</f>
        <v>0</v>
      </c>
      <c r="L98" s="61">
        <f>INDEX('[1]2.2 Compressors_TA'!$J$64:$AD$107,MATCH($D98,'[1]2.2 Compressors_TA'!$D$64:$D$107,0),MATCH(L$7,'[1]2.2 Compressors_TA'!$J$7:$AD$7,0))</f>
        <v>0</v>
      </c>
      <c r="M98" s="61">
        <f>INDEX('[1]2.2 Compressors_TA'!$J$64:$AD$107,MATCH($D98,'[1]2.2 Compressors_TA'!$D$64:$D$107,0),MATCH(M$7,'[1]2.2 Compressors_TA'!$J$7:$AD$7,0))</f>
        <v>0</v>
      </c>
      <c r="N98" s="61">
        <f>INDEX('[1]2.2 Compressors_TA'!$J$64:$AD$107,MATCH($D98,'[1]2.2 Compressors_TA'!$D$64:$D$107,0),MATCH(N$7,'[1]2.2 Compressors_TA'!$J$7:$AD$7,0))</f>
        <v>0</v>
      </c>
      <c r="O98" s="61">
        <f>INDEX('[1]2.2 Compressors_TA'!$J$64:$AD$107,MATCH($D98,'[1]2.2 Compressors_TA'!$D$64:$D$107,0),MATCH(O$7,'[1]2.2 Compressors_TA'!$J$7:$AD$7,0))</f>
        <v>0</v>
      </c>
      <c r="P98" s="61">
        <f>INDEX('[1]2.2 Compressors_TA'!$J$64:$AD$107,MATCH($D98,'[1]2.2 Compressors_TA'!$D$64:$D$107,0),MATCH(P$7,'[1]2.2 Compressors_TA'!$J$7:$AD$7,0))</f>
        <v>0</v>
      </c>
      <c r="Q98" s="61">
        <f>INDEX('[1]2.2 Compressors_TA'!$J$64:$AD$107,MATCH($D98,'[1]2.2 Compressors_TA'!$D$64:$D$107,0),MATCH(Q$7,'[1]2.2 Compressors_TA'!$J$7:$AD$7,0))</f>
        <v>0</v>
      </c>
      <c r="R98" s="61">
        <f>INDEX('[1]2.2 Compressors_TA'!$J$64:$AD$107,MATCH($D98,'[1]2.2 Compressors_TA'!$D$64:$D$107,0),MATCH(R$7,'[1]2.2 Compressors_TA'!$J$7:$AD$7,0))</f>
        <v>0</v>
      </c>
      <c r="S98" s="61">
        <f>INDEX('[1]2.2 Compressors_TA'!$J$64:$AD$107,MATCH($D98,'[1]2.2 Compressors_TA'!$D$64:$D$107,0),MATCH(S$7,'[1]2.2 Compressors_TA'!$J$7:$AD$7,0))</f>
        <v>0</v>
      </c>
      <c r="T98" s="61">
        <f>INDEX('[1]2.2 Compressors_TA'!$J$64:$AD$107,MATCH($D98,'[1]2.2 Compressors_TA'!$D$64:$D$107,0),MATCH(T$7,'[1]2.2 Compressors_TA'!$J$7:$AD$7,0))</f>
        <v>0</v>
      </c>
      <c r="U98" s="61">
        <f>INDEX('[1]2.2 Compressors_TA'!$J$64:$AD$107,MATCH($D98,'[1]2.2 Compressors_TA'!$D$64:$D$107,0),MATCH(U$7,'[1]2.2 Compressors_TA'!$J$7:$AD$7,0))</f>
        <v>0</v>
      </c>
      <c r="V98" s="61">
        <f>INDEX('[1]2.2 Compressors_TA'!$J$64:$AD$107,MATCH($D98,'[1]2.2 Compressors_TA'!$D$64:$D$107,0),MATCH(V$7,'[1]2.2 Compressors_TA'!$J$7:$AD$7,0))</f>
        <v>0</v>
      </c>
      <c r="W98" s="61">
        <f>INDEX('[1]2.2 Compressors_TA'!$J$64:$AD$107,MATCH($D98,'[1]2.2 Compressors_TA'!$D$64:$D$107,0),MATCH(W$7,'[1]2.2 Compressors_TA'!$J$7:$AD$7,0))</f>
        <v>0</v>
      </c>
      <c r="X98" s="61">
        <f>INDEX('[1]2.2 Compressors_TA'!$J$64:$AD$107,MATCH($D98,'[1]2.2 Compressors_TA'!$D$64:$D$107,0),MATCH(X$7,'[1]2.2 Compressors_TA'!$J$7:$AD$7,0))</f>
        <v>0</v>
      </c>
      <c r="Y98" s="61">
        <f>INDEX('[1]2.2 Compressors_TA'!$J$64:$AD$107,MATCH($D98,'[1]2.2 Compressors_TA'!$D$64:$D$107,0),MATCH(Y$7,'[1]2.2 Compressors_TA'!$J$7:$AD$7,0))</f>
        <v>0</v>
      </c>
    </row>
    <row r="99" spans="4:25" ht="11.25" x14ac:dyDescent="0.15">
      <c r="D99" s="56">
        <f t="shared" si="26"/>
        <v>0</v>
      </c>
      <c r="J99" s="61">
        <f>INDEX('[1]2.2 Compressors_TA'!$J$64:$AD$107,MATCH($D99,'[1]2.2 Compressors_TA'!$D$64:$D$107,0),MATCH(J$7,'[1]2.2 Compressors_TA'!$J$7:$AD$7,0))</f>
        <v>0</v>
      </c>
      <c r="K99" s="61">
        <f>INDEX('[1]2.2 Compressors_TA'!$J$64:$AD$107,MATCH($D99,'[1]2.2 Compressors_TA'!$D$64:$D$107,0),MATCH(K$7,'[1]2.2 Compressors_TA'!$J$7:$AD$7,0))</f>
        <v>0</v>
      </c>
      <c r="L99" s="61">
        <f>INDEX('[1]2.2 Compressors_TA'!$J$64:$AD$107,MATCH($D99,'[1]2.2 Compressors_TA'!$D$64:$D$107,0),MATCH(L$7,'[1]2.2 Compressors_TA'!$J$7:$AD$7,0))</f>
        <v>0</v>
      </c>
      <c r="M99" s="61">
        <f>INDEX('[1]2.2 Compressors_TA'!$J$64:$AD$107,MATCH($D99,'[1]2.2 Compressors_TA'!$D$64:$D$107,0),MATCH(M$7,'[1]2.2 Compressors_TA'!$J$7:$AD$7,0))</f>
        <v>0</v>
      </c>
      <c r="N99" s="61">
        <f>INDEX('[1]2.2 Compressors_TA'!$J$64:$AD$107,MATCH($D99,'[1]2.2 Compressors_TA'!$D$64:$D$107,0),MATCH(N$7,'[1]2.2 Compressors_TA'!$J$7:$AD$7,0))</f>
        <v>0</v>
      </c>
      <c r="O99" s="61">
        <f>INDEX('[1]2.2 Compressors_TA'!$J$64:$AD$107,MATCH($D99,'[1]2.2 Compressors_TA'!$D$64:$D$107,0),MATCH(O$7,'[1]2.2 Compressors_TA'!$J$7:$AD$7,0))</f>
        <v>0</v>
      </c>
      <c r="P99" s="61">
        <f>INDEX('[1]2.2 Compressors_TA'!$J$64:$AD$107,MATCH($D99,'[1]2.2 Compressors_TA'!$D$64:$D$107,0),MATCH(P$7,'[1]2.2 Compressors_TA'!$J$7:$AD$7,0))</f>
        <v>0</v>
      </c>
      <c r="Q99" s="61">
        <f>INDEX('[1]2.2 Compressors_TA'!$J$64:$AD$107,MATCH($D99,'[1]2.2 Compressors_TA'!$D$64:$D$107,0),MATCH(Q$7,'[1]2.2 Compressors_TA'!$J$7:$AD$7,0))</f>
        <v>0</v>
      </c>
      <c r="R99" s="61">
        <f>INDEX('[1]2.2 Compressors_TA'!$J$64:$AD$107,MATCH($D99,'[1]2.2 Compressors_TA'!$D$64:$D$107,0),MATCH(R$7,'[1]2.2 Compressors_TA'!$J$7:$AD$7,0))</f>
        <v>0</v>
      </c>
      <c r="S99" s="61">
        <f>INDEX('[1]2.2 Compressors_TA'!$J$64:$AD$107,MATCH($D99,'[1]2.2 Compressors_TA'!$D$64:$D$107,0),MATCH(S$7,'[1]2.2 Compressors_TA'!$J$7:$AD$7,0))</f>
        <v>0</v>
      </c>
      <c r="T99" s="61">
        <f>INDEX('[1]2.2 Compressors_TA'!$J$64:$AD$107,MATCH($D99,'[1]2.2 Compressors_TA'!$D$64:$D$107,0),MATCH(T$7,'[1]2.2 Compressors_TA'!$J$7:$AD$7,0))</f>
        <v>0</v>
      </c>
      <c r="U99" s="61">
        <f>INDEX('[1]2.2 Compressors_TA'!$J$64:$AD$107,MATCH($D99,'[1]2.2 Compressors_TA'!$D$64:$D$107,0),MATCH(U$7,'[1]2.2 Compressors_TA'!$J$7:$AD$7,0))</f>
        <v>0</v>
      </c>
      <c r="V99" s="61">
        <f>INDEX('[1]2.2 Compressors_TA'!$J$64:$AD$107,MATCH($D99,'[1]2.2 Compressors_TA'!$D$64:$D$107,0),MATCH(V$7,'[1]2.2 Compressors_TA'!$J$7:$AD$7,0))</f>
        <v>0</v>
      </c>
      <c r="W99" s="61">
        <f>INDEX('[1]2.2 Compressors_TA'!$J$64:$AD$107,MATCH($D99,'[1]2.2 Compressors_TA'!$D$64:$D$107,0),MATCH(W$7,'[1]2.2 Compressors_TA'!$J$7:$AD$7,0))</f>
        <v>0</v>
      </c>
      <c r="X99" s="61">
        <f>INDEX('[1]2.2 Compressors_TA'!$J$64:$AD$107,MATCH($D99,'[1]2.2 Compressors_TA'!$D$64:$D$107,0),MATCH(X$7,'[1]2.2 Compressors_TA'!$J$7:$AD$7,0))</f>
        <v>0</v>
      </c>
      <c r="Y99" s="61">
        <f>INDEX('[1]2.2 Compressors_TA'!$J$64:$AD$107,MATCH($D99,'[1]2.2 Compressors_TA'!$D$64:$D$107,0),MATCH(Y$7,'[1]2.2 Compressors_TA'!$J$7:$AD$7,0))</f>
        <v>0</v>
      </c>
    </row>
    <row r="100" spans="4:25" ht="11.25" x14ac:dyDescent="0.15">
      <c r="D100" s="56">
        <f t="shared" si="26"/>
        <v>0</v>
      </c>
      <c r="J100" s="61">
        <f>INDEX('[1]2.2 Compressors_TA'!$J$64:$AD$107,MATCH($D100,'[1]2.2 Compressors_TA'!$D$64:$D$107,0),MATCH(J$7,'[1]2.2 Compressors_TA'!$J$7:$AD$7,0))</f>
        <v>0</v>
      </c>
      <c r="K100" s="61">
        <f>INDEX('[1]2.2 Compressors_TA'!$J$64:$AD$107,MATCH($D100,'[1]2.2 Compressors_TA'!$D$64:$D$107,0),MATCH(K$7,'[1]2.2 Compressors_TA'!$J$7:$AD$7,0))</f>
        <v>0</v>
      </c>
      <c r="L100" s="61">
        <f>INDEX('[1]2.2 Compressors_TA'!$J$64:$AD$107,MATCH($D100,'[1]2.2 Compressors_TA'!$D$64:$D$107,0),MATCH(L$7,'[1]2.2 Compressors_TA'!$J$7:$AD$7,0))</f>
        <v>0</v>
      </c>
      <c r="M100" s="61">
        <f>INDEX('[1]2.2 Compressors_TA'!$J$64:$AD$107,MATCH($D100,'[1]2.2 Compressors_TA'!$D$64:$D$107,0),MATCH(M$7,'[1]2.2 Compressors_TA'!$J$7:$AD$7,0))</f>
        <v>0</v>
      </c>
      <c r="N100" s="61">
        <f>INDEX('[1]2.2 Compressors_TA'!$J$64:$AD$107,MATCH($D100,'[1]2.2 Compressors_TA'!$D$64:$D$107,0),MATCH(N$7,'[1]2.2 Compressors_TA'!$J$7:$AD$7,0))</f>
        <v>0</v>
      </c>
      <c r="O100" s="61">
        <f>INDEX('[1]2.2 Compressors_TA'!$J$64:$AD$107,MATCH($D100,'[1]2.2 Compressors_TA'!$D$64:$D$107,0),MATCH(O$7,'[1]2.2 Compressors_TA'!$J$7:$AD$7,0))</f>
        <v>0</v>
      </c>
      <c r="P100" s="61">
        <f>INDEX('[1]2.2 Compressors_TA'!$J$64:$AD$107,MATCH($D100,'[1]2.2 Compressors_TA'!$D$64:$D$107,0),MATCH(P$7,'[1]2.2 Compressors_TA'!$J$7:$AD$7,0))</f>
        <v>0</v>
      </c>
      <c r="Q100" s="61">
        <f>INDEX('[1]2.2 Compressors_TA'!$J$64:$AD$107,MATCH($D100,'[1]2.2 Compressors_TA'!$D$64:$D$107,0),MATCH(Q$7,'[1]2.2 Compressors_TA'!$J$7:$AD$7,0))</f>
        <v>0</v>
      </c>
      <c r="R100" s="61">
        <f>INDEX('[1]2.2 Compressors_TA'!$J$64:$AD$107,MATCH($D100,'[1]2.2 Compressors_TA'!$D$64:$D$107,0),MATCH(R$7,'[1]2.2 Compressors_TA'!$J$7:$AD$7,0))</f>
        <v>0</v>
      </c>
      <c r="S100" s="61">
        <f>INDEX('[1]2.2 Compressors_TA'!$J$64:$AD$107,MATCH($D100,'[1]2.2 Compressors_TA'!$D$64:$D$107,0),MATCH(S$7,'[1]2.2 Compressors_TA'!$J$7:$AD$7,0))</f>
        <v>0</v>
      </c>
      <c r="T100" s="61">
        <f>INDEX('[1]2.2 Compressors_TA'!$J$64:$AD$107,MATCH($D100,'[1]2.2 Compressors_TA'!$D$64:$D$107,0),MATCH(T$7,'[1]2.2 Compressors_TA'!$J$7:$AD$7,0))</f>
        <v>0</v>
      </c>
      <c r="U100" s="61">
        <f>INDEX('[1]2.2 Compressors_TA'!$J$64:$AD$107,MATCH($D100,'[1]2.2 Compressors_TA'!$D$64:$D$107,0),MATCH(U$7,'[1]2.2 Compressors_TA'!$J$7:$AD$7,0))</f>
        <v>0</v>
      </c>
      <c r="V100" s="61">
        <f>INDEX('[1]2.2 Compressors_TA'!$J$64:$AD$107,MATCH($D100,'[1]2.2 Compressors_TA'!$D$64:$D$107,0),MATCH(V$7,'[1]2.2 Compressors_TA'!$J$7:$AD$7,0))</f>
        <v>0</v>
      </c>
      <c r="W100" s="61">
        <f>INDEX('[1]2.2 Compressors_TA'!$J$64:$AD$107,MATCH($D100,'[1]2.2 Compressors_TA'!$D$64:$D$107,0),MATCH(W$7,'[1]2.2 Compressors_TA'!$J$7:$AD$7,0))</f>
        <v>0</v>
      </c>
      <c r="X100" s="61">
        <f>INDEX('[1]2.2 Compressors_TA'!$J$64:$AD$107,MATCH($D100,'[1]2.2 Compressors_TA'!$D$64:$D$107,0),MATCH(X$7,'[1]2.2 Compressors_TA'!$J$7:$AD$7,0))</f>
        <v>0</v>
      </c>
      <c r="Y100" s="61">
        <f>INDEX('[1]2.2 Compressors_TA'!$J$64:$AD$107,MATCH($D100,'[1]2.2 Compressors_TA'!$D$64:$D$107,0),MATCH(Y$7,'[1]2.2 Compressors_TA'!$J$7:$AD$7,0))</f>
        <v>0</v>
      </c>
    </row>
    <row r="101" spans="4:25" ht="11.25" x14ac:dyDescent="0.15">
      <c r="D101" s="56">
        <f t="shared" si="26"/>
        <v>0</v>
      </c>
      <c r="J101" s="61">
        <f>INDEX('[1]2.2 Compressors_TA'!$J$64:$AD$107,MATCH($D101,'[1]2.2 Compressors_TA'!$D$64:$D$107,0),MATCH(J$7,'[1]2.2 Compressors_TA'!$J$7:$AD$7,0))</f>
        <v>0</v>
      </c>
      <c r="K101" s="61">
        <f>INDEX('[1]2.2 Compressors_TA'!$J$64:$AD$107,MATCH($D101,'[1]2.2 Compressors_TA'!$D$64:$D$107,0),MATCH(K$7,'[1]2.2 Compressors_TA'!$J$7:$AD$7,0))</f>
        <v>0</v>
      </c>
      <c r="L101" s="61">
        <f>INDEX('[1]2.2 Compressors_TA'!$J$64:$AD$107,MATCH($D101,'[1]2.2 Compressors_TA'!$D$64:$D$107,0),MATCH(L$7,'[1]2.2 Compressors_TA'!$J$7:$AD$7,0))</f>
        <v>0</v>
      </c>
      <c r="M101" s="61">
        <f>INDEX('[1]2.2 Compressors_TA'!$J$64:$AD$107,MATCH($D101,'[1]2.2 Compressors_TA'!$D$64:$D$107,0),MATCH(M$7,'[1]2.2 Compressors_TA'!$J$7:$AD$7,0))</f>
        <v>0</v>
      </c>
      <c r="N101" s="61">
        <f>INDEX('[1]2.2 Compressors_TA'!$J$64:$AD$107,MATCH($D101,'[1]2.2 Compressors_TA'!$D$64:$D$107,0),MATCH(N$7,'[1]2.2 Compressors_TA'!$J$7:$AD$7,0))</f>
        <v>0</v>
      </c>
      <c r="O101" s="61">
        <f>INDEX('[1]2.2 Compressors_TA'!$J$64:$AD$107,MATCH($D101,'[1]2.2 Compressors_TA'!$D$64:$D$107,0),MATCH(O$7,'[1]2.2 Compressors_TA'!$J$7:$AD$7,0))</f>
        <v>0</v>
      </c>
      <c r="P101" s="61">
        <f>INDEX('[1]2.2 Compressors_TA'!$J$64:$AD$107,MATCH($D101,'[1]2.2 Compressors_TA'!$D$64:$D$107,0),MATCH(P$7,'[1]2.2 Compressors_TA'!$J$7:$AD$7,0))</f>
        <v>0</v>
      </c>
      <c r="Q101" s="61">
        <f>INDEX('[1]2.2 Compressors_TA'!$J$64:$AD$107,MATCH($D101,'[1]2.2 Compressors_TA'!$D$64:$D$107,0),MATCH(Q$7,'[1]2.2 Compressors_TA'!$J$7:$AD$7,0))</f>
        <v>0</v>
      </c>
      <c r="R101" s="61">
        <f>INDEX('[1]2.2 Compressors_TA'!$J$64:$AD$107,MATCH($D101,'[1]2.2 Compressors_TA'!$D$64:$D$107,0),MATCH(R$7,'[1]2.2 Compressors_TA'!$J$7:$AD$7,0))</f>
        <v>0</v>
      </c>
      <c r="S101" s="61">
        <f>INDEX('[1]2.2 Compressors_TA'!$J$64:$AD$107,MATCH($D101,'[1]2.2 Compressors_TA'!$D$64:$D$107,0),MATCH(S$7,'[1]2.2 Compressors_TA'!$J$7:$AD$7,0))</f>
        <v>0</v>
      </c>
      <c r="T101" s="61">
        <f>INDEX('[1]2.2 Compressors_TA'!$J$64:$AD$107,MATCH($D101,'[1]2.2 Compressors_TA'!$D$64:$D$107,0),MATCH(T$7,'[1]2.2 Compressors_TA'!$J$7:$AD$7,0))</f>
        <v>0</v>
      </c>
      <c r="U101" s="61">
        <f>INDEX('[1]2.2 Compressors_TA'!$J$64:$AD$107,MATCH($D101,'[1]2.2 Compressors_TA'!$D$64:$D$107,0),MATCH(U$7,'[1]2.2 Compressors_TA'!$J$7:$AD$7,0))</f>
        <v>0</v>
      </c>
      <c r="V101" s="61">
        <f>INDEX('[1]2.2 Compressors_TA'!$J$64:$AD$107,MATCH($D101,'[1]2.2 Compressors_TA'!$D$64:$D$107,0),MATCH(V$7,'[1]2.2 Compressors_TA'!$J$7:$AD$7,0))</f>
        <v>0</v>
      </c>
      <c r="W101" s="61">
        <f>INDEX('[1]2.2 Compressors_TA'!$J$64:$AD$107,MATCH($D101,'[1]2.2 Compressors_TA'!$D$64:$D$107,0),MATCH(W$7,'[1]2.2 Compressors_TA'!$J$7:$AD$7,0))</f>
        <v>0</v>
      </c>
      <c r="X101" s="61">
        <f>INDEX('[1]2.2 Compressors_TA'!$J$64:$AD$107,MATCH($D101,'[1]2.2 Compressors_TA'!$D$64:$D$107,0),MATCH(X$7,'[1]2.2 Compressors_TA'!$J$7:$AD$7,0))</f>
        <v>0</v>
      </c>
      <c r="Y101" s="61">
        <f>INDEX('[1]2.2 Compressors_TA'!$J$64:$AD$107,MATCH($D101,'[1]2.2 Compressors_TA'!$D$64:$D$107,0),MATCH(Y$7,'[1]2.2 Compressors_TA'!$J$7:$AD$7,0))</f>
        <v>0</v>
      </c>
    </row>
    <row r="102" spans="4:25" ht="11.25" x14ac:dyDescent="0.15">
      <c r="D102" s="56">
        <f t="shared" si="26"/>
        <v>0</v>
      </c>
      <c r="J102" s="61">
        <f>INDEX('[1]2.2 Compressors_TA'!$J$64:$AD$107,MATCH($D102,'[1]2.2 Compressors_TA'!$D$64:$D$107,0),MATCH(J$7,'[1]2.2 Compressors_TA'!$J$7:$AD$7,0))</f>
        <v>0</v>
      </c>
      <c r="K102" s="61">
        <f>INDEX('[1]2.2 Compressors_TA'!$J$64:$AD$107,MATCH($D102,'[1]2.2 Compressors_TA'!$D$64:$D$107,0),MATCH(K$7,'[1]2.2 Compressors_TA'!$J$7:$AD$7,0))</f>
        <v>0</v>
      </c>
      <c r="L102" s="61">
        <f>INDEX('[1]2.2 Compressors_TA'!$J$64:$AD$107,MATCH($D102,'[1]2.2 Compressors_TA'!$D$64:$D$107,0),MATCH(L$7,'[1]2.2 Compressors_TA'!$J$7:$AD$7,0))</f>
        <v>0</v>
      </c>
      <c r="M102" s="61">
        <f>INDEX('[1]2.2 Compressors_TA'!$J$64:$AD$107,MATCH($D102,'[1]2.2 Compressors_TA'!$D$64:$D$107,0),MATCH(M$7,'[1]2.2 Compressors_TA'!$J$7:$AD$7,0))</f>
        <v>0</v>
      </c>
      <c r="N102" s="61">
        <f>INDEX('[1]2.2 Compressors_TA'!$J$64:$AD$107,MATCH($D102,'[1]2.2 Compressors_TA'!$D$64:$D$107,0),MATCH(N$7,'[1]2.2 Compressors_TA'!$J$7:$AD$7,0))</f>
        <v>0</v>
      </c>
      <c r="O102" s="61">
        <f>INDEX('[1]2.2 Compressors_TA'!$J$64:$AD$107,MATCH($D102,'[1]2.2 Compressors_TA'!$D$64:$D$107,0),MATCH(O$7,'[1]2.2 Compressors_TA'!$J$7:$AD$7,0))</f>
        <v>0</v>
      </c>
      <c r="P102" s="61">
        <f>INDEX('[1]2.2 Compressors_TA'!$J$64:$AD$107,MATCH($D102,'[1]2.2 Compressors_TA'!$D$64:$D$107,0),MATCH(P$7,'[1]2.2 Compressors_TA'!$J$7:$AD$7,0))</f>
        <v>0</v>
      </c>
      <c r="Q102" s="61">
        <f>INDEX('[1]2.2 Compressors_TA'!$J$64:$AD$107,MATCH($D102,'[1]2.2 Compressors_TA'!$D$64:$D$107,0),MATCH(Q$7,'[1]2.2 Compressors_TA'!$J$7:$AD$7,0))</f>
        <v>0</v>
      </c>
      <c r="R102" s="61">
        <f>INDEX('[1]2.2 Compressors_TA'!$J$64:$AD$107,MATCH($D102,'[1]2.2 Compressors_TA'!$D$64:$D$107,0),MATCH(R$7,'[1]2.2 Compressors_TA'!$J$7:$AD$7,0))</f>
        <v>0</v>
      </c>
      <c r="S102" s="61">
        <f>INDEX('[1]2.2 Compressors_TA'!$J$64:$AD$107,MATCH($D102,'[1]2.2 Compressors_TA'!$D$64:$D$107,0),MATCH(S$7,'[1]2.2 Compressors_TA'!$J$7:$AD$7,0))</f>
        <v>0</v>
      </c>
      <c r="T102" s="61">
        <f>INDEX('[1]2.2 Compressors_TA'!$J$64:$AD$107,MATCH($D102,'[1]2.2 Compressors_TA'!$D$64:$D$107,0),MATCH(T$7,'[1]2.2 Compressors_TA'!$J$7:$AD$7,0))</f>
        <v>0</v>
      </c>
      <c r="U102" s="61">
        <f>INDEX('[1]2.2 Compressors_TA'!$J$64:$AD$107,MATCH($D102,'[1]2.2 Compressors_TA'!$D$64:$D$107,0),MATCH(U$7,'[1]2.2 Compressors_TA'!$J$7:$AD$7,0))</f>
        <v>0</v>
      </c>
      <c r="V102" s="61">
        <f>INDEX('[1]2.2 Compressors_TA'!$J$64:$AD$107,MATCH($D102,'[1]2.2 Compressors_TA'!$D$64:$D$107,0),MATCH(V$7,'[1]2.2 Compressors_TA'!$J$7:$AD$7,0))</f>
        <v>0</v>
      </c>
      <c r="W102" s="61">
        <f>INDEX('[1]2.2 Compressors_TA'!$J$64:$AD$107,MATCH($D102,'[1]2.2 Compressors_TA'!$D$64:$D$107,0),MATCH(W$7,'[1]2.2 Compressors_TA'!$J$7:$AD$7,0))</f>
        <v>0</v>
      </c>
      <c r="X102" s="61">
        <f>INDEX('[1]2.2 Compressors_TA'!$J$64:$AD$107,MATCH($D102,'[1]2.2 Compressors_TA'!$D$64:$D$107,0),MATCH(X$7,'[1]2.2 Compressors_TA'!$J$7:$AD$7,0))</f>
        <v>0</v>
      </c>
      <c r="Y102" s="61">
        <f>INDEX('[1]2.2 Compressors_TA'!$J$64:$AD$107,MATCH($D102,'[1]2.2 Compressors_TA'!$D$64:$D$107,0),MATCH(Y$7,'[1]2.2 Compressors_TA'!$J$7:$AD$7,0))</f>
        <v>0</v>
      </c>
    </row>
    <row r="103" spans="4:25" ht="11.25" x14ac:dyDescent="0.15">
      <c r="D103" s="56">
        <f t="shared" si="26"/>
        <v>0</v>
      </c>
      <c r="J103" s="61">
        <f>INDEX('[1]2.2 Compressors_TA'!$J$64:$AD$107,MATCH($D103,'[1]2.2 Compressors_TA'!$D$64:$D$107,0),MATCH(J$7,'[1]2.2 Compressors_TA'!$J$7:$AD$7,0))</f>
        <v>0</v>
      </c>
      <c r="K103" s="61">
        <f>INDEX('[1]2.2 Compressors_TA'!$J$64:$AD$107,MATCH($D103,'[1]2.2 Compressors_TA'!$D$64:$D$107,0),MATCH(K$7,'[1]2.2 Compressors_TA'!$J$7:$AD$7,0))</f>
        <v>0</v>
      </c>
      <c r="L103" s="61">
        <f>INDEX('[1]2.2 Compressors_TA'!$J$64:$AD$107,MATCH($D103,'[1]2.2 Compressors_TA'!$D$64:$D$107,0),MATCH(L$7,'[1]2.2 Compressors_TA'!$J$7:$AD$7,0))</f>
        <v>0</v>
      </c>
      <c r="M103" s="61">
        <f>INDEX('[1]2.2 Compressors_TA'!$J$64:$AD$107,MATCH($D103,'[1]2.2 Compressors_TA'!$D$64:$D$107,0),MATCH(M$7,'[1]2.2 Compressors_TA'!$J$7:$AD$7,0))</f>
        <v>0</v>
      </c>
      <c r="N103" s="61">
        <f>INDEX('[1]2.2 Compressors_TA'!$J$64:$AD$107,MATCH($D103,'[1]2.2 Compressors_TA'!$D$64:$D$107,0),MATCH(N$7,'[1]2.2 Compressors_TA'!$J$7:$AD$7,0))</f>
        <v>0</v>
      </c>
      <c r="O103" s="61">
        <f>INDEX('[1]2.2 Compressors_TA'!$J$64:$AD$107,MATCH($D103,'[1]2.2 Compressors_TA'!$D$64:$D$107,0),MATCH(O$7,'[1]2.2 Compressors_TA'!$J$7:$AD$7,0))</f>
        <v>0</v>
      </c>
      <c r="P103" s="61">
        <f>INDEX('[1]2.2 Compressors_TA'!$J$64:$AD$107,MATCH($D103,'[1]2.2 Compressors_TA'!$D$64:$D$107,0),MATCH(P$7,'[1]2.2 Compressors_TA'!$J$7:$AD$7,0))</f>
        <v>0</v>
      </c>
      <c r="Q103" s="61">
        <f>INDEX('[1]2.2 Compressors_TA'!$J$64:$AD$107,MATCH($D103,'[1]2.2 Compressors_TA'!$D$64:$D$107,0),MATCH(Q$7,'[1]2.2 Compressors_TA'!$J$7:$AD$7,0))</f>
        <v>0</v>
      </c>
      <c r="R103" s="61">
        <f>INDEX('[1]2.2 Compressors_TA'!$J$64:$AD$107,MATCH($D103,'[1]2.2 Compressors_TA'!$D$64:$D$107,0),MATCH(R$7,'[1]2.2 Compressors_TA'!$J$7:$AD$7,0))</f>
        <v>0</v>
      </c>
      <c r="S103" s="61">
        <f>INDEX('[1]2.2 Compressors_TA'!$J$64:$AD$107,MATCH($D103,'[1]2.2 Compressors_TA'!$D$64:$D$107,0),MATCH(S$7,'[1]2.2 Compressors_TA'!$J$7:$AD$7,0))</f>
        <v>0</v>
      </c>
      <c r="T103" s="61">
        <f>INDEX('[1]2.2 Compressors_TA'!$J$64:$AD$107,MATCH($D103,'[1]2.2 Compressors_TA'!$D$64:$D$107,0),MATCH(T$7,'[1]2.2 Compressors_TA'!$J$7:$AD$7,0))</f>
        <v>0</v>
      </c>
      <c r="U103" s="61">
        <f>INDEX('[1]2.2 Compressors_TA'!$J$64:$AD$107,MATCH($D103,'[1]2.2 Compressors_TA'!$D$64:$D$107,0),MATCH(U$7,'[1]2.2 Compressors_TA'!$J$7:$AD$7,0))</f>
        <v>0</v>
      </c>
      <c r="V103" s="61">
        <f>INDEX('[1]2.2 Compressors_TA'!$J$64:$AD$107,MATCH($D103,'[1]2.2 Compressors_TA'!$D$64:$D$107,0),MATCH(V$7,'[1]2.2 Compressors_TA'!$J$7:$AD$7,0))</f>
        <v>0</v>
      </c>
      <c r="W103" s="61">
        <f>INDEX('[1]2.2 Compressors_TA'!$J$64:$AD$107,MATCH($D103,'[1]2.2 Compressors_TA'!$D$64:$D$107,0),MATCH(W$7,'[1]2.2 Compressors_TA'!$J$7:$AD$7,0))</f>
        <v>0</v>
      </c>
      <c r="X103" s="61">
        <f>INDEX('[1]2.2 Compressors_TA'!$J$64:$AD$107,MATCH($D103,'[1]2.2 Compressors_TA'!$D$64:$D$107,0),MATCH(X$7,'[1]2.2 Compressors_TA'!$J$7:$AD$7,0))</f>
        <v>0</v>
      </c>
      <c r="Y103" s="61">
        <f>INDEX('[1]2.2 Compressors_TA'!$J$64:$AD$107,MATCH($D103,'[1]2.2 Compressors_TA'!$D$64:$D$107,0),MATCH(Y$7,'[1]2.2 Compressors_TA'!$J$7:$AD$7,0))</f>
        <v>0</v>
      </c>
    </row>
    <row r="104" spans="4:25" ht="11.25" x14ac:dyDescent="0.15">
      <c r="D104" s="56">
        <f t="shared" si="26"/>
        <v>0</v>
      </c>
      <c r="J104" s="61">
        <f>INDEX('[1]2.2 Compressors_TA'!$J$64:$AD$107,MATCH($D104,'[1]2.2 Compressors_TA'!$D$64:$D$107,0),MATCH(J$7,'[1]2.2 Compressors_TA'!$J$7:$AD$7,0))</f>
        <v>0</v>
      </c>
      <c r="K104" s="61">
        <f>INDEX('[1]2.2 Compressors_TA'!$J$64:$AD$107,MATCH($D104,'[1]2.2 Compressors_TA'!$D$64:$D$107,0),MATCH(K$7,'[1]2.2 Compressors_TA'!$J$7:$AD$7,0))</f>
        <v>0</v>
      </c>
      <c r="L104" s="61">
        <f>INDEX('[1]2.2 Compressors_TA'!$J$64:$AD$107,MATCH($D104,'[1]2.2 Compressors_TA'!$D$64:$D$107,0),MATCH(L$7,'[1]2.2 Compressors_TA'!$J$7:$AD$7,0))</f>
        <v>0</v>
      </c>
      <c r="M104" s="61">
        <f>INDEX('[1]2.2 Compressors_TA'!$J$64:$AD$107,MATCH($D104,'[1]2.2 Compressors_TA'!$D$64:$D$107,0),MATCH(M$7,'[1]2.2 Compressors_TA'!$J$7:$AD$7,0))</f>
        <v>0</v>
      </c>
      <c r="N104" s="61">
        <f>INDEX('[1]2.2 Compressors_TA'!$J$64:$AD$107,MATCH($D104,'[1]2.2 Compressors_TA'!$D$64:$D$107,0),MATCH(N$7,'[1]2.2 Compressors_TA'!$J$7:$AD$7,0))</f>
        <v>0</v>
      </c>
      <c r="O104" s="61">
        <f>INDEX('[1]2.2 Compressors_TA'!$J$64:$AD$107,MATCH($D104,'[1]2.2 Compressors_TA'!$D$64:$D$107,0),MATCH(O$7,'[1]2.2 Compressors_TA'!$J$7:$AD$7,0))</f>
        <v>0</v>
      </c>
      <c r="P104" s="61">
        <f>INDEX('[1]2.2 Compressors_TA'!$J$64:$AD$107,MATCH($D104,'[1]2.2 Compressors_TA'!$D$64:$D$107,0),MATCH(P$7,'[1]2.2 Compressors_TA'!$J$7:$AD$7,0))</f>
        <v>0</v>
      </c>
      <c r="Q104" s="61">
        <f>INDEX('[1]2.2 Compressors_TA'!$J$64:$AD$107,MATCH($D104,'[1]2.2 Compressors_TA'!$D$64:$D$107,0),MATCH(Q$7,'[1]2.2 Compressors_TA'!$J$7:$AD$7,0))</f>
        <v>0</v>
      </c>
      <c r="R104" s="61">
        <f>INDEX('[1]2.2 Compressors_TA'!$J$64:$AD$107,MATCH($D104,'[1]2.2 Compressors_TA'!$D$64:$D$107,0),MATCH(R$7,'[1]2.2 Compressors_TA'!$J$7:$AD$7,0))</f>
        <v>0</v>
      </c>
      <c r="S104" s="61">
        <f>INDEX('[1]2.2 Compressors_TA'!$J$64:$AD$107,MATCH($D104,'[1]2.2 Compressors_TA'!$D$64:$D$107,0),MATCH(S$7,'[1]2.2 Compressors_TA'!$J$7:$AD$7,0))</f>
        <v>0</v>
      </c>
      <c r="T104" s="61">
        <f>INDEX('[1]2.2 Compressors_TA'!$J$64:$AD$107,MATCH($D104,'[1]2.2 Compressors_TA'!$D$64:$D$107,0),MATCH(T$7,'[1]2.2 Compressors_TA'!$J$7:$AD$7,0))</f>
        <v>0</v>
      </c>
      <c r="U104" s="61">
        <f>INDEX('[1]2.2 Compressors_TA'!$J$64:$AD$107,MATCH($D104,'[1]2.2 Compressors_TA'!$D$64:$D$107,0),MATCH(U$7,'[1]2.2 Compressors_TA'!$J$7:$AD$7,0))</f>
        <v>0</v>
      </c>
      <c r="V104" s="61">
        <f>INDEX('[1]2.2 Compressors_TA'!$J$64:$AD$107,MATCH($D104,'[1]2.2 Compressors_TA'!$D$64:$D$107,0),MATCH(V$7,'[1]2.2 Compressors_TA'!$J$7:$AD$7,0))</f>
        <v>0</v>
      </c>
      <c r="W104" s="61">
        <f>INDEX('[1]2.2 Compressors_TA'!$J$64:$AD$107,MATCH($D104,'[1]2.2 Compressors_TA'!$D$64:$D$107,0),MATCH(W$7,'[1]2.2 Compressors_TA'!$J$7:$AD$7,0))</f>
        <v>0</v>
      </c>
      <c r="X104" s="61">
        <f>INDEX('[1]2.2 Compressors_TA'!$J$64:$AD$107,MATCH($D104,'[1]2.2 Compressors_TA'!$D$64:$D$107,0),MATCH(X$7,'[1]2.2 Compressors_TA'!$J$7:$AD$7,0))</f>
        <v>0</v>
      </c>
      <c r="Y104" s="61">
        <f>INDEX('[1]2.2 Compressors_TA'!$J$64:$AD$107,MATCH($D104,'[1]2.2 Compressors_TA'!$D$64:$D$107,0),MATCH(Y$7,'[1]2.2 Compressors_TA'!$J$7:$AD$7,0))</f>
        <v>0</v>
      </c>
    </row>
    <row r="105" spans="4:25" ht="11.25" x14ac:dyDescent="0.15">
      <c r="D105" s="56">
        <f t="shared" si="26"/>
        <v>0</v>
      </c>
      <c r="J105" s="61">
        <f>INDEX('[1]2.2 Compressors_TA'!$J$64:$AD$107,MATCH($D105,'[1]2.2 Compressors_TA'!$D$64:$D$107,0),MATCH(J$7,'[1]2.2 Compressors_TA'!$J$7:$AD$7,0))</f>
        <v>0</v>
      </c>
      <c r="K105" s="61">
        <f>INDEX('[1]2.2 Compressors_TA'!$J$64:$AD$107,MATCH($D105,'[1]2.2 Compressors_TA'!$D$64:$D$107,0),MATCH(K$7,'[1]2.2 Compressors_TA'!$J$7:$AD$7,0))</f>
        <v>0</v>
      </c>
      <c r="L105" s="61">
        <f>INDEX('[1]2.2 Compressors_TA'!$J$64:$AD$107,MATCH($D105,'[1]2.2 Compressors_TA'!$D$64:$D$107,0),MATCH(L$7,'[1]2.2 Compressors_TA'!$J$7:$AD$7,0))</f>
        <v>0</v>
      </c>
      <c r="M105" s="61">
        <f>INDEX('[1]2.2 Compressors_TA'!$J$64:$AD$107,MATCH($D105,'[1]2.2 Compressors_TA'!$D$64:$D$107,0),MATCH(M$7,'[1]2.2 Compressors_TA'!$J$7:$AD$7,0))</f>
        <v>0</v>
      </c>
      <c r="N105" s="61">
        <f>INDEX('[1]2.2 Compressors_TA'!$J$64:$AD$107,MATCH($D105,'[1]2.2 Compressors_TA'!$D$64:$D$107,0),MATCH(N$7,'[1]2.2 Compressors_TA'!$J$7:$AD$7,0))</f>
        <v>0</v>
      </c>
      <c r="O105" s="61">
        <f>INDEX('[1]2.2 Compressors_TA'!$J$64:$AD$107,MATCH($D105,'[1]2.2 Compressors_TA'!$D$64:$D$107,0),MATCH(O$7,'[1]2.2 Compressors_TA'!$J$7:$AD$7,0))</f>
        <v>0</v>
      </c>
      <c r="P105" s="61">
        <f>INDEX('[1]2.2 Compressors_TA'!$J$64:$AD$107,MATCH($D105,'[1]2.2 Compressors_TA'!$D$64:$D$107,0),MATCH(P$7,'[1]2.2 Compressors_TA'!$J$7:$AD$7,0))</f>
        <v>0</v>
      </c>
      <c r="Q105" s="61">
        <f>INDEX('[1]2.2 Compressors_TA'!$J$64:$AD$107,MATCH($D105,'[1]2.2 Compressors_TA'!$D$64:$D$107,0),MATCH(Q$7,'[1]2.2 Compressors_TA'!$J$7:$AD$7,0))</f>
        <v>0</v>
      </c>
      <c r="R105" s="61">
        <f>INDEX('[1]2.2 Compressors_TA'!$J$64:$AD$107,MATCH($D105,'[1]2.2 Compressors_TA'!$D$64:$D$107,0),MATCH(R$7,'[1]2.2 Compressors_TA'!$J$7:$AD$7,0))</f>
        <v>0</v>
      </c>
      <c r="S105" s="61">
        <f>INDEX('[1]2.2 Compressors_TA'!$J$64:$AD$107,MATCH($D105,'[1]2.2 Compressors_TA'!$D$64:$D$107,0),MATCH(S$7,'[1]2.2 Compressors_TA'!$J$7:$AD$7,0))</f>
        <v>0</v>
      </c>
      <c r="T105" s="61">
        <f>INDEX('[1]2.2 Compressors_TA'!$J$64:$AD$107,MATCH($D105,'[1]2.2 Compressors_TA'!$D$64:$D$107,0),MATCH(T$7,'[1]2.2 Compressors_TA'!$J$7:$AD$7,0))</f>
        <v>0</v>
      </c>
      <c r="U105" s="61">
        <f>INDEX('[1]2.2 Compressors_TA'!$J$64:$AD$107,MATCH($D105,'[1]2.2 Compressors_TA'!$D$64:$D$107,0),MATCH(U$7,'[1]2.2 Compressors_TA'!$J$7:$AD$7,0))</f>
        <v>0</v>
      </c>
      <c r="V105" s="61">
        <f>INDEX('[1]2.2 Compressors_TA'!$J$64:$AD$107,MATCH($D105,'[1]2.2 Compressors_TA'!$D$64:$D$107,0),MATCH(V$7,'[1]2.2 Compressors_TA'!$J$7:$AD$7,0))</f>
        <v>0</v>
      </c>
      <c r="W105" s="61">
        <f>INDEX('[1]2.2 Compressors_TA'!$J$64:$AD$107,MATCH($D105,'[1]2.2 Compressors_TA'!$D$64:$D$107,0),MATCH(W$7,'[1]2.2 Compressors_TA'!$J$7:$AD$7,0))</f>
        <v>0</v>
      </c>
      <c r="X105" s="61">
        <f>INDEX('[1]2.2 Compressors_TA'!$J$64:$AD$107,MATCH($D105,'[1]2.2 Compressors_TA'!$D$64:$D$107,0),MATCH(X$7,'[1]2.2 Compressors_TA'!$J$7:$AD$7,0))</f>
        <v>0</v>
      </c>
      <c r="Y105" s="61">
        <f>INDEX('[1]2.2 Compressors_TA'!$J$64:$AD$107,MATCH($D105,'[1]2.2 Compressors_TA'!$D$64:$D$107,0),MATCH(Y$7,'[1]2.2 Compressors_TA'!$J$7:$AD$7,0))</f>
        <v>0</v>
      </c>
    </row>
    <row r="106" spans="4:25" ht="11.25" x14ac:dyDescent="0.15">
      <c r="D106" s="56">
        <f t="shared" si="26"/>
        <v>0</v>
      </c>
      <c r="J106" s="61">
        <f>INDEX('[1]2.2 Compressors_TA'!$J$64:$AD$107,MATCH($D106,'[1]2.2 Compressors_TA'!$D$64:$D$107,0),MATCH(J$7,'[1]2.2 Compressors_TA'!$J$7:$AD$7,0))</f>
        <v>0</v>
      </c>
      <c r="K106" s="61">
        <f>INDEX('[1]2.2 Compressors_TA'!$J$64:$AD$107,MATCH($D106,'[1]2.2 Compressors_TA'!$D$64:$D$107,0),MATCH(K$7,'[1]2.2 Compressors_TA'!$J$7:$AD$7,0))</f>
        <v>0</v>
      </c>
      <c r="L106" s="61">
        <f>INDEX('[1]2.2 Compressors_TA'!$J$64:$AD$107,MATCH($D106,'[1]2.2 Compressors_TA'!$D$64:$D$107,0),MATCH(L$7,'[1]2.2 Compressors_TA'!$J$7:$AD$7,0))</f>
        <v>0</v>
      </c>
      <c r="M106" s="61">
        <f>INDEX('[1]2.2 Compressors_TA'!$J$64:$AD$107,MATCH($D106,'[1]2.2 Compressors_TA'!$D$64:$D$107,0),MATCH(M$7,'[1]2.2 Compressors_TA'!$J$7:$AD$7,0))</f>
        <v>0</v>
      </c>
      <c r="N106" s="61">
        <f>INDEX('[1]2.2 Compressors_TA'!$J$64:$AD$107,MATCH($D106,'[1]2.2 Compressors_TA'!$D$64:$D$107,0),MATCH(N$7,'[1]2.2 Compressors_TA'!$J$7:$AD$7,0))</f>
        <v>0</v>
      </c>
      <c r="O106" s="61">
        <f>INDEX('[1]2.2 Compressors_TA'!$J$64:$AD$107,MATCH($D106,'[1]2.2 Compressors_TA'!$D$64:$D$107,0),MATCH(O$7,'[1]2.2 Compressors_TA'!$J$7:$AD$7,0))</f>
        <v>0</v>
      </c>
      <c r="P106" s="61">
        <f>INDEX('[1]2.2 Compressors_TA'!$J$64:$AD$107,MATCH($D106,'[1]2.2 Compressors_TA'!$D$64:$D$107,0),MATCH(P$7,'[1]2.2 Compressors_TA'!$J$7:$AD$7,0))</f>
        <v>0</v>
      </c>
      <c r="Q106" s="61">
        <f>INDEX('[1]2.2 Compressors_TA'!$J$64:$AD$107,MATCH($D106,'[1]2.2 Compressors_TA'!$D$64:$D$107,0),MATCH(Q$7,'[1]2.2 Compressors_TA'!$J$7:$AD$7,0))</f>
        <v>0</v>
      </c>
      <c r="R106" s="61">
        <f>INDEX('[1]2.2 Compressors_TA'!$J$64:$AD$107,MATCH($D106,'[1]2.2 Compressors_TA'!$D$64:$D$107,0),MATCH(R$7,'[1]2.2 Compressors_TA'!$J$7:$AD$7,0))</f>
        <v>0</v>
      </c>
      <c r="S106" s="61">
        <f>INDEX('[1]2.2 Compressors_TA'!$J$64:$AD$107,MATCH($D106,'[1]2.2 Compressors_TA'!$D$64:$D$107,0),MATCH(S$7,'[1]2.2 Compressors_TA'!$J$7:$AD$7,0))</f>
        <v>0</v>
      </c>
      <c r="T106" s="61">
        <f>INDEX('[1]2.2 Compressors_TA'!$J$64:$AD$107,MATCH($D106,'[1]2.2 Compressors_TA'!$D$64:$D$107,0),MATCH(T$7,'[1]2.2 Compressors_TA'!$J$7:$AD$7,0))</f>
        <v>0</v>
      </c>
      <c r="U106" s="61">
        <f>INDEX('[1]2.2 Compressors_TA'!$J$64:$AD$107,MATCH($D106,'[1]2.2 Compressors_TA'!$D$64:$D$107,0),MATCH(U$7,'[1]2.2 Compressors_TA'!$J$7:$AD$7,0))</f>
        <v>0</v>
      </c>
      <c r="V106" s="61">
        <f>INDEX('[1]2.2 Compressors_TA'!$J$64:$AD$107,MATCH($D106,'[1]2.2 Compressors_TA'!$D$64:$D$107,0),MATCH(V$7,'[1]2.2 Compressors_TA'!$J$7:$AD$7,0))</f>
        <v>0</v>
      </c>
      <c r="W106" s="61">
        <f>INDEX('[1]2.2 Compressors_TA'!$J$64:$AD$107,MATCH($D106,'[1]2.2 Compressors_TA'!$D$64:$D$107,0),MATCH(W$7,'[1]2.2 Compressors_TA'!$J$7:$AD$7,0))</f>
        <v>0</v>
      </c>
      <c r="X106" s="61">
        <f>INDEX('[1]2.2 Compressors_TA'!$J$64:$AD$107,MATCH($D106,'[1]2.2 Compressors_TA'!$D$64:$D$107,0),MATCH(X$7,'[1]2.2 Compressors_TA'!$J$7:$AD$7,0))</f>
        <v>0</v>
      </c>
      <c r="Y106" s="61">
        <f>INDEX('[1]2.2 Compressors_TA'!$J$64:$AD$107,MATCH($D106,'[1]2.2 Compressors_TA'!$D$64:$D$107,0),MATCH(Y$7,'[1]2.2 Compressors_TA'!$J$7:$AD$7,0))</f>
        <v>0</v>
      </c>
    </row>
    <row r="107" spans="4:25" ht="11.25" x14ac:dyDescent="0.15">
      <c r="D107" s="56">
        <f t="shared" si="26"/>
        <v>0</v>
      </c>
      <c r="J107" s="61">
        <f>INDEX('[1]2.2 Compressors_TA'!$J$64:$AD$107,MATCH($D107,'[1]2.2 Compressors_TA'!$D$64:$D$107,0),MATCH(J$7,'[1]2.2 Compressors_TA'!$J$7:$AD$7,0))</f>
        <v>0</v>
      </c>
      <c r="K107" s="61">
        <f>INDEX('[1]2.2 Compressors_TA'!$J$64:$AD$107,MATCH($D107,'[1]2.2 Compressors_TA'!$D$64:$D$107,0),MATCH(K$7,'[1]2.2 Compressors_TA'!$J$7:$AD$7,0))</f>
        <v>0</v>
      </c>
      <c r="L107" s="61">
        <f>INDEX('[1]2.2 Compressors_TA'!$J$64:$AD$107,MATCH($D107,'[1]2.2 Compressors_TA'!$D$64:$D$107,0),MATCH(L$7,'[1]2.2 Compressors_TA'!$J$7:$AD$7,0))</f>
        <v>0</v>
      </c>
      <c r="M107" s="61">
        <f>INDEX('[1]2.2 Compressors_TA'!$J$64:$AD$107,MATCH($D107,'[1]2.2 Compressors_TA'!$D$64:$D$107,0),MATCH(M$7,'[1]2.2 Compressors_TA'!$J$7:$AD$7,0))</f>
        <v>0</v>
      </c>
      <c r="N107" s="61">
        <f>INDEX('[1]2.2 Compressors_TA'!$J$64:$AD$107,MATCH($D107,'[1]2.2 Compressors_TA'!$D$64:$D$107,0),MATCH(N$7,'[1]2.2 Compressors_TA'!$J$7:$AD$7,0))</f>
        <v>0</v>
      </c>
      <c r="O107" s="61">
        <f>INDEX('[1]2.2 Compressors_TA'!$J$64:$AD$107,MATCH($D107,'[1]2.2 Compressors_TA'!$D$64:$D$107,0),MATCH(O$7,'[1]2.2 Compressors_TA'!$J$7:$AD$7,0))</f>
        <v>0</v>
      </c>
      <c r="P107" s="61">
        <f>INDEX('[1]2.2 Compressors_TA'!$J$64:$AD$107,MATCH($D107,'[1]2.2 Compressors_TA'!$D$64:$D$107,0),MATCH(P$7,'[1]2.2 Compressors_TA'!$J$7:$AD$7,0))</f>
        <v>0</v>
      </c>
      <c r="Q107" s="61">
        <f>INDEX('[1]2.2 Compressors_TA'!$J$64:$AD$107,MATCH($D107,'[1]2.2 Compressors_TA'!$D$64:$D$107,0),MATCH(Q$7,'[1]2.2 Compressors_TA'!$J$7:$AD$7,0))</f>
        <v>0</v>
      </c>
      <c r="R107" s="61">
        <f>INDEX('[1]2.2 Compressors_TA'!$J$64:$AD$107,MATCH($D107,'[1]2.2 Compressors_TA'!$D$64:$D$107,0),MATCH(R$7,'[1]2.2 Compressors_TA'!$J$7:$AD$7,0))</f>
        <v>0</v>
      </c>
      <c r="S107" s="61">
        <f>INDEX('[1]2.2 Compressors_TA'!$J$64:$AD$107,MATCH($D107,'[1]2.2 Compressors_TA'!$D$64:$D$107,0),MATCH(S$7,'[1]2.2 Compressors_TA'!$J$7:$AD$7,0))</f>
        <v>0</v>
      </c>
      <c r="T107" s="61">
        <f>INDEX('[1]2.2 Compressors_TA'!$J$64:$AD$107,MATCH($D107,'[1]2.2 Compressors_TA'!$D$64:$D$107,0),MATCH(T$7,'[1]2.2 Compressors_TA'!$J$7:$AD$7,0))</f>
        <v>0</v>
      </c>
      <c r="U107" s="61">
        <f>INDEX('[1]2.2 Compressors_TA'!$J$64:$AD$107,MATCH($D107,'[1]2.2 Compressors_TA'!$D$64:$D$107,0),MATCH(U$7,'[1]2.2 Compressors_TA'!$J$7:$AD$7,0))</f>
        <v>0</v>
      </c>
      <c r="V107" s="61">
        <f>INDEX('[1]2.2 Compressors_TA'!$J$64:$AD$107,MATCH($D107,'[1]2.2 Compressors_TA'!$D$64:$D$107,0),MATCH(V$7,'[1]2.2 Compressors_TA'!$J$7:$AD$7,0))</f>
        <v>0</v>
      </c>
      <c r="W107" s="61">
        <f>INDEX('[1]2.2 Compressors_TA'!$J$64:$AD$107,MATCH($D107,'[1]2.2 Compressors_TA'!$D$64:$D$107,0),MATCH(W$7,'[1]2.2 Compressors_TA'!$J$7:$AD$7,0))</f>
        <v>0</v>
      </c>
      <c r="X107" s="61">
        <f>INDEX('[1]2.2 Compressors_TA'!$J$64:$AD$107,MATCH($D107,'[1]2.2 Compressors_TA'!$D$64:$D$107,0),MATCH(X$7,'[1]2.2 Compressors_TA'!$J$7:$AD$7,0))</f>
        <v>0</v>
      </c>
      <c r="Y107" s="61">
        <f>INDEX('[1]2.2 Compressors_TA'!$J$64:$AD$107,MATCH($D107,'[1]2.2 Compressors_TA'!$D$64:$D$107,0),MATCH(Y$7,'[1]2.2 Compressors_TA'!$J$7:$AD$7,0))</f>
        <v>0</v>
      </c>
    </row>
    <row r="110" spans="4:25" x14ac:dyDescent="0.15">
      <c r="J110" s="72">
        <f>SUM(J64:J107)</f>
        <v>28812390.630360004</v>
      </c>
      <c r="K110" s="72">
        <f t="shared" ref="K110:Y110" si="27">SUM(K64:K107)</f>
        <v>13453511.498534</v>
      </c>
      <c r="L110" s="72">
        <f t="shared" si="27"/>
        <v>27798486.780000001</v>
      </c>
      <c r="M110" s="72">
        <f t="shared" si="27"/>
        <v>7764599.1999999983</v>
      </c>
      <c r="N110" s="72">
        <f t="shared" si="27"/>
        <v>5907575.8199999994</v>
      </c>
      <c r="O110" s="72">
        <f t="shared" si="27"/>
        <v>6226579.9299999997</v>
      </c>
      <c r="P110" s="72">
        <f t="shared" si="27"/>
        <v>2015520.21</v>
      </c>
      <c r="Q110" s="72">
        <f t="shared" si="27"/>
        <v>1005386.9299999998</v>
      </c>
      <c r="R110" s="72">
        <f t="shared" si="27"/>
        <v>2219774.9700000002</v>
      </c>
      <c r="S110" s="72">
        <f t="shared" si="27"/>
        <v>6164519.6384124495</v>
      </c>
      <c r="T110" s="72">
        <f t="shared" si="27"/>
        <v>1246623.9340007277</v>
      </c>
      <c r="U110" s="72">
        <f t="shared" si="27"/>
        <v>0</v>
      </c>
      <c r="V110" s="72">
        <f t="shared" si="27"/>
        <v>0</v>
      </c>
      <c r="W110" s="72">
        <f t="shared" si="27"/>
        <v>0</v>
      </c>
      <c r="X110" s="72">
        <f t="shared" si="27"/>
        <v>0</v>
      </c>
      <c r="Y110" s="72">
        <f t="shared" si="27"/>
        <v>0</v>
      </c>
    </row>
    <row r="113" spans="15:17" x14ac:dyDescent="0.15">
      <c r="O113" s="72"/>
      <c r="P113" s="72"/>
      <c r="Q113" s="72"/>
    </row>
    <row r="114" spans="15:17" x14ac:dyDescent="0.15">
      <c r="O114" s="72"/>
      <c r="P114" s="72"/>
      <c r="Q114" s="72"/>
    </row>
    <row r="115" spans="15:17" x14ac:dyDescent="0.15">
      <c r="O115" s="72"/>
      <c r="P115" s="72"/>
      <c r="Q115" s="72"/>
    </row>
    <row r="116" spans="15:17" x14ac:dyDescent="0.15">
      <c r="O116" s="72"/>
      <c r="P116" s="72"/>
      <c r="Q116" s="72"/>
    </row>
    <row r="117" spans="15:17" x14ac:dyDescent="0.15">
      <c r="O117" s="72"/>
      <c r="P117" s="72"/>
      <c r="Q117" s="72"/>
    </row>
    <row r="118" spans="15:17" x14ac:dyDescent="0.15">
      <c r="O118" s="72"/>
      <c r="P118" s="72"/>
      <c r="Q118" s="72"/>
    </row>
    <row r="119" spans="15:17" x14ac:dyDescent="0.15">
      <c r="O119" s="72"/>
      <c r="P119" s="72"/>
      <c r="Q119" s="72"/>
    </row>
    <row r="120" spans="15:17" x14ac:dyDescent="0.15">
      <c r="O120" s="72"/>
      <c r="P120" s="72"/>
      <c r="Q120" s="72"/>
    </row>
    <row r="121" spans="15:17" x14ac:dyDescent="0.15">
      <c r="O121" s="72"/>
      <c r="P121" s="72"/>
      <c r="Q121" s="72"/>
    </row>
    <row r="122" spans="15:17" x14ac:dyDescent="0.15">
      <c r="O122" s="72"/>
      <c r="P122" s="72"/>
      <c r="Q122" s="72"/>
    </row>
    <row r="123" spans="15:17" x14ac:dyDescent="0.15">
      <c r="O123" s="72"/>
      <c r="P123" s="72"/>
      <c r="Q123" s="72"/>
    </row>
    <row r="124" spans="15:17" x14ac:dyDescent="0.15">
      <c r="O124" s="72"/>
      <c r="P124" s="72"/>
      <c r="Q124" s="72"/>
    </row>
    <row r="125" spans="15:17" x14ac:dyDescent="0.15">
      <c r="O125" s="72"/>
      <c r="P125" s="72"/>
      <c r="Q125" s="72"/>
    </row>
    <row r="126" spans="15:17" x14ac:dyDescent="0.15">
      <c r="O126" s="72"/>
      <c r="P126" s="72"/>
      <c r="Q126" s="72"/>
    </row>
    <row r="127" spans="15:17" x14ac:dyDescent="0.15">
      <c r="O127" s="72"/>
      <c r="P127" s="72"/>
      <c r="Q127" s="72"/>
    </row>
    <row r="128" spans="15:17" x14ac:dyDescent="0.15">
      <c r="O128" s="72"/>
      <c r="P128" s="72"/>
      <c r="Q128" s="72"/>
    </row>
    <row r="129" spans="15:17" x14ac:dyDescent="0.15">
      <c r="O129" s="72"/>
      <c r="P129" s="72"/>
      <c r="Q129" s="72"/>
    </row>
    <row r="130" spans="15:17" x14ac:dyDescent="0.15">
      <c r="O130" s="72"/>
      <c r="P130" s="72"/>
      <c r="Q130" s="72"/>
    </row>
    <row r="131" spans="15:17" x14ac:dyDescent="0.15">
      <c r="O131" s="72"/>
      <c r="P131" s="72"/>
      <c r="Q131" s="72"/>
    </row>
    <row r="132" spans="15:17" x14ac:dyDescent="0.15">
      <c r="O132" s="72"/>
      <c r="P132" s="72"/>
      <c r="Q132" s="72"/>
    </row>
    <row r="133" spans="15:17" x14ac:dyDescent="0.15">
      <c r="O133" s="72"/>
      <c r="P133" s="72"/>
      <c r="Q133" s="72"/>
    </row>
    <row r="134" spans="15:17" x14ac:dyDescent="0.15">
      <c r="O134" s="72"/>
      <c r="P134" s="72"/>
      <c r="Q134" s="72"/>
    </row>
    <row r="135" spans="15:17" x14ac:dyDescent="0.15">
      <c r="O135" s="72"/>
      <c r="P135" s="72"/>
      <c r="Q135" s="72"/>
    </row>
    <row r="136" spans="15:17" x14ac:dyDescent="0.15">
      <c r="O136" s="72"/>
      <c r="P136" s="72"/>
      <c r="Q136" s="72"/>
    </row>
    <row r="137" spans="15:17" x14ac:dyDescent="0.15">
      <c r="O137" s="72"/>
      <c r="P137" s="72"/>
      <c r="Q137" s="72"/>
    </row>
    <row r="138" spans="15:17" x14ac:dyDescent="0.15">
      <c r="O138" s="72"/>
      <c r="P138" s="72"/>
      <c r="Q138" s="72"/>
    </row>
    <row r="139" spans="15:17" x14ac:dyDescent="0.15">
      <c r="O139" s="72"/>
      <c r="P139" s="72"/>
      <c r="Q139" s="72"/>
    </row>
    <row r="140" spans="15:17" x14ac:dyDescent="0.15">
      <c r="O140" s="72"/>
      <c r="P140" s="72"/>
      <c r="Q140" s="72"/>
    </row>
    <row r="141" spans="15:17" x14ac:dyDescent="0.15">
      <c r="O141" s="72"/>
      <c r="P141" s="72"/>
      <c r="Q141" s="72"/>
    </row>
    <row r="142" spans="15:17" x14ac:dyDescent="0.15">
      <c r="O142" s="72"/>
      <c r="P142" s="72"/>
      <c r="Q142" s="72"/>
    </row>
    <row r="143" spans="15:17" x14ac:dyDescent="0.15">
      <c r="O143" s="72"/>
      <c r="P143" s="72"/>
      <c r="Q143" s="72"/>
    </row>
    <row r="144" spans="15:17" x14ac:dyDescent="0.15">
      <c r="O144" s="72"/>
      <c r="P144" s="72"/>
      <c r="Q144" s="72"/>
    </row>
    <row r="145" spans="15:17" x14ac:dyDescent="0.15">
      <c r="O145" s="72"/>
      <c r="P145" s="72"/>
      <c r="Q145" s="72"/>
    </row>
    <row r="146" spans="15:17" x14ac:dyDescent="0.15">
      <c r="O146" s="72"/>
      <c r="P146" s="72"/>
      <c r="Q146" s="72"/>
    </row>
    <row r="147" spans="15:17" x14ac:dyDescent="0.15">
      <c r="O147" s="72"/>
      <c r="P147" s="72"/>
      <c r="Q147" s="72"/>
    </row>
    <row r="148" spans="15:17" x14ac:dyDescent="0.15">
      <c r="O148" s="72"/>
      <c r="P148" s="72"/>
      <c r="Q148" s="72"/>
    </row>
  </sheetData>
  <mergeCells count="4">
    <mergeCell ref="B3:F3"/>
    <mergeCell ref="U4:Y4"/>
    <mergeCell ref="I5:S5"/>
    <mergeCell ref="U5:Y5"/>
  </mergeCells>
  <hyperlinks>
    <hyperlink ref="B3" location="HL_Home" tooltip="Go to Table of Contents" display="HL_Home" xr:uid="{00000000-0004-0000-0600-000000000000}"/>
    <hyperlink ref="A4" location="$B$14" tooltip="Go to Top of Sheet" display="$B$14" xr:uid="{00000000-0004-0000-0600-000001000000}"/>
    <hyperlink ref="B4" location="HL_Sheet_Main_5" tooltip="Go to Previous Sheet" display="HL_Sheet_Main_5" xr:uid="{00000000-0004-0000-0600-000002000000}"/>
    <hyperlink ref="C4" location="CG_TA!HL_Sheet_Main_5" tooltip="Go to Next Sheet" display="CG_TA!HL_Sheet_Main_5" xr:uid="{00000000-0004-0000-0600-000003000000}"/>
  </hyperlinks>
  <pageMargins left="0.39370078740157499" right="0.39370078740157499" top="0.59055118110236204" bottom="0.98425196850393704" header="0" footer="0.31496062992126"/>
  <pageSetup paperSize="9" orientation="landscape" horizontalDpi="300" verticalDpi="300" r:id="rId1"/>
  <headerFooter>
    <oddFooter>&amp;L&amp;F
&amp;A
Printed: &amp;T on &amp;D&amp;CPage &amp;P of &amp;N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39997558519241921"/>
    <pageSetUpPr autoPageBreaks="0"/>
  </sheetPr>
  <dimension ref="A1:Y148"/>
  <sheetViews>
    <sheetView showGridLines="0" zoomScaleNormal="100" workbookViewId="0">
      <pane xSplit="1" ySplit="13" topLeftCell="H14" activePane="bottomRight" state="frozen"/>
      <selection activeCell="T103" sqref="T103"/>
      <selection pane="topRight" activeCell="T103" sqref="T103"/>
      <selection pane="bottomLeft" activeCell="T103" sqref="T103"/>
      <selection pane="bottomRight" activeCell="J15" sqref="J15"/>
    </sheetView>
  </sheetViews>
  <sheetFormatPr defaultColWidth="11.83203125" defaultRowHeight="10.5" outlineLevelRow="2" x14ac:dyDescent="0.15"/>
  <cols>
    <col min="1" max="5" width="3.83203125" style="10" customWidth="1"/>
    <col min="6" max="9" width="11.83203125" style="10"/>
    <col min="10" max="10" width="14.83203125" style="10" bestFit="1" customWidth="1"/>
    <col min="11" max="11" width="14.6640625" style="10" bestFit="1" customWidth="1"/>
    <col min="12" max="12" width="13.6640625" style="10" bestFit="1" customWidth="1"/>
    <col min="13" max="13" width="11.83203125" style="10"/>
    <col min="14" max="15" width="13.6640625" style="10" bestFit="1" customWidth="1"/>
    <col min="16" max="25" width="14.6640625" style="10" bestFit="1" customWidth="1"/>
    <col min="26" max="16384" width="11.83203125" style="10"/>
  </cols>
  <sheetData>
    <row r="1" spans="1:25" ht="18" x14ac:dyDescent="0.15">
      <c r="B1" s="12" t="s">
        <v>197</v>
      </c>
    </row>
    <row r="2" spans="1:25" ht="15" x14ac:dyDescent="0.15">
      <c r="B2" s="11" t="str">
        <f>Model_Name</f>
        <v>ORC Replacement Values</v>
      </c>
    </row>
    <row r="3" spans="1:25" x14ac:dyDescent="0.15">
      <c r="B3" s="105" t="s">
        <v>1</v>
      </c>
      <c r="C3" s="105"/>
      <c r="D3" s="105"/>
      <c r="E3" s="105"/>
      <c r="F3" s="105"/>
    </row>
    <row r="4" spans="1:25" ht="12.75" x14ac:dyDescent="0.15">
      <c r="A4" s="13" t="s">
        <v>4</v>
      </c>
      <c r="B4" s="14" t="s">
        <v>10</v>
      </c>
      <c r="C4" s="15" t="s">
        <v>11</v>
      </c>
      <c r="D4" s="52"/>
      <c r="E4" s="52"/>
      <c r="F4" s="53"/>
      <c r="U4" s="113" t="s">
        <v>229</v>
      </c>
      <c r="V4" s="113"/>
      <c r="W4" s="113"/>
      <c r="X4" s="113"/>
      <c r="Y4" s="113"/>
    </row>
    <row r="5" spans="1:25" x14ac:dyDescent="0.15">
      <c r="I5" s="112" t="s">
        <v>226</v>
      </c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77" t="s">
        <v>228</v>
      </c>
      <c r="U5" s="114" t="s">
        <v>227</v>
      </c>
      <c r="V5" s="114"/>
      <c r="W5" s="114"/>
      <c r="X5" s="114"/>
      <c r="Y5" s="114"/>
    </row>
    <row r="6" spans="1:25" x14ac:dyDescent="0.15">
      <c r="B6" s="38" t="str">
        <f>IF(TS_Pers_In_Yr=1,"",TS_Per_Type_Name&amp;" Ending")</f>
        <v/>
      </c>
      <c r="P6" s="39" t="str">
        <f t="shared" ref="P6:W6" si="0">IF(TS_Pers_In_Yr=1,"",LEFT(INDEX(LU_Mth_Names,MONTH(P9)),3)&amp;"-"&amp;RIGHT(YEAR(P9),2))&amp;" "</f>
        <v xml:space="preserve"> </v>
      </c>
      <c r="Q6" s="39" t="str">
        <f t="shared" si="0"/>
        <v xml:space="preserve"> </v>
      </c>
      <c r="R6" s="39" t="str">
        <f t="shared" si="0"/>
        <v xml:space="preserve"> </v>
      </c>
      <c r="S6" s="39" t="str">
        <f t="shared" si="0"/>
        <v xml:space="preserve"> </v>
      </c>
      <c r="T6" s="39" t="str">
        <f t="shared" si="0"/>
        <v xml:space="preserve"> </v>
      </c>
      <c r="U6" s="39" t="str">
        <f t="shared" si="0"/>
        <v xml:space="preserve"> </v>
      </c>
      <c r="V6" s="39" t="str">
        <f t="shared" si="0"/>
        <v xml:space="preserve"> </v>
      </c>
      <c r="W6" s="39" t="str">
        <f t="shared" si="0"/>
        <v xml:space="preserve"> </v>
      </c>
    </row>
    <row r="7" spans="1:25" x14ac:dyDescent="0.15">
      <c r="B7" s="44" t="str">
        <f>IF(TS_Pers_In_Yr=1,Yr_Name&amp;" Ending "&amp;DAY(TS_Per_1_End_Date)&amp;" "&amp;INDEX(LU_Mth_Names,DD_TS_Fin_YE_Mth),TS_Per_Type_Name)</f>
        <v>Year Ending 31 December</v>
      </c>
      <c r="C7" s="45"/>
      <c r="D7" s="45"/>
      <c r="E7" s="45"/>
      <c r="F7" s="45"/>
      <c r="G7" s="45"/>
      <c r="H7" s="45"/>
      <c r="I7" s="46" t="str">
        <f t="shared" ref="I7" si="1">IF(TS_Pers_In_Yr=1,I10&amp;" ",I11)&amp;IF(CB_TS_Show_Hist_Fcast_Pers,IF(I12&lt;=TS_Actual_Pers,TS_Actual_Per_Title,
IF(I12&lt;=TS_Actual_Pers+TS_Budget_Pers,TS_Budget_Per_Title,TS_Fcast_Per_Title))&amp;" ","")</f>
        <v xml:space="preserve">2011 </v>
      </c>
      <c r="J7" s="46">
        <f>I7+1</f>
        <v>2012</v>
      </c>
      <c r="K7" s="46">
        <f>J7+1</f>
        <v>2013</v>
      </c>
      <c r="L7" s="46">
        <f t="shared" ref="L7:S7" si="2">K7+1</f>
        <v>2014</v>
      </c>
      <c r="M7" s="46">
        <f t="shared" si="2"/>
        <v>2015</v>
      </c>
      <c r="N7" s="46">
        <f t="shared" si="2"/>
        <v>2016</v>
      </c>
      <c r="O7" s="46">
        <f t="shared" si="2"/>
        <v>2017</v>
      </c>
      <c r="P7" s="46">
        <f t="shared" si="2"/>
        <v>2018</v>
      </c>
      <c r="Q7" s="46">
        <f t="shared" si="2"/>
        <v>2019</v>
      </c>
      <c r="R7" s="46">
        <f t="shared" si="2"/>
        <v>2020</v>
      </c>
      <c r="S7" s="46">
        <f t="shared" si="2"/>
        <v>2021</v>
      </c>
      <c r="T7" s="46">
        <f t="shared" ref="T7" si="3">S7+1</f>
        <v>2022</v>
      </c>
      <c r="U7" s="46">
        <f t="shared" ref="U7" si="4">T7+1</f>
        <v>2023</v>
      </c>
      <c r="V7" s="46">
        <f t="shared" ref="V7" si="5">U7+1</f>
        <v>2024</v>
      </c>
      <c r="W7" s="46">
        <f t="shared" ref="W7" si="6">V7+1</f>
        <v>2025</v>
      </c>
      <c r="X7" s="46">
        <f t="shared" ref="X7" si="7">W7+1</f>
        <v>2026</v>
      </c>
      <c r="Y7" s="46">
        <f t="shared" ref="Y7" si="8">X7+1</f>
        <v>2027</v>
      </c>
    </row>
    <row r="8" spans="1:25" outlineLevel="2" x14ac:dyDescent="0.15">
      <c r="B8" s="23" t="s">
        <v>142</v>
      </c>
      <c r="I8" s="40" t="e">
        <f t="shared" ref="I8:O8" si="9">IF(I12=1,TS_Start_Date,B9+1)</f>
        <v>#VALUE!</v>
      </c>
      <c r="J8" s="40">
        <f t="shared" si="9"/>
        <v>1</v>
      </c>
      <c r="K8" s="40">
        <f t="shared" si="9"/>
        <v>1</v>
      </c>
      <c r="L8" s="40">
        <f t="shared" si="9"/>
        <v>1</v>
      </c>
      <c r="M8" s="40">
        <f t="shared" si="9"/>
        <v>1</v>
      </c>
      <c r="N8" s="40">
        <f t="shared" si="9"/>
        <v>1</v>
      </c>
      <c r="O8" s="40">
        <f t="shared" si="9"/>
        <v>1</v>
      </c>
      <c r="P8" s="40">
        <f t="shared" ref="P8:Y8" si="10">IF(P12=1,TS_Start_Date,O9+1)</f>
        <v>43101</v>
      </c>
      <c r="Q8" s="40">
        <f t="shared" si="10"/>
        <v>43466</v>
      </c>
      <c r="R8" s="40">
        <f t="shared" si="10"/>
        <v>43831</v>
      </c>
      <c r="S8" s="40">
        <f t="shared" si="10"/>
        <v>44197</v>
      </c>
      <c r="T8" s="40">
        <f t="shared" si="10"/>
        <v>44562</v>
      </c>
      <c r="U8" s="40">
        <f t="shared" si="10"/>
        <v>44927</v>
      </c>
      <c r="V8" s="40">
        <f t="shared" si="10"/>
        <v>45292</v>
      </c>
      <c r="W8" s="40">
        <f t="shared" si="10"/>
        <v>45658</v>
      </c>
      <c r="X8" s="40">
        <f t="shared" si="10"/>
        <v>46023</v>
      </c>
      <c r="Y8" s="40">
        <f t="shared" si="10"/>
        <v>46388</v>
      </c>
    </row>
    <row r="9" spans="1:25" outlineLevel="2" x14ac:dyDescent="0.15">
      <c r="B9" s="23" t="s">
        <v>143</v>
      </c>
      <c r="I9" s="40">
        <f t="shared" ref="I9:O9" si="11">IF(I12=1,TS_Per_1_End_Date,
IF(TS_Mth_End,EOMONTH(EDATE(TS_Per_1_FY_Start_Date,(TS_Per_1_Number+I12-1)*TS_Mths_In_Per-1),0),
EDATE(TS_Per_1_FY_Start_Date,(TS_Per_1_Number+I12-1)*TS_Mths_In_Per)-1))</f>
        <v>40908</v>
      </c>
      <c r="J9" s="40">
        <f t="shared" si="11"/>
        <v>41274</v>
      </c>
      <c r="K9" s="40">
        <f t="shared" si="11"/>
        <v>41639</v>
      </c>
      <c r="L9" s="40">
        <f t="shared" si="11"/>
        <v>42004</v>
      </c>
      <c r="M9" s="40">
        <f t="shared" si="11"/>
        <v>42369</v>
      </c>
      <c r="N9" s="40">
        <f t="shared" si="11"/>
        <v>42735</v>
      </c>
      <c r="O9" s="40">
        <f t="shared" si="11"/>
        <v>43100</v>
      </c>
      <c r="P9" s="40">
        <f t="shared" ref="P9:Y9" si="12">IF(P12=1,TS_Per_1_End_Date,
IF(TS_Mth_End,EOMONTH(EDATE(TS_Per_1_FY_Start_Date,(TS_Per_1_Number+P12-1)*TS_Mths_In_Per-1),0),
EDATE(TS_Per_1_FY_Start_Date,(TS_Per_1_Number+P12-1)*TS_Mths_In_Per)-1))</f>
        <v>43465</v>
      </c>
      <c r="Q9" s="40">
        <f t="shared" si="12"/>
        <v>43830</v>
      </c>
      <c r="R9" s="40">
        <f t="shared" si="12"/>
        <v>44196</v>
      </c>
      <c r="S9" s="40">
        <f t="shared" si="12"/>
        <v>44561</v>
      </c>
      <c r="T9" s="40">
        <f t="shared" si="12"/>
        <v>44926</v>
      </c>
      <c r="U9" s="40">
        <f t="shared" si="12"/>
        <v>45291</v>
      </c>
      <c r="V9" s="40">
        <f t="shared" si="12"/>
        <v>45657</v>
      </c>
      <c r="W9" s="40">
        <f t="shared" si="12"/>
        <v>46022</v>
      </c>
      <c r="X9" s="40">
        <f t="shared" si="12"/>
        <v>46387</v>
      </c>
      <c r="Y9" s="40">
        <f t="shared" si="12"/>
        <v>46752</v>
      </c>
    </row>
    <row r="10" spans="1:25" outlineLevel="2" x14ac:dyDescent="0.15">
      <c r="B10" s="23" t="s">
        <v>144</v>
      </c>
      <c r="I10" s="41">
        <f t="shared" ref="I10:O10" si="13">YEAR(TS_Per_1_FY_End_Date)+INT((TS_Per_1_Number+I12-2)/TS_Pers_In_Yr)</f>
        <v>2011</v>
      </c>
      <c r="J10" s="41">
        <f t="shared" si="13"/>
        <v>2012</v>
      </c>
      <c r="K10" s="41">
        <f t="shared" si="13"/>
        <v>2013</v>
      </c>
      <c r="L10" s="41">
        <f t="shared" si="13"/>
        <v>2014</v>
      </c>
      <c r="M10" s="41">
        <f t="shared" si="13"/>
        <v>2015</v>
      </c>
      <c r="N10" s="41">
        <f t="shared" si="13"/>
        <v>2016</v>
      </c>
      <c r="O10" s="41">
        <f t="shared" si="13"/>
        <v>2017</v>
      </c>
      <c r="P10" s="41">
        <f t="shared" ref="P10:Y10" si="14">YEAR(TS_Per_1_FY_End_Date)+INT((TS_Per_1_Number+P12-2)/TS_Pers_In_Yr)</f>
        <v>2018</v>
      </c>
      <c r="Q10" s="41">
        <f t="shared" si="14"/>
        <v>2019</v>
      </c>
      <c r="R10" s="41">
        <f t="shared" si="14"/>
        <v>2020</v>
      </c>
      <c r="S10" s="41">
        <f t="shared" si="14"/>
        <v>2021</v>
      </c>
      <c r="T10" s="41">
        <f t="shared" si="14"/>
        <v>2022</v>
      </c>
      <c r="U10" s="41">
        <f t="shared" si="14"/>
        <v>2023</v>
      </c>
      <c r="V10" s="41">
        <f t="shared" si="14"/>
        <v>2024</v>
      </c>
      <c r="W10" s="41">
        <f t="shared" si="14"/>
        <v>2025</v>
      </c>
      <c r="X10" s="41">
        <f t="shared" si="14"/>
        <v>2026</v>
      </c>
      <c r="Y10" s="41">
        <f t="shared" si="14"/>
        <v>2027</v>
      </c>
    </row>
    <row r="11" spans="1:25" outlineLevel="2" x14ac:dyDescent="0.15">
      <c r="B11" s="23" t="s">
        <v>145</v>
      </c>
      <c r="I11" s="42" t="str">
        <f t="shared" ref="I11:O11" si="15">IF(TS_Pers_In_Yr=1,Yr_Name,TS_Per_Type_Prefix&amp;IF(MOD(TS_Per_1_Number+I12-1,TS_Pers_In_Yr)=0,TS_Pers_In_Yr,MOD(TS_Per_1_Number+I12-1,TS_Pers_In_Yr)))&amp;" "</f>
        <v xml:space="preserve">Year </v>
      </c>
      <c r="J11" s="42" t="str">
        <f t="shared" si="15"/>
        <v xml:space="preserve">Year </v>
      </c>
      <c r="K11" s="42" t="str">
        <f t="shared" si="15"/>
        <v xml:space="preserve">Year </v>
      </c>
      <c r="L11" s="42" t="str">
        <f t="shared" si="15"/>
        <v xml:space="preserve">Year </v>
      </c>
      <c r="M11" s="42" t="str">
        <f t="shared" si="15"/>
        <v xml:space="preserve">Year </v>
      </c>
      <c r="N11" s="42" t="str">
        <f t="shared" si="15"/>
        <v xml:space="preserve">Year </v>
      </c>
      <c r="O11" s="42" t="str">
        <f t="shared" si="15"/>
        <v xml:space="preserve">Year </v>
      </c>
      <c r="P11" s="42" t="str">
        <f t="shared" ref="P11:Y11" si="16">IF(TS_Pers_In_Yr=1,Yr_Name,TS_Per_Type_Prefix&amp;IF(MOD(TS_Per_1_Number+P12-1,TS_Pers_In_Yr)=0,TS_Pers_In_Yr,MOD(TS_Per_1_Number+P12-1,TS_Pers_In_Yr)))&amp;" "</f>
        <v xml:space="preserve">Year </v>
      </c>
      <c r="Q11" s="42" t="str">
        <f t="shared" si="16"/>
        <v xml:space="preserve">Year </v>
      </c>
      <c r="R11" s="42" t="str">
        <f t="shared" si="16"/>
        <v xml:space="preserve">Year </v>
      </c>
      <c r="S11" s="42" t="str">
        <f t="shared" si="16"/>
        <v xml:space="preserve">Year </v>
      </c>
      <c r="T11" s="42" t="str">
        <f t="shared" si="16"/>
        <v xml:space="preserve">Year </v>
      </c>
      <c r="U11" s="42" t="str">
        <f t="shared" si="16"/>
        <v xml:space="preserve">Year </v>
      </c>
      <c r="V11" s="42" t="str">
        <f t="shared" si="16"/>
        <v xml:space="preserve">Year </v>
      </c>
      <c r="W11" s="42" t="str">
        <f t="shared" si="16"/>
        <v xml:space="preserve">Year </v>
      </c>
      <c r="X11" s="42" t="str">
        <f t="shared" si="16"/>
        <v xml:space="preserve">Year </v>
      </c>
      <c r="Y11" s="42" t="str">
        <f t="shared" si="16"/>
        <v xml:space="preserve">Year </v>
      </c>
    </row>
    <row r="12" spans="1:25" outlineLevel="2" x14ac:dyDescent="0.15">
      <c r="B12" s="23" t="s">
        <v>146</v>
      </c>
      <c r="I12" s="43">
        <f t="shared" ref="I12:N12" si="17">COLUMN(I12)-COLUMN($P12)+1</f>
        <v>-6</v>
      </c>
      <c r="J12" s="43">
        <f t="shared" si="17"/>
        <v>-5</v>
      </c>
      <c r="K12" s="43">
        <f t="shared" si="17"/>
        <v>-4</v>
      </c>
      <c r="L12" s="43">
        <f t="shared" si="17"/>
        <v>-3</v>
      </c>
      <c r="M12" s="43">
        <f t="shared" si="17"/>
        <v>-2</v>
      </c>
      <c r="N12" s="43">
        <f t="shared" si="17"/>
        <v>-1</v>
      </c>
      <c r="O12" s="43">
        <f>COLUMN(O12)-COLUMN($P12)+1</f>
        <v>0</v>
      </c>
      <c r="P12" s="43">
        <f>COLUMN(P12)-COLUMN($P12)+1</f>
        <v>1</v>
      </c>
      <c r="Q12" s="43">
        <f t="shared" ref="Q12:Y12" si="18">COLUMN(Q12)-COLUMN($P12)+1</f>
        <v>2</v>
      </c>
      <c r="R12" s="43">
        <f t="shared" si="18"/>
        <v>3</v>
      </c>
      <c r="S12" s="43">
        <f t="shared" si="18"/>
        <v>4</v>
      </c>
      <c r="T12" s="43">
        <f t="shared" si="18"/>
        <v>5</v>
      </c>
      <c r="U12" s="43">
        <f t="shared" si="18"/>
        <v>6</v>
      </c>
      <c r="V12" s="43">
        <f t="shared" si="18"/>
        <v>7</v>
      </c>
      <c r="W12" s="43">
        <f t="shared" si="18"/>
        <v>8</v>
      </c>
      <c r="X12" s="43">
        <f t="shared" si="18"/>
        <v>9</v>
      </c>
      <c r="Y12" s="43">
        <f t="shared" si="18"/>
        <v>10</v>
      </c>
    </row>
    <row r="13" spans="1:25" outlineLevel="2" x14ac:dyDescent="0.15">
      <c r="B13" s="47" t="s">
        <v>147</v>
      </c>
      <c r="C13" s="45"/>
      <c r="D13" s="45"/>
      <c r="E13" s="45"/>
      <c r="F13" s="45"/>
      <c r="G13" s="45"/>
      <c r="H13" s="45"/>
      <c r="I13" s="48" t="str">
        <f t="shared" ref="I13:N13" si="19">I10&amp;"-"&amp;I11</f>
        <v xml:space="preserve">2011-Year </v>
      </c>
      <c r="J13" s="48" t="str">
        <f t="shared" si="19"/>
        <v xml:space="preserve">2012-Year </v>
      </c>
      <c r="K13" s="48" t="str">
        <f t="shared" si="19"/>
        <v xml:space="preserve">2013-Year </v>
      </c>
      <c r="L13" s="48" t="str">
        <f t="shared" si="19"/>
        <v xml:space="preserve">2014-Year </v>
      </c>
      <c r="M13" s="48" t="str">
        <f t="shared" si="19"/>
        <v xml:space="preserve">2015-Year </v>
      </c>
      <c r="N13" s="48" t="str">
        <f t="shared" si="19"/>
        <v xml:space="preserve">2016-Year </v>
      </c>
      <c r="O13" s="48" t="str">
        <f>O10&amp;"-"&amp;O11</f>
        <v xml:space="preserve">2017-Year </v>
      </c>
      <c r="P13" s="48" t="str">
        <f>P10&amp;"-"&amp;P11</f>
        <v xml:space="preserve">2018-Year </v>
      </c>
      <c r="Q13" s="48" t="str">
        <f t="shared" ref="Q13:Y13" si="20">Q10&amp;"-"&amp;Q11</f>
        <v xml:space="preserve">2019-Year </v>
      </c>
      <c r="R13" s="48" t="str">
        <f t="shared" si="20"/>
        <v xml:space="preserve">2020-Year </v>
      </c>
      <c r="S13" s="48" t="str">
        <f t="shared" si="20"/>
        <v xml:space="preserve">2021-Year </v>
      </c>
      <c r="T13" s="48" t="str">
        <f t="shared" si="20"/>
        <v xml:space="preserve">2022-Year </v>
      </c>
      <c r="U13" s="48" t="str">
        <f t="shared" si="20"/>
        <v xml:space="preserve">2023-Year </v>
      </c>
      <c r="V13" s="48" t="str">
        <f t="shared" si="20"/>
        <v xml:space="preserve">2024-Year </v>
      </c>
      <c r="W13" s="48" t="str">
        <f t="shared" si="20"/>
        <v xml:space="preserve">2025-Year </v>
      </c>
      <c r="X13" s="48" t="str">
        <f t="shared" si="20"/>
        <v xml:space="preserve">2026-Year </v>
      </c>
      <c r="Y13" s="48" t="str">
        <f t="shared" si="20"/>
        <v xml:space="preserve">2027-Year </v>
      </c>
    </row>
    <row r="15" spans="1:25" ht="12.75" x14ac:dyDescent="0.15">
      <c r="C15" s="59" t="s">
        <v>191</v>
      </c>
      <c r="J15" s="63" cm="1">
        <f t="array" ref="J15">INDEX(General_TA!$H$16:$AH$16,,MATCH(CG_TA!J$10,General_TA!$H$10:$AH$10,0))</f>
        <v>2.2044088176352838E-2</v>
      </c>
      <c r="K15" s="63" cm="1">
        <f t="array" ref="K15">INDEX(General_TA!$H$16:$AH$16,,MATCH(CG_TA!K$10,General_TA!$H$10:$AH$10,0))</f>
        <v>2.7450980392156765E-2</v>
      </c>
      <c r="L15" s="63" cm="1">
        <f t="array" ref="L15">INDEX(General_TA!$H$16:$AH$16,,MATCH(CG_TA!L$10,General_TA!$H$10:$AH$10,0))</f>
        <v>1.7175572519083859E-2</v>
      </c>
      <c r="M15" s="63" cm="1">
        <f t="array" ref="M15">INDEX(General_TA!$H$16:$AH$16,,MATCH(CG_TA!M$10,General_TA!$H$10:$AH$10,0))</f>
        <v>1.6885553470919357E-2</v>
      </c>
      <c r="N15" s="63" cm="1">
        <f t="array" ref="N15">INDEX(General_TA!$H$16:$AH$16,,MATCH(CG_TA!N$10,General_TA!$H$10:$AH$10,0))</f>
        <v>1.4760147601476037E-2</v>
      </c>
      <c r="O15" s="63" cm="1">
        <f t="array" ref="O15">INDEX(General_TA!$H$16:$AH$16,,MATCH(CG_TA!O$10,General_TA!$H$10:$AH$10,0))</f>
        <v>1.9090909090909047E-2</v>
      </c>
      <c r="P15" s="63" cm="1">
        <f t="array" ref="P15">INDEX(General_TA!$H$16:$AH$16,,MATCH(CG_TA!P$10,General_TA!$H$10:$AH$10,0))</f>
        <v>1.7841213202497874E-2</v>
      </c>
      <c r="Q15" s="63" cm="1">
        <f t="array" ref="Q15">INDEX(General_TA!$H$16:$AH$16,,MATCH(CG_TA!Q$10,General_TA!$H$10:$AH$10,0))</f>
        <v>1.8404907975460238E-2</v>
      </c>
      <c r="R15" s="63" cm="1">
        <f t="array" ref="R15">INDEX(General_TA!$H$16:$AH$16,,MATCH(CG_TA!R$10,General_TA!$H$10:$AH$10,0))</f>
        <v>8.6058519793459354E-3</v>
      </c>
      <c r="S15" s="63" cm="1">
        <f t="array" ref="S15">INDEX(General_TA!$H$16:$AH$16,,MATCH(CG_TA!S$10,General_TA!$H$10:$AH$10,0))</f>
        <v>2.0000000000000018E-2</v>
      </c>
      <c r="T15" s="63" cm="1">
        <f t="array" ref="T15">INDEX(General_TA!$H$16:$AH$16,,MATCH(CG_TA!T$10,General_TA!$H$10:$AH$10,0))</f>
        <v>1.9993872504847632E-2</v>
      </c>
      <c r="U15" s="63" cm="1">
        <f t="array" ref="U15">INDEX(General_TA!$H$16:$AH$16,,MATCH(CG_TA!U$10,General_TA!$H$10:$AH$10,0))</f>
        <v>1.9993872504847632E-2</v>
      </c>
      <c r="V15" s="63" cm="1">
        <f t="array" ref="V15">INDEX(General_TA!$H$16:$AH$16,,MATCH(CG_TA!V$10,General_TA!$H$10:$AH$10,0))</f>
        <v>1.9993872504847632E-2</v>
      </c>
      <c r="W15" s="63" cm="1">
        <f t="array" ref="W15">INDEX(General_TA!$H$16:$AH$16,,MATCH(CG_TA!W$10,General_TA!$H$10:$AH$10,0))</f>
        <v>1.9993872504847632E-2</v>
      </c>
      <c r="X15" s="63" cm="1">
        <f t="array" ref="X15">INDEX(General_TA!$H$16:$AH$16,,MATCH(CG_TA!X$10,General_TA!$H$10:$AH$10,0))</f>
        <v>1.9993872504847632E-2</v>
      </c>
      <c r="Y15" s="63" cm="1">
        <f t="array" ref="Y15">INDEX(General_TA!$H$16:$AH$16,,MATCH(CG_TA!Y$10,General_TA!$H$10:$AH$10,0))</f>
        <v>1.9993872504847632E-2</v>
      </c>
    </row>
    <row r="17" spans="4:25" x14ac:dyDescent="0.15">
      <c r="D17" s="60" t="s">
        <v>160</v>
      </c>
      <c r="E17" s="60"/>
      <c r="F17" s="60"/>
      <c r="G17" s="60"/>
      <c r="I17" s="61">
        <v>0</v>
      </c>
      <c r="J17" s="62">
        <f>I17*(1+J$15)+J64</f>
        <v>67001.08</v>
      </c>
      <c r="K17" s="62">
        <f t="shared" ref="K17:Y17" si="21">J17*(1+K$15)+K64</f>
        <v>216263.77533333335</v>
      </c>
      <c r="L17" s="62">
        <f t="shared" si="21"/>
        <v>219978.22948982188</v>
      </c>
      <c r="M17" s="62">
        <f t="shared" si="21"/>
        <v>223692.68364631044</v>
      </c>
      <c r="N17" s="62">
        <f t="shared" si="21"/>
        <v>226994.42067430026</v>
      </c>
      <c r="O17" s="62">
        <f t="shared" si="21"/>
        <v>231327.95052353689</v>
      </c>
      <c r="P17" s="62">
        <f t="shared" si="21"/>
        <v>244475.25180852419</v>
      </c>
      <c r="Q17" s="62">
        <f t="shared" si="21"/>
        <v>496985.91632033756</v>
      </c>
      <c r="R17" s="62">
        <f t="shared" si="21"/>
        <v>821158.22355201002</v>
      </c>
      <c r="S17" s="62">
        <f t="shared" si="21"/>
        <v>948183.29376404581</v>
      </c>
      <c r="T17" s="62">
        <f t="shared" si="21"/>
        <v>992216.89386009856</v>
      </c>
      <c r="U17" s="62">
        <f t="shared" si="21"/>
        <v>1012055.1519330933</v>
      </c>
      <c r="V17" s="62">
        <f t="shared" si="21"/>
        <v>1032290.0536087177</v>
      </c>
      <c r="W17" s="62">
        <f t="shared" si="21"/>
        <v>1052929.5293285928</v>
      </c>
      <c r="X17" s="62">
        <f t="shared" si="21"/>
        <v>1073981.668094578</v>
      </c>
      <c r="Y17" s="62">
        <f t="shared" si="21"/>
        <v>1095454.7206390046</v>
      </c>
    </row>
    <row r="18" spans="4:25" x14ac:dyDescent="0.15">
      <c r="D18" s="60" t="s">
        <v>161</v>
      </c>
      <c r="E18" s="60"/>
      <c r="F18" s="60"/>
      <c r="G18" s="60"/>
      <c r="I18" s="61">
        <v>0</v>
      </c>
      <c r="J18" s="62">
        <f t="shared" ref="J18:Y60" si="22">I18*(1+J$15)+J65</f>
        <v>0</v>
      </c>
      <c r="K18" s="62">
        <f t="shared" si="22"/>
        <v>0</v>
      </c>
      <c r="L18" s="62">
        <f t="shared" si="22"/>
        <v>0</v>
      </c>
      <c r="M18" s="62">
        <f t="shared" si="22"/>
        <v>37876.85</v>
      </c>
      <c r="N18" s="62">
        <f t="shared" si="22"/>
        <v>38435.91789667897</v>
      </c>
      <c r="O18" s="62">
        <f t="shared" si="22"/>
        <v>39169.694511070113</v>
      </c>
      <c r="P18" s="62">
        <f t="shared" si="22"/>
        <v>39868.529381918823</v>
      </c>
      <c r="Q18" s="62">
        <f t="shared" si="22"/>
        <v>40602.305996309973</v>
      </c>
      <c r="R18" s="62">
        <f t="shared" si="22"/>
        <v>40951.723431734325</v>
      </c>
      <c r="S18" s="62">
        <f t="shared" si="22"/>
        <v>41770.757900369012</v>
      </c>
      <c r="T18" s="62">
        <f t="shared" si="22"/>
        <v>42605.917108259848</v>
      </c>
      <c r="U18" s="62">
        <f t="shared" si="22"/>
        <v>43457.774382874501</v>
      </c>
      <c r="V18" s="62">
        <f t="shared" si="22"/>
        <v>44326.663583230125</v>
      </c>
      <c r="W18" s="62">
        <f t="shared" si="22"/>
        <v>45212.925243478501</v>
      </c>
      <c r="X18" s="62">
        <f t="shared" si="22"/>
        <v>46116.906706367816</v>
      </c>
      <c r="Y18" s="62">
        <f t="shared" si="22"/>
        <v>47038.962259372885</v>
      </c>
    </row>
    <row r="19" spans="4:25" x14ac:dyDescent="0.15">
      <c r="D19" s="60" t="s">
        <v>162</v>
      </c>
      <c r="E19" s="60"/>
      <c r="F19" s="60"/>
      <c r="G19" s="60"/>
      <c r="I19" s="61">
        <v>201873.02172505975</v>
      </c>
      <c r="J19" s="62">
        <f t="shared" si="22"/>
        <v>2114733.4484163937</v>
      </c>
      <c r="K19" s="62">
        <f t="shared" si="22"/>
        <v>2179156.9448435106</v>
      </c>
      <c r="L19" s="62">
        <f t="shared" si="22"/>
        <v>2216585.2129801353</v>
      </c>
      <c r="M19" s="62">
        <f t="shared" si="22"/>
        <v>2254013.4811167605</v>
      </c>
      <c r="N19" s="62">
        <f t="shared" si="22"/>
        <v>2287283.0527937608</v>
      </c>
      <c r="O19" s="62">
        <f t="shared" si="22"/>
        <v>2330949.3656198233</v>
      </c>
      <c r="P19" s="62">
        <f t="shared" si="22"/>
        <v>2418249.2502160738</v>
      </c>
      <c r="Q19" s="62">
        <f t="shared" si="22"/>
        <v>2462756.9051280264</v>
      </c>
      <c r="R19" s="62">
        <f t="shared" si="22"/>
        <v>2483951.0265146703</v>
      </c>
      <c r="S19" s="62">
        <f t="shared" si="22"/>
        <v>2652276.443699914</v>
      </c>
      <c r="T19" s="62">
        <f t="shared" si="22"/>
        <v>2895407.1037007575</v>
      </c>
      <c r="U19" s="62">
        <f t="shared" si="22"/>
        <v>2953297.5041817804</v>
      </c>
      <c r="V19" s="62">
        <f t="shared" si="22"/>
        <v>3012345.3579492755</v>
      </c>
      <c r="W19" s="62">
        <f t="shared" si="22"/>
        <v>3072573.806976683</v>
      </c>
      <c r="X19" s="62">
        <f t="shared" si="22"/>
        <v>3134006.4559351089</v>
      </c>
      <c r="Y19" s="62">
        <f t="shared" si="22"/>
        <v>3196667.3814444449</v>
      </c>
    </row>
    <row r="20" spans="4:25" x14ac:dyDescent="0.15">
      <c r="D20" s="60" t="s">
        <v>163</v>
      </c>
      <c r="E20" s="60"/>
      <c r="F20" s="60"/>
      <c r="G20" s="60"/>
      <c r="I20" s="61">
        <v>4101373.4331793487</v>
      </c>
      <c r="J20" s="62">
        <f t="shared" si="22"/>
        <v>4191784.4707845054</v>
      </c>
      <c r="K20" s="62">
        <f t="shared" si="22"/>
        <v>4306853.0641001584</v>
      </c>
      <c r="L20" s="62">
        <f t="shared" si="22"/>
        <v>4380825.7312316494</v>
      </c>
      <c r="M20" s="62">
        <f t="shared" si="22"/>
        <v>4454798.3983631404</v>
      </c>
      <c r="N20" s="62">
        <f t="shared" si="22"/>
        <v>4520551.8802577993</v>
      </c>
      <c r="O20" s="62">
        <f t="shared" si="22"/>
        <v>4606853.3252445385</v>
      </c>
      <c r="P20" s="62">
        <f t="shared" si="22"/>
        <v>4689045.1776128625</v>
      </c>
      <c r="Q20" s="62">
        <f t="shared" si="22"/>
        <v>4775346.6225996027</v>
      </c>
      <c r="R20" s="62">
        <f t="shared" si="22"/>
        <v>4816442.5487837642</v>
      </c>
      <c r="S20" s="62">
        <f t="shared" si="22"/>
        <v>4912771.3997594398</v>
      </c>
      <c r="T20" s="62">
        <f t="shared" si="22"/>
        <v>5010996.7247716915</v>
      </c>
      <c r="U20" s="62">
        <f t="shared" si="22"/>
        <v>5111185.9544089856</v>
      </c>
      <c r="V20" s="62">
        <f t="shared" si="22"/>
        <v>5213378.3547300072</v>
      </c>
      <c r="W20" s="62">
        <f t="shared" si="22"/>
        <v>5317613.9768740116</v>
      </c>
      <c r="X20" s="62">
        <f t="shared" si="22"/>
        <v>5423933.6727576265</v>
      </c>
      <c r="Y20" s="62">
        <f t="shared" si="22"/>
        <v>5532379.1110854922</v>
      </c>
    </row>
    <row r="21" spans="4:25" x14ac:dyDescent="0.15">
      <c r="D21" s="60" t="s">
        <v>164</v>
      </c>
      <c r="E21" s="60"/>
      <c r="F21" s="60"/>
      <c r="G21" s="60"/>
      <c r="I21" s="61">
        <v>0</v>
      </c>
      <c r="J21" s="62">
        <f t="shared" si="22"/>
        <v>0</v>
      </c>
      <c r="K21" s="62">
        <f t="shared" si="22"/>
        <v>0</v>
      </c>
      <c r="L21" s="62">
        <f t="shared" si="22"/>
        <v>0</v>
      </c>
      <c r="M21" s="62">
        <f t="shared" si="22"/>
        <v>0</v>
      </c>
      <c r="N21" s="62">
        <f t="shared" si="22"/>
        <v>0</v>
      </c>
      <c r="O21" s="62">
        <f t="shared" si="22"/>
        <v>0</v>
      </c>
      <c r="P21" s="62">
        <f t="shared" si="22"/>
        <v>0</v>
      </c>
      <c r="Q21" s="62">
        <f t="shared" si="22"/>
        <v>0</v>
      </c>
      <c r="R21" s="62">
        <f t="shared" si="22"/>
        <v>0</v>
      </c>
      <c r="S21" s="62">
        <f t="shared" si="22"/>
        <v>0</v>
      </c>
      <c r="T21" s="62">
        <f t="shared" si="22"/>
        <v>0</v>
      </c>
      <c r="U21" s="62">
        <f t="shared" si="22"/>
        <v>0</v>
      </c>
      <c r="V21" s="62">
        <f t="shared" si="22"/>
        <v>0</v>
      </c>
      <c r="W21" s="62">
        <f t="shared" si="22"/>
        <v>0</v>
      </c>
      <c r="X21" s="62">
        <f t="shared" si="22"/>
        <v>0</v>
      </c>
      <c r="Y21" s="62">
        <f t="shared" si="22"/>
        <v>0</v>
      </c>
    </row>
    <row r="22" spans="4:25" x14ac:dyDescent="0.15">
      <c r="D22" s="60" t="s">
        <v>165</v>
      </c>
      <c r="E22" s="60"/>
      <c r="F22" s="60"/>
      <c r="G22" s="60"/>
      <c r="I22" s="61">
        <v>0</v>
      </c>
      <c r="J22" s="62">
        <f t="shared" si="22"/>
        <v>0</v>
      </c>
      <c r="K22" s="62">
        <f t="shared" si="22"/>
        <v>0</v>
      </c>
      <c r="L22" s="62">
        <f t="shared" si="22"/>
        <v>0</v>
      </c>
      <c r="M22" s="62">
        <f t="shared" si="22"/>
        <v>0</v>
      </c>
      <c r="N22" s="62">
        <f t="shared" si="22"/>
        <v>0</v>
      </c>
      <c r="O22" s="62">
        <f t="shared" si="22"/>
        <v>0</v>
      </c>
      <c r="P22" s="62">
        <f t="shared" si="22"/>
        <v>0</v>
      </c>
      <c r="Q22" s="62">
        <f t="shared" si="22"/>
        <v>0</v>
      </c>
      <c r="R22" s="62">
        <f t="shared" si="22"/>
        <v>0</v>
      </c>
      <c r="S22" s="62">
        <f t="shared" si="22"/>
        <v>0</v>
      </c>
      <c r="T22" s="62">
        <f t="shared" si="22"/>
        <v>0</v>
      </c>
      <c r="U22" s="62">
        <f t="shared" si="22"/>
        <v>0</v>
      </c>
      <c r="V22" s="62">
        <f t="shared" si="22"/>
        <v>0</v>
      </c>
      <c r="W22" s="62">
        <f t="shared" si="22"/>
        <v>0</v>
      </c>
      <c r="X22" s="62">
        <f t="shared" si="22"/>
        <v>0</v>
      </c>
      <c r="Y22" s="62">
        <f t="shared" si="22"/>
        <v>0</v>
      </c>
    </row>
    <row r="23" spans="4:25" x14ac:dyDescent="0.15">
      <c r="D23" s="60" t="s">
        <v>166</v>
      </c>
      <c r="E23" s="60"/>
      <c r="F23" s="60"/>
      <c r="G23" s="60"/>
      <c r="I23" s="61">
        <v>0</v>
      </c>
      <c r="J23" s="62">
        <f t="shared" si="22"/>
        <v>0</v>
      </c>
      <c r="K23" s="62">
        <f t="shared" si="22"/>
        <v>0</v>
      </c>
      <c r="L23" s="62">
        <f t="shared" si="22"/>
        <v>0</v>
      </c>
      <c r="M23" s="62">
        <f t="shared" si="22"/>
        <v>0</v>
      </c>
      <c r="N23" s="62">
        <f t="shared" si="22"/>
        <v>0</v>
      </c>
      <c r="O23" s="62">
        <f t="shared" si="22"/>
        <v>0</v>
      </c>
      <c r="P23" s="62">
        <f t="shared" si="22"/>
        <v>0</v>
      </c>
      <c r="Q23" s="62">
        <f t="shared" si="22"/>
        <v>0</v>
      </c>
      <c r="R23" s="62">
        <f t="shared" si="22"/>
        <v>0</v>
      </c>
      <c r="S23" s="62">
        <f t="shared" si="22"/>
        <v>0</v>
      </c>
      <c r="T23" s="62">
        <f t="shared" si="22"/>
        <v>0</v>
      </c>
      <c r="U23" s="62">
        <f t="shared" si="22"/>
        <v>0</v>
      </c>
      <c r="V23" s="62">
        <f t="shared" si="22"/>
        <v>0</v>
      </c>
      <c r="W23" s="62">
        <f t="shared" si="22"/>
        <v>0</v>
      </c>
      <c r="X23" s="62">
        <f t="shared" si="22"/>
        <v>0</v>
      </c>
      <c r="Y23" s="62">
        <f t="shared" si="22"/>
        <v>0</v>
      </c>
    </row>
    <row r="24" spans="4:25" x14ac:dyDescent="0.15">
      <c r="D24" s="60" t="s">
        <v>167</v>
      </c>
      <c r="E24" s="60"/>
      <c r="F24" s="60"/>
      <c r="G24" s="60"/>
      <c r="I24" s="61">
        <v>3554523.6420887699</v>
      </c>
      <c r="J24" s="62">
        <f t="shared" si="22"/>
        <v>3952033.324679906</v>
      </c>
      <c r="K24" s="62">
        <f t="shared" si="22"/>
        <v>4977845.6039848439</v>
      </c>
      <c r="L24" s="62">
        <f t="shared" si="22"/>
        <v>7679909.9121448882</v>
      </c>
      <c r="M24" s="62">
        <f t="shared" si="22"/>
        <v>15668998.091618255</v>
      </c>
      <c r="N24" s="62">
        <f t="shared" si="22"/>
        <v>16762370.826217785</v>
      </c>
      <c r="O24" s="62">
        <f t="shared" si="22"/>
        <v>18161742.893809214</v>
      </c>
      <c r="P24" s="62">
        <f t="shared" si="22"/>
        <v>18485480.930906616</v>
      </c>
      <c r="Q24" s="62">
        <f t="shared" si="22"/>
        <v>18825704.506322078</v>
      </c>
      <c r="R24" s="62">
        <f t="shared" si="22"/>
        <v>18987715.732710391</v>
      </c>
      <c r="S24" s="62">
        <f t="shared" si="22"/>
        <v>19367470.0473646</v>
      </c>
      <c r="T24" s="62">
        <f t="shared" si="22"/>
        <v>19754700.774233062</v>
      </c>
      <c r="U24" s="62">
        <f t="shared" si="22"/>
        <v>20149673.742884491</v>
      </c>
      <c r="V24" s="62">
        <f t="shared" si="22"/>
        <v>20552543.750714</v>
      </c>
      <c r="W24" s="62">
        <f t="shared" si="22"/>
        <v>20963468.690116078</v>
      </c>
      <c r="X24" s="62">
        <f t="shared" si="22"/>
        <v>21382609.610365625</v>
      </c>
      <c r="Y24" s="62">
        <f t="shared" si="22"/>
        <v>21810130.780736204</v>
      </c>
    </row>
    <row r="25" spans="4:25" x14ac:dyDescent="0.15">
      <c r="D25" s="60" t="s">
        <v>168</v>
      </c>
      <c r="E25" s="60"/>
      <c r="F25" s="60"/>
      <c r="G25" s="60"/>
      <c r="I25" s="61">
        <v>0</v>
      </c>
      <c r="J25" s="62">
        <f t="shared" si="22"/>
        <v>340920.85</v>
      </c>
      <c r="K25" s="62">
        <f t="shared" si="22"/>
        <v>465623.00156862737</v>
      </c>
      <c r="L25" s="62">
        <f t="shared" si="22"/>
        <v>525246.4531986228</v>
      </c>
      <c r="M25" s="62">
        <f t="shared" si="22"/>
        <v>752864.65026951884</v>
      </c>
      <c r="N25" s="62">
        <f t="shared" si="22"/>
        <v>736681.39363143058</v>
      </c>
      <c r="O25" s="62">
        <f t="shared" si="22"/>
        <v>752272.21114621242</v>
      </c>
      <c r="P25" s="62">
        <f t="shared" si="22"/>
        <v>765693.66005158646</v>
      </c>
      <c r="Q25" s="62">
        <f t="shared" si="22"/>
        <v>779786.18140222924</v>
      </c>
      <c r="R25" s="62">
        <f t="shared" si="22"/>
        <v>786496.9058549162</v>
      </c>
      <c r="S25" s="62">
        <f t="shared" si="22"/>
        <v>802226.8439720145</v>
      </c>
      <c r="T25" s="62">
        <f t="shared" si="22"/>
        <v>818266.46521035722</v>
      </c>
      <c r="U25" s="62">
        <f t="shared" si="22"/>
        <v>834626.78059076541</v>
      </c>
      <c r="V25" s="62">
        <f t="shared" si="22"/>
        <v>851314.20203102857</v>
      </c>
      <c r="W25" s="62">
        <f t="shared" si="22"/>
        <v>868335.26964800304</v>
      </c>
      <c r="X25" s="62">
        <f t="shared" si="22"/>
        <v>885696.65432080766</v>
      </c>
      <c r="Y25" s="62">
        <f t="shared" si="22"/>
        <v>903405.16030526801</v>
      </c>
    </row>
    <row r="26" spans="4:25" x14ac:dyDescent="0.15">
      <c r="D26" s="60" t="s">
        <v>169</v>
      </c>
      <c r="E26" s="60"/>
      <c r="F26" s="60"/>
      <c r="G26" s="60"/>
      <c r="I26" s="61">
        <v>0</v>
      </c>
      <c r="J26" s="62">
        <f t="shared" si="22"/>
        <v>0</v>
      </c>
      <c r="K26" s="62">
        <f t="shared" si="22"/>
        <v>0</v>
      </c>
      <c r="L26" s="62">
        <f t="shared" si="22"/>
        <v>0</v>
      </c>
      <c r="M26" s="62">
        <f t="shared" si="22"/>
        <v>0</v>
      </c>
      <c r="N26" s="62">
        <f t="shared" si="22"/>
        <v>0</v>
      </c>
      <c r="O26" s="62">
        <f t="shared" si="22"/>
        <v>0</v>
      </c>
      <c r="P26" s="62">
        <f t="shared" si="22"/>
        <v>0</v>
      </c>
      <c r="Q26" s="62">
        <f t="shared" si="22"/>
        <v>0</v>
      </c>
      <c r="R26" s="62">
        <f t="shared" si="22"/>
        <v>0</v>
      </c>
      <c r="S26" s="62">
        <f t="shared" si="22"/>
        <v>0</v>
      </c>
      <c r="T26" s="62">
        <f t="shared" si="22"/>
        <v>0</v>
      </c>
      <c r="U26" s="62">
        <f t="shared" si="22"/>
        <v>0</v>
      </c>
      <c r="V26" s="62">
        <f t="shared" si="22"/>
        <v>0</v>
      </c>
      <c r="W26" s="62">
        <f t="shared" si="22"/>
        <v>0</v>
      </c>
      <c r="X26" s="62">
        <f t="shared" si="22"/>
        <v>0</v>
      </c>
      <c r="Y26" s="62">
        <f t="shared" si="22"/>
        <v>0</v>
      </c>
    </row>
    <row r="27" spans="4:25" x14ac:dyDescent="0.15">
      <c r="D27" s="60" t="s">
        <v>170</v>
      </c>
      <c r="E27" s="60"/>
      <c r="F27" s="60"/>
      <c r="G27" s="60"/>
      <c r="I27" s="61">
        <v>0</v>
      </c>
      <c r="J27" s="62">
        <f t="shared" si="22"/>
        <v>713158.27</v>
      </c>
      <c r="K27" s="62">
        <f t="shared" si="22"/>
        <v>829575.19368627446</v>
      </c>
      <c r="L27" s="62">
        <f t="shared" si="22"/>
        <v>843823.62258546613</v>
      </c>
      <c r="M27" s="62">
        <f t="shared" si="22"/>
        <v>858072.05148465792</v>
      </c>
      <c r="N27" s="62">
        <f t="shared" si="22"/>
        <v>870737.3216172728</v>
      </c>
      <c r="O27" s="62">
        <f t="shared" si="22"/>
        <v>887360.48866632977</v>
      </c>
      <c r="P27" s="62">
        <f t="shared" si="22"/>
        <v>903192.07633209846</v>
      </c>
      <c r="Q27" s="62">
        <f t="shared" si="22"/>
        <v>919815.24338115554</v>
      </c>
      <c r="R27" s="62">
        <f t="shared" si="22"/>
        <v>927731.03721403982</v>
      </c>
      <c r="S27" s="62">
        <f t="shared" si="22"/>
        <v>946285.65795832069</v>
      </c>
      <c r="T27" s="62">
        <f t="shared" si="22"/>
        <v>965205.57275670522</v>
      </c>
      <c r="U27" s="62">
        <f t="shared" si="22"/>
        <v>984503.76991937123</v>
      </c>
      <c r="V27" s="62">
        <f t="shared" si="22"/>
        <v>1004187.812775681</v>
      </c>
      <c r="W27" s="62">
        <f t="shared" si="22"/>
        <v>1024265.4158752398</v>
      </c>
      <c r="X27" s="62">
        <f t="shared" si="22"/>
        <v>1044744.4480113741</v>
      </c>
      <c r="Y27" s="62">
        <f t="shared" si="22"/>
        <v>1065632.9353050608</v>
      </c>
    </row>
    <row r="28" spans="4:25" x14ac:dyDescent="0.15">
      <c r="D28" s="60" t="s">
        <v>171</v>
      </c>
      <c r="E28" s="60"/>
      <c r="F28" s="60"/>
      <c r="G28" s="60"/>
      <c r="I28" s="61">
        <v>0</v>
      </c>
      <c r="J28" s="62">
        <f t="shared" si="22"/>
        <v>0</v>
      </c>
      <c r="K28" s="62">
        <f t="shared" si="22"/>
        <v>0</v>
      </c>
      <c r="L28" s="62">
        <f t="shared" si="22"/>
        <v>0</v>
      </c>
      <c r="M28" s="62">
        <f t="shared" si="22"/>
        <v>0</v>
      </c>
      <c r="N28" s="62">
        <f t="shared" si="22"/>
        <v>0</v>
      </c>
      <c r="O28" s="62">
        <f t="shared" si="22"/>
        <v>0</v>
      </c>
      <c r="P28" s="62">
        <f t="shared" si="22"/>
        <v>0</v>
      </c>
      <c r="Q28" s="62">
        <f t="shared" si="22"/>
        <v>0</v>
      </c>
      <c r="R28" s="62">
        <f t="shared" si="22"/>
        <v>0</v>
      </c>
      <c r="S28" s="62">
        <f t="shared" si="22"/>
        <v>0</v>
      </c>
      <c r="T28" s="62">
        <f t="shared" si="22"/>
        <v>0</v>
      </c>
      <c r="U28" s="62">
        <f t="shared" si="22"/>
        <v>0</v>
      </c>
      <c r="V28" s="62">
        <f t="shared" si="22"/>
        <v>0</v>
      </c>
      <c r="W28" s="62">
        <f t="shared" si="22"/>
        <v>0</v>
      </c>
      <c r="X28" s="62">
        <f t="shared" si="22"/>
        <v>0</v>
      </c>
      <c r="Y28" s="62">
        <f t="shared" si="22"/>
        <v>0</v>
      </c>
    </row>
    <row r="29" spans="4:25" x14ac:dyDescent="0.15">
      <c r="D29" s="60" t="s">
        <v>172</v>
      </c>
      <c r="E29" s="60"/>
      <c r="F29" s="60"/>
      <c r="G29" s="60"/>
      <c r="I29" s="61">
        <v>0</v>
      </c>
      <c r="J29" s="62">
        <f t="shared" si="22"/>
        <v>860432.33999999915</v>
      </c>
      <c r="K29" s="62">
        <f t="shared" si="22"/>
        <v>899205.37129411672</v>
      </c>
      <c r="L29" s="62">
        <f t="shared" si="22"/>
        <v>914607.34835832857</v>
      </c>
      <c r="M29" s="62">
        <f t="shared" si="22"/>
        <v>930050.99964392884</v>
      </c>
      <c r="N29" s="62">
        <f t="shared" si="22"/>
        <v>943778.68967557361</v>
      </c>
      <c r="O29" s="62">
        <f t="shared" si="22"/>
        <v>961796.28284210723</v>
      </c>
      <c r="P29" s="62">
        <f t="shared" si="22"/>
        <v>978955.89538166323</v>
      </c>
      <c r="Q29" s="62">
        <f t="shared" si="22"/>
        <v>996973.48854819697</v>
      </c>
      <c r="R29" s="62">
        <f t="shared" si="22"/>
        <v>1005553.2948179749</v>
      </c>
      <c r="S29" s="62">
        <f t="shared" si="22"/>
        <v>1025664.3607143344</v>
      </c>
      <c r="T29" s="62">
        <f t="shared" si="22"/>
        <v>1046171.3631752229</v>
      </c>
      <c r="U29" s="62">
        <f t="shared" si="22"/>
        <v>1067088.380028771</v>
      </c>
      <c r="V29" s="62">
        <f t="shared" si="22"/>
        <v>1088423.6090504706</v>
      </c>
      <c r="W29" s="62">
        <f t="shared" si="22"/>
        <v>1110185.4119210918</v>
      </c>
      <c r="X29" s="62">
        <f t="shared" si="22"/>
        <v>1132382.3175037839</v>
      </c>
      <c r="Y29" s="62">
        <f t="shared" si="22"/>
        <v>1155023.0251866984</v>
      </c>
    </row>
    <row r="30" spans="4:25" x14ac:dyDescent="0.15">
      <c r="D30" s="60" t="s">
        <v>173</v>
      </c>
      <c r="E30" s="60"/>
      <c r="F30" s="60"/>
      <c r="G30" s="60"/>
      <c r="I30" s="61">
        <v>0</v>
      </c>
      <c r="J30" s="62">
        <f t="shared" si="22"/>
        <v>0</v>
      </c>
      <c r="K30" s="62">
        <f t="shared" si="22"/>
        <v>0</v>
      </c>
      <c r="L30" s="62">
        <f t="shared" si="22"/>
        <v>0</v>
      </c>
      <c r="M30" s="62">
        <f t="shared" si="22"/>
        <v>0</v>
      </c>
      <c r="N30" s="62">
        <f t="shared" si="22"/>
        <v>0</v>
      </c>
      <c r="O30" s="62">
        <f t="shared" si="22"/>
        <v>0</v>
      </c>
      <c r="P30" s="62">
        <f t="shared" si="22"/>
        <v>0</v>
      </c>
      <c r="Q30" s="62">
        <f t="shared" si="22"/>
        <v>0</v>
      </c>
      <c r="R30" s="62">
        <f t="shared" si="22"/>
        <v>0</v>
      </c>
      <c r="S30" s="62">
        <f t="shared" si="22"/>
        <v>0</v>
      </c>
      <c r="T30" s="62">
        <f t="shared" si="22"/>
        <v>0</v>
      </c>
      <c r="U30" s="62">
        <f t="shared" si="22"/>
        <v>0</v>
      </c>
      <c r="V30" s="62">
        <f t="shared" si="22"/>
        <v>0</v>
      </c>
      <c r="W30" s="62">
        <f t="shared" si="22"/>
        <v>0</v>
      </c>
      <c r="X30" s="62">
        <f t="shared" si="22"/>
        <v>0</v>
      </c>
      <c r="Y30" s="62">
        <f t="shared" si="22"/>
        <v>0</v>
      </c>
    </row>
    <row r="31" spans="4:25" x14ac:dyDescent="0.15">
      <c r="D31" s="60" t="s">
        <v>174</v>
      </c>
      <c r="E31" s="60"/>
      <c r="F31" s="60"/>
      <c r="G31" s="60"/>
      <c r="I31" s="61">
        <v>0</v>
      </c>
      <c r="J31" s="62">
        <f t="shared" si="22"/>
        <v>0</v>
      </c>
      <c r="K31" s="62">
        <f t="shared" si="22"/>
        <v>0</v>
      </c>
      <c r="L31" s="62">
        <f t="shared" si="22"/>
        <v>0</v>
      </c>
      <c r="M31" s="62">
        <f t="shared" si="22"/>
        <v>0</v>
      </c>
      <c r="N31" s="62">
        <f t="shared" si="22"/>
        <v>0</v>
      </c>
      <c r="O31" s="62">
        <f t="shared" si="22"/>
        <v>0</v>
      </c>
      <c r="P31" s="62">
        <f t="shared" si="22"/>
        <v>0</v>
      </c>
      <c r="Q31" s="62">
        <f t="shared" si="22"/>
        <v>21817.3</v>
      </c>
      <c r="R31" s="62">
        <f t="shared" si="22"/>
        <v>22977.146454388985</v>
      </c>
      <c r="S31" s="62">
        <f t="shared" si="22"/>
        <v>23436.689383476765</v>
      </c>
      <c r="T31" s="62">
        <f t="shared" si="22"/>
        <v>159686.78866937145</v>
      </c>
      <c r="U31" s="62">
        <f t="shared" si="22"/>
        <v>162879.5459627354</v>
      </c>
      <c r="V31" s="62">
        <f t="shared" si="22"/>
        <v>166136.1388383618</v>
      </c>
      <c r="W31" s="62">
        <f t="shared" si="22"/>
        <v>169457.84361674369</v>
      </c>
      <c r="X31" s="62">
        <f t="shared" si="22"/>
        <v>172845.96213696327</v>
      </c>
      <c r="Y31" s="62">
        <f t="shared" si="22"/>
        <v>176301.82226690743</v>
      </c>
    </row>
    <row r="32" spans="4:25" x14ac:dyDescent="0.15">
      <c r="D32" s="60" t="s">
        <v>175</v>
      </c>
      <c r="E32" s="60"/>
      <c r="F32" s="60"/>
      <c r="G32" s="60"/>
      <c r="I32" s="61">
        <v>0</v>
      </c>
      <c r="J32" s="62">
        <f t="shared" si="22"/>
        <v>0</v>
      </c>
      <c r="K32" s="62">
        <f t="shared" si="22"/>
        <v>0</v>
      </c>
      <c r="L32" s="62">
        <f t="shared" si="22"/>
        <v>0</v>
      </c>
      <c r="M32" s="62">
        <f t="shared" ref="K32:Y47" si="23">L32*(1+M$15)+M79</f>
        <v>0</v>
      </c>
      <c r="N32" s="62">
        <f t="shared" si="23"/>
        <v>0</v>
      </c>
      <c r="O32" s="62">
        <f t="shared" si="23"/>
        <v>0</v>
      </c>
      <c r="P32" s="62">
        <f t="shared" si="23"/>
        <v>0</v>
      </c>
      <c r="Q32" s="62">
        <f t="shared" si="23"/>
        <v>0</v>
      </c>
      <c r="R32" s="62">
        <f t="shared" si="23"/>
        <v>0</v>
      </c>
      <c r="S32" s="62">
        <f t="shared" si="23"/>
        <v>0</v>
      </c>
      <c r="T32" s="62">
        <f t="shared" si="23"/>
        <v>0</v>
      </c>
      <c r="U32" s="62">
        <f t="shared" si="23"/>
        <v>0</v>
      </c>
      <c r="V32" s="62">
        <f t="shared" si="23"/>
        <v>0</v>
      </c>
      <c r="W32" s="62">
        <f t="shared" si="23"/>
        <v>0</v>
      </c>
      <c r="X32" s="62">
        <f t="shared" si="23"/>
        <v>0</v>
      </c>
      <c r="Y32" s="62">
        <f t="shared" si="23"/>
        <v>0</v>
      </c>
    </row>
    <row r="33" spans="4:25" x14ac:dyDescent="0.15">
      <c r="D33" s="60" t="s">
        <v>176</v>
      </c>
      <c r="E33" s="60"/>
      <c r="F33" s="60"/>
      <c r="G33" s="60"/>
      <c r="I33" s="61">
        <v>0</v>
      </c>
      <c r="J33" s="62">
        <f t="shared" si="22"/>
        <v>0</v>
      </c>
      <c r="K33" s="62">
        <f t="shared" si="23"/>
        <v>0</v>
      </c>
      <c r="L33" s="62">
        <f t="shared" si="23"/>
        <v>0</v>
      </c>
      <c r="M33" s="62">
        <f t="shared" si="23"/>
        <v>0</v>
      </c>
      <c r="N33" s="62">
        <f t="shared" si="23"/>
        <v>0</v>
      </c>
      <c r="O33" s="62">
        <f t="shared" si="23"/>
        <v>0</v>
      </c>
      <c r="P33" s="62">
        <f t="shared" si="23"/>
        <v>0</v>
      </c>
      <c r="Q33" s="62">
        <f t="shared" si="23"/>
        <v>0</v>
      </c>
      <c r="R33" s="62">
        <f t="shared" si="23"/>
        <v>493.16</v>
      </c>
      <c r="S33" s="62">
        <f t="shared" si="23"/>
        <v>124151.01319999999</v>
      </c>
      <c r="T33" s="62">
        <f t="shared" si="23"/>
        <v>126633.27272926844</v>
      </c>
      <c r="U33" s="62">
        <f t="shared" si="23"/>
        <v>129165.16223908904</v>
      </c>
      <c r="V33" s="62">
        <f t="shared" si="23"/>
        <v>131747.67402496535</v>
      </c>
      <c r="W33" s="62">
        <f t="shared" si="23"/>
        <v>134381.82022223074</v>
      </c>
      <c r="X33" s="62">
        <f t="shared" si="23"/>
        <v>137068.63320272337</v>
      </c>
      <c r="Y33" s="62">
        <f t="shared" si="23"/>
        <v>139809.16597939236</v>
      </c>
    </row>
    <row r="34" spans="4:25" x14ac:dyDescent="0.15">
      <c r="D34" s="60" t="s">
        <v>177</v>
      </c>
      <c r="E34" s="60"/>
      <c r="F34" s="60"/>
      <c r="G34" s="60"/>
      <c r="I34" s="61">
        <v>0</v>
      </c>
      <c r="J34" s="62">
        <f t="shared" si="22"/>
        <v>66503.405697999988</v>
      </c>
      <c r="K34" s="62">
        <f t="shared" si="23"/>
        <v>68328.989383827429</v>
      </c>
      <c r="L34" s="62">
        <f t="shared" si="23"/>
        <v>69502.578896145074</v>
      </c>
      <c r="M34" s="62">
        <f t="shared" si="23"/>
        <v>70676.16840846272</v>
      </c>
      <c r="N34" s="62">
        <f t="shared" si="23"/>
        <v>71719.359086078402</v>
      </c>
      <c r="O34" s="62">
        <f t="shared" si="23"/>
        <v>73088.546850448984</v>
      </c>
      <c r="P34" s="62">
        <f t="shared" si="23"/>
        <v>74392.535197468605</v>
      </c>
      <c r="Q34" s="62">
        <f t="shared" si="23"/>
        <v>85493.572961839207</v>
      </c>
      <c r="R34" s="62">
        <f t="shared" si="23"/>
        <v>133007.51799593421</v>
      </c>
      <c r="S34" s="62">
        <f t="shared" si="23"/>
        <v>135667.66835585289</v>
      </c>
      <c r="T34" s="62">
        <f t="shared" si="23"/>
        <v>491198.2849484976</v>
      </c>
      <c r="U34" s="62">
        <f t="shared" si="23"/>
        <v>501019.24083235767</v>
      </c>
      <c r="V34" s="62">
        <f t="shared" si="23"/>
        <v>511036.55565603537</v>
      </c>
      <c r="W34" s="62">
        <f t="shared" si="23"/>
        <v>521254.1553951386</v>
      </c>
      <c r="X34" s="62">
        <f t="shared" si="23"/>
        <v>531676.04452073108</v>
      </c>
      <c r="Y34" s="62">
        <f t="shared" si="23"/>
        <v>542306.30756876024</v>
      </c>
    </row>
    <row r="35" spans="4:25" x14ac:dyDescent="0.15">
      <c r="D35" s="60" t="s">
        <v>178</v>
      </c>
      <c r="E35" s="60"/>
      <c r="F35" s="60"/>
      <c r="G35" s="60"/>
      <c r="I35" s="61">
        <v>0</v>
      </c>
      <c r="J35" s="62">
        <f t="shared" si="22"/>
        <v>0</v>
      </c>
      <c r="K35" s="62">
        <f t="shared" si="23"/>
        <v>0</v>
      </c>
      <c r="L35" s="62">
        <f t="shared" si="23"/>
        <v>0</v>
      </c>
      <c r="M35" s="62">
        <f t="shared" si="23"/>
        <v>0</v>
      </c>
      <c r="N35" s="62">
        <f t="shared" si="23"/>
        <v>0</v>
      </c>
      <c r="O35" s="62">
        <f t="shared" si="23"/>
        <v>0</v>
      </c>
      <c r="P35" s="62">
        <f t="shared" si="23"/>
        <v>0</v>
      </c>
      <c r="Q35" s="62">
        <f t="shared" si="23"/>
        <v>0</v>
      </c>
      <c r="R35" s="62">
        <f t="shared" si="23"/>
        <v>0</v>
      </c>
      <c r="S35" s="62">
        <f t="shared" si="23"/>
        <v>0</v>
      </c>
      <c r="T35" s="62">
        <f t="shared" si="23"/>
        <v>0</v>
      </c>
      <c r="U35" s="62">
        <f t="shared" si="23"/>
        <v>0</v>
      </c>
      <c r="V35" s="62">
        <f t="shared" si="23"/>
        <v>0</v>
      </c>
      <c r="W35" s="62">
        <f t="shared" si="23"/>
        <v>0</v>
      </c>
      <c r="X35" s="62">
        <f t="shared" si="23"/>
        <v>0</v>
      </c>
      <c r="Y35" s="62">
        <f t="shared" si="23"/>
        <v>0</v>
      </c>
    </row>
    <row r="36" spans="4:25" x14ac:dyDescent="0.15">
      <c r="D36" s="60" t="s">
        <v>179</v>
      </c>
      <c r="E36" s="60"/>
      <c r="F36" s="60"/>
      <c r="G36" s="60"/>
      <c r="I36" s="61">
        <v>0</v>
      </c>
      <c r="J36" s="62">
        <f t="shared" si="22"/>
        <v>0</v>
      </c>
      <c r="K36" s="62">
        <f t="shared" si="23"/>
        <v>0</v>
      </c>
      <c r="L36" s="62">
        <f t="shared" si="23"/>
        <v>0</v>
      </c>
      <c r="M36" s="62">
        <f t="shared" si="23"/>
        <v>0</v>
      </c>
      <c r="N36" s="62">
        <f t="shared" si="23"/>
        <v>0</v>
      </c>
      <c r="O36" s="62">
        <f t="shared" si="23"/>
        <v>0</v>
      </c>
      <c r="P36" s="62">
        <f t="shared" si="23"/>
        <v>0</v>
      </c>
      <c r="Q36" s="62">
        <f t="shared" si="23"/>
        <v>0</v>
      </c>
      <c r="R36" s="62">
        <f t="shared" si="23"/>
        <v>0</v>
      </c>
      <c r="S36" s="62">
        <f t="shared" si="23"/>
        <v>0</v>
      </c>
      <c r="T36" s="62">
        <f t="shared" si="23"/>
        <v>0</v>
      </c>
      <c r="U36" s="62">
        <f t="shared" si="23"/>
        <v>0</v>
      </c>
      <c r="V36" s="62">
        <f t="shared" si="23"/>
        <v>0</v>
      </c>
      <c r="W36" s="62">
        <f t="shared" si="23"/>
        <v>0</v>
      </c>
      <c r="X36" s="62">
        <f t="shared" si="23"/>
        <v>0</v>
      </c>
      <c r="Y36" s="62">
        <f t="shared" si="23"/>
        <v>0</v>
      </c>
    </row>
    <row r="37" spans="4:25" x14ac:dyDescent="0.15">
      <c r="D37" s="60" t="s">
        <v>180</v>
      </c>
      <c r="E37" s="60"/>
      <c r="F37" s="60"/>
      <c r="G37" s="60"/>
      <c r="I37" s="61">
        <v>0</v>
      </c>
      <c r="J37" s="62">
        <f t="shared" si="22"/>
        <v>0</v>
      </c>
      <c r="K37" s="62">
        <f t="shared" si="23"/>
        <v>325106.7200000002</v>
      </c>
      <c r="L37" s="62">
        <f t="shared" si="23"/>
        <v>1973104.5940458016</v>
      </c>
      <c r="M37" s="62">
        <f t="shared" si="23"/>
        <v>2030462.8371722787</v>
      </c>
      <c r="N37" s="62">
        <f t="shared" si="23"/>
        <v>2034801.4883482533</v>
      </c>
      <c r="O37" s="62">
        <f t="shared" si="23"/>
        <v>2073647.6985803563</v>
      </c>
      <c r="P37" s="62">
        <f t="shared" si="23"/>
        <v>2110644.0892775976</v>
      </c>
      <c r="Q37" s="62">
        <f t="shared" si="23"/>
        <v>2149490.2995097009</v>
      </c>
      <c r="R37" s="62">
        <f t="shared" si="23"/>
        <v>2167988.4948583213</v>
      </c>
      <c r="S37" s="62">
        <f t="shared" si="23"/>
        <v>2211348.2647554879</v>
      </c>
      <c r="T37" s="62">
        <f t="shared" si="23"/>
        <v>2255561.680024825</v>
      </c>
      <c r="U37" s="62">
        <f t="shared" si="23"/>
        <v>2300659.0926820613</v>
      </c>
      <c r="V37" s="62">
        <f t="shared" si="23"/>
        <v>2346658.1772582647</v>
      </c>
      <c r="W37" s="62">
        <f t="shared" si="23"/>
        <v>2393576.9616668248</v>
      </c>
      <c r="X37" s="62">
        <f t="shared" si="23"/>
        <v>2441433.8342689318</v>
      </c>
      <c r="Y37" s="62">
        <f t="shared" si="23"/>
        <v>2490247.5510803261</v>
      </c>
    </row>
    <row r="38" spans="4:25" x14ac:dyDescent="0.15">
      <c r="D38" s="60" t="s">
        <v>181</v>
      </c>
      <c r="E38" s="60"/>
      <c r="F38" s="60"/>
      <c r="G38" s="60"/>
      <c r="I38" s="61">
        <v>0</v>
      </c>
      <c r="J38" s="62">
        <f t="shared" si="22"/>
        <v>0</v>
      </c>
      <c r="K38" s="62">
        <f t="shared" si="23"/>
        <v>6169.2761370000007</v>
      </c>
      <c r="L38" s="62">
        <f t="shared" si="23"/>
        <v>6275.2369866812978</v>
      </c>
      <c r="M38" s="62">
        <f t="shared" si="23"/>
        <v>6381.1978363625958</v>
      </c>
      <c r="N38" s="62">
        <f t="shared" si="23"/>
        <v>6475.3852583015268</v>
      </c>
      <c r="O38" s="62">
        <f t="shared" si="23"/>
        <v>6599.0062495963739</v>
      </c>
      <c r="P38" s="62">
        <f t="shared" si="23"/>
        <v>6716.7405270200388</v>
      </c>
      <c r="Q38" s="62">
        <f t="shared" si="23"/>
        <v>6840.3615183148868</v>
      </c>
      <c r="R38" s="62">
        <f t="shared" si="23"/>
        <v>6899.2286570267188</v>
      </c>
      <c r="S38" s="62">
        <f t="shared" si="23"/>
        <v>7037.2132301672536</v>
      </c>
      <c r="T38" s="62">
        <f t="shared" si="23"/>
        <v>7177.9143742806446</v>
      </c>
      <c r="U38" s="62">
        <f t="shared" si="23"/>
        <v>7321.428679130725</v>
      </c>
      <c r="V38" s="62">
        <f t="shared" si="23"/>
        <v>7467.8123906945993</v>
      </c>
      <c r="W38" s="62">
        <f t="shared" si="23"/>
        <v>7617.1228795242687</v>
      </c>
      <c r="X38" s="62">
        <f t="shared" si="23"/>
        <v>7769.4186632312349</v>
      </c>
      <c r="Y38" s="62">
        <f t="shared" si="23"/>
        <v>7924.7594294206638</v>
      </c>
    </row>
    <row r="39" spans="4:25" x14ac:dyDescent="0.15">
      <c r="D39" s="60" t="s">
        <v>182</v>
      </c>
      <c r="E39" s="60"/>
      <c r="F39" s="60"/>
      <c r="G39" s="60"/>
      <c r="I39" s="61">
        <v>0</v>
      </c>
      <c r="J39" s="62">
        <f t="shared" si="22"/>
        <v>0</v>
      </c>
      <c r="K39" s="62">
        <f t="shared" si="23"/>
        <v>0</v>
      </c>
      <c r="L39" s="62">
        <f t="shared" si="23"/>
        <v>0</v>
      </c>
      <c r="M39" s="62">
        <f t="shared" si="23"/>
        <v>0</v>
      </c>
      <c r="N39" s="62">
        <f t="shared" si="23"/>
        <v>0</v>
      </c>
      <c r="O39" s="62">
        <f t="shared" si="23"/>
        <v>0</v>
      </c>
      <c r="P39" s="62">
        <f t="shared" si="23"/>
        <v>22766.25</v>
      </c>
      <c r="Q39" s="62">
        <f t="shared" si="23"/>
        <v>813408.29073619633</v>
      </c>
      <c r="R39" s="62">
        <f t="shared" si="23"/>
        <v>834036.68208504491</v>
      </c>
      <c r="S39" s="62">
        <f t="shared" si="23"/>
        <v>850717.41572674585</v>
      </c>
      <c r="T39" s="62">
        <f t="shared" si="23"/>
        <v>867726.5512744399</v>
      </c>
      <c r="U39" s="62">
        <f t="shared" si="23"/>
        <v>885075.76530969213</v>
      </c>
      <c r="V39" s="62">
        <f t="shared" si="23"/>
        <v>902771.8573184245</v>
      </c>
      <c r="W39" s="62">
        <f t="shared" si="23"/>
        <v>920821.76273461361</v>
      </c>
      <c r="X39" s="62">
        <f t="shared" si="23"/>
        <v>939232.55565841857</v>
      </c>
      <c r="Y39" s="62">
        <f t="shared" si="23"/>
        <v>958011.4516286552</v>
      </c>
    </row>
    <row r="40" spans="4:25" x14ac:dyDescent="0.15">
      <c r="D40" s="60" t="s">
        <v>187</v>
      </c>
      <c r="E40" s="60"/>
      <c r="F40" s="60"/>
      <c r="G40" s="60"/>
      <c r="I40" s="61">
        <v>0</v>
      </c>
      <c r="J40" s="62">
        <f t="shared" si="22"/>
        <v>0</v>
      </c>
      <c r="K40" s="62">
        <f t="shared" si="23"/>
        <v>0</v>
      </c>
      <c r="L40" s="62">
        <f t="shared" si="23"/>
        <v>0</v>
      </c>
      <c r="M40" s="62">
        <f t="shared" si="23"/>
        <v>0</v>
      </c>
      <c r="N40" s="62">
        <f t="shared" si="23"/>
        <v>0</v>
      </c>
      <c r="O40" s="62">
        <f t="shared" si="23"/>
        <v>0</v>
      </c>
      <c r="P40" s="62">
        <f t="shared" si="23"/>
        <v>0</v>
      </c>
      <c r="Q40" s="62">
        <f t="shared" si="23"/>
        <v>0</v>
      </c>
      <c r="R40" s="62">
        <f t="shared" si="23"/>
        <v>0</v>
      </c>
      <c r="S40" s="62">
        <f t="shared" si="23"/>
        <v>0</v>
      </c>
      <c r="T40" s="62">
        <f t="shared" si="23"/>
        <v>0</v>
      </c>
      <c r="U40" s="62">
        <f t="shared" si="23"/>
        <v>0</v>
      </c>
      <c r="V40" s="62">
        <f t="shared" si="23"/>
        <v>0</v>
      </c>
      <c r="W40" s="62">
        <f t="shared" si="23"/>
        <v>0</v>
      </c>
      <c r="X40" s="62">
        <f t="shared" si="23"/>
        <v>0</v>
      </c>
      <c r="Y40" s="62">
        <f t="shared" si="23"/>
        <v>0</v>
      </c>
    </row>
    <row r="41" spans="4:25" x14ac:dyDescent="0.15">
      <c r="D41" s="60" t="s">
        <v>188</v>
      </c>
      <c r="E41" s="60"/>
      <c r="F41" s="60"/>
      <c r="G41" s="60"/>
      <c r="I41" s="61">
        <v>0</v>
      </c>
      <c r="J41" s="62">
        <f t="shared" si="22"/>
        <v>0</v>
      </c>
      <c r="K41" s="62">
        <f t="shared" si="23"/>
        <v>0</v>
      </c>
      <c r="L41" s="62">
        <f t="shared" si="23"/>
        <v>0</v>
      </c>
      <c r="M41" s="62">
        <f t="shared" si="23"/>
        <v>0</v>
      </c>
      <c r="N41" s="62">
        <f t="shared" si="23"/>
        <v>0</v>
      </c>
      <c r="O41" s="62">
        <f t="shared" si="23"/>
        <v>0</v>
      </c>
      <c r="P41" s="62">
        <f t="shared" si="23"/>
        <v>0</v>
      </c>
      <c r="Q41" s="62">
        <f t="shared" si="23"/>
        <v>0</v>
      </c>
      <c r="R41" s="62">
        <f t="shared" si="23"/>
        <v>0</v>
      </c>
      <c r="S41" s="62">
        <f t="shared" si="23"/>
        <v>0</v>
      </c>
      <c r="T41" s="62">
        <f t="shared" si="23"/>
        <v>0</v>
      </c>
      <c r="U41" s="62">
        <f t="shared" si="23"/>
        <v>0</v>
      </c>
      <c r="V41" s="62">
        <f t="shared" si="23"/>
        <v>0</v>
      </c>
      <c r="W41" s="62">
        <f t="shared" si="23"/>
        <v>0</v>
      </c>
      <c r="X41" s="62">
        <f t="shared" si="23"/>
        <v>0</v>
      </c>
      <c r="Y41" s="62">
        <f t="shared" si="23"/>
        <v>0</v>
      </c>
    </row>
    <row r="42" spans="4:25" x14ac:dyDescent="0.15">
      <c r="D42" s="60" t="s">
        <v>189</v>
      </c>
      <c r="E42" s="60"/>
      <c r="F42" s="60"/>
      <c r="G42" s="60"/>
      <c r="I42" s="61">
        <v>0</v>
      </c>
      <c r="J42" s="62">
        <f t="shared" si="22"/>
        <v>0</v>
      </c>
      <c r="K42" s="62">
        <f t="shared" si="23"/>
        <v>0</v>
      </c>
      <c r="L42" s="62">
        <f t="shared" si="23"/>
        <v>0</v>
      </c>
      <c r="M42" s="62">
        <f t="shared" si="23"/>
        <v>5301</v>
      </c>
      <c r="N42" s="62">
        <f t="shared" si="23"/>
        <v>5379.2435424354244</v>
      </c>
      <c r="O42" s="62">
        <f t="shared" si="23"/>
        <v>160660.93819188193</v>
      </c>
      <c r="P42" s="62">
        <f t="shared" si="23"/>
        <v>163896.92424347662</v>
      </c>
      <c r="Q42" s="62">
        <f t="shared" si="23"/>
        <v>298064.56205163879</v>
      </c>
      <c r="R42" s="62">
        <f t="shared" si="23"/>
        <v>1480374.4215529438</v>
      </c>
      <c r="S42" s="62">
        <f t="shared" si="23"/>
        <v>2789045.0673952624</v>
      </c>
      <c r="T42" s="62">
        <f t="shared" si="23"/>
        <v>3050138.3184412187</v>
      </c>
      <c r="U42" s="62">
        <f t="shared" si="23"/>
        <v>3111122.395102283</v>
      </c>
      <c r="V42" s="62">
        <f t="shared" si="23"/>
        <v>3173325.7796169342</v>
      </c>
      <c r="W42" s="62">
        <f t="shared" si="23"/>
        <v>3236772.8506709416</v>
      </c>
      <c r="X42" s="62">
        <f t="shared" si="23"/>
        <v>3301488.4743744088</v>
      </c>
      <c r="Y42" s="62">
        <f t="shared" si="23"/>
        <v>3367498.0140072745</v>
      </c>
    </row>
    <row r="43" spans="4:25" x14ac:dyDescent="0.15">
      <c r="D43" s="60" t="s">
        <v>190</v>
      </c>
      <c r="E43" s="60"/>
      <c r="F43" s="60"/>
      <c r="G43" s="60"/>
      <c r="I43" s="61">
        <v>0</v>
      </c>
      <c r="J43" s="62">
        <f t="shared" si="22"/>
        <v>0</v>
      </c>
      <c r="K43" s="62">
        <f t="shared" si="23"/>
        <v>0</v>
      </c>
      <c r="L43" s="62">
        <f t="shared" si="23"/>
        <v>0</v>
      </c>
      <c r="M43" s="62">
        <f t="shared" si="23"/>
        <v>0</v>
      </c>
      <c r="N43" s="62">
        <f t="shared" si="23"/>
        <v>0</v>
      </c>
      <c r="O43" s="62">
        <f t="shared" si="23"/>
        <v>0</v>
      </c>
      <c r="P43" s="62">
        <f t="shared" si="23"/>
        <v>0</v>
      </c>
      <c r="Q43" s="62">
        <f t="shared" si="23"/>
        <v>0</v>
      </c>
      <c r="R43" s="62">
        <f t="shared" si="23"/>
        <v>0</v>
      </c>
      <c r="S43" s="62">
        <f t="shared" si="23"/>
        <v>0</v>
      </c>
      <c r="T43" s="62">
        <f t="shared" si="23"/>
        <v>0</v>
      </c>
      <c r="U43" s="62">
        <f t="shared" si="23"/>
        <v>0</v>
      </c>
      <c r="V43" s="62">
        <f t="shared" si="23"/>
        <v>0</v>
      </c>
      <c r="W43" s="62">
        <f t="shared" si="23"/>
        <v>0</v>
      </c>
      <c r="X43" s="62">
        <f t="shared" si="23"/>
        <v>0</v>
      </c>
      <c r="Y43" s="62">
        <f t="shared" si="23"/>
        <v>0</v>
      </c>
    </row>
    <row r="44" spans="4:25" x14ac:dyDescent="0.15">
      <c r="D44" s="60" t="s">
        <v>186</v>
      </c>
      <c r="E44" s="60"/>
      <c r="F44" s="60"/>
      <c r="G44" s="60"/>
      <c r="I44" s="61">
        <v>0</v>
      </c>
      <c r="J44" s="62">
        <f t="shared" si="22"/>
        <v>0</v>
      </c>
      <c r="K44" s="62">
        <f t="shared" si="23"/>
        <v>0</v>
      </c>
      <c r="L44" s="62">
        <f t="shared" si="23"/>
        <v>0</v>
      </c>
      <c r="M44" s="62">
        <f t="shared" si="23"/>
        <v>0</v>
      </c>
      <c r="N44" s="62">
        <f t="shared" si="23"/>
        <v>0</v>
      </c>
      <c r="O44" s="62">
        <f t="shared" si="23"/>
        <v>0</v>
      </c>
      <c r="P44" s="62">
        <f t="shared" si="23"/>
        <v>0</v>
      </c>
      <c r="Q44" s="62">
        <f t="shared" si="23"/>
        <v>0</v>
      </c>
      <c r="R44" s="62">
        <f t="shared" si="23"/>
        <v>0</v>
      </c>
      <c r="S44" s="62">
        <f t="shared" si="23"/>
        <v>0</v>
      </c>
      <c r="T44" s="62">
        <f t="shared" si="23"/>
        <v>0</v>
      </c>
      <c r="U44" s="62">
        <f t="shared" si="23"/>
        <v>0</v>
      </c>
      <c r="V44" s="62">
        <f t="shared" si="23"/>
        <v>0</v>
      </c>
      <c r="W44" s="62">
        <f t="shared" si="23"/>
        <v>0</v>
      </c>
      <c r="X44" s="62">
        <f t="shared" si="23"/>
        <v>0</v>
      </c>
      <c r="Y44" s="62">
        <f t="shared" si="23"/>
        <v>0</v>
      </c>
    </row>
    <row r="45" spans="4:25" x14ac:dyDescent="0.15">
      <c r="D45" s="60" t="s">
        <v>184</v>
      </c>
      <c r="E45" s="60"/>
      <c r="F45" s="60"/>
      <c r="G45" s="60"/>
      <c r="I45" s="61">
        <v>5291331.6668697735</v>
      </c>
      <c r="J45" s="62">
        <f t="shared" si="22"/>
        <v>5407974.2487045787</v>
      </c>
      <c r="K45" s="62">
        <f t="shared" si="23"/>
        <v>5556428.4437670568</v>
      </c>
      <c r="L45" s="62">
        <f t="shared" si="23"/>
        <v>5651863.2834500782</v>
      </c>
      <c r="M45" s="62">
        <f t="shared" si="23"/>
        <v>5747298.1231331006</v>
      </c>
      <c r="N45" s="62">
        <f t="shared" si="23"/>
        <v>5832129.091740231</v>
      </c>
      <c r="O45" s="62">
        <f t="shared" si="23"/>
        <v>5943469.7380370898</v>
      </c>
      <c r="P45" s="62">
        <f t="shared" si="23"/>
        <v>6049508.4487960041</v>
      </c>
      <c r="Q45" s="62">
        <f t="shared" si="23"/>
        <v>6160849.0950928638</v>
      </c>
      <c r="R45" s="62">
        <f t="shared" si="23"/>
        <v>6213868.4504723204</v>
      </c>
      <c r="S45" s="62">
        <f t="shared" si="23"/>
        <v>6338145.8194817668</v>
      </c>
      <c r="T45" s="62">
        <f t="shared" si="23"/>
        <v>6464869.8989136182</v>
      </c>
      <c r="U45" s="62">
        <f t="shared" si="23"/>
        <v>6594127.6834329246</v>
      </c>
      <c r="V45" s="62">
        <f t="shared" si="23"/>
        <v>6725969.8316161688</v>
      </c>
      <c r="W45" s="62">
        <f t="shared" si="23"/>
        <v>6860448.0149009544</v>
      </c>
      <c r="X45" s="62">
        <f t="shared" si="23"/>
        <v>6997614.9378370196</v>
      </c>
      <c r="Y45" s="62">
        <f t="shared" si="23"/>
        <v>7137524.3587421505</v>
      </c>
    </row>
    <row r="46" spans="4:25" x14ac:dyDescent="0.15">
      <c r="D46" s="60" t="s">
        <v>185</v>
      </c>
      <c r="E46" s="60"/>
      <c r="F46" s="60"/>
      <c r="G46" s="60"/>
      <c r="I46" s="61">
        <v>13237975.018034579</v>
      </c>
      <c r="J46" s="62">
        <f t="shared" si="22"/>
        <v>13529794.10660849</v>
      </c>
      <c r="K46" s="62">
        <f t="shared" si="23"/>
        <v>13901200.219338918</v>
      </c>
      <c r="L46" s="62">
        <f t="shared" si="23"/>
        <v>14139961.291808479</v>
      </c>
      <c r="M46" s="62">
        <f t="shared" si="23"/>
        <v>14378722.364278041</v>
      </c>
      <c r="N46" s="62">
        <f t="shared" si="23"/>
        <v>14590954.428695429</v>
      </c>
      <c r="O46" s="62">
        <f t="shared" si="23"/>
        <v>14869509.013243251</v>
      </c>
      <c r="P46" s="62">
        <f t="shared" si="23"/>
        <v>15134799.093764987</v>
      </c>
      <c r="Q46" s="62">
        <f t="shared" si="23"/>
        <v>15413353.67831281</v>
      </c>
      <c r="R46" s="62">
        <f t="shared" si="23"/>
        <v>15545998.718573678</v>
      </c>
      <c r="S46" s="62">
        <f t="shared" si="23"/>
        <v>15856918.692945153</v>
      </c>
      <c r="T46" s="62">
        <f t="shared" si="23"/>
        <v>16173959.903611634</v>
      </c>
      <c r="U46" s="62">
        <f t="shared" si="23"/>
        <v>16497339.995822962</v>
      </c>
      <c r="V46" s="62">
        <f t="shared" si="23"/>
        <v>16827185.70836857</v>
      </c>
      <c r="W46" s="62">
        <f t="shared" si="23"/>
        <v>17163626.314037085</v>
      </c>
      <c r="X46" s="62">
        <f t="shared" si="23"/>
        <v>17506793.670280788</v>
      </c>
      <c r="Y46" s="62">
        <f t="shared" si="23"/>
        <v>17856822.270893056</v>
      </c>
    </row>
    <row r="47" spans="4:25" x14ac:dyDescent="0.15">
      <c r="D47" s="60" t="s">
        <v>183</v>
      </c>
      <c r="E47" s="60"/>
      <c r="F47" s="60"/>
      <c r="G47" s="60"/>
      <c r="I47" s="61"/>
      <c r="J47" s="62">
        <f t="shared" si="22"/>
        <v>0</v>
      </c>
      <c r="K47" s="62">
        <f t="shared" si="23"/>
        <v>0</v>
      </c>
      <c r="L47" s="62">
        <f t="shared" si="23"/>
        <v>0</v>
      </c>
      <c r="M47" s="62">
        <f t="shared" si="23"/>
        <v>0</v>
      </c>
      <c r="N47" s="62">
        <f t="shared" si="23"/>
        <v>0</v>
      </c>
      <c r="O47" s="62">
        <f t="shared" si="23"/>
        <v>0</v>
      </c>
      <c r="P47" s="62">
        <f t="shared" si="23"/>
        <v>0</v>
      </c>
      <c r="Q47" s="62">
        <f t="shared" si="23"/>
        <v>0</v>
      </c>
      <c r="R47" s="62">
        <f t="shared" si="23"/>
        <v>0</v>
      </c>
      <c r="S47" s="62">
        <f t="shared" si="23"/>
        <v>0</v>
      </c>
      <c r="T47" s="62">
        <f t="shared" si="23"/>
        <v>0</v>
      </c>
      <c r="U47" s="62">
        <f t="shared" si="23"/>
        <v>0</v>
      </c>
      <c r="V47" s="62">
        <f t="shared" si="23"/>
        <v>0</v>
      </c>
      <c r="W47" s="62">
        <f t="shared" si="23"/>
        <v>0</v>
      </c>
      <c r="X47" s="62">
        <f t="shared" si="23"/>
        <v>0</v>
      </c>
      <c r="Y47" s="62">
        <f t="shared" si="23"/>
        <v>0</v>
      </c>
    </row>
    <row r="48" spans="4:25" x14ac:dyDescent="0.15">
      <c r="D48" s="60" t="s">
        <v>215</v>
      </c>
      <c r="E48" s="60"/>
      <c r="F48" s="60"/>
      <c r="G48" s="60"/>
      <c r="I48" s="61"/>
      <c r="J48" s="62">
        <f t="shared" si="22"/>
        <v>0</v>
      </c>
      <c r="K48" s="62">
        <f t="shared" ref="K48:Y60" si="24">J48*(1+K$15)+K95</f>
        <v>0</v>
      </c>
      <c r="L48" s="62">
        <f t="shared" si="24"/>
        <v>0</v>
      </c>
      <c r="M48" s="62">
        <f t="shared" si="24"/>
        <v>0</v>
      </c>
      <c r="N48" s="62">
        <f t="shared" si="24"/>
        <v>0</v>
      </c>
      <c r="O48" s="62">
        <f t="shared" si="24"/>
        <v>0</v>
      </c>
      <c r="P48" s="62">
        <f t="shared" si="24"/>
        <v>0</v>
      </c>
      <c r="Q48" s="62">
        <f t="shared" si="24"/>
        <v>0</v>
      </c>
      <c r="R48" s="62">
        <f t="shared" si="24"/>
        <v>0</v>
      </c>
      <c r="S48" s="62">
        <f t="shared" si="24"/>
        <v>0</v>
      </c>
      <c r="T48" s="62">
        <f t="shared" si="24"/>
        <v>0</v>
      </c>
      <c r="U48" s="62">
        <f t="shared" si="24"/>
        <v>0</v>
      </c>
      <c r="V48" s="62">
        <f t="shared" si="24"/>
        <v>0</v>
      </c>
      <c r="W48" s="62">
        <f t="shared" si="24"/>
        <v>0</v>
      </c>
      <c r="X48" s="62">
        <f t="shared" si="24"/>
        <v>0</v>
      </c>
      <c r="Y48" s="62">
        <f t="shared" si="24"/>
        <v>0</v>
      </c>
    </row>
    <row r="49" spans="3:25" x14ac:dyDescent="0.15">
      <c r="D49" s="60" t="s">
        <v>193</v>
      </c>
      <c r="E49" s="60"/>
      <c r="F49" s="60"/>
      <c r="G49" s="60"/>
      <c r="I49" s="61"/>
      <c r="J49" s="62">
        <f t="shared" si="22"/>
        <v>0</v>
      </c>
      <c r="K49" s="62">
        <f t="shared" si="24"/>
        <v>0</v>
      </c>
      <c r="L49" s="62">
        <f t="shared" si="24"/>
        <v>0</v>
      </c>
      <c r="M49" s="62">
        <f t="shared" si="24"/>
        <v>0</v>
      </c>
      <c r="N49" s="62">
        <f t="shared" si="24"/>
        <v>0</v>
      </c>
      <c r="O49" s="62">
        <f t="shared" si="24"/>
        <v>0</v>
      </c>
      <c r="P49" s="62">
        <f t="shared" si="24"/>
        <v>0</v>
      </c>
      <c r="Q49" s="62">
        <f t="shared" si="24"/>
        <v>0</v>
      </c>
      <c r="R49" s="62">
        <f t="shared" si="24"/>
        <v>0</v>
      </c>
      <c r="S49" s="62">
        <f t="shared" si="24"/>
        <v>0</v>
      </c>
      <c r="T49" s="62">
        <f t="shared" si="24"/>
        <v>0</v>
      </c>
      <c r="U49" s="62">
        <f t="shared" si="24"/>
        <v>0</v>
      </c>
      <c r="V49" s="62">
        <f t="shared" si="24"/>
        <v>0</v>
      </c>
      <c r="W49" s="62">
        <f t="shared" si="24"/>
        <v>0</v>
      </c>
      <c r="X49" s="62">
        <f t="shared" si="24"/>
        <v>0</v>
      </c>
      <c r="Y49" s="62">
        <f t="shared" si="24"/>
        <v>0</v>
      </c>
    </row>
    <row r="50" spans="3:25" x14ac:dyDescent="0.15">
      <c r="D50" s="60"/>
      <c r="E50" s="60"/>
      <c r="F50" s="60"/>
      <c r="G50" s="60"/>
      <c r="I50" s="61"/>
      <c r="J50" s="62">
        <f t="shared" si="22"/>
        <v>0</v>
      </c>
      <c r="K50" s="62">
        <f t="shared" si="24"/>
        <v>0</v>
      </c>
      <c r="L50" s="62">
        <f t="shared" si="24"/>
        <v>0</v>
      </c>
      <c r="M50" s="62">
        <f t="shared" si="24"/>
        <v>0</v>
      </c>
      <c r="N50" s="62">
        <f t="shared" si="24"/>
        <v>0</v>
      </c>
      <c r="O50" s="62">
        <f t="shared" si="24"/>
        <v>0</v>
      </c>
      <c r="P50" s="62">
        <f t="shared" si="24"/>
        <v>0</v>
      </c>
      <c r="Q50" s="62">
        <f t="shared" si="24"/>
        <v>0</v>
      </c>
      <c r="R50" s="62">
        <f t="shared" si="24"/>
        <v>0</v>
      </c>
      <c r="S50" s="62">
        <f t="shared" si="24"/>
        <v>0</v>
      </c>
      <c r="T50" s="62">
        <f t="shared" si="24"/>
        <v>0</v>
      </c>
      <c r="U50" s="62">
        <f t="shared" si="24"/>
        <v>0</v>
      </c>
      <c r="V50" s="62">
        <f t="shared" si="24"/>
        <v>0</v>
      </c>
      <c r="W50" s="62">
        <f t="shared" si="24"/>
        <v>0</v>
      </c>
      <c r="X50" s="62">
        <f t="shared" si="24"/>
        <v>0</v>
      </c>
      <c r="Y50" s="62">
        <f t="shared" si="24"/>
        <v>0</v>
      </c>
    </row>
    <row r="51" spans="3:25" x14ac:dyDescent="0.15">
      <c r="D51" s="60"/>
      <c r="E51" s="60"/>
      <c r="F51" s="60"/>
      <c r="G51" s="60"/>
      <c r="I51" s="61"/>
      <c r="J51" s="62">
        <f t="shared" si="22"/>
        <v>0</v>
      </c>
      <c r="K51" s="62">
        <f t="shared" si="24"/>
        <v>0</v>
      </c>
      <c r="L51" s="62">
        <f t="shared" si="24"/>
        <v>0</v>
      </c>
      <c r="M51" s="62">
        <f t="shared" si="24"/>
        <v>0</v>
      </c>
      <c r="N51" s="62">
        <f t="shared" si="24"/>
        <v>0</v>
      </c>
      <c r="O51" s="62">
        <f t="shared" si="24"/>
        <v>0</v>
      </c>
      <c r="P51" s="62">
        <f t="shared" si="24"/>
        <v>0</v>
      </c>
      <c r="Q51" s="62">
        <f t="shared" si="24"/>
        <v>0</v>
      </c>
      <c r="R51" s="62">
        <f t="shared" si="24"/>
        <v>0</v>
      </c>
      <c r="S51" s="62">
        <f t="shared" si="24"/>
        <v>0</v>
      </c>
      <c r="T51" s="62">
        <f t="shared" si="24"/>
        <v>0</v>
      </c>
      <c r="U51" s="62">
        <f t="shared" si="24"/>
        <v>0</v>
      </c>
      <c r="V51" s="62">
        <f t="shared" si="24"/>
        <v>0</v>
      </c>
      <c r="W51" s="62">
        <f t="shared" si="24"/>
        <v>0</v>
      </c>
      <c r="X51" s="62">
        <f t="shared" si="24"/>
        <v>0</v>
      </c>
      <c r="Y51" s="62">
        <f t="shared" si="24"/>
        <v>0</v>
      </c>
    </row>
    <row r="52" spans="3:25" x14ac:dyDescent="0.15">
      <c r="D52" s="60"/>
      <c r="E52" s="60"/>
      <c r="F52" s="60"/>
      <c r="G52" s="60"/>
      <c r="I52" s="61"/>
      <c r="J52" s="62">
        <f t="shared" si="22"/>
        <v>0</v>
      </c>
      <c r="K52" s="62">
        <f t="shared" si="24"/>
        <v>0</v>
      </c>
      <c r="L52" s="62">
        <f t="shared" si="24"/>
        <v>0</v>
      </c>
      <c r="M52" s="62">
        <f t="shared" si="24"/>
        <v>0</v>
      </c>
      <c r="N52" s="62">
        <f t="shared" si="24"/>
        <v>0</v>
      </c>
      <c r="O52" s="62">
        <f t="shared" si="24"/>
        <v>0</v>
      </c>
      <c r="P52" s="62">
        <f t="shared" si="24"/>
        <v>0</v>
      </c>
      <c r="Q52" s="62">
        <f t="shared" si="24"/>
        <v>0</v>
      </c>
      <c r="R52" s="62">
        <f t="shared" si="24"/>
        <v>0</v>
      </c>
      <c r="S52" s="62">
        <f t="shared" si="24"/>
        <v>0</v>
      </c>
      <c r="T52" s="62">
        <f t="shared" si="24"/>
        <v>0</v>
      </c>
      <c r="U52" s="62">
        <f t="shared" si="24"/>
        <v>0</v>
      </c>
      <c r="V52" s="62">
        <f t="shared" si="24"/>
        <v>0</v>
      </c>
      <c r="W52" s="62">
        <f t="shared" si="24"/>
        <v>0</v>
      </c>
      <c r="X52" s="62">
        <f t="shared" si="24"/>
        <v>0</v>
      </c>
      <c r="Y52" s="62">
        <f t="shared" si="24"/>
        <v>0</v>
      </c>
    </row>
    <row r="53" spans="3:25" x14ac:dyDescent="0.15">
      <c r="D53" s="60"/>
      <c r="E53" s="60"/>
      <c r="F53" s="60"/>
      <c r="G53" s="60"/>
      <c r="I53" s="61"/>
      <c r="J53" s="62">
        <f t="shared" si="22"/>
        <v>0</v>
      </c>
      <c r="K53" s="62">
        <f t="shared" si="24"/>
        <v>0</v>
      </c>
      <c r="L53" s="62">
        <f t="shared" si="24"/>
        <v>0</v>
      </c>
      <c r="M53" s="62">
        <f t="shared" si="24"/>
        <v>0</v>
      </c>
      <c r="N53" s="62">
        <f t="shared" si="24"/>
        <v>0</v>
      </c>
      <c r="O53" s="62">
        <f t="shared" si="24"/>
        <v>0</v>
      </c>
      <c r="P53" s="62">
        <f t="shared" si="24"/>
        <v>0</v>
      </c>
      <c r="Q53" s="62">
        <f t="shared" si="24"/>
        <v>0</v>
      </c>
      <c r="R53" s="62">
        <f t="shared" si="24"/>
        <v>0</v>
      </c>
      <c r="S53" s="62">
        <f t="shared" si="24"/>
        <v>0</v>
      </c>
      <c r="T53" s="62">
        <f t="shared" si="24"/>
        <v>0</v>
      </c>
      <c r="U53" s="62">
        <f t="shared" si="24"/>
        <v>0</v>
      </c>
      <c r="V53" s="62">
        <f t="shared" si="24"/>
        <v>0</v>
      </c>
      <c r="W53" s="62">
        <f t="shared" si="24"/>
        <v>0</v>
      </c>
      <c r="X53" s="62">
        <f t="shared" si="24"/>
        <v>0</v>
      </c>
      <c r="Y53" s="62">
        <f t="shared" si="24"/>
        <v>0</v>
      </c>
    </row>
    <row r="54" spans="3:25" x14ac:dyDescent="0.15">
      <c r="D54" s="60"/>
      <c r="E54" s="60"/>
      <c r="F54" s="60"/>
      <c r="G54" s="60"/>
      <c r="I54" s="61"/>
      <c r="J54" s="62">
        <f t="shared" si="22"/>
        <v>0</v>
      </c>
      <c r="K54" s="62">
        <f t="shared" si="24"/>
        <v>0</v>
      </c>
      <c r="L54" s="62">
        <f t="shared" si="24"/>
        <v>0</v>
      </c>
      <c r="M54" s="62">
        <f t="shared" si="24"/>
        <v>0</v>
      </c>
      <c r="N54" s="62">
        <f t="shared" si="24"/>
        <v>0</v>
      </c>
      <c r="O54" s="62">
        <f t="shared" si="24"/>
        <v>0</v>
      </c>
      <c r="P54" s="62">
        <f t="shared" si="24"/>
        <v>0</v>
      </c>
      <c r="Q54" s="62">
        <f t="shared" si="24"/>
        <v>0</v>
      </c>
      <c r="R54" s="62">
        <f t="shared" si="24"/>
        <v>0</v>
      </c>
      <c r="S54" s="62">
        <f t="shared" si="24"/>
        <v>0</v>
      </c>
      <c r="T54" s="62">
        <f t="shared" si="24"/>
        <v>0</v>
      </c>
      <c r="U54" s="62">
        <f t="shared" si="24"/>
        <v>0</v>
      </c>
      <c r="V54" s="62">
        <f t="shared" si="24"/>
        <v>0</v>
      </c>
      <c r="W54" s="62">
        <f t="shared" si="24"/>
        <v>0</v>
      </c>
      <c r="X54" s="62">
        <f t="shared" si="24"/>
        <v>0</v>
      </c>
      <c r="Y54" s="62">
        <f t="shared" si="24"/>
        <v>0</v>
      </c>
    </row>
    <row r="55" spans="3:25" x14ac:dyDescent="0.15">
      <c r="D55" s="60"/>
      <c r="E55" s="60"/>
      <c r="F55" s="60"/>
      <c r="G55" s="60"/>
      <c r="I55" s="61"/>
      <c r="J55" s="62">
        <f t="shared" si="22"/>
        <v>0</v>
      </c>
      <c r="K55" s="62">
        <f t="shared" si="24"/>
        <v>0</v>
      </c>
      <c r="L55" s="62">
        <f t="shared" si="24"/>
        <v>0</v>
      </c>
      <c r="M55" s="62">
        <f t="shared" si="24"/>
        <v>0</v>
      </c>
      <c r="N55" s="62">
        <f t="shared" si="24"/>
        <v>0</v>
      </c>
      <c r="O55" s="62">
        <f t="shared" si="24"/>
        <v>0</v>
      </c>
      <c r="P55" s="62">
        <f t="shared" si="24"/>
        <v>0</v>
      </c>
      <c r="Q55" s="62">
        <f t="shared" si="24"/>
        <v>0</v>
      </c>
      <c r="R55" s="62">
        <f t="shared" si="24"/>
        <v>0</v>
      </c>
      <c r="S55" s="62">
        <f t="shared" si="24"/>
        <v>0</v>
      </c>
      <c r="T55" s="62">
        <f t="shared" si="24"/>
        <v>0</v>
      </c>
      <c r="U55" s="62">
        <f t="shared" si="24"/>
        <v>0</v>
      </c>
      <c r="V55" s="62">
        <f t="shared" si="24"/>
        <v>0</v>
      </c>
      <c r="W55" s="62">
        <f t="shared" si="24"/>
        <v>0</v>
      </c>
      <c r="X55" s="62">
        <f t="shared" si="24"/>
        <v>0</v>
      </c>
      <c r="Y55" s="62">
        <f t="shared" si="24"/>
        <v>0</v>
      </c>
    </row>
    <row r="56" spans="3:25" x14ac:dyDescent="0.15">
      <c r="D56" s="60"/>
      <c r="E56" s="60"/>
      <c r="F56" s="60"/>
      <c r="G56" s="60"/>
      <c r="I56" s="61"/>
      <c r="J56" s="62">
        <f t="shared" si="22"/>
        <v>0</v>
      </c>
      <c r="K56" s="62">
        <f t="shared" si="24"/>
        <v>0</v>
      </c>
      <c r="L56" s="62">
        <f t="shared" si="24"/>
        <v>0</v>
      </c>
      <c r="M56" s="62">
        <f t="shared" si="24"/>
        <v>0</v>
      </c>
      <c r="N56" s="62">
        <f t="shared" si="24"/>
        <v>0</v>
      </c>
      <c r="O56" s="62">
        <f t="shared" si="24"/>
        <v>0</v>
      </c>
      <c r="P56" s="62">
        <f t="shared" si="24"/>
        <v>0</v>
      </c>
      <c r="Q56" s="62">
        <f t="shared" si="24"/>
        <v>0</v>
      </c>
      <c r="R56" s="62">
        <f t="shared" si="24"/>
        <v>0</v>
      </c>
      <c r="S56" s="62">
        <f t="shared" si="24"/>
        <v>0</v>
      </c>
      <c r="T56" s="62">
        <f t="shared" si="24"/>
        <v>0</v>
      </c>
      <c r="U56" s="62">
        <f t="shared" si="24"/>
        <v>0</v>
      </c>
      <c r="V56" s="62">
        <f t="shared" si="24"/>
        <v>0</v>
      </c>
      <c r="W56" s="62">
        <f t="shared" si="24"/>
        <v>0</v>
      </c>
      <c r="X56" s="62">
        <f t="shared" si="24"/>
        <v>0</v>
      </c>
      <c r="Y56" s="62">
        <f t="shared" si="24"/>
        <v>0</v>
      </c>
    </row>
    <row r="57" spans="3:25" x14ac:dyDescent="0.15">
      <c r="D57" s="60"/>
      <c r="E57" s="60"/>
      <c r="F57" s="60"/>
      <c r="G57" s="60"/>
      <c r="I57" s="61"/>
      <c r="J57" s="62">
        <f t="shared" si="22"/>
        <v>0</v>
      </c>
      <c r="K57" s="62">
        <f t="shared" si="24"/>
        <v>0</v>
      </c>
      <c r="L57" s="62">
        <f t="shared" si="24"/>
        <v>0</v>
      </c>
      <c r="M57" s="62">
        <f t="shared" si="24"/>
        <v>0</v>
      </c>
      <c r="N57" s="62">
        <f t="shared" si="24"/>
        <v>0</v>
      </c>
      <c r="O57" s="62">
        <f t="shared" si="24"/>
        <v>0</v>
      </c>
      <c r="P57" s="62">
        <f t="shared" si="24"/>
        <v>0</v>
      </c>
      <c r="Q57" s="62">
        <f t="shared" si="24"/>
        <v>0</v>
      </c>
      <c r="R57" s="62">
        <f t="shared" si="24"/>
        <v>0</v>
      </c>
      <c r="S57" s="62">
        <f t="shared" si="24"/>
        <v>0</v>
      </c>
      <c r="T57" s="62">
        <f t="shared" si="24"/>
        <v>0</v>
      </c>
      <c r="U57" s="62">
        <f t="shared" si="24"/>
        <v>0</v>
      </c>
      <c r="V57" s="62">
        <f t="shared" si="24"/>
        <v>0</v>
      </c>
      <c r="W57" s="62">
        <f t="shared" si="24"/>
        <v>0</v>
      </c>
      <c r="X57" s="62">
        <f t="shared" si="24"/>
        <v>0</v>
      </c>
      <c r="Y57" s="62">
        <f t="shared" si="24"/>
        <v>0</v>
      </c>
    </row>
    <row r="58" spans="3:25" x14ac:dyDescent="0.15">
      <c r="D58" s="60"/>
      <c r="E58" s="60"/>
      <c r="F58" s="60"/>
      <c r="G58" s="60"/>
      <c r="I58" s="61"/>
      <c r="J58" s="62">
        <f t="shared" si="22"/>
        <v>0</v>
      </c>
      <c r="K58" s="62">
        <f t="shared" si="24"/>
        <v>0</v>
      </c>
      <c r="L58" s="62">
        <f t="shared" si="24"/>
        <v>0</v>
      </c>
      <c r="M58" s="62">
        <f t="shared" si="24"/>
        <v>0</v>
      </c>
      <c r="N58" s="62">
        <f t="shared" si="24"/>
        <v>0</v>
      </c>
      <c r="O58" s="62">
        <f t="shared" si="24"/>
        <v>0</v>
      </c>
      <c r="P58" s="62">
        <f t="shared" si="24"/>
        <v>0</v>
      </c>
      <c r="Q58" s="62">
        <f t="shared" si="24"/>
        <v>0</v>
      </c>
      <c r="R58" s="62">
        <f t="shared" si="24"/>
        <v>0</v>
      </c>
      <c r="S58" s="62">
        <f t="shared" si="24"/>
        <v>0</v>
      </c>
      <c r="T58" s="62">
        <f t="shared" si="24"/>
        <v>0</v>
      </c>
      <c r="U58" s="62">
        <f t="shared" si="24"/>
        <v>0</v>
      </c>
      <c r="V58" s="62">
        <f t="shared" si="24"/>
        <v>0</v>
      </c>
      <c r="W58" s="62">
        <f t="shared" si="24"/>
        <v>0</v>
      </c>
      <c r="X58" s="62">
        <f t="shared" si="24"/>
        <v>0</v>
      </c>
      <c r="Y58" s="62">
        <f t="shared" si="24"/>
        <v>0</v>
      </c>
    </row>
    <row r="59" spans="3:25" x14ac:dyDescent="0.15">
      <c r="D59" s="60"/>
      <c r="E59" s="60"/>
      <c r="F59" s="60"/>
      <c r="G59" s="60"/>
      <c r="I59" s="61"/>
      <c r="J59" s="62">
        <f t="shared" si="22"/>
        <v>0</v>
      </c>
      <c r="K59" s="62">
        <f t="shared" si="24"/>
        <v>0</v>
      </c>
      <c r="L59" s="62">
        <f t="shared" si="24"/>
        <v>0</v>
      </c>
      <c r="M59" s="62">
        <f t="shared" si="24"/>
        <v>0</v>
      </c>
      <c r="N59" s="62">
        <f t="shared" si="24"/>
        <v>0</v>
      </c>
      <c r="O59" s="62">
        <f t="shared" si="24"/>
        <v>0</v>
      </c>
      <c r="P59" s="62">
        <f t="shared" si="24"/>
        <v>0</v>
      </c>
      <c r="Q59" s="62">
        <f t="shared" si="24"/>
        <v>0</v>
      </c>
      <c r="R59" s="62">
        <f t="shared" si="24"/>
        <v>0</v>
      </c>
      <c r="S59" s="62">
        <f t="shared" si="24"/>
        <v>0</v>
      </c>
      <c r="T59" s="62">
        <f t="shared" si="24"/>
        <v>0</v>
      </c>
      <c r="U59" s="62">
        <f t="shared" si="24"/>
        <v>0</v>
      </c>
      <c r="V59" s="62">
        <f t="shared" si="24"/>
        <v>0</v>
      </c>
      <c r="W59" s="62">
        <f t="shared" si="24"/>
        <v>0</v>
      </c>
      <c r="X59" s="62">
        <f t="shared" si="24"/>
        <v>0</v>
      </c>
      <c r="Y59" s="62">
        <f t="shared" si="24"/>
        <v>0</v>
      </c>
    </row>
    <row r="60" spans="3:25" x14ac:dyDescent="0.15">
      <c r="D60" s="60"/>
      <c r="E60" s="60"/>
      <c r="F60" s="60"/>
      <c r="G60" s="60"/>
      <c r="I60" s="61"/>
      <c r="J60" s="62">
        <f t="shared" si="22"/>
        <v>0</v>
      </c>
      <c r="K60" s="62">
        <f t="shared" si="24"/>
        <v>0</v>
      </c>
      <c r="L60" s="62">
        <f t="shared" si="24"/>
        <v>0</v>
      </c>
      <c r="M60" s="62">
        <f t="shared" si="24"/>
        <v>0</v>
      </c>
      <c r="N60" s="62">
        <f t="shared" si="24"/>
        <v>0</v>
      </c>
      <c r="O60" s="62">
        <f t="shared" si="24"/>
        <v>0</v>
      </c>
      <c r="P60" s="62">
        <f t="shared" si="24"/>
        <v>0</v>
      </c>
      <c r="Q60" s="62">
        <f t="shared" si="24"/>
        <v>0</v>
      </c>
      <c r="R60" s="62">
        <f t="shared" si="24"/>
        <v>0</v>
      </c>
      <c r="S60" s="62">
        <f t="shared" si="24"/>
        <v>0</v>
      </c>
      <c r="T60" s="62">
        <f t="shared" si="24"/>
        <v>0</v>
      </c>
      <c r="U60" s="62">
        <f t="shared" si="24"/>
        <v>0</v>
      </c>
      <c r="V60" s="62">
        <f t="shared" si="24"/>
        <v>0</v>
      </c>
      <c r="W60" s="62">
        <f t="shared" si="24"/>
        <v>0</v>
      </c>
      <c r="X60" s="62">
        <f t="shared" si="24"/>
        <v>0</v>
      </c>
      <c r="Y60" s="62">
        <f t="shared" si="24"/>
        <v>0</v>
      </c>
    </row>
    <row r="62" spans="3:25" ht="12.75" x14ac:dyDescent="0.15">
      <c r="C62" s="59" t="s">
        <v>192</v>
      </c>
    </row>
    <row r="64" spans="3:25" ht="11.25" x14ac:dyDescent="0.15">
      <c r="D64" s="56" t="str">
        <f>D17</f>
        <v>1 Longford to Tyers (loop end)</v>
      </c>
      <c r="J64" s="61">
        <f>INDEX('[1]2.3 CG_TA'!$J$64:$AD$107,MATCH($D64,'[1]2.3 CG_TA'!$D$64:$D$107,0),MATCH(J$7,'[1]2.3 CG_TA'!$J$7:$AD$7,0))</f>
        <v>67001.08</v>
      </c>
      <c r="K64" s="61">
        <f>INDEX('[1]2.3 CG_TA'!$J$64:$AD$107,MATCH($D64,'[1]2.3 CG_TA'!$D$64:$D$107,0),MATCH(K$7,'[1]2.3 CG_TA'!$J$7:$AD$7,0))</f>
        <v>147423.45000000001</v>
      </c>
      <c r="L64" s="61">
        <f>INDEX('[1]2.3 CG_TA'!$J$64:$AD$107,MATCH($D64,'[1]2.3 CG_TA'!$D$64:$D$107,0),MATCH(L$7,'[1]2.3 CG_TA'!$J$7:$AD$7,0))</f>
        <v>0</v>
      </c>
      <c r="M64" s="61">
        <f>INDEX('[1]2.3 CG_TA'!$J$64:$AD$107,MATCH($D64,'[1]2.3 CG_TA'!$D$64:$D$107,0),MATCH(M$7,'[1]2.3 CG_TA'!$J$7:$AD$7,0))</f>
        <v>0</v>
      </c>
      <c r="N64" s="61">
        <f>INDEX('[1]2.3 CG_TA'!$J$64:$AD$107,MATCH($D64,'[1]2.3 CG_TA'!$D$64:$D$107,0),MATCH(N$7,'[1]2.3 CG_TA'!$J$7:$AD$7,0))</f>
        <v>0</v>
      </c>
      <c r="O64" s="61">
        <f>INDEX('[1]2.3 CG_TA'!$J$64:$AD$107,MATCH($D64,'[1]2.3 CG_TA'!$D$64:$D$107,0),MATCH(O$7,'[1]2.3 CG_TA'!$J$7:$AD$7,0))</f>
        <v>0</v>
      </c>
      <c r="P64" s="61">
        <f>INDEX('[1]2.3 CG_TA'!$J$64:$AD$107,MATCH($D64,'[1]2.3 CG_TA'!$D$64:$D$107,0),MATCH(P$7,'[1]2.3 CG_TA'!$J$7:$AD$7,0))</f>
        <v>9020.1299999999992</v>
      </c>
      <c r="Q64" s="61">
        <f>INDEX('[1]2.3 CG_TA'!$J$64:$AD$107,MATCH($D64,'[1]2.3 CG_TA'!$D$64:$D$107,0),MATCH(Q$7,'[1]2.3 CG_TA'!$J$7:$AD$7,0))</f>
        <v>248011.12</v>
      </c>
      <c r="R64" s="61">
        <f>INDEX('[1]2.3 CG_TA'!$J$64:$AD$107,MATCH($D64,'[1]2.3 CG_TA'!$D$64:$D$107,0),MATCH(R$7,'[1]2.3 CG_TA'!$J$7:$AD$7,0))</f>
        <v>319895.32</v>
      </c>
      <c r="S64" s="61">
        <f>INDEX('[1]2.3 CG_TA'!$J$64:$AD$107,MATCH($D64,'[1]2.3 CG_TA'!$D$64:$D$107,0),MATCH(S$7,'[1]2.3 CG_TA'!$J$7:$AD$7,0))</f>
        <v>110601.9057409955</v>
      </c>
      <c r="T64" s="61">
        <f>INDEX('[1]2.3 CG_TA'!$J$64:$AD$107,MATCH($D64,'[1]2.3 CG_TA'!$D$64:$D$107,0),MATCH(T$7,'[1]2.3 CG_TA'!$J$7:$AD$7,0))</f>
        <v>25075.744209307948</v>
      </c>
      <c r="U64" s="61">
        <f>INDEX('[1]2.3 CG_TA'!$J$64:$AD$107,MATCH($D64,'[1]2.3 CG_TA'!$D$64:$D$107,0),MATCH(U$7,'[1]2.3 CG_TA'!$J$7:$AD$7,0))</f>
        <v>0</v>
      </c>
      <c r="V64" s="61">
        <f>INDEX('[1]2.3 CG_TA'!$J$64:$AD$107,MATCH($D64,'[1]2.3 CG_TA'!$D$64:$D$107,0),MATCH(V$7,'[1]2.3 CG_TA'!$J$7:$AD$7,0))</f>
        <v>0</v>
      </c>
      <c r="W64" s="61">
        <f>INDEX('[1]2.3 CG_TA'!$J$64:$AD$107,MATCH($D64,'[1]2.3 CG_TA'!$D$64:$D$107,0),MATCH(W$7,'[1]2.3 CG_TA'!$J$7:$AD$7,0))</f>
        <v>0</v>
      </c>
      <c r="X64" s="61">
        <f>INDEX('[1]2.3 CG_TA'!$J$64:$AD$107,MATCH($D64,'[1]2.3 CG_TA'!$D$64:$D$107,0),MATCH(X$7,'[1]2.3 CG_TA'!$J$7:$AD$7,0))</f>
        <v>0</v>
      </c>
      <c r="Y64" s="61">
        <f>INDEX('[1]2.3 CG_TA'!$J$64:$AD$107,MATCH($D64,'[1]2.3 CG_TA'!$D$64:$D$107,0),MATCH(Y$7,'[1]2.3 CG_TA'!$J$7:$AD$7,0))</f>
        <v>0</v>
      </c>
    </row>
    <row r="65" spans="4:25" ht="11.25" x14ac:dyDescent="0.15">
      <c r="D65" s="56" t="str">
        <f t="shared" ref="D65:D107" si="25">D18</f>
        <v>2 Tyers (loop end) to Bunyip</v>
      </c>
      <c r="J65" s="61">
        <f>INDEX('[1]2.3 CG_TA'!$J$64:$AD$107,MATCH($D65,'[1]2.3 CG_TA'!$D$64:$D$107,0),MATCH(J$7,'[1]2.3 CG_TA'!$J$7:$AD$7,0))</f>
        <v>0</v>
      </c>
      <c r="K65" s="61">
        <f>INDEX('[1]2.3 CG_TA'!$J$64:$AD$107,MATCH($D65,'[1]2.3 CG_TA'!$D$64:$D$107,0),MATCH(K$7,'[1]2.3 CG_TA'!$J$7:$AD$7,0))</f>
        <v>0</v>
      </c>
      <c r="L65" s="61">
        <f>INDEX('[1]2.3 CG_TA'!$J$64:$AD$107,MATCH($D65,'[1]2.3 CG_TA'!$D$64:$D$107,0),MATCH(L$7,'[1]2.3 CG_TA'!$J$7:$AD$7,0))</f>
        <v>0</v>
      </c>
      <c r="M65" s="61">
        <f>INDEX('[1]2.3 CG_TA'!$J$64:$AD$107,MATCH($D65,'[1]2.3 CG_TA'!$D$64:$D$107,0),MATCH(M$7,'[1]2.3 CG_TA'!$J$7:$AD$7,0))</f>
        <v>37876.85</v>
      </c>
      <c r="N65" s="61">
        <f>INDEX('[1]2.3 CG_TA'!$J$64:$AD$107,MATCH($D65,'[1]2.3 CG_TA'!$D$64:$D$107,0),MATCH(N$7,'[1]2.3 CG_TA'!$J$7:$AD$7,0))</f>
        <v>0</v>
      </c>
      <c r="O65" s="61">
        <f>INDEX('[1]2.3 CG_TA'!$J$64:$AD$107,MATCH($D65,'[1]2.3 CG_TA'!$D$64:$D$107,0),MATCH(O$7,'[1]2.3 CG_TA'!$J$7:$AD$7,0))</f>
        <v>0</v>
      </c>
      <c r="P65" s="61">
        <f>INDEX('[1]2.3 CG_TA'!$J$64:$AD$107,MATCH($D65,'[1]2.3 CG_TA'!$D$64:$D$107,0),MATCH(P$7,'[1]2.3 CG_TA'!$J$7:$AD$7,0))</f>
        <v>0</v>
      </c>
      <c r="Q65" s="61">
        <f>INDEX('[1]2.3 CG_TA'!$J$64:$AD$107,MATCH($D65,'[1]2.3 CG_TA'!$D$64:$D$107,0),MATCH(Q$7,'[1]2.3 CG_TA'!$J$7:$AD$7,0))</f>
        <v>0</v>
      </c>
      <c r="R65" s="61">
        <f>INDEX('[1]2.3 CG_TA'!$J$64:$AD$107,MATCH($D65,'[1]2.3 CG_TA'!$D$64:$D$107,0),MATCH(R$7,'[1]2.3 CG_TA'!$J$7:$AD$7,0))</f>
        <v>0</v>
      </c>
      <c r="S65" s="61">
        <f>INDEX('[1]2.3 CG_TA'!$J$64:$AD$107,MATCH($D65,'[1]2.3 CG_TA'!$D$64:$D$107,0),MATCH(S$7,'[1]2.3 CG_TA'!$J$7:$AD$7,0))</f>
        <v>0</v>
      </c>
      <c r="T65" s="61">
        <f>INDEX('[1]2.3 CG_TA'!$J$64:$AD$107,MATCH($D65,'[1]2.3 CG_TA'!$D$64:$D$107,0),MATCH(T$7,'[1]2.3 CG_TA'!$J$7:$AD$7,0))</f>
        <v>0</v>
      </c>
      <c r="U65" s="61">
        <f>INDEX('[1]2.3 CG_TA'!$J$64:$AD$107,MATCH($D65,'[1]2.3 CG_TA'!$D$64:$D$107,0),MATCH(U$7,'[1]2.3 CG_TA'!$J$7:$AD$7,0))</f>
        <v>0</v>
      </c>
      <c r="V65" s="61">
        <f>INDEX('[1]2.3 CG_TA'!$J$64:$AD$107,MATCH($D65,'[1]2.3 CG_TA'!$D$64:$D$107,0),MATCH(V$7,'[1]2.3 CG_TA'!$J$7:$AD$7,0))</f>
        <v>0</v>
      </c>
      <c r="W65" s="61">
        <f>INDEX('[1]2.3 CG_TA'!$J$64:$AD$107,MATCH($D65,'[1]2.3 CG_TA'!$D$64:$D$107,0),MATCH(W$7,'[1]2.3 CG_TA'!$J$7:$AD$7,0))</f>
        <v>0</v>
      </c>
      <c r="X65" s="61">
        <f>INDEX('[1]2.3 CG_TA'!$J$64:$AD$107,MATCH($D65,'[1]2.3 CG_TA'!$D$64:$D$107,0),MATCH(X$7,'[1]2.3 CG_TA'!$J$7:$AD$7,0))</f>
        <v>0</v>
      </c>
      <c r="Y65" s="61">
        <f>INDEX('[1]2.3 CG_TA'!$J$64:$AD$107,MATCH($D65,'[1]2.3 CG_TA'!$D$64:$D$107,0),MATCH(Y$7,'[1]2.3 CG_TA'!$J$7:$AD$7,0))</f>
        <v>0</v>
      </c>
    </row>
    <row r="66" spans="4:25" ht="11.25" x14ac:dyDescent="0.15">
      <c r="D66" s="56" t="str">
        <f t="shared" si="25"/>
        <v>3 Tyers to Morwell &amp; Maryvale lateral</v>
      </c>
      <c r="J66" s="61">
        <f>INDEX('[1]2.3 CG_TA'!$J$64:$AD$107,MATCH($D66,'[1]2.3 CG_TA'!$D$64:$D$107,0),MATCH(J$7,'[1]2.3 CG_TA'!$J$7:$AD$7,0))</f>
        <v>1908410.32</v>
      </c>
      <c r="K66" s="61">
        <f>INDEX('[1]2.3 CG_TA'!$J$64:$AD$107,MATCH($D66,'[1]2.3 CG_TA'!$D$64:$D$107,0),MATCH(K$7,'[1]2.3 CG_TA'!$J$7:$AD$7,0))</f>
        <v>6371.9899999999943</v>
      </c>
      <c r="L66" s="61">
        <f>INDEX('[1]2.3 CG_TA'!$J$64:$AD$107,MATCH($D66,'[1]2.3 CG_TA'!$D$64:$D$107,0),MATCH(L$7,'[1]2.3 CG_TA'!$J$7:$AD$7,0))</f>
        <v>0</v>
      </c>
      <c r="M66" s="61">
        <f>INDEX('[1]2.3 CG_TA'!$J$64:$AD$107,MATCH($D66,'[1]2.3 CG_TA'!$D$64:$D$107,0),MATCH(M$7,'[1]2.3 CG_TA'!$J$7:$AD$7,0))</f>
        <v>0</v>
      </c>
      <c r="N66" s="61">
        <f>INDEX('[1]2.3 CG_TA'!$J$64:$AD$107,MATCH($D66,'[1]2.3 CG_TA'!$D$64:$D$107,0),MATCH(N$7,'[1]2.3 CG_TA'!$J$7:$AD$7,0))</f>
        <v>0</v>
      </c>
      <c r="O66" s="61">
        <f>INDEX('[1]2.3 CG_TA'!$J$64:$AD$107,MATCH($D66,'[1]2.3 CG_TA'!$D$64:$D$107,0),MATCH(O$7,'[1]2.3 CG_TA'!$J$7:$AD$7,0))</f>
        <v>0</v>
      </c>
      <c r="P66" s="61">
        <f>INDEX('[1]2.3 CG_TA'!$J$64:$AD$107,MATCH($D66,'[1]2.3 CG_TA'!$D$64:$D$107,0),MATCH(P$7,'[1]2.3 CG_TA'!$J$7:$AD$7,0))</f>
        <v>45712.92</v>
      </c>
      <c r="Q66" s="61">
        <f>INDEX('[1]2.3 CG_TA'!$J$64:$AD$107,MATCH($D66,'[1]2.3 CG_TA'!$D$64:$D$107,0),MATCH(Q$7,'[1]2.3 CG_TA'!$J$7:$AD$7,0))</f>
        <v>0</v>
      </c>
      <c r="R66" s="61">
        <f>INDEX('[1]2.3 CG_TA'!$J$64:$AD$107,MATCH($D66,'[1]2.3 CG_TA'!$D$64:$D$107,0),MATCH(R$7,'[1]2.3 CG_TA'!$J$7:$AD$7,0))</f>
        <v>0</v>
      </c>
      <c r="S66" s="61">
        <f>INDEX('[1]2.3 CG_TA'!$J$64:$AD$107,MATCH($D66,'[1]2.3 CG_TA'!$D$64:$D$107,0),MATCH(S$7,'[1]2.3 CG_TA'!$J$7:$AD$7,0))</f>
        <v>118646.39665495054</v>
      </c>
      <c r="T66" s="61">
        <f>INDEX('[1]2.3 CG_TA'!$J$64:$AD$107,MATCH($D66,'[1]2.3 CG_TA'!$D$64:$D$107,0),MATCH(T$7,'[1]2.3 CG_TA'!$J$7:$AD$7,0))</f>
        <v>190101.38293789653</v>
      </c>
      <c r="U66" s="61">
        <f>INDEX('[1]2.3 CG_TA'!$J$64:$AD$107,MATCH($D66,'[1]2.3 CG_TA'!$D$64:$D$107,0),MATCH(U$7,'[1]2.3 CG_TA'!$J$7:$AD$7,0))</f>
        <v>0</v>
      </c>
      <c r="V66" s="61">
        <f>INDEX('[1]2.3 CG_TA'!$J$64:$AD$107,MATCH($D66,'[1]2.3 CG_TA'!$D$64:$D$107,0),MATCH(V$7,'[1]2.3 CG_TA'!$J$7:$AD$7,0))</f>
        <v>0</v>
      </c>
      <c r="W66" s="61">
        <f>INDEX('[1]2.3 CG_TA'!$J$64:$AD$107,MATCH($D66,'[1]2.3 CG_TA'!$D$64:$D$107,0),MATCH(W$7,'[1]2.3 CG_TA'!$J$7:$AD$7,0))</f>
        <v>0</v>
      </c>
      <c r="X66" s="61">
        <f>INDEX('[1]2.3 CG_TA'!$J$64:$AD$107,MATCH($D66,'[1]2.3 CG_TA'!$D$64:$D$107,0),MATCH(X$7,'[1]2.3 CG_TA'!$J$7:$AD$7,0))</f>
        <v>0</v>
      </c>
      <c r="Y66" s="61">
        <f>INDEX('[1]2.3 CG_TA'!$J$64:$AD$107,MATCH($D66,'[1]2.3 CG_TA'!$D$64:$D$107,0),MATCH(Y$7,'[1]2.3 CG_TA'!$J$7:$AD$7,0))</f>
        <v>0</v>
      </c>
    </row>
    <row r="67" spans="4:25" ht="11.25" x14ac:dyDescent="0.15">
      <c r="D67" s="56" t="str">
        <f t="shared" si="25"/>
        <v>4 Lurgi pipeline plus laterals</v>
      </c>
      <c r="J67" s="61">
        <f>INDEX('[1]2.3 CG_TA'!$J$64:$AD$107,MATCH($D67,'[1]2.3 CG_TA'!$D$64:$D$107,0),MATCH(J$7,'[1]2.3 CG_TA'!$J$7:$AD$7,0))</f>
        <v>0</v>
      </c>
      <c r="K67" s="61">
        <f>INDEX('[1]2.3 CG_TA'!$J$64:$AD$107,MATCH($D67,'[1]2.3 CG_TA'!$D$64:$D$107,0),MATCH(K$7,'[1]2.3 CG_TA'!$J$7:$AD$7,0))</f>
        <v>0</v>
      </c>
      <c r="L67" s="61">
        <f>INDEX('[1]2.3 CG_TA'!$J$64:$AD$107,MATCH($D67,'[1]2.3 CG_TA'!$D$64:$D$107,0),MATCH(L$7,'[1]2.3 CG_TA'!$J$7:$AD$7,0))</f>
        <v>0</v>
      </c>
      <c r="M67" s="61">
        <f>INDEX('[1]2.3 CG_TA'!$J$64:$AD$107,MATCH($D67,'[1]2.3 CG_TA'!$D$64:$D$107,0),MATCH(M$7,'[1]2.3 CG_TA'!$J$7:$AD$7,0))</f>
        <v>0</v>
      </c>
      <c r="N67" s="61">
        <f>INDEX('[1]2.3 CG_TA'!$J$64:$AD$107,MATCH($D67,'[1]2.3 CG_TA'!$D$64:$D$107,0),MATCH(N$7,'[1]2.3 CG_TA'!$J$7:$AD$7,0))</f>
        <v>0</v>
      </c>
      <c r="O67" s="61">
        <f>INDEX('[1]2.3 CG_TA'!$J$64:$AD$107,MATCH($D67,'[1]2.3 CG_TA'!$D$64:$D$107,0),MATCH(O$7,'[1]2.3 CG_TA'!$J$7:$AD$7,0))</f>
        <v>0</v>
      </c>
      <c r="P67" s="61">
        <f>INDEX('[1]2.3 CG_TA'!$J$64:$AD$107,MATCH($D67,'[1]2.3 CG_TA'!$D$64:$D$107,0),MATCH(P$7,'[1]2.3 CG_TA'!$J$7:$AD$7,0))</f>
        <v>0</v>
      </c>
      <c r="Q67" s="61">
        <f>INDEX('[1]2.3 CG_TA'!$J$64:$AD$107,MATCH($D67,'[1]2.3 CG_TA'!$D$64:$D$107,0),MATCH(Q$7,'[1]2.3 CG_TA'!$J$7:$AD$7,0))</f>
        <v>0</v>
      </c>
      <c r="R67" s="61">
        <f>INDEX('[1]2.3 CG_TA'!$J$64:$AD$107,MATCH($D67,'[1]2.3 CG_TA'!$D$64:$D$107,0),MATCH(R$7,'[1]2.3 CG_TA'!$J$7:$AD$7,0))</f>
        <v>0</v>
      </c>
      <c r="S67" s="61">
        <f>INDEX('[1]2.3 CG_TA'!$J$64:$AD$107,MATCH($D67,'[1]2.3 CG_TA'!$D$64:$D$107,0),MATCH(S$7,'[1]2.3 CG_TA'!$J$7:$AD$7,0))</f>
        <v>0</v>
      </c>
      <c r="T67" s="61">
        <f>INDEX('[1]2.3 CG_TA'!$J$64:$AD$107,MATCH($D67,'[1]2.3 CG_TA'!$D$64:$D$107,0),MATCH(T$7,'[1]2.3 CG_TA'!$J$7:$AD$7,0))</f>
        <v>0</v>
      </c>
      <c r="U67" s="61">
        <f>INDEX('[1]2.3 CG_TA'!$J$64:$AD$107,MATCH($D67,'[1]2.3 CG_TA'!$D$64:$D$107,0),MATCH(U$7,'[1]2.3 CG_TA'!$J$7:$AD$7,0))</f>
        <v>0</v>
      </c>
      <c r="V67" s="61">
        <f>INDEX('[1]2.3 CG_TA'!$J$64:$AD$107,MATCH($D67,'[1]2.3 CG_TA'!$D$64:$D$107,0),MATCH(V$7,'[1]2.3 CG_TA'!$J$7:$AD$7,0))</f>
        <v>0</v>
      </c>
      <c r="W67" s="61">
        <f>INDEX('[1]2.3 CG_TA'!$J$64:$AD$107,MATCH($D67,'[1]2.3 CG_TA'!$D$64:$D$107,0),MATCH(W$7,'[1]2.3 CG_TA'!$J$7:$AD$7,0))</f>
        <v>0</v>
      </c>
      <c r="X67" s="61">
        <f>INDEX('[1]2.3 CG_TA'!$J$64:$AD$107,MATCH($D67,'[1]2.3 CG_TA'!$D$64:$D$107,0),MATCH(X$7,'[1]2.3 CG_TA'!$J$7:$AD$7,0))</f>
        <v>0</v>
      </c>
      <c r="Y67" s="61">
        <f>INDEX('[1]2.3 CG_TA'!$J$64:$AD$107,MATCH($D67,'[1]2.3 CG_TA'!$D$64:$D$107,0),MATCH(Y$7,'[1]2.3 CG_TA'!$J$7:$AD$7,0))</f>
        <v>0</v>
      </c>
    </row>
    <row r="68" spans="4:25" ht="11.25" x14ac:dyDescent="0.15">
      <c r="D68" s="56" t="str">
        <f t="shared" si="25"/>
        <v>5 Bunyip to Pakenham</v>
      </c>
      <c r="J68" s="61">
        <f>INDEX('[1]2.3 CG_TA'!$J$64:$AD$107,MATCH($D68,'[1]2.3 CG_TA'!$D$64:$D$107,0),MATCH(J$7,'[1]2.3 CG_TA'!$J$7:$AD$7,0))</f>
        <v>0</v>
      </c>
      <c r="K68" s="61">
        <f>INDEX('[1]2.3 CG_TA'!$J$64:$AD$107,MATCH($D68,'[1]2.3 CG_TA'!$D$64:$D$107,0),MATCH(K$7,'[1]2.3 CG_TA'!$J$7:$AD$7,0))</f>
        <v>0</v>
      </c>
      <c r="L68" s="61">
        <f>INDEX('[1]2.3 CG_TA'!$J$64:$AD$107,MATCH($D68,'[1]2.3 CG_TA'!$D$64:$D$107,0),MATCH(L$7,'[1]2.3 CG_TA'!$J$7:$AD$7,0))</f>
        <v>0</v>
      </c>
      <c r="M68" s="61">
        <f>INDEX('[1]2.3 CG_TA'!$J$64:$AD$107,MATCH($D68,'[1]2.3 CG_TA'!$D$64:$D$107,0),MATCH(M$7,'[1]2.3 CG_TA'!$J$7:$AD$7,0))</f>
        <v>0</v>
      </c>
      <c r="N68" s="61">
        <f>INDEX('[1]2.3 CG_TA'!$J$64:$AD$107,MATCH($D68,'[1]2.3 CG_TA'!$D$64:$D$107,0),MATCH(N$7,'[1]2.3 CG_TA'!$J$7:$AD$7,0))</f>
        <v>0</v>
      </c>
      <c r="O68" s="61">
        <f>INDEX('[1]2.3 CG_TA'!$J$64:$AD$107,MATCH($D68,'[1]2.3 CG_TA'!$D$64:$D$107,0),MATCH(O$7,'[1]2.3 CG_TA'!$J$7:$AD$7,0))</f>
        <v>0</v>
      </c>
      <c r="P68" s="61">
        <f>INDEX('[1]2.3 CG_TA'!$J$64:$AD$107,MATCH($D68,'[1]2.3 CG_TA'!$D$64:$D$107,0),MATCH(P$7,'[1]2.3 CG_TA'!$J$7:$AD$7,0))</f>
        <v>0</v>
      </c>
      <c r="Q68" s="61">
        <f>INDEX('[1]2.3 CG_TA'!$J$64:$AD$107,MATCH($D68,'[1]2.3 CG_TA'!$D$64:$D$107,0),MATCH(Q$7,'[1]2.3 CG_TA'!$J$7:$AD$7,0))</f>
        <v>0</v>
      </c>
      <c r="R68" s="61">
        <f>INDEX('[1]2.3 CG_TA'!$J$64:$AD$107,MATCH($D68,'[1]2.3 CG_TA'!$D$64:$D$107,0),MATCH(R$7,'[1]2.3 CG_TA'!$J$7:$AD$7,0))</f>
        <v>0</v>
      </c>
      <c r="S68" s="61">
        <f>INDEX('[1]2.3 CG_TA'!$J$64:$AD$107,MATCH($D68,'[1]2.3 CG_TA'!$D$64:$D$107,0),MATCH(S$7,'[1]2.3 CG_TA'!$J$7:$AD$7,0))</f>
        <v>0</v>
      </c>
      <c r="T68" s="61">
        <f>INDEX('[1]2.3 CG_TA'!$J$64:$AD$107,MATCH($D68,'[1]2.3 CG_TA'!$D$64:$D$107,0),MATCH(T$7,'[1]2.3 CG_TA'!$J$7:$AD$7,0))</f>
        <v>0</v>
      </c>
      <c r="U68" s="61">
        <f>INDEX('[1]2.3 CG_TA'!$J$64:$AD$107,MATCH($D68,'[1]2.3 CG_TA'!$D$64:$D$107,0),MATCH(U$7,'[1]2.3 CG_TA'!$J$7:$AD$7,0))</f>
        <v>0</v>
      </c>
      <c r="V68" s="61">
        <f>INDEX('[1]2.3 CG_TA'!$J$64:$AD$107,MATCH($D68,'[1]2.3 CG_TA'!$D$64:$D$107,0),MATCH(V$7,'[1]2.3 CG_TA'!$J$7:$AD$7,0))</f>
        <v>0</v>
      </c>
      <c r="W68" s="61">
        <f>INDEX('[1]2.3 CG_TA'!$J$64:$AD$107,MATCH($D68,'[1]2.3 CG_TA'!$D$64:$D$107,0),MATCH(W$7,'[1]2.3 CG_TA'!$J$7:$AD$7,0))</f>
        <v>0</v>
      </c>
      <c r="X68" s="61">
        <f>INDEX('[1]2.3 CG_TA'!$J$64:$AD$107,MATCH($D68,'[1]2.3 CG_TA'!$D$64:$D$107,0),MATCH(X$7,'[1]2.3 CG_TA'!$J$7:$AD$7,0))</f>
        <v>0</v>
      </c>
      <c r="Y68" s="61">
        <f>INDEX('[1]2.3 CG_TA'!$J$64:$AD$107,MATCH($D68,'[1]2.3 CG_TA'!$D$64:$D$107,0),MATCH(Y$7,'[1]2.3 CG_TA'!$J$7:$AD$7,0))</f>
        <v>0</v>
      </c>
    </row>
    <row r="69" spans="4:25" ht="11.25" x14ac:dyDescent="0.15">
      <c r="D69" s="56" t="str">
        <f t="shared" si="25"/>
        <v>6 Pakenham to Wollert</v>
      </c>
      <c r="J69" s="61">
        <f>INDEX('[1]2.3 CG_TA'!$J$64:$AD$107,MATCH($D69,'[1]2.3 CG_TA'!$D$64:$D$107,0),MATCH(J$7,'[1]2.3 CG_TA'!$J$7:$AD$7,0))</f>
        <v>0</v>
      </c>
      <c r="K69" s="61">
        <f>INDEX('[1]2.3 CG_TA'!$J$64:$AD$107,MATCH($D69,'[1]2.3 CG_TA'!$D$64:$D$107,0),MATCH(K$7,'[1]2.3 CG_TA'!$J$7:$AD$7,0))</f>
        <v>0</v>
      </c>
      <c r="L69" s="61">
        <f>INDEX('[1]2.3 CG_TA'!$J$64:$AD$107,MATCH($D69,'[1]2.3 CG_TA'!$D$64:$D$107,0),MATCH(L$7,'[1]2.3 CG_TA'!$J$7:$AD$7,0))</f>
        <v>0</v>
      </c>
      <c r="M69" s="61">
        <f>INDEX('[1]2.3 CG_TA'!$J$64:$AD$107,MATCH($D69,'[1]2.3 CG_TA'!$D$64:$D$107,0),MATCH(M$7,'[1]2.3 CG_TA'!$J$7:$AD$7,0))</f>
        <v>0</v>
      </c>
      <c r="N69" s="61">
        <f>INDEX('[1]2.3 CG_TA'!$J$64:$AD$107,MATCH($D69,'[1]2.3 CG_TA'!$D$64:$D$107,0),MATCH(N$7,'[1]2.3 CG_TA'!$J$7:$AD$7,0))</f>
        <v>0</v>
      </c>
      <c r="O69" s="61">
        <f>INDEX('[1]2.3 CG_TA'!$J$64:$AD$107,MATCH($D69,'[1]2.3 CG_TA'!$D$64:$D$107,0),MATCH(O$7,'[1]2.3 CG_TA'!$J$7:$AD$7,0))</f>
        <v>0</v>
      </c>
      <c r="P69" s="61">
        <f>INDEX('[1]2.3 CG_TA'!$J$64:$AD$107,MATCH($D69,'[1]2.3 CG_TA'!$D$64:$D$107,0),MATCH(P$7,'[1]2.3 CG_TA'!$J$7:$AD$7,0))</f>
        <v>0</v>
      </c>
      <c r="Q69" s="61">
        <f>INDEX('[1]2.3 CG_TA'!$J$64:$AD$107,MATCH($D69,'[1]2.3 CG_TA'!$D$64:$D$107,0),MATCH(Q$7,'[1]2.3 CG_TA'!$J$7:$AD$7,0))</f>
        <v>0</v>
      </c>
      <c r="R69" s="61">
        <f>INDEX('[1]2.3 CG_TA'!$J$64:$AD$107,MATCH($D69,'[1]2.3 CG_TA'!$D$64:$D$107,0),MATCH(R$7,'[1]2.3 CG_TA'!$J$7:$AD$7,0))</f>
        <v>0</v>
      </c>
      <c r="S69" s="61">
        <f>INDEX('[1]2.3 CG_TA'!$J$64:$AD$107,MATCH($D69,'[1]2.3 CG_TA'!$D$64:$D$107,0),MATCH(S$7,'[1]2.3 CG_TA'!$J$7:$AD$7,0))</f>
        <v>0</v>
      </c>
      <c r="T69" s="61">
        <f>INDEX('[1]2.3 CG_TA'!$J$64:$AD$107,MATCH($D69,'[1]2.3 CG_TA'!$D$64:$D$107,0),MATCH(T$7,'[1]2.3 CG_TA'!$J$7:$AD$7,0))</f>
        <v>0</v>
      </c>
      <c r="U69" s="61">
        <f>INDEX('[1]2.3 CG_TA'!$J$64:$AD$107,MATCH($D69,'[1]2.3 CG_TA'!$D$64:$D$107,0),MATCH(U$7,'[1]2.3 CG_TA'!$J$7:$AD$7,0))</f>
        <v>0</v>
      </c>
      <c r="V69" s="61">
        <f>INDEX('[1]2.3 CG_TA'!$J$64:$AD$107,MATCH($D69,'[1]2.3 CG_TA'!$D$64:$D$107,0),MATCH(V$7,'[1]2.3 CG_TA'!$J$7:$AD$7,0))</f>
        <v>0</v>
      </c>
      <c r="W69" s="61">
        <f>INDEX('[1]2.3 CG_TA'!$J$64:$AD$107,MATCH($D69,'[1]2.3 CG_TA'!$D$64:$D$107,0),MATCH(W$7,'[1]2.3 CG_TA'!$J$7:$AD$7,0))</f>
        <v>0</v>
      </c>
      <c r="X69" s="61">
        <f>INDEX('[1]2.3 CG_TA'!$J$64:$AD$107,MATCH($D69,'[1]2.3 CG_TA'!$D$64:$D$107,0),MATCH(X$7,'[1]2.3 CG_TA'!$J$7:$AD$7,0))</f>
        <v>0</v>
      </c>
      <c r="Y69" s="61">
        <f>INDEX('[1]2.3 CG_TA'!$J$64:$AD$107,MATCH($D69,'[1]2.3 CG_TA'!$D$64:$D$107,0),MATCH(Y$7,'[1]2.3 CG_TA'!$J$7:$AD$7,0))</f>
        <v>0</v>
      </c>
    </row>
    <row r="70" spans="4:25" ht="11.25" x14ac:dyDescent="0.15">
      <c r="D70" s="56" t="str">
        <f t="shared" si="25"/>
        <v>7 Pakenham to Dandenong</v>
      </c>
      <c r="J70" s="61">
        <f>INDEX('[1]2.3 CG_TA'!$J$64:$AD$107,MATCH($D70,'[1]2.3 CG_TA'!$D$64:$D$107,0),MATCH(J$7,'[1]2.3 CG_TA'!$J$7:$AD$7,0))</f>
        <v>0</v>
      </c>
      <c r="K70" s="61">
        <f>INDEX('[1]2.3 CG_TA'!$J$64:$AD$107,MATCH($D70,'[1]2.3 CG_TA'!$D$64:$D$107,0),MATCH(K$7,'[1]2.3 CG_TA'!$J$7:$AD$7,0))</f>
        <v>0</v>
      </c>
      <c r="L70" s="61">
        <f>INDEX('[1]2.3 CG_TA'!$J$64:$AD$107,MATCH($D70,'[1]2.3 CG_TA'!$D$64:$D$107,0),MATCH(L$7,'[1]2.3 CG_TA'!$J$7:$AD$7,0))</f>
        <v>0</v>
      </c>
      <c r="M70" s="61">
        <f>INDEX('[1]2.3 CG_TA'!$J$64:$AD$107,MATCH($D70,'[1]2.3 CG_TA'!$D$64:$D$107,0),MATCH(M$7,'[1]2.3 CG_TA'!$J$7:$AD$7,0))</f>
        <v>0</v>
      </c>
      <c r="N70" s="61">
        <f>INDEX('[1]2.3 CG_TA'!$J$64:$AD$107,MATCH($D70,'[1]2.3 CG_TA'!$D$64:$D$107,0),MATCH(N$7,'[1]2.3 CG_TA'!$J$7:$AD$7,0))</f>
        <v>0</v>
      </c>
      <c r="O70" s="61">
        <f>INDEX('[1]2.3 CG_TA'!$J$64:$AD$107,MATCH($D70,'[1]2.3 CG_TA'!$D$64:$D$107,0),MATCH(O$7,'[1]2.3 CG_TA'!$J$7:$AD$7,0))</f>
        <v>0</v>
      </c>
      <c r="P70" s="61">
        <f>INDEX('[1]2.3 CG_TA'!$J$64:$AD$107,MATCH($D70,'[1]2.3 CG_TA'!$D$64:$D$107,0),MATCH(P$7,'[1]2.3 CG_TA'!$J$7:$AD$7,0))</f>
        <v>0</v>
      </c>
      <c r="Q70" s="61">
        <f>INDEX('[1]2.3 CG_TA'!$J$64:$AD$107,MATCH($D70,'[1]2.3 CG_TA'!$D$64:$D$107,0),MATCH(Q$7,'[1]2.3 CG_TA'!$J$7:$AD$7,0))</f>
        <v>0</v>
      </c>
      <c r="R70" s="61">
        <f>INDEX('[1]2.3 CG_TA'!$J$64:$AD$107,MATCH($D70,'[1]2.3 CG_TA'!$D$64:$D$107,0),MATCH(R$7,'[1]2.3 CG_TA'!$J$7:$AD$7,0))</f>
        <v>0</v>
      </c>
      <c r="S70" s="61">
        <f>INDEX('[1]2.3 CG_TA'!$J$64:$AD$107,MATCH($D70,'[1]2.3 CG_TA'!$D$64:$D$107,0),MATCH(S$7,'[1]2.3 CG_TA'!$J$7:$AD$7,0))</f>
        <v>0</v>
      </c>
      <c r="T70" s="61">
        <f>INDEX('[1]2.3 CG_TA'!$J$64:$AD$107,MATCH($D70,'[1]2.3 CG_TA'!$D$64:$D$107,0),MATCH(T$7,'[1]2.3 CG_TA'!$J$7:$AD$7,0))</f>
        <v>0</v>
      </c>
      <c r="U70" s="61">
        <f>INDEX('[1]2.3 CG_TA'!$J$64:$AD$107,MATCH($D70,'[1]2.3 CG_TA'!$D$64:$D$107,0),MATCH(U$7,'[1]2.3 CG_TA'!$J$7:$AD$7,0))</f>
        <v>0</v>
      </c>
      <c r="V70" s="61">
        <f>INDEX('[1]2.3 CG_TA'!$J$64:$AD$107,MATCH($D70,'[1]2.3 CG_TA'!$D$64:$D$107,0),MATCH(V$7,'[1]2.3 CG_TA'!$J$7:$AD$7,0))</f>
        <v>0</v>
      </c>
      <c r="W70" s="61">
        <f>INDEX('[1]2.3 CG_TA'!$J$64:$AD$107,MATCH($D70,'[1]2.3 CG_TA'!$D$64:$D$107,0),MATCH(W$7,'[1]2.3 CG_TA'!$J$7:$AD$7,0))</f>
        <v>0</v>
      </c>
      <c r="X70" s="61">
        <f>INDEX('[1]2.3 CG_TA'!$J$64:$AD$107,MATCH($D70,'[1]2.3 CG_TA'!$D$64:$D$107,0),MATCH(X$7,'[1]2.3 CG_TA'!$J$7:$AD$7,0))</f>
        <v>0</v>
      </c>
      <c r="Y70" s="61">
        <f>INDEX('[1]2.3 CG_TA'!$J$64:$AD$107,MATCH($D70,'[1]2.3 CG_TA'!$D$64:$D$107,0),MATCH(Y$7,'[1]2.3 CG_TA'!$J$7:$AD$7,0))</f>
        <v>0</v>
      </c>
    </row>
    <row r="71" spans="4:25" ht="11.25" x14ac:dyDescent="0.15">
      <c r="D71" s="56" t="str">
        <f t="shared" si="25"/>
        <v>8 Dandenong to St. Kilda</v>
      </c>
      <c r="J71" s="61">
        <f>INDEX('[1]2.3 CG_TA'!$J$64:$AD$107,MATCH($D71,'[1]2.3 CG_TA'!$D$64:$D$107,0),MATCH(J$7,'[1]2.3 CG_TA'!$J$7:$AD$7,0))</f>
        <v>319153.45</v>
      </c>
      <c r="K71" s="61">
        <f>INDEX('[1]2.3 CG_TA'!$J$64:$AD$107,MATCH($D71,'[1]2.3 CG_TA'!$D$64:$D$107,0),MATCH(K$7,'[1]2.3 CG_TA'!$J$7:$AD$7,0))</f>
        <v>917325.09</v>
      </c>
      <c r="L71" s="61">
        <f>INDEX('[1]2.3 CG_TA'!$J$64:$AD$107,MATCH($D71,'[1]2.3 CG_TA'!$D$64:$D$107,0),MATCH(L$7,'[1]2.3 CG_TA'!$J$7:$AD$7,0))</f>
        <v>2616566.96</v>
      </c>
      <c r="M71" s="61">
        <f>INDEX('[1]2.3 CG_TA'!$J$64:$AD$107,MATCH($D71,'[1]2.3 CG_TA'!$D$64:$D$107,0),MATCH(M$7,'[1]2.3 CG_TA'!$J$7:$AD$7,0))</f>
        <v>7859408.6500000004</v>
      </c>
      <c r="N71" s="61">
        <f>INDEX('[1]2.3 CG_TA'!$J$64:$AD$107,MATCH($D71,'[1]2.3 CG_TA'!$D$64:$D$107,0),MATCH(N$7,'[1]2.3 CG_TA'!$J$7:$AD$7,0))</f>
        <v>862096.01000000036</v>
      </c>
      <c r="O71" s="61">
        <f>INDEX('[1]2.3 CG_TA'!$J$64:$AD$107,MATCH($D71,'[1]2.3 CG_TA'!$D$64:$D$107,0),MATCH(O$7,'[1]2.3 CG_TA'!$J$7:$AD$7,0))</f>
        <v>1079363.17</v>
      </c>
      <c r="P71" s="61">
        <f>INDEX('[1]2.3 CG_TA'!$J$64:$AD$107,MATCH($D71,'[1]2.3 CG_TA'!$D$64:$D$107,0),MATCH(P$7,'[1]2.3 CG_TA'!$J$7:$AD$7,0))</f>
        <v>-289.48999999999978</v>
      </c>
      <c r="Q71" s="61">
        <f>INDEX('[1]2.3 CG_TA'!$J$64:$AD$107,MATCH($D71,'[1]2.3 CG_TA'!$D$64:$D$107,0),MATCH(Q$7,'[1]2.3 CG_TA'!$J$7:$AD$7,0))</f>
        <v>0</v>
      </c>
      <c r="R71" s="61">
        <f>INDEX('[1]2.3 CG_TA'!$J$64:$AD$107,MATCH($D71,'[1]2.3 CG_TA'!$D$64:$D$107,0),MATCH(R$7,'[1]2.3 CG_TA'!$J$7:$AD$7,0))</f>
        <v>0</v>
      </c>
      <c r="S71" s="61">
        <f>INDEX('[1]2.3 CG_TA'!$J$64:$AD$107,MATCH($D71,'[1]2.3 CG_TA'!$D$64:$D$107,0),MATCH(S$7,'[1]2.3 CG_TA'!$J$7:$AD$7,0))</f>
        <v>0</v>
      </c>
      <c r="T71" s="61">
        <f>INDEX('[1]2.3 CG_TA'!$J$64:$AD$107,MATCH($D71,'[1]2.3 CG_TA'!$D$64:$D$107,0),MATCH(T$7,'[1]2.3 CG_TA'!$J$7:$AD$7,0))</f>
        <v>0</v>
      </c>
      <c r="U71" s="61">
        <f>INDEX('[1]2.3 CG_TA'!$J$64:$AD$107,MATCH($D71,'[1]2.3 CG_TA'!$D$64:$D$107,0),MATCH(U$7,'[1]2.3 CG_TA'!$J$7:$AD$7,0))</f>
        <v>0</v>
      </c>
      <c r="V71" s="61">
        <f>INDEX('[1]2.3 CG_TA'!$J$64:$AD$107,MATCH($D71,'[1]2.3 CG_TA'!$D$64:$D$107,0),MATCH(V$7,'[1]2.3 CG_TA'!$J$7:$AD$7,0))</f>
        <v>0</v>
      </c>
      <c r="W71" s="61">
        <f>INDEX('[1]2.3 CG_TA'!$J$64:$AD$107,MATCH($D71,'[1]2.3 CG_TA'!$D$64:$D$107,0),MATCH(W$7,'[1]2.3 CG_TA'!$J$7:$AD$7,0))</f>
        <v>0</v>
      </c>
      <c r="X71" s="61">
        <f>INDEX('[1]2.3 CG_TA'!$J$64:$AD$107,MATCH($D71,'[1]2.3 CG_TA'!$D$64:$D$107,0),MATCH(X$7,'[1]2.3 CG_TA'!$J$7:$AD$7,0))</f>
        <v>0</v>
      </c>
      <c r="Y71" s="61">
        <f>INDEX('[1]2.3 CG_TA'!$J$64:$AD$107,MATCH($D71,'[1]2.3 CG_TA'!$D$64:$D$107,0),MATCH(Y$7,'[1]2.3 CG_TA'!$J$7:$AD$7,0))</f>
        <v>0</v>
      </c>
    </row>
    <row r="72" spans="4:25" ht="11.25" x14ac:dyDescent="0.15">
      <c r="D72" s="56" t="str">
        <f t="shared" si="25"/>
        <v>9 St. Kilda to Werribee</v>
      </c>
      <c r="J72" s="61">
        <f>INDEX('[1]2.3 CG_TA'!$J$64:$AD$107,MATCH($D72,'[1]2.3 CG_TA'!$D$64:$D$107,0),MATCH(J$7,'[1]2.3 CG_TA'!$J$7:$AD$7,0))</f>
        <v>340920.85</v>
      </c>
      <c r="K72" s="61">
        <f>INDEX('[1]2.3 CG_TA'!$J$64:$AD$107,MATCH($D72,'[1]2.3 CG_TA'!$D$64:$D$107,0),MATCH(K$7,'[1]2.3 CG_TA'!$J$7:$AD$7,0))</f>
        <v>115343.54</v>
      </c>
      <c r="L72" s="61">
        <f>INDEX('[1]2.3 CG_TA'!$J$64:$AD$107,MATCH($D72,'[1]2.3 CG_TA'!$D$64:$D$107,0),MATCH(L$7,'[1]2.3 CG_TA'!$J$7:$AD$7,0))</f>
        <v>51626.11</v>
      </c>
      <c r="M72" s="61">
        <f>INDEX('[1]2.3 CG_TA'!$J$64:$AD$107,MATCH($D72,'[1]2.3 CG_TA'!$D$64:$D$107,0),MATCH(M$7,'[1]2.3 CG_TA'!$J$7:$AD$7,0))</f>
        <v>218749.12</v>
      </c>
      <c r="N72" s="61">
        <f>INDEX('[1]2.3 CG_TA'!$J$64:$AD$107,MATCH($D72,'[1]2.3 CG_TA'!$D$64:$D$107,0),MATCH(N$7,'[1]2.3 CG_TA'!$J$7:$AD$7,0))</f>
        <v>-27295.65</v>
      </c>
      <c r="O72" s="61">
        <f>INDEX('[1]2.3 CG_TA'!$J$64:$AD$107,MATCH($D72,'[1]2.3 CG_TA'!$D$64:$D$107,0),MATCH(O$7,'[1]2.3 CG_TA'!$J$7:$AD$7,0))</f>
        <v>1526.9</v>
      </c>
      <c r="P72" s="61">
        <f>INDEX('[1]2.3 CG_TA'!$J$64:$AD$107,MATCH($D72,'[1]2.3 CG_TA'!$D$64:$D$107,0),MATCH(P$7,'[1]2.3 CG_TA'!$J$7:$AD$7,0))</f>
        <v>0</v>
      </c>
      <c r="Q72" s="61">
        <f>INDEX('[1]2.3 CG_TA'!$J$64:$AD$107,MATCH($D72,'[1]2.3 CG_TA'!$D$64:$D$107,0),MATCH(Q$7,'[1]2.3 CG_TA'!$J$7:$AD$7,0))</f>
        <v>0</v>
      </c>
      <c r="R72" s="61">
        <f>INDEX('[1]2.3 CG_TA'!$J$64:$AD$107,MATCH($D72,'[1]2.3 CG_TA'!$D$64:$D$107,0),MATCH(R$7,'[1]2.3 CG_TA'!$J$7:$AD$7,0))</f>
        <v>0</v>
      </c>
      <c r="S72" s="61">
        <f>INDEX('[1]2.3 CG_TA'!$J$64:$AD$107,MATCH($D72,'[1]2.3 CG_TA'!$D$64:$D$107,0),MATCH(S$7,'[1]2.3 CG_TA'!$J$7:$AD$7,0))</f>
        <v>0</v>
      </c>
      <c r="T72" s="61">
        <f>INDEX('[1]2.3 CG_TA'!$J$64:$AD$107,MATCH($D72,'[1]2.3 CG_TA'!$D$64:$D$107,0),MATCH(T$7,'[1]2.3 CG_TA'!$J$7:$AD$7,0))</f>
        <v>0</v>
      </c>
      <c r="U72" s="61">
        <f>INDEX('[1]2.3 CG_TA'!$J$64:$AD$107,MATCH($D72,'[1]2.3 CG_TA'!$D$64:$D$107,0),MATCH(U$7,'[1]2.3 CG_TA'!$J$7:$AD$7,0))</f>
        <v>0</v>
      </c>
      <c r="V72" s="61">
        <f>INDEX('[1]2.3 CG_TA'!$J$64:$AD$107,MATCH($D72,'[1]2.3 CG_TA'!$D$64:$D$107,0),MATCH(V$7,'[1]2.3 CG_TA'!$J$7:$AD$7,0))</f>
        <v>0</v>
      </c>
      <c r="W72" s="61">
        <f>INDEX('[1]2.3 CG_TA'!$J$64:$AD$107,MATCH($D72,'[1]2.3 CG_TA'!$D$64:$D$107,0),MATCH(W$7,'[1]2.3 CG_TA'!$J$7:$AD$7,0))</f>
        <v>0</v>
      </c>
      <c r="X72" s="61">
        <f>INDEX('[1]2.3 CG_TA'!$J$64:$AD$107,MATCH($D72,'[1]2.3 CG_TA'!$D$64:$D$107,0),MATCH(X$7,'[1]2.3 CG_TA'!$J$7:$AD$7,0))</f>
        <v>0</v>
      </c>
      <c r="Y72" s="61">
        <f>INDEX('[1]2.3 CG_TA'!$J$64:$AD$107,MATCH($D72,'[1]2.3 CG_TA'!$D$64:$D$107,0),MATCH(Y$7,'[1]2.3 CG_TA'!$J$7:$AD$7,0))</f>
        <v>0</v>
      </c>
    </row>
    <row r="73" spans="4:25" ht="11.25" x14ac:dyDescent="0.15">
      <c r="D73" s="56" t="str">
        <f t="shared" si="25"/>
        <v>10 Werribee to Geelong</v>
      </c>
      <c r="J73" s="61">
        <f>INDEX('[1]2.3 CG_TA'!$J$64:$AD$107,MATCH($D73,'[1]2.3 CG_TA'!$D$64:$D$107,0),MATCH(J$7,'[1]2.3 CG_TA'!$J$7:$AD$7,0))</f>
        <v>0</v>
      </c>
      <c r="K73" s="61">
        <f>INDEX('[1]2.3 CG_TA'!$J$64:$AD$107,MATCH($D73,'[1]2.3 CG_TA'!$D$64:$D$107,0),MATCH(K$7,'[1]2.3 CG_TA'!$J$7:$AD$7,0))</f>
        <v>0</v>
      </c>
      <c r="L73" s="61">
        <f>INDEX('[1]2.3 CG_TA'!$J$64:$AD$107,MATCH($D73,'[1]2.3 CG_TA'!$D$64:$D$107,0),MATCH(L$7,'[1]2.3 CG_TA'!$J$7:$AD$7,0))</f>
        <v>0</v>
      </c>
      <c r="M73" s="61">
        <f>INDEX('[1]2.3 CG_TA'!$J$64:$AD$107,MATCH($D73,'[1]2.3 CG_TA'!$D$64:$D$107,0),MATCH(M$7,'[1]2.3 CG_TA'!$J$7:$AD$7,0))</f>
        <v>0</v>
      </c>
      <c r="N73" s="61">
        <f>INDEX('[1]2.3 CG_TA'!$J$64:$AD$107,MATCH($D73,'[1]2.3 CG_TA'!$D$64:$D$107,0),MATCH(N$7,'[1]2.3 CG_TA'!$J$7:$AD$7,0))</f>
        <v>0</v>
      </c>
      <c r="O73" s="61">
        <f>INDEX('[1]2.3 CG_TA'!$J$64:$AD$107,MATCH($D73,'[1]2.3 CG_TA'!$D$64:$D$107,0),MATCH(O$7,'[1]2.3 CG_TA'!$J$7:$AD$7,0))</f>
        <v>0</v>
      </c>
      <c r="P73" s="61">
        <f>INDEX('[1]2.3 CG_TA'!$J$64:$AD$107,MATCH($D73,'[1]2.3 CG_TA'!$D$64:$D$107,0),MATCH(P$7,'[1]2.3 CG_TA'!$J$7:$AD$7,0))</f>
        <v>0</v>
      </c>
      <c r="Q73" s="61">
        <f>INDEX('[1]2.3 CG_TA'!$J$64:$AD$107,MATCH($D73,'[1]2.3 CG_TA'!$D$64:$D$107,0),MATCH(Q$7,'[1]2.3 CG_TA'!$J$7:$AD$7,0))</f>
        <v>0</v>
      </c>
      <c r="R73" s="61">
        <f>INDEX('[1]2.3 CG_TA'!$J$64:$AD$107,MATCH($D73,'[1]2.3 CG_TA'!$D$64:$D$107,0),MATCH(R$7,'[1]2.3 CG_TA'!$J$7:$AD$7,0))</f>
        <v>0</v>
      </c>
      <c r="S73" s="61">
        <f>INDEX('[1]2.3 CG_TA'!$J$64:$AD$107,MATCH($D73,'[1]2.3 CG_TA'!$D$64:$D$107,0),MATCH(S$7,'[1]2.3 CG_TA'!$J$7:$AD$7,0))</f>
        <v>0</v>
      </c>
      <c r="T73" s="61">
        <f>INDEX('[1]2.3 CG_TA'!$J$64:$AD$107,MATCH($D73,'[1]2.3 CG_TA'!$D$64:$D$107,0),MATCH(T$7,'[1]2.3 CG_TA'!$J$7:$AD$7,0))</f>
        <v>0</v>
      </c>
      <c r="U73" s="61">
        <f>INDEX('[1]2.3 CG_TA'!$J$64:$AD$107,MATCH($D73,'[1]2.3 CG_TA'!$D$64:$D$107,0),MATCH(U$7,'[1]2.3 CG_TA'!$J$7:$AD$7,0))</f>
        <v>0</v>
      </c>
      <c r="V73" s="61">
        <f>INDEX('[1]2.3 CG_TA'!$J$64:$AD$107,MATCH($D73,'[1]2.3 CG_TA'!$D$64:$D$107,0),MATCH(V$7,'[1]2.3 CG_TA'!$J$7:$AD$7,0))</f>
        <v>0</v>
      </c>
      <c r="W73" s="61">
        <f>INDEX('[1]2.3 CG_TA'!$J$64:$AD$107,MATCH($D73,'[1]2.3 CG_TA'!$D$64:$D$107,0),MATCH(W$7,'[1]2.3 CG_TA'!$J$7:$AD$7,0))</f>
        <v>0</v>
      </c>
      <c r="X73" s="61">
        <f>INDEX('[1]2.3 CG_TA'!$J$64:$AD$107,MATCH($D73,'[1]2.3 CG_TA'!$D$64:$D$107,0),MATCH(X$7,'[1]2.3 CG_TA'!$J$7:$AD$7,0))</f>
        <v>0</v>
      </c>
      <c r="Y73" s="61">
        <f>INDEX('[1]2.3 CG_TA'!$J$64:$AD$107,MATCH($D73,'[1]2.3 CG_TA'!$D$64:$D$107,0),MATCH(Y$7,'[1]2.3 CG_TA'!$J$7:$AD$7,0))</f>
        <v>0</v>
      </c>
    </row>
    <row r="74" spans="4:25" ht="11.25" x14ac:dyDescent="0.15">
      <c r="D74" s="56" t="str">
        <f t="shared" si="25"/>
        <v>11 Brooklyn to Ballan Junction</v>
      </c>
      <c r="J74" s="61">
        <f>INDEX('[1]2.3 CG_TA'!$J$64:$AD$107,MATCH($D74,'[1]2.3 CG_TA'!$D$64:$D$107,0),MATCH(J$7,'[1]2.3 CG_TA'!$J$7:$AD$7,0))</f>
        <v>713158.27</v>
      </c>
      <c r="K74" s="61">
        <f>INDEX('[1]2.3 CG_TA'!$J$64:$AD$107,MATCH($D74,'[1]2.3 CG_TA'!$D$64:$D$107,0),MATCH(K$7,'[1]2.3 CG_TA'!$J$7:$AD$7,0))</f>
        <v>96840.029999999984</v>
      </c>
      <c r="L74" s="61">
        <f>INDEX('[1]2.3 CG_TA'!$J$64:$AD$107,MATCH($D74,'[1]2.3 CG_TA'!$D$64:$D$107,0),MATCH(L$7,'[1]2.3 CG_TA'!$J$7:$AD$7,0))</f>
        <v>0</v>
      </c>
      <c r="M74" s="61">
        <f>INDEX('[1]2.3 CG_TA'!$J$64:$AD$107,MATCH($D74,'[1]2.3 CG_TA'!$D$64:$D$107,0),MATCH(M$7,'[1]2.3 CG_TA'!$J$7:$AD$7,0))</f>
        <v>0</v>
      </c>
      <c r="N74" s="61">
        <f>INDEX('[1]2.3 CG_TA'!$J$64:$AD$107,MATCH($D74,'[1]2.3 CG_TA'!$D$64:$D$107,0),MATCH(N$7,'[1]2.3 CG_TA'!$J$7:$AD$7,0))</f>
        <v>0</v>
      </c>
      <c r="O74" s="61">
        <f>INDEX('[1]2.3 CG_TA'!$J$64:$AD$107,MATCH($D74,'[1]2.3 CG_TA'!$D$64:$D$107,0),MATCH(O$7,'[1]2.3 CG_TA'!$J$7:$AD$7,0))</f>
        <v>0</v>
      </c>
      <c r="P74" s="61">
        <f>INDEX('[1]2.3 CG_TA'!$J$64:$AD$107,MATCH($D74,'[1]2.3 CG_TA'!$D$64:$D$107,0),MATCH(P$7,'[1]2.3 CG_TA'!$J$7:$AD$7,0))</f>
        <v>0</v>
      </c>
      <c r="Q74" s="61">
        <f>INDEX('[1]2.3 CG_TA'!$J$64:$AD$107,MATCH($D74,'[1]2.3 CG_TA'!$D$64:$D$107,0),MATCH(Q$7,'[1]2.3 CG_TA'!$J$7:$AD$7,0))</f>
        <v>0</v>
      </c>
      <c r="R74" s="61">
        <f>INDEX('[1]2.3 CG_TA'!$J$64:$AD$107,MATCH($D74,'[1]2.3 CG_TA'!$D$64:$D$107,0),MATCH(R$7,'[1]2.3 CG_TA'!$J$7:$AD$7,0))</f>
        <v>0</v>
      </c>
      <c r="S74" s="61">
        <f>INDEX('[1]2.3 CG_TA'!$J$64:$AD$107,MATCH($D74,'[1]2.3 CG_TA'!$D$64:$D$107,0),MATCH(S$7,'[1]2.3 CG_TA'!$J$7:$AD$7,0))</f>
        <v>0</v>
      </c>
      <c r="T74" s="61">
        <f>INDEX('[1]2.3 CG_TA'!$J$64:$AD$107,MATCH($D74,'[1]2.3 CG_TA'!$D$64:$D$107,0),MATCH(T$7,'[1]2.3 CG_TA'!$J$7:$AD$7,0))</f>
        <v>0</v>
      </c>
      <c r="U74" s="61">
        <f>INDEX('[1]2.3 CG_TA'!$J$64:$AD$107,MATCH($D74,'[1]2.3 CG_TA'!$D$64:$D$107,0),MATCH(U$7,'[1]2.3 CG_TA'!$J$7:$AD$7,0))</f>
        <v>0</v>
      </c>
      <c r="V74" s="61">
        <f>INDEX('[1]2.3 CG_TA'!$J$64:$AD$107,MATCH($D74,'[1]2.3 CG_TA'!$D$64:$D$107,0),MATCH(V$7,'[1]2.3 CG_TA'!$J$7:$AD$7,0))</f>
        <v>0</v>
      </c>
      <c r="W74" s="61">
        <f>INDEX('[1]2.3 CG_TA'!$J$64:$AD$107,MATCH($D74,'[1]2.3 CG_TA'!$D$64:$D$107,0),MATCH(W$7,'[1]2.3 CG_TA'!$J$7:$AD$7,0))</f>
        <v>0</v>
      </c>
      <c r="X74" s="61">
        <f>INDEX('[1]2.3 CG_TA'!$J$64:$AD$107,MATCH($D74,'[1]2.3 CG_TA'!$D$64:$D$107,0),MATCH(X$7,'[1]2.3 CG_TA'!$J$7:$AD$7,0))</f>
        <v>0</v>
      </c>
      <c r="Y74" s="61">
        <f>INDEX('[1]2.3 CG_TA'!$J$64:$AD$107,MATCH($D74,'[1]2.3 CG_TA'!$D$64:$D$107,0),MATCH(Y$7,'[1]2.3 CG_TA'!$J$7:$AD$7,0))</f>
        <v>0</v>
      </c>
    </row>
    <row r="75" spans="4:25" ht="11.25" x14ac:dyDescent="0.15">
      <c r="D75" s="56" t="str">
        <f t="shared" si="25"/>
        <v>12 Ballan Junction to Ballarat</v>
      </c>
      <c r="J75" s="61">
        <f>INDEX('[1]2.3 CG_TA'!$J$64:$AD$107,MATCH($D75,'[1]2.3 CG_TA'!$D$64:$D$107,0),MATCH(J$7,'[1]2.3 CG_TA'!$J$7:$AD$7,0))</f>
        <v>0</v>
      </c>
      <c r="K75" s="61">
        <f>INDEX('[1]2.3 CG_TA'!$J$64:$AD$107,MATCH($D75,'[1]2.3 CG_TA'!$D$64:$D$107,0),MATCH(K$7,'[1]2.3 CG_TA'!$J$7:$AD$7,0))</f>
        <v>0</v>
      </c>
      <c r="L75" s="61">
        <f>INDEX('[1]2.3 CG_TA'!$J$64:$AD$107,MATCH($D75,'[1]2.3 CG_TA'!$D$64:$D$107,0),MATCH(L$7,'[1]2.3 CG_TA'!$J$7:$AD$7,0))</f>
        <v>0</v>
      </c>
      <c r="M75" s="61">
        <f>INDEX('[1]2.3 CG_TA'!$J$64:$AD$107,MATCH($D75,'[1]2.3 CG_TA'!$D$64:$D$107,0),MATCH(M$7,'[1]2.3 CG_TA'!$J$7:$AD$7,0))</f>
        <v>0</v>
      </c>
      <c r="N75" s="61">
        <f>INDEX('[1]2.3 CG_TA'!$J$64:$AD$107,MATCH($D75,'[1]2.3 CG_TA'!$D$64:$D$107,0),MATCH(N$7,'[1]2.3 CG_TA'!$J$7:$AD$7,0))</f>
        <v>0</v>
      </c>
      <c r="O75" s="61">
        <f>INDEX('[1]2.3 CG_TA'!$J$64:$AD$107,MATCH($D75,'[1]2.3 CG_TA'!$D$64:$D$107,0),MATCH(O$7,'[1]2.3 CG_TA'!$J$7:$AD$7,0))</f>
        <v>0</v>
      </c>
      <c r="P75" s="61">
        <f>INDEX('[1]2.3 CG_TA'!$J$64:$AD$107,MATCH($D75,'[1]2.3 CG_TA'!$D$64:$D$107,0),MATCH(P$7,'[1]2.3 CG_TA'!$J$7:$AD$7,0))</f>
        <v>0</v>
      </c>
      <c r="Q75" s="61">
        <f>INDEX('[1]2.3 CG_TA'!$J$64:$AD$107,MATCH($D75,'[1]2.3 CG_TA'!$D$64:$D$107,0),MATCH(Q$7,'[1]2.3 CG_TA'!$J$7:$AD$7,0))</f>
        <v>0</v>
      </c>
      <c r="R75" s="61">
        <f>INDEX('[1]2.3 CG_TA'!$J$64:$AD$107,MATCH($D75,'[1]2.3 CG_TA'!$D$64:$D$107,0),MATCH(R$7,'[1]2.3 CG_TA'!$J$7:$AD$7,0))</f>
        <v>0</v>
      </c>
      <c r="S75" s="61">
        <f>INDEX('[1]2.3 CG_TA'!$J$64:$AD$107,MATCH($D75,'[1]2.3 CG_TA'!$D$64:$D$107,0),MATCH(S$7,'[1]2.3 CG_TA'!$J$7:$AD$7,0))</f>
        <v>0</v>
      </c>
      <c r="T75" s="61">
        <f>INDEX('[1]2.3 CG_TA'!$J$64:$AD$107,MATCH($D75,'[1]2.3 CG_TA'!$D$64:$D$107,0),MATCH(T$7,'[1]2.3 CG_TA'!$J$7:$AD$7,0))</f>
        <v>0</v>
      </c>
      <c r="U75" s="61">
        <f>INDEX('[1]2.3 CG_TA'!$J$64:$AD$107,MATCH($D75,'[1]2.3 CG_TA'!$D$64:$D$107,0),MATCH(U$7,'[1]2.3 CG_TA'!$J$7:$AD$7,0))</f>
        <v>0</v>
      </c>
      <c r="V75" s="61">
        <f>INDEX('[1]2.3 CG_TA'!$J$64:$AD$107,MATCH($D75,'[1]2.3 CG_TA'!$D$64:$D$107,0),MATCH(V$7,'[1]2.3 CG_TA'!$J$7:$AD$7,0))</f>
        <v>0</v>
      </c>
      <c r="W75" s="61">
        <f>INDEX('[1]2.3 CG_TA'!$J$64:$AD$107,MATCH($D75,'[1]2.3 CG_TA'!$D$64:$D$107,0),MATCH(W$7,'[1]2.3 CG_TA'!$J$7:$AD$7,0))</f>
        <v>0</v>
      </c>
      <c r="X75" s="61">
        <f>INDEX('[1]2.3 CG_TA'!$J$64:$AD$107,MATCH($D75,'[1]2.3 CG_TA'!$D$64:$D$107,0),MATCH(X$7,'[1]2.3 CG_TA'!$J$7:$AD$7,0))</f>
        <v>0</v>
      </c>
      <c r="Y75" s="61">
        <f>INDEX('[1]2.3 CG_TA'!$J$64:$AD$107,MATCH($D75,'[1]2.3 CG_TA'!$D$64:$D$107,0),MATCH(Y$7,'[1]2.3 CG_TA'!$J$7:$AD$7,0))</f>
        <v>0</v>
      </c>
    </row>
    <row r="76" spans="4:25" ht="11.25" x14ac:dyDescent="0.15">
      <c r="D76" s="56" t="str">
        <f t="shared" si="25"/>
        <v>13 Wollert to Euroa</v>
      </c>
      <c r="J76" s="61">
        <f>INDEX('[1]2.3 CG_TA'!$J$64:$AD$107,MATCH($D76,'[1]2.3 CG_TA'!$D$64:$D$107,0),MATCH(J$7,'[1]2.3 CG_TA'!$J$7:$AD$7,0))</f>
        <v>860432.33999999915</v>
      </c>
      <c r="K76" s="61">
        <f>INDEX('[1]2.3 CG_TA'!$J$64:$AD$107,MATCH($D76,'[1]2.3 CG_TA'!$D$64:$D$107,0),MATCH(K$7,'[1]2.3 CG_TA'!$J$7:$AD$7,0))</f>
        <v>15153.320000000065</v>
      </c>
      <c r="L76" s="61">
        <f>INDEX('[1]2.3 CG_TA'!$J$64:$AD$107,MATCH($D76,'[1]2.3 CG_TA'!$D$64:$D$107,0),MATCH(L$7,'[1]2.3 CG_TA'!$J$7:$AD$7,0))</f>
        <v>-42.39</v>
      </c>
      <c r="M76" s="61">
        <f>INDEX('[1]2.3 CG_TA'!$J$64:$AD$107,MATCH($D76,'[1]2.3 CG_TA'!$D$64:$D$107,0),MATCH(M$7,'[1]2.3 CG_TA'!$J$7:$AD$7,0))</f>
        <v>0</v>
      </c>
      <c r="N76" s="61">
        <f>INDEX('[1]2.3 CG_TA'!$J$64:$AD$107,MATCH($D76,'[1]2.3 CG_TA'!$D$64:$D$107,0),MATCH(N$7,'[1]2.3 CG_TA'!$J$7:$AD$7,0))</f>
        <v>0</v>
      </c>
      <c r="O76" s="61">
        <f>INDEX('[1]2.3 CG_TA'!$J$64:$AD$107,MATCH($D76,'[1]2.3 CG_TA'!$D$64:$D$107,0),MATCH(O$7,'[1]2.3 CG_TA'!$J$7:$AD$7,0))</f>
        <v>0</v>
      </c>
      <c r="P76" s="61">
        <f>INDEX('[1]2.3 CG_TA'!$J$64:$AD$107,MATCH($D76,'[1]2.3 CG_TA'!$D$64:$D$107,0),MATCH(P$7,'[1]2.3 CG_TA'!$J$7:$AD$7,0))</f>
        <v>0</v>
      </c>
      <c r="Q76" s="61">
        <f>INDEX('[1]2.3 CG_TA'!$J$64:$AD$107,MATCH($D76,'[1]2.3 CG_TA'!$D$64:$D$107,0),MATCH(Q$7,'[1]2.3 CG_TA'!$J$7:$AD$7,0))</f>
        <v>0</v>
      </c>
      <c r="R76" s="61">
        <f>INDEX('[1]2.3 CG_TA'!$J$64:$AD$107,MATCH($D76,'[1]2.3 CG_TA'!$D$64:$D$107,0),MATCH(R$7,'[1]2.3 CG_TA'!$J$7:$AD$7,0))</f>
        <v>0</v>
      </c>
      <c r="S76" s="61">
        <f>INDEX('[1]2.3 CG_TA'!$J$64:$AD$107,MATCH($D76,'[1]2.3 CG_TA'!$D$64:$D$107,0),MATCH(S$7,'[1]2.3 CG_TA'!$J$7:$AD$7,0))</f>
        <v>0</v>
      </c>
      <c r="T76" s="61">
        <f>INDEX('[1]2.3 CG_TA'!$J$64:$AD$107,MATCH($D76,'[1]2.3 CG_TA'!$D$64:$D$107,0),MATCH(T$7,'[1]2.3 CG_TA'!$J$7:$AD$7,0))</f>
        <v>0</v>
      </c>
      <c r="U76" s="61">
        <f>INDEX('[1]2.3 CG_TA'!$J$64:$AD$107,MATCH($D76,'[1]2.3 CG_TA'!$D$64:$D$107,0),MATCH(U$7,'[1]2.3 CG_TA'!$J$7:$AD$7,0))</f>
        <v>0</v>
      </c>
      <c r="V76" s="61">
        <f>INDEX('[1]2.3 CG_TA'!$J$64:$AD$107,MATCH($D76,'[1]2.3 CG_TA'!$D$64:$D$107,0),MATCH(V$7,'[1]2.3 CG_TA'!$J$7:$AD$7,0))</f>
        <v>0</v>
      </c>
      <c r="W76" s="61">
        <f>INDEX('[1]2.3 CG_TA'!$J$64:$AD$107,MATCH($D76,'[1]2.3 CG_TA'!$D$64:$D$107,0),MATCH(W$7,'[1]2.3 CG_TA'!$J$7:$AD$7,0))</f>
        <v>0</v>
      </c>
      <c r="X76" s="61">
        <f>INDEX('[1]2.3 CG_TA'!$J$64:$AD$107,MATCH($D76,'[1]2.3 CG_TA'!$D$64:$D$107,0),MATCH(X$7,'[1]2.3 CG_TA'!$J$7:$AD$7,0))</f>
        <v>0</v>
      </c>
      <c r="Y76" s="61">
        <f>INDEX('[1]2.3 CG_TA'!$J$64:$AD$107,MATCH($D76,'[1]2.3 CG_TA'!$D$64:$D$107,0),MATCH(Y$7,'[1]2.3 CG_TA'!$J$7:$AD$7,0))</f>
        <v>0</v>
      </c>
    </row>
    <row r="77" spans="4:25" ht="11.25" x14ac:dyDescent="0.15">
      <c r="D77" s="56" t="str">
        <f t="shared" si="25"/>
        <v>14 Ballan Junction to Daylesford Jctn</v>
      </c>
      <c r="J77" s="61">
        <f>INDEX('[1]2.3 CG_TA'!$J$64:$AD$107,MATCH($D77,'[1]2.3 CG_TA'!$D$64:$D$107,0),MATCH(J$7,'[1]2.3 CG_TA'!$J$7:$AD$7,0))</f>
        <v>0</v>
      </c>
      <c r="K77" s="61">
        <f>INDEX('[1]2.3 CG_TA'!$J$64:$AD$107,MATCH($D77,'[1]2.3 CG_TA'!$D$64:$D$107,0),MATCH(K$7,'[1]2.3 CG_TA'!$J$7:$AD$7,0))</f>
        <v>0</v>
      </c>
      <c r="L77" s="61">
        <f>INDEX('[1]2.3 CG_TA'!$J$64:$AD$107,MATCH($D77,'[1]2.3 CG_TA'!$D$64:$D$107,0),MATCH(L$7,'[1]2.3 CG_TA'!$J$7:$AD$7,0))</f>
        <v>0</v>
      </c>
      <c r="M77" s="61">
        <f>INDEX('[1]2.3 CG_TA'!$J$64:$AD$107,MATCH($D77,'[1]2.3 CG_TA'!$D$64:$D$107,0),MATCH(M$7,'[1]2.3 CG_TA'!$J$7:$AD$7,0))</f>
        <v>0</v>
      </c>
      <c r="N77" s="61">
        <f>INDEX('[1]2.3 CG_TA'!$J$64:$AD$107,MATCH($D77,'[1]2.3 CG_TA'!$D$64:$D$107,0),MATCH(N$7,'[1]2.3 CG_TA'!$J$7:$AD$7,0))</f>
        <v>0</v>
      </c>
      <c r="O77" s="61">
        <f>INDEX('[1]2.3 CG_TA'!$J$64:$AD$107,MATCH($D77,'[1]2.3 CG_TA'!$D$64:$D$107,0),MATCH(O$7,'[1]2.3 CG_TA'!$J$7:$AD$7,0))</f>
        <v>0</v>
      </c>
      <c r="P77" s="61">
        <f>INDEX('[1]2.3 CG_TA'!$J$64:$AD$107,MATCH($D77,'[1]2.3 CG_TA'!$D$64:$D$107,0),MATCH(P$7,'[1]2.3 CG_TA'!$J$7:$AD$7,0))</f>
        <v>0</v>
      </c>
      <c r="Q77" s="61">
        <f>INDEX('[1]2.3 CG_TA'!$J$64:$AD$107,MATCH($D77,'[1]2.3 CG_TA'!$D$64:$D$107,0),MATCH(Q$7,'[1]2.3 CG_TA'!$J$7:$AD$7,0))</f>
        <v>0</v>
      </c>
      <c r="R77" s="61">
        <f>INDEX('[1]2.3 CG_TA'!$J$64:$AD$107,MATCH($D77,'[1]2.3 CG_TA'!$D$64:$D$107,0),MATCH(R$7,'[1]2.3 CG_TA'!$J$7:$AD$7,0))</f>
        <v>0</v>
      </c>
      <c r="S77" s="61">
        <f>INDEX('[1]2.3 CG_TA'!$J$64:$AD$107,MATCH($D77,'[1]2.3 CG_TA'!$D$64:$D$107,0),MATCH(S$7,'[1]2.3 CG_TA'!$J$7:$AD$7,0))</f>
        <v>0</v>
      </c>
      <c r="T77" s="61">
        <f>INDEX('[1]2.3 CG_TA'!$J$64:$AD$107,MATCH($D77,'[1]2.3 CG_TA'!$D$64:$D$107,0),MATCH(T$7,'[1]2.3 CG_TA'!$J$7:$AD$7,0))</f>
        <v>0</v>
      </c>
      <c r="U77" s="61">
        <f>INDEX('[1]2.3 CG_TA'!$J$64:$AD$107,MATCH($D77,'[1]2.3 CG_TA'!$D$64:$D$107,0),MATCH(U$7,'[1]2.3 CG_TA'!$J$7:$AD$7,0))</f>
        <v>0</v>
      </c>
      <c r="V77" s="61">
        <f>INDEX('[1]2.3 CG_TA'!$J$64:$AD$107,MATCH($D77,'[1]2.3 CG_TA'!$D$64:$D$107,0),MATCH(V$7,'[1]2.3 CG_TA'!$J$7:$AD$7,0))</f>
        <v>0</v>
      </c>
      <c r="W77" s="61">
        <f>INDEX('[1]2.3 CG_TA'!$J$64:$AD$107,MATCH($D77,'[1]2.3 CG_TA'!$D$64:$D$107,0),MATCH(W$7,'[1]2.3 CG_TA'!$J$7:$AD$7,0))</f>
        <v>0</v>
      </c>
      <c r="X77" s="61">
        <f>INDEX('[1]2.3 CG_TA'!$J$64:$AD$107,MATCH($D77,'[1]2.3 CG_TA'!$D$64:$D$107,0),MATCH(X$7,'[1]2.3 CG_TA'!$J$7:$AD$7,0))</f>
        <v>0</v>
      </c>
      <c r="Y77" s="61">
        <f>INDEX('[1]2.3 CG_TA'!$J$64:$AD$107,MATCH($D77,'[1]2.3 CG_TA'!$D$64:$D$107,0),MATCH(Y$7,'[1]2.3 CG_TA'!$J$7:$AD$7,0))</f>
        <v>0</v>
      </c>
    </row>
    <row r="78" spans="4:25" ht="11.25" x14ac:dyDescent="0.15">
      <c r="D78" s="56" t="str">
        <f t="shared" si="25"/>
        <v>15 Daylesford Junction to Bendigo</v>
      </c>
      <c r="J78" s="61">
        <f>INDEX('[1]2.3 CG_TA'!$J$64:$AD$107,MATCH($D78,'[1]2.3 CG_TA'!$D$64:$D$107,0),MATCH(J$7,'[1]2.3 CG_TA'!$J$7:$AD$7,0))</f>
        <v>0</v>
      </c>
      <c r="K78" s="61">
        <f>INDEX('[1]2.3 CG_TA'!$J$64:$AD$107,MATCH($D78,'[1]2.3 CG_TA'!$D$64:$D$107,0),MATCH(K$7,'[1]2.3 CG_TA'!$J$7:$AD$7,0))</f>
        <v>0</v>
      </c>
      <c r="L78" s="61">
        <f>INDEX('[1]2.3 CG_TA'!$J$64:$AD$107,MATCH($D78,'[1]2.3 CG_TA'!$D$64:$D$107,0),MATCH(L$7,'[1]2.3 CG_TA'!$J$7:$AD$7,0))</f>
        <v>0</v>
      </c>
      <c r="M78" s="61">
        <f>INDEX('[1]2.3 CG_TA'!$J$64:$AD$107,MATCH($D78,'[1]2.3 CG_TA'!$D$64:$D$107,0),MATCH(M$7,'[1]2.3 CG_TA'!$J$7:$AD$7,0))</f>
        <v>0</v>
      </c>
      <c r="N78" s="61">
        <f>INDEX('[1]2.3 CG_TA'!$J$64:$AD$107,MATCH($D78,'[1]2.3 CG_TA'!$D$64:$D$107,0),MATCH(N$7,'[1]2.3 CG_TA'!$J$7:$AD$7,0))</f>
        <v>0</v>
      </c>
      <c r="O78" s="61">
        <f>INDEX('[1]2.3 CG_TA'!$J$64:$AD$107,MATCH($D78,'[1]2.3 CG_TA'!$D$64:$D$107,0),MATCH(O$7,'[1]2.3 CG_TA'!$J$7:$AD$7,0))</f>
        <v>0</v>
      </c>
      <c r="P78" s="61">
        <f>INDEX('[1]2.3 CG_TA'!$J$64:$AD$107,MATCH($D78,'[1]2.3 CG_TA'!$D$64:$D$107,0),MATCH(P$7,'[1]2.3 CG_TA'!$J$7:$AD$7,0))</f>
        <v>0</v>
      </c>
      <c r="Q78" s="61">
        <f>INDEX('[1]2.3 CG_TA'!$J$64:$AD$107,MATCH($D78,'[1]2.3 CG_TA'!$D$64:$D$107,0),MATCH(Q$7,'[1]2.3 CG_TA'!$J$7:$AD$7,0))</f>
        <v>21817.3</v>
      </c>
      <c r="R78" s="61">
        <f>INDEX('[1]2.3 CG_TA'!$J$64:$AD$107,MATCH($D78,'[1]2.3 CG_TA'!$D$64:$D$107,0),MATCH(R$7,'[1]2.3 CG_TA'!$J$7:$AD$7,0))</f>
        <v>972.09</v>
      </c>
      <c r="S78" s="61">
        <f>INDEX('[1]2.3 CG_TA'!$J$64:$AD$107,MATCH($D78,'[1]2.3 CG_TA'!$D$64:$D$107,0),MATCH(S$7,'[1]2.3 CG_TA'!$J$7:$AD$7,0))</f>
        <v>0</v>
      </c>
      <c r="T78" s="61">
        <f>INDEX('[1]2.3 CG_TA'!$J$64:$AD$107,MATCH($D78,'[1]2.3 CG_TA'!$D$64:$D$107,0),MATCH(T$7,'[1]2.3 CG_TA'!$J$7:$AD$7,0))</f>
        <v>135781.50910642574</v>
      </c>
      <c r="U78" s="61">
        <f>INDEX('[1]2.3 CG_TA'!$J$64:$AD$107,MATCH($D78,'[1]2.3 CG_TA'!$D$64:$D$107,0),MATCH(U$7,'[1]2.3 CG_TA'!$J$7:$AD$7,0))</f>
        <v>0</v>
      </c>
      <c r="V78" s="61">
        <f>INDEX('[1]2.3 CG_TA'!$J$64:$AD$107,MATCH($D78,'[1]2.3 CG_TA'!$D$64:$D$107,0),MATCH(V$7,'[1]2.3 CG_TA'!$J$7:$AD$7,0))</f>
        <v>0</v>
      </c>
      <c r="W78" s="61">
        <f>INDEX('[1]2.3 CG_TA'!$J$64:$AD$107,MATCH($D78,'[1]2.3 CG_TA'!$D$64:$D$107,0),MATCH(W$7,'[1]2.3 CG_TA'!$J$7:$AD$7,0))</f>
        <v>0</v>
      </c>
      <c r="X78" s="61">
        <f>INDEX('[1]2.3 CG_TA'!$J$64:$AD$107,MATCH($D78,'[1]2.3 CG_TA'!$D$64:$D$107,0),MATCH(X$7,'[1]2.3 CG_TA'!$J$7:$AD$7,0))</f>
        <v>0</v>
      </c>
      <c r="Y78" s="61">
        <f>INDEX('[1]2.3 CG_TA'!$J$64:$AD$107,MATCH($D78,'[1]2.3 CG_TA'!$D$64:$D$107,0),MATCH(Y$7,'[1]2.3 CG_TA'!$J$7:$AD$7,0))</f>
        <v>0</v>
      </c>
    </row>
    <row r="79" spans="4:25" ht="11.25" x14ac:dyDescent="0.15">
      <c r="D79" s="56" t="str">
        <f t="shared" si="25"/>
        <v>16 Guilford to Maryborough</v>
      </c>
      <c r="J79" s="61">
        <f>INDEX('[1]2.3 CG_TA'!$J$64:$AD$107,MATCH($D79,'[1]2.3 CG_TA'!$D$64:$D$107,0),MATCH(J$7,'[1]2.3 CG_TA'!$J$7:$AD$7,0))</f>
        <v>0</v>
      </c>
      <c r="K79" s="61">
        <f>INDEX('[1]2.3 CG_TA'!$J$64:$AD$107,MATCH($D79,'[1]2.3 CG_TA'!$D$64:$D$107,0),MATCH(K$7,'[1]2.3 CG_TA'!$J$7:$AD$7,0))</f>
        <v>0</v>
      </c>
      <c r="L79" s="61">
        <f>INDEX('[1]2.3 CG_TA'!$J$64:$AD$107,MATCH($D79,'[1]2.3 CG_TA'!$D$64:$D$107,0),MATCH(L$7,'[1]2.3 CG_TA'!$J$7:$AD$7,0))</f>
        <v>0</v>
      </c>
      <c r="M79" s="61">
        <f>INDEX('[1]2.3 CG_TA'!$J$64:$AD$107,MATCH($D79,'[1]2.3 CG_TA'!$D$64:$D$107,0),MATCH(M$7,'[1]2.3 CG_TA'!$J$7:$AD$7,0))</f>
        <v>0</v>
      </c>
      <c r="N79" s="61">
        <f>INDEX('[1]2.3 CG_TA'!$J$64:$AD$107,MATCH($D79,'[1]2.3 CG_TA'!$D$64:$D$107,0),MATCH(N$7,'[1]2.3 CG_TA'!$J$7:$AD$7,0))</f>
        <v>0</v>
      </c>
      <c r="O79" s="61">
        <f>INDEX('[1]2.3 CG_TA'!$J$64:$AD$107,MATCH($D79,'[1]2.3 CG_TA'!$D$64:$D$107,0),MATCH(O$7,'[1]2.3 CG_TA'!$J$7:$AD$7,0))</f>
        <v>0</v>
      </c>
      <c r="P79" s="61">
        <f>INDEX('[1]2.3 CG_TA'!$J$64:$AD$107,MATCH($D79,'[1]2.3 CG_TA'!$D$64:$D$107,0),MATCH(P$7,'[1]2.3 CG_TA'!$J$7:$AD$7,0))</f>
        <v>0</v>
      </c>
      <c r="Q79" s="61">
        <f>INDEX('[1]2.3 CG_TA'!$J$64:$AD$107,MATCH($D79,'[1]2.3 CG_TA'!$D$64:$D$107,0),MATCH(Q$7,'[1]2.3 CG_TA'!$J$7:$AD$7,0))</f>
        <v>0</v>
      </c>
      <c r="R79" s="61">
        <f>INDEX('[1]2.3 CG_TA'!$J$64:$AD$107,MATCH($D79,'[1]2.3 CG_TA'!$D$64:$D$107,0),MATCH(R$7,'[1]2.3 CG_TA'!$J$7:$AD$7,0))</f>
        <v>0</v>
      </c>
      <c r="S79" s="61">
        <f>INDEX('[1]2.3 CG_TA'!$J$64:$AD$107,MATCH($D79,'[1]2.3 CG_TA'!$D$64:$D$107,0),MATCH(S$7,'[1]2.3 CG_TA'!$J$7:$AD$7,0))</f>
        <v>0</v>
      </c>
      <c r="T79" s="61">
        <f>INDEX('[1]2.3 CG_TA'!$J$64:$AD$107,MATCH($D79,'[1]2.3 CG_TA'!$D$64:$D$107,0),MATCH(T$7,'[1]2.3 CG_TA'!$J$7:$AD$7,0))</f>
        <v>0</v>
      </c>
      <c r="U79" s="61">
        <f>INDEX('[1]2.3 CG_TA'!$J$64:$AD$107,MATCH($D79,'[1]2.3 CG_TA'!$D$64:$D$107,0),MATCH(U$7,'[1]2.3 CG_TA'!$J$7:$AD$7,0))</f>
        <v>0</v>
      </c>
      <c r="V79" s="61">
        <f>INDEX('[1]2.3 CG_TA'!$J$64:$AD$107,MATCH($D79,'[1]2.3 CG_TA'!$D$64:$D$107,0),MATCH(V$7,'[1]2.3 CG_TA'!$J$7:$AD$7,0))</f>
        <v>0</v>
      </c>
      <c r="W79" s="61">
        <f>INDEX('[1]2.3 CG_TA'!$J$64:$AD$107,MATCH($D79,'[1]2.3 CG_TA'!$D$64:$D$107,0),MATCH(W$7,'[1]2.3 CG_TA'!$J$7:$AD$7,0))</f>
        <v>0</v>
      </c>
      <c r="X79" s="61">
        <f>INDEX('[1]2.3 CG_TA'!$J$64:$AD$107,MATCH($D79,'[1]2.3 CG_TA'!$D$64:$D$107,0),MATCH(X$7,'[1]2.3 CG_TA'!$J$7:$AD$7,0))</f>
        <v>0</v>
      </c>
      <c r="Y79" s="61">
        <f>INDEX('[1]2.3 CG_TA'!$J$64:$AD$107,MATCH($D79,'[1]2.3 CG_TA'!$D$64:$D$107,0),MATCH(Y$7,'[1]2.3 CG_TA'!$J$7:$AD$7,0))</f>
        <v>0</v>
      </c>
    </row>
    <row r="80" spans="4:25" ht="11.25" x14ac:dyDescent="0.15">
      <c r="D80" s="56" t="str">
        <f t="shared" si="25"/>
        <v>17 Wandong to Daylesford Junction</v>
      </c>
      <c r="J80" s="61">
        <f>INDEX('[1]2.3 CG_TA'!$J$64:$AD$107,MATCH($D80,'[1]2.3 CG_TA'!$D$64:$D$107,0),MATCH(J$7,'[1]2.3 CG_TA'!$J$7:$AD$7,0))</f>
        <v>0</v>
      </c>
      <c r="K80" s="61">
        <f>INDEX('[1]2.3 CG_TA'!$J$64:$AD$107,MATCH($D80,'[1]2.3 CG_TA'!$D$64:$D$107,0),MATCH(K$7,'[1]2.3 CG_TA'!$J$7:$AD$7,0))</f>
        <v>0</v>
      </c>
      <c r="L80" s="61">
        <f>INDEX('[1]2.3 CG_TA'!$J$64:$AD$107,MATCH($D80,'[1]2.3 CG_TA'!$D$64:$D$107,0),MATCH(L$7,'[1]2.3 CG_TA'!$J$7:$AD$7,0))</f>
        <v>0</v>
      </c>
      <c r="M80" s="61">
        <f>INDEX('[1]2.3 CG_TA'!$J$64:$AD$107,MATCH($D80,'[1]2.3 CG_TA'!$D$64:$D$107,0),MATCH(M$7,'[1]2.3 CG_TA'!$J$7:$AD$7,0))</f>
        <v>0</v>
      </c>
      <c r="N80" s="61">
        <f>INDEX('[1]2.3 CG_TA'!$J$64:$AD$107,MATCH($D80,'[1]2.3 CG_TA'!$D$64:$D$107,0),MATCH(N$7,'[1]2.3 CG_TA'!$J$7:$AD$7,0))</f>
        <v>0</v>
      </c>
      <c r="O80" s="61">
        <f>INDEX('[1]2.3 CG_TA'!$J$64:$AD$107,MATCH($D80,'[1]2.3 CG_TA'!$D$64:$D$107,0),MATCH(O$7,'[1]2.3 CG_TA'!$J$7:$AD$7,0))</f>
        <v>0</v>
      </c>
      <c r="P80" s="61">
        <f>INDEX('[1]2.3 CG_TA'!$J$64:$AD$107,MATCH($D80,'[1]2.3 CG_TA'!$D$64:$D$107,0),MATCH(P$7,'[1]2.3 CG_TA'!$J$7:$AD$7,0))</f>
        <v>0</v>
      </c>
      <c r="Q80" s="61">
        <f>INDEX('[1]2.3 CG_TA'!$J$64:$AD$107,MATCH($D80,'[1]2.3 CG_TA'!$D$64:$D$107,0),MATCH(Q$7,'[1]2.3 CG_TA'!$J$7:$AD$7,0))</f>
        <v>0</v>
      </c>
      <c r="R80" s="61">
        <f>INDEX('[1]2.3 CG_TA'!$J$64:$AD$107,MATCH($D80,'[1]2.3 CG_TA'!$D$64:$D$107,0),MATCH(R$7,'[1]2.3 CG_TA'!$J$7:$AD$7,0))</f>
        <v>493.16</v>
      </c>
      <c r="S80" s="61">
        <f>INDEX('[1]2.3 CG_TA'!$J$64:$AD$107,MATCH($D80,'[1]2.3 CG_TA'!$D$64:$D$107,0),MATCH(S$7,'[1]2.3 CG_TA'!$J$7:$AD$7,0))</f>
        <v>123647.98999999999</v>
      </c>
      <c r="T80" s="61">
        <f>INDEX('[1]2.3 CG_TA'!$J$64:$AD$107,MATCH($D80,'[1]2.3 CG_TA'!$D$64:$D$107,0),MATCH(T$7,'[1]2.3 CG_TA'!$J$7:$AD$7,0))</f>
        <v>0</v>
      </c>
      <c r="U80" s="61">
        <f>INDEX('[1]2.3 CG_TA'!$J$64:$AD$107,MATCH($D80,'[1]2.3 CG_TA'!$D$64:$D$107,0),MATCH(U$7,'[1]2.3 CG_TA'!$J$7:$AD$7,0))</f>
        <v>0</v>
      </c>
      <c r="V80" s="61">
        <f>INDEX('[1]2.3 CG_TA'!$J$64:$AD$107,MATCH($D80,'[1]2.3 CG_TA'!$D$64:$D$107,0),MATCH(V$7,'[1]2.3 CG_TA'!$J$7:$AD$7,0))</f>
        <v>0</v>
      </c>
      <c r="W80" s="61">
        <f>INDEX('[1]2.3 CG_TA'!$J$64:$AD$107,MATCH($D80,'[1]2.3 CG_TA'!$D$64:$D$107,0),MATCH(W$7,'[1]2.3 CG_TA'!$J$7:$AD$7,0))</f>
        <v>0</v>
      </c>
      <c r="X80" s="61">
        <f>INDEX('[1]2.3 CG_TA'!$J$64:$AD$107,MATCH($D80,'[1]2.3 CG_TA'!$D$64:$D$107,0),MATCH(X$7,'[1]2.3 CG_TA'!$J$7:$AD$7,0))</f>
        <v>0</v>
      </c>
      <c r="Y80" s="61">
        <f>INDEX('[1]2.3 CG_TA'!$J$64:$AD$107,MATCH($D80,'[1]2.3 CG_TA'!$D$64:$D$107,0),MATCH(Y$7,'[1]2.3 CG_TA'!$J$7:$AD$7,0))</f>
        <v>0</v>
      </c>
    </row>
    <row r="81" spans="4:25" ht="11.25" x14ac:dyDescent="0.15">
      <c r="D81" s="56" t="str">
        <f t="shared" si="25"/>
        <v>18 Euroa to Wodonga</v>
      </c>
      <c r="J81" s="61">
        <f>INDEX('[1]2.3 CG_TA'!$J$64:$AD$107,MATCH($D81,'[1]2.3 CG_TA'!$D$64:$D$107,0),MATCH(J$7,'[1]2.3 CG_TA'!$J$7:$AD$7,0))</f>
        <v>66503.405697999988</v>
      </c>
      <c r="K81" s="61">
        <f>INDEX('[1]2.3 CG_TA'!$J$64:$AD$107,MATCH($D81,'[1]2.3 CG_TA'!$D$64:$D$107,0),MATCH(K$7,'[1]2.3 CG_TA'!$J$7:$AD$7,0))</f>
        <v>0</v>
      </c>
      <c r="L81" s="61">
        <f>INDEX('[1]2.3 CG_TA'!$J$64:$AD$107,MATCH($D81,'[1]2.3 CG_TA'!$D$64:$D$107,0),MATCH(L$7,'[1]2.3 CG_TA'!$J$7:$AD$7,0))</f>
        <v>0</v>
      </c>
      <c r="M81" s="61">
        <f>INDEX('[1]2.3 CG_TA'!$J$64:$AD$107,MATCH($D81,'[1]2.3 CG_TA'!$D$64:$D$107,0),MATCH(M$7,'[1]2.3 CG_TA'!$J$7:$AD$7,0))</f>
        <v>0</v>
      </c>
      <c r="N81" s="61">
        <f>INDEX('[1]2.3 CG_TA'!$J$64:$AD$107,MATCH($D81,'[1]2.3 CG_TA'!$D$64:$D$107,0),MATCH(N$7,'[1]2.3 CG_TA'!$J$7:$AD$7,0))</f>
        <v>0</v>
      </c>
      <c r="O81" s="61">
        <f>INDEX('[1]2.3 CG_TA'!$J$64:$AD$107,MATCH($D81,'[1]2.3 CG_TA'!$D$64:$D$107,0),MATCH(O$7,'[1]2.3 CG_TA'!$J$7:$AD$7,0))</f>
        <v>0</v>
      </c>
      <c r="P81" s="61">
        <f>INDEX('[1]2.3 CG_TA'!$J$64:$AD$107,MATCH($D81,'[1]2.3 CG_TA'!$D$64:$D$107,0),MATCH(P$7,'[1]2.3 CG_TA'!$J$7:$AD$7,0))</f>
        <v>0</v>
      </c>
      <c r="Q81" s="61">
        <f>INDEX('[1]2.3 CG_TA'!$J$64:$AD$107,MATCH($D81,'[1]2.3 CG_TA'!$D$64:$D$107,0),MATCH(Q$7,'[1]2.3 CG_TA'!$J$7:$AD$7,0))</f>
        <v>9731.85</v>
      </c>
      <c r="R81" s="61">
        <f>INDEX('[1]2.3 CG_TA'!$J$64:$AD$107,MATCH($D81,'[1]2.3 CG_TA'!$D$64:$D$107,0),MATCH(R$7,'[1]2.3 CG_TA'!$J$7:$AD$7,0))</f>
        <v>46778.200000000004</v>
      </c>
      <c r="S81" s="61">
        <f>INDEX('[1]2.3 CG_TA'!$J$64:$AD$107,MATCH($D81,'[1]2.3 CG_TA'!$D$64:$D$107,0),MATCH(S$7,'[1]2.3 CG_TA'!$J$7:$AD$7,0))</f>
        <v>0</v>
      </c>
      <c r="T81" s="61">
        <f>INDEX('[1]2.3 CG_TA'!$J$64:$AD$107,MATCH($D81,'[1]2.3 CG_TA'!$D$64:$D$107,0),MATCH(T$7,'[1]2.3 CG_TA'!$J$7:$AD$7,0))</f>
        <v>352818.09452850785</v>
      </c>
      <c r="U81" s="61">
        <f>INDEX('[1]2.3 CG_TA'!$J$64:$AD$107,MATCH($D81,'[1]2.3 CG_TA'!$D$64:$D$107,0),MATCH(U$7,'[1]2.3 CG_TA'!$J$7:$AD$7,0))</f>
        <v>0</v>
      </c>
      <c r="V81" s="61">
        <f>INDEX('[1]2.3 CG_TA'!$J$64:$AD$107,MATCH($D81,'[1]2.3 CG_TA'!$D$64:$D$107,0),MATCH(V$7,'[1]2.3 CG_TA'!$J$7:$AD$7,0))</f>
        <v>0</v>
      </c>
      <c r="W81" s="61">
        <f>INDEX('[1]2.3 CG_TA'!$J$64:$AD$107,MATCH($D81,'[1]2.3 CG_TA'!$D$64:$D$107,0),MATCH(W$7,'[1]2.3 CG_TA'!$J$7:$AD$7,0))</f>
        <v>0</v>
      </c>
      <c r="X81" s="61">
        <f>INDEX('[1]2.3 CG_TA'!$J$64:$AD$107,MATCH($D81,'[1]2.3 CG_TA'!$D$64:$D$107,0),MATCH(X$7,'[1]2.3 CG_TA'!$J$7:$AD$7,0))</f>
        <v>0</v>
      </c>
      <c r="Y81" s="61">
        <f>INDEX('[1]2.3 CG_TA'!$J$64:$AD$107,MATCH($D81,'[1]2.3 CG_TA'!$D$64:$D$107,0),MATCH(Y$7,'[1]2.3 CG_TA'!$J$7:$AD$7,0))</f>
        <v>0</v>
      </c>
    </row>
    <row r="82" spans="4:25" ht="11.25" x14ac:dyDescent="0.15">
      <c r="D82" s="56" t="str">
        <f t="shared" si="25"/>
        <v>19 Euroa to Kyabram</v>
      </c>
      <c r="J82" s="61">
        <f>INDEX('[1]2.3 CG_TA'!$J$64:$AD$107,MATCH($D82,'[1]2.3 CG_TA'!$D$64:$D$107,0),MATCH(J$7,'[1]2.3 CG_TA'!$J$7:$AD$7,0))</f>
        <v>0</v>
      </c>
      <c r="K82" s="61">
        <f>INDEX('[1]2.3 CG_TA'!$J$64:$AD$107,MATCH($D82,'[1]2.3 CG_TA'!$D$64:$D$107,0),MATCH(K$7,'[1]2.3 CG_TA'!$J$7:$AD$7,0))</f>
        <v>0</v>
      </c>
      <c r="L82" s="61">
        <f>INDEX('[1]2.3 CG_TA'!$J$64:$AD$107,MATCH($D82,'[1]2.3 CG_TA'!$D$64:$D$107,0),MATCH(L$7,'[1]2.3 CG_TA'!$J$7:$AD$7,0))</f>
        <v>0</v>
      </c>
      <c r="M82" s="61">
        <f>INDEX('[1]2.3 CG_TA'!$J$64:$AD$107,MATCH($D82,'[1]2.3 CG_TA'!$D$64:$D$107,0),MATCH(M$7,'[1]2.3 CG_TA'!$J$7:$AD$7,0))</f>
        <v>0</v>
      </c>
      <c r="N82" s="61">
        <f>INDEX('[1]2.3 CG_TA'!$J$64:$AD$107,MATCH($D82,'[1]2.3 CG_TA'!$D$64:$D$107,0),MATCH(N$7,'[1]2.3 CG_TA'!$J$7:$AD$7,0))</f>
        <v>0</v>
      </c>
      <c r="O82" s="61">
        <f>INDEX('[1]2.3 CG_TA'!$J$64:$AD$107,MATCH($D82,'[1]2.3 CG_TA'!$D$64:$D$107,0),MATCH(O$7,'[1]2.3 CG_TA'!$J$7:$AD$7,0))</f>
        <v>0</v>
      </c>
      <c r="P82" s="61">
        <f>INDEX('[1]2.3 CG_TA'!$J$64:$AD$107,MATCH($D82,'[1]2.3 CG_TA'!$D$64:$D$107,0),MATCH(P$7,'[1]2.3 CG_TA'!$J$7:$AD$7,0))</f>
        <v>0</v>
      </c>
      <c r="Q82" s="61">
        <f>INDEX('[1]2.3 CG_TA'!$J$64:$AD$107,MATCH($D82,'[1]2.3 CG_TA'!$D$64:$D$107,0),MATCH(Q$7,'[1]2.3 CG_TA'!$J$7:$AD$7,0))</f>
        <v>0</v>
      </c>
      <c r="R82" s="61">
        <f>INDEX('[1]2.3 CG_TA'!$J$64:$AD$107,MATCH($D82,'[1]2.3 CG_TA'!$D$64:$D$107,0),MATCH(R$7,'[1]2.3 CG_TA'!$J$7:$AD$7,0))</f>
        <v>0</v>
      </c>
      <c r="S82" s="61">
        <f>INDEX('[1]2.3 CG_TA'!$J$64:$AD$107,MATCH($D82,'[1]2.3 CG_TA'!$D$64:$D$107,0),MATCH(S$7,'[1]2.3 CG_TA'!$J$7:$AD$7,0))</f>
        <v>0</v>
      </c>
      <c r="T82" s="61">
        <f>INDEX('[1]2.3 CG_TA'!$J$64:$AD$107,MATCH($D82,'[1]2.3 CG_TA'!$D$64:$D$107,0),MATCH(T$7,'[1]2.3 CG_TA'!$J$7:$AD$7,0))</f>
        <v>0</v>
      </c>
      <c r="U82" s="61">
        <f>INDEX('[1]2.3 CG_TA'!$J$64:$AD$107,MATCH($D82,'[1]2.3 CG_TA'!$D$64:$D$107,0),MATCH(U$7,'[1]2.3 CG_TA'!$J$7:$AD$7,0))</f>
        <v>0</v>
      </c>
      <c r="V82" s="61">
        <f>INDEX('[1]2.3 CG_TA'!$J$64:$AD$107,MATCH($D82,'[1]2.3 CG_TA'!$D$64:$D$107,0),MATCH(V$7,'[1]2.3 CG_TA'!$J$7:$AD$7,0))</f>
        <v>0</v>
      </c>
      <c r="W82" s="61">
        <f>INDEX('[1]2.3 CG_TA'!$J$64:$AD$107,MATCH($D82,'[1]2.3 CG_TA'!$D$64:$D$107,0),MATCH(W$7,'[1]2.3 CG_TA'!$J$7:$AD$7,0))</f>
        <v>0</v>
      </c>
      <c r="X82" s="61">
        <f>INDEX('[1]2.3 CG_TA'!$J$64:$AD$107,MATCH($D82,'[1]2.3 CG_TA'!$D$64:$D$107,0),MATCH(X$7,'[1]2.3 CG_TA'!$J$7:$AD$7,0))</f>
        <v>0</v>
      </c>
      <c r="Y82" s="61">
        <f>INDEX('[1]2.3 CG_TA'!$J$64:$AD$107,MATCH($D82,'[1]2.3 CG_TA'!$D$64:$D$107,0),MATCH(Y$7,'[1]2.3 CG_TA'!$J$7:$AD$7,0))</f>
        <v>0</v>
      </c>
    </row>
    <row r="83" spans="4:25" ht="11.25" x14ac:dyDescent="0.15">
      <c r="D83" s="56" t="str">
        <f t="shared" si="25"/>
        <v>20 Kyabram to Echuca</v>
      </c>
      <c r="J83" s="61">
        <f>INDEX('[1]2.3 CG_TA'!$J$64:$AD$107,MATCH($D83,'[1]2.3 CG_TA'!$D$64:$D$107,0),MATCH(J$7,'[1]2.3 CG_TA'!$J$7:$AD$7,0))</f>
        <v>0</v>
      </c>
      <c r="K83" s="61">
        <f>INDEX('[1]2.3 CG_TA'!$J$64:$AD$107,MATCH($D83,'[1]2.3 CG_TA'!$D$64:$D$107,0),MATCH(K$7,'[1]2.3 CG_TA'!$J$7:$AD$7,0))</f>
        <v>0</v>
      </c>
      <c r="L83" s="61">
        <f>INDEX('[1]2.3 CG_TA'!$J$64:$AD$107,MATCH($D83,'[1]2.3 CG_TA'!$D$64:$D$107,0),MATCH(L$7,'[1]2.3 CG_TA'!$J$7:$AD$7,0))</f>
        <v>0</v>
      </c>
      <c r="M83" s="61">
        <f>INDEX('[1]2.3 CG_TA'!$J$64:$AD$107,MATCH($D83,'[1]2.3 CG_TA'!$D$64:$D$107,0),MATCH(M$7,'[1]2.3 CG_TA'!$J$7:$AD$7,0))</f>
        <v>0</v>
      </c>
      <c r="N83" s="61">
        <f>INDEX('[1]2.3 CG_TA'!$J$64:$AD$107,MATCH($D83,'[1]2.3 CG_TA'!$D$64:$D$107,0),MATCH(N$7,'[1]2.3 CG_TA'!$J$7:$AD$7,0))</f>
        <v>0</v>
      </c>
      <c r="O83" s="61">
        <f>INDEX('[1]2.3 CG_TA'!$J$64:$AD$107,MATCH($D83,'[1]2.3 CG_TA'!$D$64:$D$107,0),MATCH(O$7,'[1]2.3 CG_TA'!$J$7:$AD$7,0))</f>
        <v>0</v>
      </c>
      <c r="P83" s="61">
        <f>INDEX('[1]2.3 CG_TA'!$J$64:$AD$107,MATCH($D83,'[1]2.3 CG_TA'!$D$64:$D$107,0),MATCH(P$7,'[1]2.3 CG_TA'!$J$7:$AD$7,0))</f>
        <v>0</v>
      </c>
      <c r="Q83" s="61">
        <f>INDEX('[1]2.3 CG_TA'!$J$64:$AD$107,MATCH($D83,'[1]2.3 CG_TA'!$D$64:$D$107,0),MATCH(Q$7,'[1]2.3 CG_TA'!$J$7:$AD$7,0))</f>
        <v>0</v>
      </c>
      <c r="R83" s="61">
        <f>INDEX('[1]2.3 CG_TA'!$J$64:$AD$107,MATCH($D83,'[1]2.3 CG_TA'!$D$64:$D$107,0),MATCH(R$7,'[1]2.3 CG_TA'!$J$7:$AD$7,0))</f>
        <v>0</v>
      </c>
      <c r="S83" s="61">
        <f>INDEX('[1]2.3 CG_TA'!$J$64:$AD$107,MATCH($D83,'[1]2.3 CG_TA'!$D$64:$D$107,0),MATCH(S$7,'[1]2.3 CG_TA'!$J$7:$AD$7,0))</f>
        <v>0</v>
      </c>
      <c r="T83" s="61">
        <f>INDEX('[1]2.3 CG_TA'!$J$64:$AD$107,MATCH($D83,'[1]2.3 CG_TA'!$D$64:$D$107,0),MATCH(T$7,'[1]2.3 CG_TA'!$J$7:$AD$7,0))</f>
        <v>0</v>
      </c>
      <c r="U83" s="61">
        <f>INDEX('[1]2.3 CG_TA'!$J$64:$AD$107,MATCH($D83,'[1]2.3 CG_TA'!$D$64:$D$107,0),MATCH(U$7,'[1]2.3 CG_TA'!$J$7:$AD$7,0))</f>
        <v>0</v>
      </c>
      <c r="V83" s="61">
        <f>INDEX('[1]2.3 CG_TA'!$J$64:$AD$107,MATCH($D83,'[1]2.3 CG_TA'!$D$64:$D$107,0),MATCH(V$7,'[1]2.3 CG_TA'!$J$7:$AD$7,0))</f>
        <v>0</v>
      </c>
      <c r="W83" s="61">
        <f>INDEX('[1]2.3 CG_TA'!$J$64:$AD$107,MATCH($D83,'[1]2.3 CG_TA'!$D$64:$D$107,0),MATCH(W$7,'[1]2.3 CG_TA'!$J$7:$AD$7,0))</f>
        <v>0</v>
      </c>
      <c r="X83" s="61">
        <f>INDEX('[1]2.3 CG_TA'!$J$64:$AD$107,MATCH($D83,'[1]2.3 CG_TA'!$D$64:$D$107,0),MATCH(X$7,'[1]2.3 CG_TA'!$J$7:$AD$7,0))</f>
        <v>0</v>
      </c>
      <c r="Y83" s="61">
        <f>INDEX('[1]2.3 CG_TA'!$J$64:$AD$107,MATCH($D83,'[1]2.3 CG_TA'!$D$64:$D$107,0),MATCH(Y$7,'[1]2.3 CG_TA'!$J$7:$AD$7,0))</f>
        <v>0</v>
      </c>
    </row>
    <row r="84" spans="4:25" ht="11.25" x14ac:dyDescent="0.15">
      <c r="D84" s="56" t="str">
        <f t="shared" si="25"/>
        <v>21 Wollert to Keon Park</v>
      </c>
      <c r="J84" s="61">
        <f>INDEX('[1]2.3 CG_TA'!$J$64:$AD$107,MATCH($D84,'[1]2.3 CG_TA'!$D$64:$D$107,0),MATCH(J$7,'[1]2.3 CG_TA'!$J$7:$AD$7,0))</f>
        <v>0</v>
      </c>
      <c r="K84" s="61">
        <f>INDEX('[1]2.3 CG_TA'!$J$64:$AD$107,MATCH($D84,'[1]2.3 CG_TA'!$D$64:$D$107,0),MATCH(K$7,'[1]2.3 CG_TA'!$J$7:$AD$7,0))</f>
        <v>325106.7200000002</v>
      </c>
      <c r="L84" s="61">
        <f>INDEX('[1]2.3 CG_TA'!$J$64:$AD$107,MATCH($D84,'[1]2.3 CG_TA'!$D$64:$D$107,0),MATCH(L$7,'[1]2.3 CG_TA'!$J$7:$AD$7,0))</f>
        <v>1642413.98</v>
      </c>
      <c r="M84" s="61">
        <f>INDEX('[1]2.3 CG_TA'!$J$64:$AD$107,MATCH($D84,'[1]2.3 CG_TA'!$D$64:$D$107,0),MATCH(M$7,'[1]2.3 CG_TA'!$J$7:$AD$7,0))</f>
        <v>24041.279999999999</v>
      </c>
      <c r="N84" s="61">
        <f>INDEX('[1]2.3 CG_TA'!$J$64:$AD$107,MATCH($D84,'[1]2.3 CG_TA'!$D$64:$D$107,0),MATCH(N$7,'[1]2.3 CG_TA'!$J$7:$AD$7,0))</f>
        <v>-25631.279999999999</v>
      </c>
      <c r="O84" s="61">
        <f>INDEX('[1]2.3 CG_TA'!$J$64:$AD$107,MATCH($D84,'[1]2.3 CG_TA'!$D$64:$D$107,0),MATCH(O$7,'[1]2.3 CG_TA'!$J$7:$AD$7,0))</f>
        <v>0</v>
      </c>
      <c r="P84" s="61">
        <f>INDEX('[1]2.3 CG_TA'!$J$64:$AD$107,MATCH($D84,'[1]2.3 CG_TA'!$D$64:$D$107,0),MATCH(P$7,'[1]2.3 CG_TA'!$J$7:$AD$7,0))</f>
        <v>0</v>
      </c>
      <c r="Q84" s="61">
        <f>INDEX('[1]2.3 CG_TA'!$J$64:$AD$107,MATCH($D84,'[1]2.3 CG_TA'!$D$64:$D$107,0),MATCH(Q$7,'[1]2.3 CG_TA'!$J$7:$AD$7,0))</f>
        <v>0</v>
      </c>
      <c r="R84" s="61">
        <f>INDEX('[1]2.3 CG_TA'!$J$64:$AD$107,MATCH($D84,'[1]2.3 CG_TA'!$D$64:$D$107,0),MATCH(R$7,'[1]2.3 CG_TA'!$J$7:$AD$7,0))</f>
        <v>0</v>
      </c>
      <c r="S84" s="61">
        <f>INDEX('[1]2.3 CG_TA'!$J$64:$AD$107,MATCH($D84,'[1]2.3 CG_TA'!$D$64:$D$107,0),MATCH(S$7,'[1]2.3 CG_TA'!$J$7:$AD$7,0))</f>
        <v>0</v>
      </c>
      <c r="T84" s="61">
        <f>INDEX('[1]2.3 CG_TA'!$J$64:$AD$107,MATCH($D84,'[1]2.3 CG_TA'!$D$64:$D$107,0),MATCH(T$7,'[1]2.3 CG_TA'!$J$7:$AD$7,0))</f>
        <v>0</v>
      </c>
      <c r="U84" s="61">
        <f>INDEX('[1]2.3 CG_TA'!$J$64:$AD$107,MATCH($D84,'[1]2.3 CG_TA'!$D$64:$D$107,0),MATCH(U$7,'[1]2.3 CG_TA'!$J$7:$AD$7,0))</f>
        <v>0</v>
      </c>
      <c r="V84" s="61">
        <f>INDEX('[1]2.3 CG_TA'!$J$64:$AD$107,MATCH($D84,'[1]2.3 CG_TA'!$D$64:$D$107,0),MATCH(V$7,'[1]2.3 CG_TA'!$J$7:$AD$7,0))</f>
        <v>0</v>
      </c>
      <c r="W84" s="61">
        <f>INDEX('[1]2.3 CG_TA'!$J$64:$AD$107,MATCH($D84,'[1]2.3 CG_TA'!$D$64:$D$107,0),MATCH(W$7,'[1]2.3 CG_TA'!$J$7:$AD$7,0))</f>
        <v>0</v>
      </c>
      <c r="X84" s="61">
        <f>INDEX('[1]2.3 CG_TA'!$J$64:$AD$107,MATCH($D84,'[1]2.3 CG_TA'!$D$64:$D$107,0),MATCH(X$7,'[1]2.3 CG_TA'!$J$7:$AD$7,0))</f>
        <v>0</v>
      </c>
      <c r="Y84" s="61">
        <f>INDEX('[1]2.3 CG_TA'!$J$64:$AD$107,MATCH($D84,'[1]2.3 CG_TA'!$D$64:$D$107,0),MATCH(Y$7,'[1]2.3 CG_TA'!$J$7:$AD$7,0))</f>
        <v>0</v>
      </c>
    </row>
    <row r="85" spans="4:25" ht="11.25" x14ac:dyDescent="0.15">
      <c r="D85" s="56" t="str">
        <f t="shared" si="25"/>
        <v>22 Deer Park to Sunbury</v>
      </c>
      <c r="J85" s="61">
        <f>INDEX('[1]2.3 CG_TA'!$J$64:$AD$107,MATCH($D85,'[1]2.3 CG_TA'!$D$64:$D$107,0),MATCH(J$7,'[1]2.3 CG_TA'!$J$7:$AD$7,0))</f>
        <v>0</v>
      </c>
      <c r="K85" s="61">
        <f>INDEX('[1]2.3 CG_TA'!$J$64:$AD$107,MATCH($D85,'[1]2.3 CG_TA'!$D$64:$D$107,0),MATCH(K$7,'[1]2.3 CG_TA'!$J$7:$AD$7,0))</f>
        <v>6169.2761370000007</v>
      </c>
      <c r="L85" s="61">
        <f>INDEX('[1]2.3 CG_TA'!$J$64:$AD$107,MATCH($D85,'[1]2.3 CG_TA'!$D$64:$D$107,0),MATCH(L$7,'[1]2.3 CG_TA'!$J$7:$AD$7,0))</f>
        <v>0</v>
      </c>
      <c r="M85" s="61">
        <f>INDEX('[1]2.3 CG_TA'!$J$64:$AD$107,MATCH($D85,'[1]2.3 CG_TA'!$D$64:$D$107,0),MATCH(M$7,'[1]2.3 CG_TA'!$J$7:$AD$7,0))</f>
        <v>0</v>
      </c>
      <c r="N85" s="61">
        <f>INDEX('[1]2.3 CG_TA'!$J$64:$AD$107,MATCH($D85,'[1]2.3 CG_TA'!$D$64:$D$107,0),MATCH(N$7,'[1]2.3 CG_TA'!$J$7:$AD$7,0))</f>
        <v>0</v>
      </c>
      <c r="O85" s="61">
        <f>INDEX('[1]2.3 CG_TA'!$J$64:$AD$107,MATCH($D85,'[1]2.3 CG_TA'!$D$64:$D$107,0),MATCH(O$7,'[1]2.3 CG_TA'!$J$7:$AD$7,0))</f>
        <v>0</v>
      </c>
      <c r="P85" s="61">
        <f>INDEX('[1]2.3 CG_TA'!$J$64:$AD$107,MATCH($D85,'[1]2.3 CG_TA'!$D$64:$D$107,0),MATCH(P$7,'[1]2.3 CG_TA'!$J$7:$AD$7,0))</f>
        <v>0</v>
      </c>
      <c r="Q85" s="61">
        <f>INDEX('[1]2.3 CG_TA'!$J$64:$AD$107,MATCH($D85,'[1]2.3 CG_TA'!$D$64:$D$107,0),MATCH(Q$7,'[1]2.3 CG_TA'!$J$7:$AD$7,0))</f>
        <v>0</v>
      </c>
      <c r="R85" s="61">
        <f>INDEX('[1]2.3 CG_TA'!$J$64:$AD$107,MATCH($D85,'[1]2.3 CG_TA'!$D$64:$D$107,0),MATCH(R$7,'[1]2.3 CG_TA'!$J$7:$AD$7,0))</f>
        <v>0</v>
      </c>
      <c r="S85" s="61">
        <f>INDEX('[1]2.3 CG_TA'!$J$64:$AD$107,MATCH($D85,'[1]2.3 CG_TA'!$D$64:$D$107,0),MATCH(S$7,'[1]2.3 CG_TA'!$J$7:$AD$7,0))</f>
        <v>0</v>
      </c>
      <c r="T85" s="61">
        <f>INDEX('[1]2.3 CG_TA'!$J$64:$AD$107,MATCH($D85,'[1]2.3 CG_TA'!$D$64:$D$107,0),MATCH(T$7,'[1]2.3 CG_TA'!$J$7:$AD$7,0))</f>
        <v>0</v>
      </c>
      <c r="U85" s="61">
        <f>INDEX('[1]2.3 CG_TA'!$J$64:$AD$107,MATCH($D85,'[1]2.3 CG_TA'!$D$64:$D$107,0),MATCH(U$7,'[1]2.3 CG_TA'!$J$7:$AD$7,0))</f>
        <v>0</v>
      </c>
      <c r="V85" s="61">
        <f>INDEX('[1]2.3 CG_TA'!$J$64:$AD$107,MATCH($D85,'[1]2.3 CG_TA'!$D$64:$D$107,0),MATCH(V$7,'[1]2.3 CG_TA'!$J$7:$AD$7,0))</f>
        <v>0</v>
      </c>
      <c r="W85" s="61">
        <f>INDEX('[1]2.3 CG_TA'!$J$64:$AD$107,MATCH($D85,'[1]2.3 CG_TA'!$D$64:$D$107,0),MATCH(W$7,'[1]2.3 CG_TA'!$J$7:$AD$7,0))</f>
        <v>0</v>
      </c>
      <c r="X85" s="61">
        <f>INDEX('[1]2.3 CG_TA'!$J$64:$AD$107,MATCH($D85,'[1]2.3 CG_TA'!$D$64:$D$107,0),MATCH(X$7,'[1]2.3 CG_TA'!$J$7:$AD$7,0))</f>
        <v>0</v>
      </c>
      <c r="Y85" s="61">
        <f>INDEX('[1]2.3 CG_TA'!$J$64:$AD$107,MATCH($D85,'[1]2.3 CG_TA'!$D$64:$D$107,0),MATCH(Y$7,'[1]2.3 CG_TA'!$J$7:$AD$7,0))</f>
        <v>0</v>
      </c>
    </row>
    <row r="86" spans="4:25" ht="11.25" x14ac:dyDescent="0.15">
      <c r="D86" s="56" t="str">
        <f t="shared" si="25"/>
        <v>23 Paaratte to Portland</v>
      </c>
      <c r="J86" s="61">
        <f>INDEX('[1]2.3 CG_TA'!$J$64:$AD$107,MATCH($D86,'[1]2.3 CG_TA'!$D$64:$D$107,0),MATCH(J$7,'[1]2.3 CG_TA'!$J$7:$AD$7,0))</f>
        <v>0</v>
      </c>
      <c r="K86" s="61">
        <f>INDEX('[1]2.3 CG_TA'!$J$64:$AD$107,MATCH($D86,'[1]2.3 CG_TA'!$D$64:$D$107,0),MATCH(K$7,'[1]2.3 CG_TA'!$J$7:$AD$7,0))</f>
        <v>0</v>
      </c>
      <c r="L86" s="61">
        <f>INDEX('[1]2.3 CG_TA'!$J$64:$AD$107,MATCH($D86,'[1]2.3 CG_TA'!$D$64:$D$107,0),MATCH(L$7,'[1]2.3 CG_TA'!$J$7:$AD$7,0))</f>
        <v>0</v>
      </c>
      <c r="M86" s="61">
        <f>INDEX('[1]2.3 CG_TA'!$J$64:$AD$107,MATCH($D86,'[1]2.3 CG_TA'!$D$64:$D$107,0),MATCH(M$7,'[1]2.3 CG_TA'!$J$7:$AD$7,0))</f>
        <v>0</v>
      </c>
      <c r="N86" s="61">
        <f>INDEX('[1]2.3 CG_TA'!$J$64:$AD$107,MATCH($D86,'[1]2.3 CG_TA'!$D$64:$D$107,0),MATCH(N$7,'[1]2.3 CG_TA'!$J$7:$AD$7,0))</f>
        <v>0</v>
      </c>
      <c r="O86" s="61">
        <f>INDEX('[1]2.3 CG_TA'!$J$64:$AD$107,MATCH($D86,'[1]2.3 CG_TA'!$D$64:$D$107,0),MATCH(O$7,'[1]2.3 CG_TA'!$J$7:$AD$7,0))</f>
        <v>0</v>
      </c>
      <c r="P86" s="61">
        <f>INDEX('[1]2.3 CG_TA'!$J$64:$AD$107,MATCH($D86,'[1]2.3 CG_TA'!$D$64:$D$107,0),MATCH(P$7,'[1]2.3 CG_TA'!$J$7:$AD$7,0))</f>
        <v>22766.25</v>
      </c>
      <c r="Q86" s="61">
        <f>INDEX('[1]2.3 CG_TA'!$J$64:$AD$107,MATCH($D86,'[1]2.3 CG_TA'!$D$64:$D$107,0),MATCH(Q$7,'[1]2.3 CG_TA'!$J$7:$AD$7,0))</f>
        <v>790223.03</v>
      </c>
      <c r="R86" s="61">
        <f>INDEX('[1]2.3 CG_TA'!$J$64:$AD$107,MATCH($D86,'[1]2.3 CG_TA'!$D$64:$D$107,0),MATCH(R$7,'[1]2.3 CG_TA'!$J$7:$AD$7,0))</f>
        <v>13628.320000000065</v>
      </c>
      <c r="S86" s="61">
        <f>INDEX('[1]2.3 CG_TA'!$J$64:$AD$107,MATCH($D86,'[1]2.3 CG_TA'!$D$64:$D$107,0),MATCH(S$7,'[1]2.3 CG_TA'!$J$7:$AD$7,0))</f>
        <v>0</v>
      </c>
      <c r="T86" s="61">
        <f>INDEX('[1]2.3 CG_TA'!$J$64:$AD$107,MATCH($D86,'[1]2.3 CG_TA'!$D$64:$D$107,0),MATCH(T$7,'[1]2.3 CG_TA'!$J$7:$AD$7,0))</f>
        <v>0</v>
      </c>
      <c r="U86" s="61">
        <f>INDEX('[1]2.3 CG_TA'!$J$64:$AD$107,MATCH($D86,'[1]2.3 CG_TA'!$D$64:$D$107,0),MATCH(U$7,'[1]2.3 CG_TA'!$J$7:$AD$7,0))</f>
        <v>0</v>
      </c>
      <c r="V86" s="61">
        <f>INDEX('[1]2.3 CG_TA'!$J$64:$AD$107,MATCH($D86,'[1]2.3 CG_TA'!$D$64:$D$107,0),MATCH(V$7,'[1]2.3 CG_TA'!$J$7:$AD$7,0))</f>
        <v>0</v>
      </c>
      <c r="W86" s="61">
        <f>INDEX('[1]2.3 CG_TA'!$J$64:$AD$107,MATCH($D86,'[1]2.3 CG_TA'!$D$64:$D$107,0),MATCH(W$7,'[1]2.3 CG_TA'!$J$7:$AD$7,0))</f>
        <v>0</v>
      </c>
      <c r="X86" s="61">
        <f>INDEX('[1]2.3 CG_TA'!$J$64:$AD$107,MATCH($D86,'[1]2.3 CG_TA'!$D$64:$D$107,0),MATCH(X$7,'[1]2.3 CG_TA'!$J$7:$AD$7,0))</f>
        <v>0</v>
      </c>
      <c r="Y86" s="61">
        <f>INDEX('[1]2.3 CG_TA'!$J$64:$AD$107,MATCH($D86,'[1]2.3 CG_TA'!$D$64:$D$107,0),MATCH(Y$7,'[1]2.3 CG_TA'!$J$7:$AD$7,0))</f>
        <v>0</v>
      </c>
    </row>
    <row r="87" spans="4:25" ht="11.25" x14ac:dyDescent="0.15">
      <c r="D87" s="56" t="str">
        <f t="shared" si="25"/>
        <v>24 Barnawartha to Culcairn</v>
      </c>
      <c r="J87" s="61">
        <f>INDEX('[1]2.3 CG_TA'!$J$64:$AD$107,MATCH($D87,'[1]2.3 CG_TA'!$D$64:$D$107,0),MATCH(J$7,'[1]2.3 CG_TA'!$J$7:$AD$7,0))</f>
        <v>0</v>
      </c>
      <c r="K87" s="61">
        <f>INDEX('[1]2.3 CG_TA'!$J$64:$AD$107,MATCH($D87,'[1]2.3 CG_TA'!$D$64:$D$107,0),MATCH(K$7,'[1]2.3 CG_TA'!$J$7:$AD$7,0))</f>
        <v>0</v>
      </c>
      <c r="L87" s="61">
        <f>INDEX('[1]2.3 CG_TA'!$J$64:$AD$107,MATCH($D87,'[1]2.3 CG_TA'!$D$64:$D$107,0),MATCH(L$7,'[1]2.3 CG_TA'!$J$7:$AD$7,0))</f>
        <v>0</v>
      </c>
      <c r="M87" s="61">
        <f>INDEX('[1]2.3 CG_TA'!$J$64:$AD$107,MATCH($D87,'[1]2.3 CG_TA'!$D$64:$D$107,0),MATCH(M$7,'[1]2.3 CG_TA'!$J$7:$AD$7,0))</f>
        <v>0</v>
      </c>
      <c r="N87" s="61">
        <f>INDEX('[1]2.3 CG_TA'!$J$64:$AD$107,MATCH($D87,'[1]2.3 CG_TA'!$D$64:$D$107,0),MATCH(N$7,'[1]2.3 CG_TA'!$J$7:$AD$7,0))</f>
        <v>0</v>
      </c>
      <c r="O87" s="61">
        <f>INDEX('[1]2.3 CG_TA'!$J$64:$AD$107,MATCH($D87,'[1]2.3 CG_TA'!$D$64:$D$107,0),MATCH(O$7,'[1]2.3 CG_TA'!$J$7:$AD$7,0))</f>
        <v>0</v>
      </c>
      <c r="P87" s="61">
        <f>INDEX('[1]2.3 CG_TA'!$J$64:$AD$107,MATCH($D87,'[1]2.3 CG_TA'!$D$64:$D$107,0),MATCH(P$7,'[1]2.3 CG_TA'!$J$7:$AD$7,0))</f>
        <v>0</v>
      </c>
      <c r="Q87" s="61">
        <f>INDEX('[1]2.3 CG_TA'!$J$64:$AD$107,MATCH($D87,'[1]2.3 CG_TA'!$D$64:$D$107,0),MATCH(Q$7,'[1]2.3 CG_TA'!$J$7:$AD$7,0))</f>
        <v>0</v>
      </c>
      <c r="R87" s="61">
        <f>INDEX('[1]2.3 CG_TA'!$J$64:$AD$107,MATCH($D87,'[1]2.3 CG_TA'!$D$64:$D$107,0),MATCH(R$7,'[1]2.3 CG_TA'!$J$7:$AD$7,0))</f>
        <v>0</v>
      </c>
      <c r="S87" s="61">
        <f>INDEX('[1]2.3 CG_TA'!$J$64:$AD$107,MATCH($D87,'[1]2.3 CG_TA'!$D$64:$D$107,0),MATCH(S$7,'[1]2.3 CG_TA'!$J$7:$AD$7,0))</f>
        <v>0</v>
      </c>
      <c r="T87" s="61">
        <f>INDEX('[1]2.3 CG_TA'!$J$64:$AD$107,MATCH($D87,'[1]2.3 CG_TA'!$D$64:$D$107,0),MATCH(T$7,'[1]2.3 CG_TA'!$J$7:$AD$7,0))</f>
        <v>0</v>
      </c>
      <c r="U87" s="61">
        <f>INDEX('[1]2.3 CG_TA'!$J$64:$AD$107,MATCH($D87,'[1]2.3 CG_TA'!$D$64:$D$107,0),MATCH(U$7,'[1]2.3 CG_TA'!$J$7:$AD$7,0))</f>
        <v>0</v>
      </c>
      <c r="V87" s="61">
        <f>INDEX('[1]2.3 CG_TA'!$J$64:$AD$107,MATCH($D87,'[1]2.3 CG_TA'!$D$64:$D$107,0),MATCH(V$7,'[1]2.3 CG_TA'!$J$7:$AD$7,0))</f>
        <v>0</v>
      </c>
      <c r="W87" s="61">
        <f>INDEX('[1]2.3 CG_TA'!$J$64:$AD$107,MATCH($D87,'[1]2.3 CG_TA'!$D$64:$D$107,0),MATCH(W$7,'[1]2.3 CG_TA'!$J$7:$AD$7,0))</f>
        <v>0</v>
      </c>
      <c r="X87" s="61">
        <f>INDEX('[1]2.3 CG_TA'!$J$64:$AD$107,MATCH($D87,'[1]2.3 CG_TA'!$D$64:$D$107,0),MATCH(X$7,'[1]2.3 CG_TA'!$J$7:$AD$7,0))</f>
        <v>0</v>
      </c>
      <c r="Y87" s="61">
        <f>INDEX('[1]2.3 CG_TA'!$J$64:$AD$107,MATCH($D87,'[1]2.3 CG_TA'!$D$64:$D$107,0),MATCH(Y$7,'[1]2.3 CG_TA'!$J$7:$AD$7,0))</f>
        <v>0</v>
      </c>
    </row>
    <row r="88" spans="4:25" ht="11.25" x14ac:dyDescent="0.15">
      <c r="D88" s="56" t="str">
        <f t="shared" si="25"/>
        <v>25 Chiltern Valley to Koonoomoo</v>
      </c>
      <c r="J88" s="61">
        <f>INDEX('[1]2.3 CG_TA'!$J$64:$AD$107,MATCH($D88,'[1]2.3 CG_TA'!$D$64:$D$107,0),MATCH(J$7,'[1]2.3 CG_TA'!$J$7:$AD$7,0))</f>
        <v>0</v>
      </c>
      <c r="K88" s="61">
        <f>INDEX('[1]2.3 CG_TA'!$J$64:$AD$107,MATCH($D88,'[1]2.3 CG_TA'!$D$64:$D$107,0),MATCH(K$7,'[1]2.3 CG_TA'!$J$7:$AD$7,0))</f>
        <v>0</v>
      </c>
      <c r="L88" s="61">
        <f>INDEX('[1]2.3 CG_TA'!$J$64:$AD$107,MATCH($D88,'[1]2.3 CG_TA'!$D$64:$D$107,0),MATCH(L$7,'[1]2.3 CG_TA'!$J$7:$AD$7,0))</f>
        <v>0</v>
      </c>
      <c r="M88" s="61">
        <f>INDEX('[1]2.3 CG_TA'!$J$64:$AD$107,MATCH($D88,'[1]2.3 CG_TA'!$D$64:$D$107,0),MATCH(M$7,'[1]2.3 CG_TA'!$J$7:$AD$7,0))</f>
        <v>0</v>
      </c>
      <c r="N88" s="61">
        <f>INDEX('[1]2.3 CG_TA'!$J$64:$AD$107,MATCH($D88,'[1]2.3 CG_TA'!$D$64:$D$107,0),MATCH(N$7,'[1]2.3 CG_TA'!$J$7:$AD$7,0))</f>
        <v>0</v>
      </c>
      <c r="O88" s="61">
        <f>INDEX('[1]2.3 CG_TA'!$J$64:$AD$107,MATCH($D88,'[1]2.3 CG_TA'!$D$64:$D$107,0),MATCH(O$7,'[1]2.3 CG_TA'!$J$7:$AD$7,0))</f>
        <v>0</v>
      </c>
      <c r="P88" s="61">
        <f>INDEX('[1]2.3 CG_TA'!$J$64:$AD$107,MATCH($D88,'[1]2.3 CG_TA'!$D$64:$D$107,0),MATCH(P$7,'[1]2.3 CG_TA'!$J$7:$AD$7,0))</f>
        <v>0</v>
      </c>
      <c r="Q88" s="61">
        <f>INDEX('[1]2.3 CG_TA'!$J$64:$AD$107,MATCH($D88,'[1]2.3 CG_TA'!$D$64:$D$107,0),MATCH(Q$7,'[1]2.3 CG_TA'!$J$7:$AD$7,0))</f>
        <v>0</v>
      </c>
      <c r="R88" s="61">
        <f>INDEX('[1]2.3 CG_TA'!$J$64:$AD$107,MATCH($D88,'[1]2.3 CG_TA'!$D$64:$D$107,0),MATCH(R$7,'[1]2.3 CG_TA'!$J$7:$AD$7,0))</f>
        <v>0</v>
      </c>
      <c r="S88" s="61">
        <f>INDEX('[1]2.3 CG_TA'!$J$64:$AD$107,MATCH($D88,'[1]2.3 CG_TA'!$D$64:$D$107,0),MATCH(S$7,'[1]2.3 CG_TA'!$J$7:$AD$7,0))</f>
        <v>0</v>
      </c>
      <c r="T88" s="61">
        <f>INDEX('[1]2.3 CG_TA'!$J$64:$AD$107,MATCH($D88,'[1]2.3 CG_TA'!$D$64:$D$107,0),MATCH(T$7,'[1]2.3 CG_TA'!$J$7:$AD$7,0))</f>
        <v>0</v>
      </c>
      <c r="U88" s="61">
        <f>INDEX('[1]2.3 CG_TA'!$J$64:$AD$107,MATCH($D88,'[1]2.3 CG_TA'!$D$64:$D$107,0),MATCH(U$7,'[1]2.3 CG_TA'!$J$7:$AD$7,0))</f>
        <v>0</v>
      </c>
      <c r="V88" s="61">
        <f>INDEX('[1]2.3 CG_TA'!$J$64:$AD$107,MATCH($D88,'[1]2.3 CG_TA'!$D$64:$D$107,0),MATCH(V$7,'[1]2.3 CG_TA'!$J$7:$AD$7,0))</f>
        <v>0</v>
      </c>
      <c r="W88" s="61">
        <f>INDEX('[1]2.3 CG_TA'!$J$64:$AD$107,MATCH($D88,'[1]2.3 CG_TA'!$D$64:$D$107,0),MATCH(W$7,'[1]2.3 CG_TA'!$J$7:$AD$7,0))</f>
        <v>0</v>
      </c>
      <c r="X88" s="61">
        <f>INDEX('[1]2.3 CG_TA'!$J$64:$AD$107,MATCH($D88,'[1]2.3 CG_TA'!$D$64:$D$107,0),MATCH(X$7,'[1]2.3 CG_TA'!$J$7:$AD$7,0))</f>
        <v>0</v>
      </c>
      <c r="Y88" s="61">
        <f>INDEX('[1]2.3 CG_TA'!$J$64:$AD$107,MATCH($D88,'[1]2.3 CG_TA'!$D$64:$D$107,0),MATCH(Y$7,'[1]2.3 CG_TA'!$J$7:$AD$7,0))</f>
        <v>0</v>
      </c>
    </row>
    <row r="89" spans="4:25" ht="11.25" x14ac:dyDescent="0.15">
      <c r="D89" s="56" t="str">
        <f t="shared" si="25"/>
        <v>26 Lara to Port Campbell</v>
      </c>
      <c r="J89" s="61">
        <f>INDEX('[1]2.3 CG_TA'!$J$64:$AD$107,MATCH($D89,'[1]2.3 CG_TA'!$D$64:$D$107,0),MATCH(J$7,'[1]2.3 CG_TA'!$J$7:$AD$7,0))</f>
        <v>0</v>
      </c>
      <c r="K89" s="61">
        <f>INDEX('[1]2.3 CG_TA'!$J$64:$AD$107,MATCH($D89,'[1]2.3 CG_TA'!$D$64:$D$107,0),MATCH(K$7,'[1]2.3 CG_TA'!$J$7:$AD$7,0))</f>
        <v>0</v>
      </c>
      <c r="L89" s="61">
        <f>INDEX('[1]2.3 CG_TA'!$J$64:$AD$107,MATCH($D89,'[1]2.3 CG_TA'!$D$64:$D$107,0),MATCH(L$7,'[1]2.3 CG_TA'!$J$7:$AD$7,0))</f>
        <v>0</v>
      </c>
      <c r="M89" s="61">
        <f>INDEX('[1]2.3 CG_TA'!$J$64:$AD$107,MATCH($D89,'[1]2.3 CG_TA'!$D$64:$D$107,0),MATCH(M$7,'[1]2.3 CG_TA'!$J$7:$AD$7,0))</f>
        <v>5301</v>
      </c>
      <c r="N89" s="61">
        <f>INDEX('[1]2.3 CG_TA'!$J$64:$AD$107,MATCH($D89,'[1]2.3 CG_TA'!$D$64:$D$107,0),MATCH(N$7,'[1]2.3 CG_TA'!$J$7:$AD$7,0))</f>
        <v>0</v>
      </c>
      <c r="O89" s="61">
        <f>INDEX('[1]2.3 CG_TA'!$J$64:$AD$107,MATCH($D89,'[1]2.3 CG_TA'!$D$64:$D$107,0),MATCH(O$7,'[1]2.3 CG_TA'!$J$7:$AD$7,0))</f>
        <v>155179</v>
      </c>
      <c r="P89" s="61">
        <f>INDEX('[1]2.3 CG_TA'!$J$64:$AD$107,MATCH($D89,'[1]2.3 CG_TA'!$D$64:$D$107,0),MATCH(P$7,'[1]2.3 CG_TA'!$J$7:$AD$7,0))</f>
        <v>369.6</v>
      </c>
      <c r="Q89" s="61">
        <f>INDEX('[1]2.3 CG_TA'!$J$64:$AD$107,MATCH($D89,'[1]2.3 CG_TA'!$D$64:$D$107,0),MATCH(Q$7,'[1]2.3 CG_TA'!$J$7:$AD$7,0))</f>
        <v>131151.13</v>
      </c>
      <c r="R89" s="61">
        <f>INDEX('[1]2.3 CG_TA'!$J$64:$AD$107,MATCH($D89,'[1]2.3 CG_TA'!$D$64:$D$107,0),MATCH(R$7,'[1]2.3 CG_TA'!$J$7:$AD$7,0))</f>
        <v>1179744.76</v>
      </c>
      <c r="S89" s="61">
        <f>INDEX('[1]2.3 CG_TA'!$J$64:$AD$107,MATCH($D89,'[1]2.3 CG_TA'!$D$64:$D$107,0),MATCH(S$7,'[1]2.3 CG_TA'!$J$7:$AD$7,0))</f>
        <v>1279063.1574112601</v>
      </c>
      <c r="T89" s="61">
        <f>INDEX('[1]2.3 CG_TA'!$J$64:$AD$107,MATCH($D89,'[1]2.3 CG_TA'!$D$64:$D$107,0),MATCH(T$7,'[1]2.3 CG_TA'!$J$7:$AD$7,0))</f>
        <v>205329.43955818168</v>
      </c>
      <c r="U89" s="61">
        <f>INDEX('[1]2.3 CG_TA'!$J$64:$AD$107,MATCH($D89,'[1]2.3 CG_TA'!$D$64:$D$107,0),MATCH(U$7,'[1]2.3 CG_TA'!$J$7:$AD$7,0))</f>
        <v>0</v>
      </c>
      <c r="V89" s="61">
        <f>INDEX('[1]2.3 CG_TA'!$J$64:$AD$107,MATCH($D89,'[1]2.3 CG_TA'!$D$64:$D$107,0),MATCH(V$7,'[1]2.3 CG_TA'!$J$7:$AD$7,0))</f>
        <v>0</v>
      </c>
      <c r="W89" s="61">
        <f>INDEX('[1]2.3 CG_TA'!$J$64:$AD$107,MATCH($D89,'[1]2.3 CG_TA'!$D$64:$D$107,0),MATCH(W$7,'[1]2.3 CG_TA'!$J$7:$AD$7,0))</f>
        <v>0</v>
      </c>
      <c r="X89" s="61">
        <f>INDEX('[1]2.3 CG_TA'!$J$64:$AD$107,MATCH($D89,'[1]2.3 CG_TA'!$D$64:$D$107,0),MATCH(X$7,'[1]2.3 CG_TA'!$J$7:$AD$7,0))</f>
        <v>0</v>
      </c>
      <c r="Y89" s="61">
        <f>INDEX('[1]2.3 CG_TA'!$J$64:$AD$107,MATCH($D89,'[1]2.3 CG_TA'!$D$64:$D$107,0),MATCH(Y$7,'[1]2.3 CG_TA'!$J$7:$AD$7,0))</f>
        <v>0</v>
      </c>
    </row>
    <row r="90" spans="4:25" ht="11.25" x14ac:dyDescent="0.15">
      <c r="D90" s="56" t="str">
        <f t="shared" si="25"/>
        <v>27 Port Campbell to Paaratte</v>
      </c>
      <c r="J90" s="61">
        <f>INDEX('[1]2.3 CG_TA'!$J$64:$AD$107,MATCH($D90,'[1]2.3 CG_TA'!$D$64:$D$107,0),MATCH(J$7,'[1]2.3 CG_TA'!$J$7:$AD$7,0))</f>
        <v>0</v>
      </c>
      <c r="K90" s="61">
        <f>INDEX('[1]2.3 CG_TA'!$J$64:$AD$107,MATCH($D90,'[1]2.3 CG_TA'!$D$64:$D$107,0),MATCH(K$7,'[1]2.3 CG_TA'!$J$7:$AD$7,0))</f>
        <v>0</v>
      </c>
      <c r="L90" s="61">
        <f>INDEX('[1]2.3 CG_TA'!$J$64:$AD$107,MATCH($D90,'[1]2.3 CG_TA'!$D$64:$D$107,0),MATCH(L$7,'[1]2.3 CG_TA'!$J$7:$AD$7,0))</f>
        <v>0</v>
      </c>
      <c r="M90" s="61">
        <f>INDEX('[1]2.3 CG_TA'!$J$64:$AD$107,MATCH($D90,'[1]2.3 CG_TA'!$D$64:$D$107,0),MATCH(M$7,'[1]2.3 CG_TA'!$J$7:$AD$7,0))</f>
        <v>0</v>
      </c>
      <c r="N90" s="61">
        <f>INDEX('[1]2.3 CG_TA'!$J$64:$AD$107,MATCH($D90,'[1]2.3 CG_TA'!$D$64:$D$107,0),MATCH(N$7,'[1]2.3 CG_TA'!$J$7:$AD$7,0))</f>
        <v>0</v>
      </c>
      <c r="O90" s="61">
        <f>INDEX('[1]2.3 CG_TA'!$J$64:$AD$107,MATCH($D90,'[1]2.3 CG_TA'!$D$64:$D$107,0),MATCH(O$7,'[1]2.3 CG_TA'!$J$7:$AD$7,0))</f>
        <v>0</v>
      </c>
      <c r="P90" s="61">
        <f>INDEX('[1]2.3 CG_TA'!$J$64:$AD$107,MATCH($D90,'[1]2.3 CG_TA'!$D$64:$D$107,0),MATCH(P$7,'[1]2.3 CG_TA'!$J$7:$AD$7,0))</f>
        <v>0</v>
      </c>
      <c r="Q90" s="61">
        <f>INDEX('[1]2.3 CG_TA'!$J$64:$AD$107,MATCH($D90,'[1]2.3 CG_TA'!$D$64:$D$107,0),MATCH(Q$7,'[1]2.3 CG_TA'!$J$7:$AD$7,0))</f>
        <v>0</v>
      </c>
      <c r="R90" s="61">
        <f>INDEX('[1]2.3 CG_TA'!$J$64:$AD$107,MATCH($D90,'[1]2.3 CG_TA'!$D$64:$D$107,0),MATCH(R$7,'[1]2.3 CG_TA'!$J$7:$AD$7,0))</f>
        <v>0</v>
      </c>
      <c r="S90" s="61">
        <f>INDEX('[1]2.3 CG_TA'!$J$64:$AD$107,MATCH($D90,'[1]2.3 CG_TA'!$D$64:$D$107,0),MATCH(S$7,'[1]2.3 CG_TA'!$J$7:$AD$7,0))</f>
        <v>0</v>
      </c>
      <c r="T90" s="61">
        <f>INDEX('[1]2.3 CG_TA'!$J$64:$AD$107,MATCH($D90,'[1]2.3 CG_TA'!$D$64:$D$107,0),MATCH(T$7,'[1]2.3 CG_TA'!$J$7:$AD$7,0))</f>
        <v>0</v>
      </c>
      <c r="U90" s="61">
        <f>INDEX('[1]2.3 CG_TA'!$J$64:$AD$107,MATCH($D90,'[1]2.3 CG_TA'!$D$64:$D$107,0),MATCH(U$7,'[1]2.3 CG_TA'!$J$7:$AD$7,0))</f>
        <v>0</v>
      </c>
      <c r="V90" s="61">
        <f>INDEX('[1]2.3 CG_TA'!$J$64:$AD$107,MATCH($D90,'[1]2.3 CG_TA'!$D$64:$D$107,0),MATCH(V$7,'[1]2.3 CG_TA'!$J$7:$AD$7,0))</f>
        <v>0</v>
      </c>
      <c r="W90" s="61">
        <f>INDEX('[1]2.3 CG_TA'!$J$64:$AD$107,MATCH($D90,'[1]2.3 CG_TA'!$D$64:$D$107,0),MATCH(W$7,'[1]2.3 CG_TA'!$J$7:$AD$7,0))</f>
        <v>0</v>
      </c>
      <c r="X90" s="61">
        <f>INDEX('[1]2.3 CG_TA'!$J$64:$AD$107,MATCH($D90,'[1]2.3 CG_TA'!$D$64:$D$107,0),MATCH(X$7,'[1]2.3 CG_TA'!$J$7:$AD$7,0))</f>
        <v>0</v>
      </c>
      <c r="Y90" s="61">
        <f>INDEX('[1]2.3 CG_TA'!$J$64:$AD$107,MATCH($D90,'[1]2.3 CG_TA'!$D$64:$D$107,0),MATCH(Y$7,'[1]2.3 CG_TA'!$J$7:$AD$7,0))</f>
        <v>0</v>
      </c>
    </row>
    <row r="91" spans="4:25" ht="11.25" x14ac:dyDescent="0.15">
      <c r="D91" s="56" t="str">
        <f t="shared" si="25"/>
        <v>28 Brooklyn Corio Loop</v>
      </c>
      <c r="J91" s="61">
        <f>INDEX('[1]2.3 CG_TA'!$J$64:$AD$107,MATCH($D91,'[1]2.3 CG_TA'!$D$64:$D$107,0),MATCH(J$7,'[1]2.3 CG_TA'!$J$7:$AD$7,0))</f>
        <v>0</v>
      </c>
      <c r="K91" s="61">
        <f>INDEX('[1]2.3 CG_TA'!$J$64:$AD$107,MATCH($D91,'[1]2.3 CG_TA'!$D$64:$D$107,0),MATCH(K$7,'[1]2.3 CG_TA'!$J$7:$AD$7,0))</f>
        <v>0</v>
      </c>
      <c r="L91" s="61">
        <f>INDEX('[1]2.3 CG_TA'!$J$64:$AD$107,MATCH($D91,'[1]2.3 CG_TA'!$D$64:$D$107,0),MATCH(L$7,'[1]2.3 CG_TA'!$J$7:$AD$7,0))</f>
        <v>0</v>
      </c>
      <c r="M91" s="61">
        <f>INDEX('[1]2.3 CG_TA'!$J$64:$AD$107,MATCH($D91,'[1]2.3 CG_TA'!$D$64:$D$107,0),MATCH(M$7,'[1]2.3 CG_TA'!$J$7:$AD$7,0))</f>
        <v>0</v>
      </c>
      <c r="N91" s="61">
        <f>INDEX('[1]2.3 CG_TA'!$J$64:$AD$107,MATCH($D91,'[1]2.3 CG_TA'!$D$64:$D$107,0),MATCH(N$7,'[1]2.3 CG_TA'!$J$7:$AD$7,0))</f>
        <v>0</v>
      </c>
      <c r="O91" s="61">
        <f>INDEX('[1]2.3 CG_TA'!$J$64:$AD$107,MATCH($D91,'[1]2.3 CG_TA'!$D$64:$D$107,0),MATCH(O$7,'[1]2.3 CG_TA'!$J$7:$AD$7,0))</f>
        <v>0</v>
      </c>
      <c r="P91" s="61">
        <f>INDEX('[1]2.3 CG_TA'!$J$64:$AD$107,MATCH($D91,'[1]2.3 CG_TA'!$D$64:$D$107,0),MATCH(P$7,'[1]2.3 CG_TA'!$J$7:$AD$7,0))</f>
        <v>0</v>
      </c>
      <c r="Q91" s="61">
        <f>INDEX('[1]2.3 CG_TA'!$J$64:$AD$107,MATCH($D91,'[1]2.3 CG_TA'!$D$64:$D$107,0),MATCH(Q$7,'[1]2.3 CG_TA'!$J$7:$AD$7,0))</f>
        <v>0</v>
      </c>
      <c r="R91" s="61">
        <f>INDEX('[1]2.3 CG_TA'!$J$64:$AD$107,MATCH($D91,'[1]2.3 CG_TA'!$D$64:$D$107,0),MATCH(R$7,'[1]2.3 CG_TA'!$J$7:$AD$7,0))</f>
        <v>0</v>
      </c>
      <c r="S91" s="61">
        <f>INDEX('[1]2.3 CG_TA'!$J$64:$AD$107,MATCH($D91,'[1]2.3 CG_TA'!$D$64:$D$107,0),MATCH(S$7,'[1]2.3 CG_TA'!$J$7:$AD$7,0))</f>
        <v>0</v>
      </c>
      <c r="T91" s="61">
        <f>INDEX('[1]2.3 CG_TA'!$J$64:$AD$107,MATCH($D91,'[1]2.3 CG_TA'!$D$64:$D$107,0),MATCH(T$7,'[1]2.3 CG_TA'!$J$7:$AD$7,0))</f>
        <v>0</v>
      </c>
      <c r="U91" s="61">
        <f>INDEX('[1]2.3 CG_TA'!$J$64:$AD$107,MATCH($D91,'[1]2.3 CG_TA'!$D$64:$D$107,0),MATCH(U$7,'[1]2.3 CG_TA'!$J$7:$AD$7,0))</f>
        <v>0</v>
      </c>
      <c r="V91" s="61">
        <f>INDEX('[1]2.3 CG_TA'!$J$64:$AD$107,MATCH($D91,'[1]2.3 CG_TA'!$D$64:$D$107,0),MATCH(V$7,'[1]2.3 CG_TA'!$J$7:$AD$7,0))</f>
        <v>0</v>
      </c>
      <c r="W91" s="61">
        <f>INDEX('[1]2.3 CG_TA'!$J$64:$AD$107,MATCH($D91,'[1]2.3 CG_TA'!$D$64:$D$107,0),MATCH(W$7,'[1]2.3 CG_TA'!$J$7:$AD$7,0))</f>
        <v>0</v>
      </c>
      <c r="X91" s="61">
        <f>INDEX('[1]2.3 CG_TA'!$J$64:$AD$107,MATCH($D91,'[1]2.3 CG_TA'!$D$64:$D$107,0),MATCH(X$7,'[1]2.3 CG_TA'!$J$7:$AD$7,0))</f>
        <v>0</v>
      </c>
      <c r="Y91" s="61">
        <f>INDEX('[1]2.3 CG_TA'!$J$64:$AD$107,MATCH($D91,'[1]2.3 CG_TA'!$D$64:$D$107,0),MATCH(Y$7,'[1]2.3 CG_TA'!$J$7:$AD$7,0))</f>
        <v>0</v>
      </c>
    </row>
    <row r="92" spans="4:25" ht="11.25" x14ac:dyDescent="0.15">
      <c r="D92" s="56" t="str">
        <f t="shared" si="25"/>
        <v>51 Interconnect</v>
      </c>
      <c r="J92" s="61">
        <f>INDEX('[1]2.3 CG_TA'!$J$64:$AD$107,MATCH($D92,'[1]2.3 CG_TA'!$D$64:$D$107,0),MATCH(J$7,'[1]2.3 CG_TA'!$J$7:$AD$7,0))</f>
        <v>0</v>
      </c>
      <c r="K92" s="61">
        <f>INDEX('[1]2.3 CG_TA'!$J$64:$AD$107,MATCH($D92,'[1]2.3 CG_TA'!$D$64:$D$107,0),MATCH(K$7,'[1]2.3 CG_TA'!$J$7:$AD$7,0))</f>
        <v>0</v>
      </c>
      <c r="L92" s="61">
        <f>INDEX('[1]2.3 CG_TA'!$J$64:$AD$107,MATCH($D92,'[1]2.3 CG_TA'!$D$64:$D$107,0),MATCH(L$7,'[1]2.3 CG_TA'!$J$7:$AD$7,0))</f>
        <v>0</v>
      </c>
      <c r="M92" s="61">
        <f>INDEX('[1]2.3 CG_TA'!$J$64:$AD$107,MATCH($D92,'[1]2.3 CG_TA'!$D$64:$D$107,0),MATCH(M$7,'[1]2.3 CG_TA'!$J$7:$AD$7,0))</f>
        <v>0</v>
      </c>
      <c r="N92" s="61">
        <f>INDEX('[1]2.3 CG_TA'!$J$64:$AD$107,MATCH($D92,'[1]2.3 CG_TA'!$D$64:$D$107,0),MATCH(N$7,'[1]2.3 CG_TA'!$J$7:$AD$7,0))</f>
        <v>0</v>
      </c>
      <c r="O92" s="61">
        <f>INDEX('[1]2.3 CG_TA'!$J$64:$AD$107,MATCH($D92,'[1]2.3 CG_TA'!$D$64:$D$107,0),MATCH(O$7,'[1]2.3 CG_TA'!$J$7:$AD$7,0))</f>
        <v>0</v>
      </c>
      <c r="P92" s="61">
        <f>INDEX('[1]2.3 CG_TA'!$J$64:$AD$107,MATCH($D92,'[1]2.3 CG_TA'!$D$64:$D$107,0),MATCH(P$7,'[1]2.3 CG_TA'!$J$7:$AD$7,0))</f>
        <v>0</v>
      </c>
      <c r="Q92" s="61">
        <f>INDEX('[1]2.3 CG_TA'!$J$64:$AD$107,MATCH($D92,'[1]2.3 CG_TA'!$D$64:$D$107,0),MATCH(Q$7,'[1]2.3 CG_TA'!$J$7:$AD$7,0))</f>
        <v>0</v>
      </c>
      <c r="R92" s="61">
        <f>INDEX('[1]2.3 CG_TA'!$J$64:$AD$107,MATCH($D92,'[1]2.3 CG_TA'!$D$64:$D$107,0),MATCH(R$7,'[1]2.3 CG_TA'!$J$7:$AD$7,0))</f>
        <v>0</v>
      </c>
      <c r="S92" s="61">
        <f>INDEX('[1]2.3 CG_TA'!$J$64:$AD$107,MATCH($D92,'[1]2.3 CG_TA'!$D$64:$D$107,0),MATCH(S$7,'[1]2.3 CG_TA'!$J$7:$AD$7,0))</f>
        <v>0</v>
      </c>
      <c r="T92" s="61">
        <f>INDEX('[1]2.3 CG_TA'!$J$64:$AD$107,MATCH($D92,'[1]2.3 CG_TA'!$D$64:$D$107,0),MATCH(T$7,'[1]2.3 CG_TA'!$J$7:$AD$7,0))</f>
        <v>0</v>
      </c>
      <c r="U92" s="61">
        <f>INDEX('[1]2.3 CG_TA'!$J$64:$AD$107,MATCH($D92,'[1]2.3 CG_TA'!$D$64:$D$107,0),MATCH(U$7,'[1]2.3 CG_TA'!$J$7:$AD$7,0))</f>
        <v>0</v>
      </c>
      <c r="V92" s="61">
        <f>INDEX('[1]2.3 CG_TA'!$J$64:$AD$107,MATCH($D92,'[1]2.3 CG_TA'!$D$64:$D$107,0),MATCH(V$7,'[1]2.3 CG_TA'!$J$7:$AD$7,0))</f>
        <v>0</v>
      </c>
      <c r="W92" s="61">
        <f>INDEX('[1]2.3 CG_TA'!$J$64:$AD$107,MATCH($D92,'[1]2.3 CG_TA'!$D$64:$D$107,0),MATCH(W$7,'[1]2.3 CG_TA'!$J$7:$AD$7,0))</f>
        <v>0</v>
      </c>
      <c r="X92" s="61">
        <f>INDEX('[1]2.3 CG_TA'!$J$64:$AD$107,MATCH($D92,'[1]2.3 CG_TA'!$D$64:$D$107,0),MATCH(X$7,'[1]2.3 CG_TA'!$J$7:$AD$7,0))</f>
        <v>0</v>
      </c>
      <c r="Y92" s="61">
        <f>INDEX('[1]2.3 CG_TA'!$J$64:$AD$107,MATCH($D92,'[1]2.3 CG_TA'!$D$64:$D$107,0),MATCH(Y$7,'[1]2.3 CG_TA'!$J$7:$AD$7,0))</f>
        <v>0</v>
      </c>
    </row>
    <row r="93" spans="4:25" ht="11.25" x14ac:dyDescent="0.15">
      <c r="D93" s="56" t="str">
        <f t="shared" si="25"/>
        <v>52 South West Pipeline</v>
      </c>
      <c r="J93" s="61">
        <f>INDEX('[1]2.3 CG_TA'!$J$64:$AD$107,MATCH($D93,'[1]2.3 CG_TA'!$D$64:$D$107,0),MATCH(J$7,'[1]2.3 CG_TA'!$J$7:$AD$7,0))</f>
        <v>0</v>
      </c>
      <c r="K93" s="61">
        <f>INDEX('[1]2.3 CG_TA'!$J$64:$AD$107,MATCH($D93,'[1]2.3 CG_TA'!$D$64:$D$107,0),MATCH(K$7,'[1]2.3 CG_TA'!$J$7:$AD$7,0))</f>
        <v>0</v>
      </c>
      <c r="L93" s="61">
        <f>INDEX('[1]2.3 CG_TA'!$J$64:$AD$107,MATCH($D93,'[1]2.3 CG_TA'!$D$64:$D$107,0),MATCH(L$7,'[1]2.3 CG_TA'!$J$7:$AD$7,0))</f>
        <v>0</v>
      </c>
      <c r="M93" s="61">
        <f>INDEX('[1]2.3 CG_TA'!$J$64:$AD$107,MATCH($D93,'[1]2.3 CG_TA'!$D$64:$D$107,0),MATCH(M$7,'[1]2.3 CG_TA'!$J$7:$AD$7,0))</f>
        <v>0</v>
      </c>
      <c r="N93" s="61">
        <f>INDEX('[1]2.3 CG_TA'!$J$64:$AD$107,MATCH($D93,'[1]2.3 CG_TA'!$D$64:$D$107,0),MATCH(N$7,'[1]2.3 CG_TA'!$J$7:$AD$7,0))</f>
        <v>0</v>
      </c>
      <c r="O93" s="61">
        <f>INDEX('[1]2.3 CG_TA'!$J$64:$AD$107,MATCH($D93,'[1]2.3 CG_TA'!$D$64:$D$107,0),MATCH(O$7,'[1]2.3 CG_TA'!$J$7:$AD$7,0))</f>
        <v>0</v>
      </c>
      <c r="P93" s="61">
        <f>INDEX('[1]2.3 CG_TA'!$J$64:$AD$107,MATCH($D93,'[1]2.3 CG_TA'!$D$64:$D$107,0),MATCH(P$7,'[1]2.3 CG_TA'!$J$7:$AD$7,0))</f>
        <v>0</v>
      </c>
      <c r="Q93" s="61">
        <f>INDEX('[1]2.3 CG_TA'!$J$64:$AD$107,MATCH($D93,'[1]2.3 CG_TA'!$D$64:$D$107,0),MATCH(Q$7,'[1]2.3 CG_TA'!$J$7:$AD$7,0))</f>
        <v>0</v>
      </c>
      <c r="R93" s="61">
        <f>INDEX('[1]2.3 CG_TA'!$J$64:$AD$107,MATCH($D93,'[1]2.3 CG_TA'!$D$64:$D$107,0),MATCH(R$7,'[1]2.3 CG_TA'!$J$7:$AD$7,0))</f>
        <v>0</v>
      </c>
      <c r="S93" s="61">
        <f>INDEX('[1]2.3 CG_TA'!$J$64:$AD$107,MATCH($D93,'[1]2.3 CG_TA'!$D$64:$D$107,0),MATCH(S$7,'[1]2.3 CG_TA'!$J$7:$AD$7,0))</f>
        <v>0</v>
      </c>
      <c r="T93" s="61">
        <f>INDEX('[1]2.3 CG_TA'!$J$64:$AD$107,MATCH($D93,'[1]2.3 CG_TA'!$D$64:$D$107,0),MATCH(T$7,'[1]2.3 CG_TA'!$J$7:$AD$7,0))</f>
        <v>0</v>
      </c>
      <c r="U93" s="61">
        <f>INDEX('[1]2.3 CG_TA'!$J$64:$AD$107,MATCH($D93,'[1]2.3 CG_TA'!$D$64:$D$107,0),MATCH(U$7,'[1]2.3 CG_TA'!$J$7:$AD$7,0))</f>
        <v>0</v>
      </c>
      <c r="V93" s="61">
        <f>INDEX('[1]2.3 CG_TA'!$J$64:$AD$107,MATCH($D93,'[1]2.3 CG_TA'!$D$64:$D$107,0),MATCH(V$7,'[1]2.3 CG_TA'!$J$7:$AD$7,0))</f>
        <v>0</v>
      </c>
      <c r="W93" s="61">
        <f>INDEX('[1]2.3 CG_TA'!$J$64:$AD$107,MATCH($D93,'[1]2.3 CG_TA'!$D$64:$D$107,0),MATCH(W$7,'[1]2.3 CG_TA'!$J$7:$AD$7,0))</f>
        <v>0</v>
      </c>
      <c r="X93" s="61">
        <f>INDEX('[1]2.3 CG_TA'!$J$64:$AD$107,MATCH($D93,'[1]2.3 CG_TA'!$D$64:$D$107,0),MATCH(X$7,'[1]2.3 CG_TA'!$J$7:$AD$7,0))</f>
        <v>0</v>
      </c>
      <c r="Y93" s="61">
        <f>INDEX('[1]2.3 CG_TA'!$J$64:$AD$107,MATCH($D93,'[1]2.3 CG_TA'!$D$64:$D$107,0),MATCH(Y$7,'[1]2.3 CG_TA'!$J$7:$AD$7,0))</f>
        <v>0</v>
      </c>
    </row>
    <row r="94" spans="4:25" ht="11.25" x14ac:dyDescent="0.15">
      <c r="D94" s="56" t="str">
        <f t="shared" si="25"/>
        <v>29 WORM</v>
      </c>
      <c r="J94" s="61">
        <f>INDEX('[1]2.3 CG_TA'!$J$64:$AD$107,MATCH($D94,'[1]2.3 CG_TA'!$D$64:$D$107,0),MATCH(J$7,'[1]2.3 CG_TA'!$J$7:$AD$7,0))</f>
        <v>0</v>
      </c>
      <c r="K94" s="61">
        <f>INDEX('[1]2.3 CG_TA'!$J$64:$AD$107,MATCH($D94,'[1]2.3 CG_TA'!$D$64:$D$107,0),MATCH(K$7,'[1]2.3 CG_TA'!$J$7:$AD$7,0))</f>
        <v>0</v>
      </c>
      <c r="L94" s="61">
        <f>INDEX('[1]2.3 CG_TA'!$J$64:$AD$107,MATCH($D94,'[1]2.3 CG_TA'!$D$64:$D$107,0),MATCH(L$7,'[1]2.3 CG_TA'!$J$7:$AD$7,0))</f>
        <v>0</v>
      </c>
      <c r="M94" s="61">
        <f>INDEX('[1]2.3 CG_TA'!$J$64:$AD$107,MATCH($D94,'[1]2.3 CG_TA'!$D$64:$D$107,0),MATCH(M$7,'[1]2.3 CG_TA'!$J$7:$AD$7,0))</f>
        <v>0</v>
      </c>
      <c r="N94" s="61">
        <f>INDEX('[1]2.3 CG_TA'!$J$64:$AD$107,MATCH($D94,'[1]2.3 CG_TA'!$D$64:$D$107,0),MATCH(N$7,'[1]2.3 CG_TA'!$J$7:$AD$7,0))</f>
        <v>0</v>
      </c>
      <c r="O94" s="61">
        <f>INDEX('[1]2.3 CG_TA'!$J$64:$AD$107,MATCH($D94,'[1]2.3 CG_TA'!$D$64:$D$107,0),MATCH(O$7,'[1]2.3 CG_TA'!$J$7:$AD$7,0))</f>
        <v>0</v>
      </c>
      <c r="P94" s="61">
        <f>INDEX('[1]2.3 CG_TA'!$J$64:$AD$107,MATCH($D94,'[1]2.3 CG_TA'!$D$64:$D$107,0),MATCH(P$7,'[1]2.3 CG_TA'!$J$7:$AD$7,0))</f>
        <v>0</v>
      </c>
      <c r="Q94" s="61">
        <f>INDEX('[1]2.3 CG_TA'!$J$64:$AD$107,MATCH($D94,'[1]2.3 CG_TA'!$D$64:$D$107,0),MATCH(Q$7,'[1]2.3 CG_TA'!$J$7:$AD$7,0))</f>
        <v>0</v>
      </c>
      <c r="R94" s="61">
        <f>INDEX('[1]2.3 CG_TA'!$J$64:$AD$107,MATCH($D94,'[1]2.3 CG_TA'!$D$64:$D$107,0),MATCH(R$7,'[1]2.3 CG_TA'!$J$7:$AD$7,0))</f>
        <v>0</v>
      </c>
      <c r="S94" s="61">
        <f>INDEX('[1]2.3 CG_TA'!$J$64:$AD$107,MATCH($D94,'[1]2.3 CG_TA'!$D$64:$D$107,0),MATCH(S$7,'[1]2.3 CG_TA'!$J$7:$AD$7,0))</f>
        <v>0</v>
      </c>
      <c r="T94" s="61">
        <f>INDEX('[1]2.3 CG_TA'!$J$64:$AD$107,MATCH($D94,'[1]2.3 CG_TA'!$D$64:$D$107,0),MATCH(T$7,'[1]2.3 CG_TA'!$J$7:$AD$7,0))</f>
        <v>0</v>
      </c>
      <c r="U94" s="61">
        <f>INDEX('[1]2.3 CG_TA'!$J$64:$AD$107,MATCH($D94,'[1]2.3 CG_TA'!$D$64:$D$107,0),MATCH(U$7,'[1]2.3 CG_TA'!$J$7:$AD$7,0))</f>
        <v>0</v>
      </c>
      <c r="V94" s="61">
        <f>INDEX('[1]2.3 CG_TA'!$J$64:$AD$107,MATCH($D94,'[1]2.3 CG_TA'!$D$64:$D$107,0),MATCH(V$7,'[1]2.3 CG_TA'!$J$7:$AD$7,0))</f>
        <v>0</v>
      </c>
      <c r="W94" s="61">
        <f>INDEX('[1]2.3 CG_TA'!$J$64:$AD$107,MATCH($D94,'[1]2.3 CG_TA'!$D$64:$D$107,0),MATCH(W$7,'[1]2.3 CG_TA'!$J$7:$AD$7,0))</f>
        <v>0</v>
      </c>
      <c r="X94" s="61">
        <f>INDEX('[1]2.3 CG_TA'!$J$64:$AD$107,MATCH($D94,'[1]2.3 CG_TA'!$D$64:$D$107,0),MATCH(X$7,'[1]2.3 CG_TA'!$J$7:$AD$7,0))</f>
        <v>0</v>
      </c>
      <c r="Y94" s="61">
        <f>INDEX('[1]2.3 CG_TA'!$J$64:$AD$107,MATCH($D94,'[1]2.3 CG_TA'!$D$64:$D$107,0),MATCH(Y$7,'[1]2.3 CG_TA'!$J$7:$AD$7,0))</f>
        <v>0</v>
      </c>
    </row>
    <row r="95" spans="4:25" ht="11.25" x14ac:dyDescent="0.15">
      <c r="D95" s="56" t="str">
        <f t="shared" si="25"/>
        <v xml:space="preserve">30 Anglesea </v>
      </c>
      <c r="J95" s="61">
        <f>INDEX('[1]2.3 CG_TA'!$J$64:$AD$107,MATCH($D95,'[1]2.3 CG_TA'!$D$64:$D$107,0),MATCH(J$7,'[1]2.3 CG_TA'!$J$7:$AD$7,0))</f>
        <v>0</v>
      </c>
      <c r="K95" s="61">
        <f>INDEX('[1]2.3 CG_TA'!$J$64:$AD$107,MATCH($D95,'[1]2.3 CG_TA'!$D$64:$D$107,0),MATCH(K$7,'[1]2.3 CG_TA'!$J$7:$AD$7,0))</f>
        <v>0</v>
      </c>
      <c r="L95" s="61">
        <f>INDEX('[1]2.3 CG_TA'!$J$64:$AD$107,MATCH($D95,'[1]2.3 CG_TA'!$D$64:$D$107,0),MATCH(L$7,'[1]2.3 CG_TA'!$J$7:$AD$7,0))</f>
        <v>0</v>
      </c>
      <c r="M95" s="61">
        <f>INDEX('[1]2.3 CG_TA'!$J$64:$AD$107,MATCH($D95,'[1]2.3 CG_TA'!$D$64:$D$107,0),MATCH(M$7,'[1]2.3 CG_TA'!$J$7:$AD$7,0))</f>
        <v>0</v>
      </c>
      <c r="N95" s="61">
        <f>INDEX('[1]2.3 CG_TA'!$J$64:$AD$107,MATCH($D95,'[1]2.3 CG_TA'!$D$64:$D$107,0),MATCH(N$7,'[1]2.3 CG_TA'!$J$7:$AD$7,0))</f>
        <v>0</v>
      </c>
      <c r="O95" s="61">
        <f>INDEX('[1]2.3 CG_TA'!$J$64:$AD$107,MATCH($D95,'[1]2.3 CG_TA'!$D$64:$D$107,0),MATCH(O$7,'[1]2.3 CG_TA'!$J$7:$AD$7,0))</f>
        <v>0</v>
      </c>
      <c r="P95" s="61">
        <f>INDEX('[1]2.3 CG_TA'!$J$64:$AD$107,MATCH($D95,'[1]2.3 CG_TA'!$D$64:$D$107,0),MATCH(P$7,'[1]2.3 CG_TA'!$J$7:$AD$7,0))</f>
        <v>0</v>
      </c>
      <c r="Q95" s="61">
        <f>INDEX('[1]2.3 CG_TA'!$J$64:$AD$107,MATCH($D95,'[1]2.3 CG_TA'!$D$64:$D$107,0),MATCH(Q$7,'[1]2.3 CG_TA'!$J$7:$AD$7,0))</f>
        <v>0</v>
      </c>
      <c r="R95" s="61">
        <f>INDEX('[1]2.3 CG_TA'!$J$64:$AD$107,MATCH($D95,'[1]2.3 CG_TA'!$D$64:$D$107,0),MATCH(R$7,'[1]2.3 CG_TA'!$J$7:$AD$7,0))</f>
        <v>0</v>
      </c>
      <c r="S95" s="61">
        <f>INDEX('[1]2.3 CG_TA'!$J$64:$AD$107,MATCH($D95,'[1]2.3 CG_TA'!$D$64:$D$107,0),MATCH(S$7,'[1]2.3 CG_TA'!$J$7:$AD$7,0))</f>
        <v>0</v>
      </c>
      <c r="T95" s="61">
        <f>INDEX('[1]2.3 CG_TA'!$J$64:$AD$107,MATCH($D95,'[1]2.3 CG_TA'!$D$64:$D$107,0),MATCH(T$7,'[1]2.3 CG_TA'!$J$7:$AD$7,0))</f>
        <v>0</v>
      </c>
      <c r="U95" s="61">
        <f>INDEX('[1]2.3 CG_TA'!$J$64:$AD$107,MATCH($D95,'[1]2.3 CG_TA'!$D$64:$D$107,0),MATCH(U$7,'[1]2.3 CG_TA'!$J$7:$AD$7,0))</f>
        <v>0</v>
      </c>
      <c r="V95" s="61">
        <f>INDEX('[1]2.3 CG_TA'!$J$64:$AD$107,MATCH($D95,'[1]2.3 CG_TA'!$D$64:$D$107,0),MATCH(V$7,'[1]2.3 CG_TA'!$J$7:$AD$7,0))</f>
        <v>0</v>
      </c>
      <c r="W95" s="61">
        <f>INDEX('[1]2.3 CG_TA'!$J$64:$AD$107,MATCH($D95,'[1]2.3 CG_TA'!$D$64:$D$107,0),MATCH(W$7,'[1]2.3 CG_TA'!$J$7:$AD$7,0))</f>
        <v>0</v>
      </c>
      <c r="X95" s="61">
        <f>INDEX('[1]2.3 CG_TA'!$J$64:$AD$107,MATCH($D95,'[1]2.3 CG_TA'!$D$64:$D$107,0),MATCH(X$7,'[1]2.3 CG_TA'!$J$7:$AD$7,0))</f>
        <v>0</v>
      </c>
      <c r="Y95" s="61">
        <f>INDEX('[1]2.3 CG_TA'!$J$64:$AD$107,MATCH($D95,'[1]2.3 CG_TA'!$D$64:$D$107,0),MATCH(Y$7,'[1]2.3 CG_TA'!$J$7:$AD$7,0))</f>
        <v>0</v>
      </c>
    </row>
    <row r="96" spans="4:25" ht="11.25" x14ac:dyDescent="0.15">
      <c r="D96" s="56" t="str">
        <f t="shared" si="25"/>
        <v>31 Kalkallo</v>
      </c>
      <c r="J96" s="61">
        <f>INDEX('[1]2.3 CG_TA'!$J$64:$AD$107,MATCH($D96,'[1]2.3 CG_TA'!$D$64:$D$107,0),MATCH(J$7,'[1]2.3 CG_TA'!$J$7:$AD$7,0))</f>
        <v>0</v>
      </c>
      <c r="K96" s="61">
        <f>INDEX('[1]2.3 CG_TA'!$J$64:$AD$107,MATCH($D96,'[1]2.3 CG_TA'!$D$64:$D$107,0),MATCH(K$7,'[1]2.3 CG_TA'!$J$7:$AD$7,0))</f>
        <v>0</v>
      </c>
      <c r="L96" s="61">
        <f>INDEX('[1]2.3 CG_TA'!$J$64:$AD$107,MATCH($D96,'[1]2.3 CG_TA'!$D$64:$D$107,0),MATCH(L$7,'[1]2.3 CG_TA'!$J$7:$AD$7,0))</f>
        <v>0</v>
      </c>
      <c r="M96" s="61">
        <f>INDEX('[1]2.3 CG_TA'!$J$64:$AD$107,MATCH($D96,'[1]2.3 CG_TA'!$D$64:$D$107,0),MATCH(M$7,'[1]2.3 CG_TA'!$J$7:$AD$7,0))</f>
        <v>0</v>
      </c>
      <c r="N96" s="61">
        <f>INDEX('[1]2.3 CG_TA'!$J$64:$AD$107,MATCH($D96,'[1]2.3 CG_TA'!$D$64:$D$107,0),MATCH(N$7,'[1]2.3 CG_TA'!$J$7:$AD$7,0))</f>
        <v>0</v>
      </c>
      <c r="O96" s="61">
        <f>INDEX('[1]2.3 CG_TA'!$J$64:$AD$107,MATCH($D96,'[1]2.3 CG_TA'!$D$64:$D$107,0),MATCH(O$7,'[1]2.3 CG_TA'!$J$7:$AD$7,0))</f>
        <v>0</v>
      </c>
      <c r="P96" s="61">
        <f>INDEX('[1]2.3 CG_TA'!$J$64:$AD$107,MATCH($D96,'[1]2.3 CG_TA'!$D$64:$D$107,0),MATCH(P$7,'[1]2.3 CG_TA'!$J$7:$AD$7,0))</f>
        <v>0</v>
      </c>
      <c r="Q96" s="61">
        <f>INDEX('[1]2.3 CG_TA'!$J$64:$AD$107,MATCH($D96,'[1]2.3 CG_TA'!$D$64:$D$107,0),MATCH(Q$7,'[1]2.3 CG_TA'!$J$7:$AD$7,0))</f>
        <v>0</v>
      </c>
      <c r="R96" s="61">
        <f>INDEX('[1]2.3 CG_TA'!$J$64:$AD$107,MATCH($D96,'[1]2.3 CG_TA'!$D$64:$D$107,0),MATCH(R$7,'[1]2.3 CG_TA'!$J$7:$AD$7,0))</f>
        <v>0</v>
      </c>
      <c r="S96" s="61">
        <f>INDEX('[1]2.3 CG_TA'!$J$64:$AD$107,MATCH($D96,'[1]2.3 CG_TA'!$D$64:$D$107,0),MATCH(S$7,'[1]2.3 CG_TA'!$J$7:$AD$7,0))</f>
        <v>0</v>
      </c>
      <c r="T96" s="61">
        <f>INDEX('[1]2.3 CG_TA'!$J$64:$AD$107,MATCH($D96,'[1]2.3 CG_TA'!$D$64:$D$107,0),MATCH(T$7,'[1]2.3 CG_TA'!$J$7:$AD$7,0))</f>
        <v>0</v>
      </c>
      <c r="U96" s="61">
        <f>INDEX('[1]2.3 CG_TA'!$J$64:$AD$107,MATCH($D96,'[1]2.3 CG_TA'!$D$64:$D$107,0),MATCH(U$7,'[1]2.3 CG_TA'!$J$7:$AD$7,0))</f>
        <v>0</v>
      </c>
      <c r="V96" s="61">
        <f>INDEX('[1]2.3 CG_TA'!$J$64:$AD$107,MATCH($D96,'[1]2.3 CG_TA'!$D$64:$D$107,0),MATCH(V$7,'[1]2.3 CG_TA'!$J$7:$AD$7,0))</f>
        <v>0</v>
      </c>
      <c r="W96" s="61">
        <f>INDEX('[1]2.3 CG_TA'!$J$64:$AD$107,MATCH($D96,'[1]2.3 CG_TA'!$D$64:$D$107,0),MATCH(W$7,'[1]2.3 CG_TA'!$J$7:$AD$7,0))</f>
        <v>0</v>
      </c>
      <c r="X96" s="61">
        <f>INDEX('[1]2.3 CG_TA'!$J$64:$AD$107,MATCH($D96,'[1]2.3 CG_TA'!$D$64:$D$107,0),MATCH(X$7,'[1]2.3 CG_TA'!$J$7:$AD$7,0))</f>
        <v>0</v>
      </c>
      <c r="Y96" s="61">
        <f>INDEX('[1]2.3 CG_TA'!$J$64:$AD$107,MATCH($D96,'[1]2.3 CG_TA'!$D$64:$D$107,0),MATCH(Y$7,'[1]2.3 CG_TA'!$J$7:$AD$7,0))</f>
        <v>0</v>
      </c>
    </row>
    <row r="97" spans="4:25" ht="11.25" x14ac:dyDescent="0.15">
      <c r="D97" s="56">
        <f t="shared" si="25"/>
        <v>0</v>
      </c>
      <c r="J97" s="61">
        <f>INDEX('[1]2.3 CG_TA'!$J$64:$AD$107,MATCH($D97,'[1]2.3 CG_TA'!$D$64:$D$107,0),MATCH(J$7,'[1]2.3 CG_TA'!$J$7:$AD$7,0))</f>
        <v>0</v>
      </c>
      <c r="K97" s="61">
        <f>INDEX('[1]2.3 CG_TA'!$J$64:$AD$107,MATCH($D97,'[1]2.3 CG_TA'!$D$64:$D$107,0),MATCH(K$7,'[1]2.3 CG_TA'!$J$7:$AD$7,0))</f>
        <v>0</v>
      </c>
      <c r="L97" s="61">
        <f>INDEX('[1]2.3 CG_TA'!$J$64:$AD$107,MATCH($D97,'[1]2.3 CG_TA'!$D$64:$D$107,0),MATCH(L$7,'[1]2.3 CG_TA'!$J$7:$AD$7,0))</f>
        <v>0</v>
      </c>
      <c r="M97" s="61">
        <f>INDEX('[1]2.3 CG_TA'!$J$64:$AD$107,MATCH($D97,'[1]2.3 CG_TA'!$D$64:$D$107,0),MATCH(M$7,'[1]2.3 CG_TA'!$J$7:$AD$7,0))</f>
        <v>0</v>
      </c>
      <c r="N97" s="61">
        <f>INDEX('[1]2.3 CG_TA'!$J$64:$AD$107,MATCH($D97,'[1]2.3 CG_TA'!$D$64:$D$107,0),MATCH(N$7,'[1]2.3 CG_TA'!$J$7:$AD$7,0))</f>
        <v>0</v>
      </c>
      <c r="O97" s="61">
        <f>INDEX('[1]2.3 CG_TA'!$J$64:$AD$107,MATCH($D97,'[1]2.3 CG_TA'!$D$64:$D$107,0),MATCH(O$7,'[1]2.3 CG_TA'!$J$7:$AD$7,0))</f>
        <v>0</v>
      </c>
      <c r="P97" s="61">
        <f>INDEX('[1]2.3 CG_TA'!$J$64:$AD$107,MATCH($D97,'[1]2.3 CG_TA'!$D$64:$D$107,0),MATCH(P$7,'[1]2.3 CG_TA'!$J$7:$AD$7,0))</f>
        <v>0</v>
      </c>
      <c r="Q97" s="61">
        <f>INDEX('[1]2.3 CG_TA'!$J$64:$AD$107,MATCH($D97,'[1]2.3 CG_TA'!$D$64:$D$107,0),MATCH(Q$7,'[1]2.3 CG_TA'!$J$7:$AD$7,0))</f>
        <v>0</v>
      </c>
      <c r="R97" s="61">
        <f>INDEX('[1]2.3 CG_TA'!$J$64:$AD$107,MATCH($D97,'[1]2.3 CG_TA'!$D$64:$D$107,0),MATCH(R$7,'[1]2.3 CG_TA'!$J$7:$AD$7,0))</f>
        <v>0</v>
      </c>
      <c r="S97" s="61">
        <f>INDEX('[1]2.3 CG_TA'!$J$64:$AD$107,MATCH($D97,'[1]2.3 CG_TA'!$D$64:$D$107,0),MATCH(S$7,'[1]2.3 CG_TA'!$J$7:$AD$7,0))</f>
        <v>0</v>
      </c>
      <c r="T97" s="61">
        <f>INDEX('[1]2.3 CG_TA'!$J$64:$AD$107,MATCH($D97,'[1]2.3 CG_TA'!$D$64:$D$107,0),MATCH(T$7,'[1]2.3 CG_TA'!$J$7:$AD$7,0))</f>
        <v>0</v>
      </c>
      <c r="U97" s="61">
        <f>INDEX('[1]2.3 CG_TA'!$J$64:$AD$107,MATCH($D97,'[1]2.3 CG_TA'!$D$64:$D$107,0),MATCH(U$7,'[1]2.3 CG_TA'!$J$7:$AD$7,0))</f>
        <v>0</v>
      </c>
      <c r="V97" s="61">
        <f>INDEX('[1]2.3 CG_TA'!$J$64:$AD$107,MATCH($D97,'[1]2.3 CG_TA'!$D$64:$D$107,0),MATCH(V$7,'[1]2.3 CG_TA'!$J$7:$AD$7,0))</f>
        <v>0</v>
      </c>
      <c r="W97" s="61">
        <f>INDEX('[1]2.3 CG_TA'!$J$64:$AD$107,MATCH($D97,'[1]2.3 CG_TA'!$D$64:$D$107,0),MATCH(W$7,'[1]2.3 CG_TA'!$J$7:$AD$7,0))</f>
        <v>0</v>
      </c>
      <c r="X97" s="61">
        <f>INDEX('[1]2.3 CG_TA'!$J$64:$AD$107,MATCH($D97,'[1]2.3 CG_TA'!$D$64:$D$107,0),MATCH(X$7,'[1]2.3 CG_TA'!$J$7:$AD$7,0))</f>
        <v>0</v>
      </c>
      <c r="Y97" s="61">
        <f>INDEX('[1]2.3 CG_TA'!$J$64:$AD$107,MATCH($D97,'[1]2.3 CG_TA'!$D$64:$D$107,0),MATCH(Y$7,'[1]2.3 CG_TA'!$J$7:$AD$7,0))</f>
        <v>0</v>
      </c>
    </row>
    <row r="98" spans="4:25" ht="11.25" x14ac:dyDescent="0.15">
      <c r="D98" s="56">
        <f t="shared" si="25"/>
        <v>0</v>
      </c>
      <c r="J98" s="61">
        <f>INDEX('[1]2.3 CG_TA'!$J$64:$AD$107,MATCH($D98,'[1]2.3 CG_TA'!$D$64:$D$107,0),MATCH(J$7,'[1]2.3 CG_TA'!$J$7:$AD$7,0))</f>
        <v>0</v>
      </c>
      <c r="K98" s="61">
        <f>INDEX('[1]2.3 CG_TA'!$J$64:$AD$107,MATCH($D98,'[1]2.3 CG_TA'!$D$64:$D$107,0),MATCH(K$7,'[1]2.3 CG_TA'!$J$7:$AD$7,0))</f>
        <v>0</v>
      </c>
      <c r="L98" s="61">
        <f>INDEX('[1]2.3 CG_TA'!$J$64:$AD$107,MATCH($D98,'[1]2.3 CG_TA'!$D$64:$D$107,0),MATCH(L$7,'[1]2.3 CG_TA'!$J$7:$AD$7,0))</f>
        <v>0</v>
      </c>
      <c r="M98" s="61">
        <f>INDEX('[1]2.3 CG_TA'!$J$64:$AD$107,MATCH($D98,'[1]2.3 CG_TA'!$D$64:$D$107,0),MATCH(M$7,'[1]2.3 CG_TA'!$J$7:$AD$7,0))</f>
        <v>0</v>
      </c>
      <c r="N98" s="61">
        <f>INDEX('[1]2.3 CG_TA'!$J$64:$AD$107,MATCH($D98,'[1]2.3 CG_TA'!$D$64:$D$107,0),MATCH(N$7,'[1]2.3 CG_TA'!$J$7:$AD$7,0))</f>
        <v>0</v>
      </c>
      <c r="O98" s="61">
        <f>INDEX('[1]2.3 CG_TA'!$J$64:$AD$107,MATCH($D98,'[1]2.3 CG_TA'!$D$64:$D$107,0),MATCH(O$7,'[1]2.3 CG_TA'!$J$7:$AD$7,0))</f>
        <v>0</v>
      </c>
      <c r="P98" s="61">
        <f>INDEX('[1]2.3 CG_TA'!$J$64:$AD$107,MATCH($D98,'[1]2.3 CG_TA'!$D$64:$D$107,0),MATCH(P$7,'[1]2.3 CG_TA'!$J$7:$AD$7,0))</f>
        <v>0</v>
      </c>
      <c r="Q98" s="61">
        <f>INDEX('[1]2.3 CG_TA'!$J$64:$AD$107,MATCH($D98,'[1]2.3 CG_TA'!$D$64:$D$107,0),MATCH(Q$7,'[1]2.3 CG_TA'!$J$7:$AD$7,0))</f>
        <v>0</v>
      </c>
      <c r="R98" s="61">
        <f>INDEX('[1]2.3 CG_TA'!$J$64:$AD$107,MATCH($D98,'[1]2.3 CG_TA'!$D$64:$D$107,0),MATCH(R$7,'[1]2.3 CG_TA'!$J$7:$AD$7,0))</f>
        <v>0</v>
      </c>
      <c r="S98" s="61">
        <f>INDEX('[1]2.3 CG_TA'!$J$64:$AD$107,MATCH($D98,'[1]2.3 CG_TA'!$D$64:$D$107,0),MATCH(S$7,'[1]2.3 CG_TA'!$J$7:$AD$7,0))</f>
        <v>0</v>
      </c>
      <c r="T98" s="61">
        <f>INDEX('[1]2.3 CG_TA'!$J$64:$AD$107,MATCH($D98,'[1]2.3 CG_TA'!$D$64:$D$107,0),MATCH(T$7,'[1]2.3 CG_TA'!$J$7:$AD$7,0))</f>
        <v>0</v>
      </c>
      <c r="U98" s="61">
        <f>INDEX('[1]2.3 CG_TA'!$J$64:$AD$107,MATCH($D98,'[1]2.3 CG_TA'!$D$64:$D$107,0),MATCH(U$7,'[1]2.3 CG_TA'!$J$7:$AD$7,0))</f>
        <v>0</v>
      </c>
      <c r="V98" s="61">
        <f>INDEX('[1]2.3 CG_TA'!$J$64:$AD$107,MATCH($D98,'[1]2.3 CG_TA'!$D$64:$D$107,0),MATCH(V$7,'[1]2.3 CG_TA'!$J$7:$AD$7,0))</f>
        <v>0</v>
      </c>
      <c r="W98" s="61">
        <f>INDEX('[1]2.3 CG_TA'!$J$64:$AD$107,MATCH($D98,'[1]2.3 CG_TA'!$D$64:$D$107,0),MATCH(W$7,'[1]2.3 CG_TA'!$J$7:$AD$7,0))</f>
        <v>0</v>
      </c>
      <c r="X98" s="61">
        <f>INDEX('[1]2.3 CG_TA'!$J$64:$AD$107,MATCH($D98,'[1]2.3 CG_TA'!$D$64:$D$107,0),MATCH(X$7,'[1]2.3 CG_TA'!$J$7:$AD$7,0))</f>
        <v>0</v>
      </c>
      <c r="Y98" s="61">
        <f>INDEX('[1]2.3 CG_TA'!$J$64:$AD$107,MATCH($D98,'[1]2.3 CG_TA'!$D$64:$D$107,0),MATCH(Y$7,'[1]2.3 CG_TA'!$J$7:$AD$7,0))</f>
        <v>0</v>
      </c>
    </row>
    <row r="99" spans="4:25" ht="11.25" x14ac:dyDescent="0.15">
      <c r="D99" s="56">
        <f t="shared" si="25"/>
        <v>0</v>
      </c>
      <c r="J99" s="61">
        <f>INDEX('[1]2.3 CG_TA'!$J$64:$AD$107,MATCH($D99,'[1]2.3 CG_TA'!$D$64:$D$107,0),MATCH(J$7,'[1]2.3 CG_TA'!$J$7:$AD$7,0))</f>
        <v>0</v>
      </c>
      <c r="K99" s="61">
        <f>INDEX('[1]2.3 CG_TA'!$J$64:$AD$107,MATCH($D99,'[1]2.3 CG_TA'!$D$64:$D$107,0),MATCH(K$7,'[1]2.3 CG_TA'!$J$7:$AD$7,0))</f>
        <v>0</v>
      </c>
      <c r="L99" s="61">
        <f>INDEX('[1]2.3 CG_TA'!$J$64:$AD$107,MATCH($D99,'[1]2.3 CG_TA'!$D$64:$D$107,0),MATCH(L$7,'[1]2.3 CG_TA'!$J$7:$AD$7,0))</f>
        <v>0</v>
      </c>
      <c r="M99" s="61">
        <f>INDEX('[1]2.3 CG_TA'!$J$64:$AD$107,MATCH($D99,'[1]2.3 CG_TA'!$D$64:$D$107,0),MATCH(M$7,'[1]2.3 CG_TA'!$J$7:$AD$7,0))</f>
        <v>0</v>
      </c>
      <c r="N99" s="61">
        <f>INDEX('[1]2.3 CG_TA'!$J$64:$AD$107,MATCH($D99,'[1]2.3 CG_TA'!$D$64:$D$107,0),MATCH(N$7,'[1]2.3 CG_TA'!$J$7:$AD$7,0))</f>
        <v>0</v>
      </c>
      <c r="O99" s="61">
        <f>INDEX('[1]2.3 CG_TA'!$J$64:$AD$107,MATCH($D99,'[1]2.3 CG_TA'!$D$64:$D$107,0),MATCH(O$7,'[1]2.3 CG_TA'!$J$7:$AD$7,0))</f>
        <v>0</v>
      </c>
      <c r="P99" s="61">
        <f>INDEX('[1]2.3 CG_TA'!$J$64:$AD$107,MATCH($D99,'[1]2.3 CG_TA'!$D$64:$D$107,0),MATCH(P$7,'[1]2.3 CG_TA'!$J$7:$AD$7,0))</f>
        <v>0</v>
      </c>
      <c r="Q99" s="61">
        <f>INDEX('[1]2.3 CG_TA'!$J$64:$AD$107,MATCH($D99,'[1]2.3 CG_TA'!$D$64:$D$107,0),MATCH(Q$7,'[1]2.3 CG_TA'!$J$7:$AD$7,0))</f>
        <v>0</v>
      </c>
      <c r="R99" s="61">
        <f>INDEX('[1]2.3 CG_TA'!$J$64:$AD$107,MATCH($D99,'[1]2.3 CG_TA'!$D$64:$D$107,0),MATCH(R$7,'[1]2.3 CG_TA'!$J$7:$AD$7,0))</f>
        <v>0</v>
      </c>
      <c r="S99" s="61">
        <f>INDEX('[1]2.3 CG_TA'!$J$64:$AD$107,MATCH($D99,'[1]2.3 CG_TA'!$D$64:$D$107,0),MATCH(S$7,'[1]2.3 CG_TA'!$J$7:$AD$7,0))</f>
        <v>0</v>
      </c>
      <c r="T99" s="61">
        <f>INDEX('[1]2.3 CG_TA'!$J$64:$AD$107,MATCH($D99,'[1]2.3 CG_TA'!$D$64:$D$107,0),MATCH(T$7,'[1]2.3 CG_TA'!$J$7:$AD$7,0))</f>
        <v>0</v>
      </c>
      <c r="U99" s="61">
        <f>INDEX('[1]2.3 CG_TA'!$J$64:$AD$107,MATCH($D99,'[1]2.3 CG_TA'!$D$64:$D$107,0),MATCH(U$7,'[1]2.3 CG_TA'!$J$7:$AD$7,0))</f>
        <v>0</v>
      </c>
      <c r="V99" s="61">
        <f>INDEX('[1]2.3 CG_TA'!$J$64:$AD$107,MATCH($D99,'[1]2.3 CG_TA'!$D$64:$D$107,0),MATCH(V$7,'[1]2.3 CG_TA'!$J$7:$AD$7,0))</f>
        <v>0</v>
      </c>
      <c r="W99" s="61">
        <f>INDEX('[1]2.3 CG_TA'!$J$64:$AD$107,MATCH($D99,'[1]2.3 CG_TA'!$D$64:$D$107,0),MATCH(W$7,'[1]2.3 CG_TA'!$J$7:$AD$7,0))</f>
        <v>0</v>
      </c>
      <c r="X99" s="61">
        <f>INDEX('[1]2.3 CG_TA'!$J$64:$AD$107,MATCH($D99,'[1]2.3 CG_TA'!$D$64:$D$107,0),MATCH(X$7,'[1]2.3 CG_TA'!$J$7:$AD$7,0))</f>
        <v>0</v>
      </c>
      <c r="Y99" s="61">
        <f>INDEX('[1]2.3 CG_TA'!$J$64:$AD$107,MATCH($D99,'[1]2.3 CG_TA'!$D$64:$D$107,0),MATCH(Y$7,'[1]2.3 CG_TA'!$J$7:$AD$7,0))</f>
        <v>0</v>
      </c>
    </row>
    <row r="100" spans="4:25" ht="11.25" x14ac:dyDescent="0.15">
      <c r="D100" s="56">
        <f t="shared" si="25"/>
        <v>0</v>
      </c>
      <c r="J100" s="61">
        <f>INDEX('[1]2.3 CG_TA'!$J$64:$AD$107,MATCH($D100,'[1]2.3 CG_TA'!$D$64:$D$107,0),MATCH(J$7,'[1]2.3 CG_TA'!$J$7:$AD$7,0))</f>
        <v>0</v>
      </c>
      <c r="K100" s="61">
        <f>INDEX('[1]2.3 CG_TA'!$J$64:$AD$107,MATCH($D100,'[1]2.3 CG_TA'!$D$64:$D$107,0),MATCH(K$7,'[1]2.3 CG_TA'!$J$7:$AD$7,0))</f>
        <v>0</v>
      </c>
      <c r="L100" s="61">
        <f>INDEX('[1]2.3 CG_TA'!$J$64:$AD$107,MATCH($D100,'[1]2.3 CG_TA'!$D$64:$D$107,0),MATCH(L$7,'[1]2.3 CG_TA'!$J$7:$AD$7,0))</f>
        <v>0</v>
      </c>
      <c r="M100" s="61">
        <f>INDEX('[1]2.3 CG_TA'!$J$64:$AD$107,MATCH($D100,'[1]2.3 CG_TA'!$D$64:$D$107,0),MATCH(M$7,'[1]2.3 CG_TA'!$J$7:$AD$7,0))</f>
        <v>0</v>
      </c>
      <c r="N100" s="61">
        <f>INDEX('[1]2.3 CG_TA'!$J$64:$AD$107,MATCH($D100,'[1]2.3 CG_TA'!$D$64:$D$107,0),MATCH(N$7,'[1]2.3 CG_TA'!$J$7:$AD$7,0))</f>
        <v>0</v>
      </c>
      <c r="O100" s="61">
        <f>INDEX('[1]2.3 CG_TA'!$J$64:$AD$107,MATCH($D100,'[1]2.3 CG_TA'!$D$64:$D$107,0),MATCH(O$7,'[1]2.3 CG_TA'!$J$7:$AD$7,0))</f>
        <v>0</v>
      </c>
      <c r="P100" s="61">
        <f>INDEX('[1]2.3 CG_TA'!$J$64:$AD$107,MATCH($D100,'[1]2.3 CG_TA'!$D$64:$D$107,0),MATCH(P$7,'[1]2.3 CG_TA'!$J$7:$AD$7,0))</f>
        <v>0</v>
      </c>
      <c r="Q100" s="61">
        <f>INDEX('[1]2.3 CG_TA'!$J$64:$AD$107,MATCH($D100,'[1]2.3 CG_TA'!$D$64:$D$107,0),MATCH(Q$7,'[1]2.3 CG_TA'!$J$7:$AD$7,0))</f>
        <v>0</v>
      </c>
      <c r="R100" s="61">
        <f>INDEX('[1]2.3 CG_TA'!$J$64:$AD$107,MATCH($D100,'[1]2.3 CG_TA'!$D$64:$D$107,0),MATCH(R$7,'[1]2.3 CG_TA'!$J$7:$AD$7,0))</f>
        <v>0</v>
      </c>
      <c r="S100" s="61">
        <f>INDEX('[1]2.3 CG_TA'!$J$64:$AD$107,MATCH($D100,'[1]2.3 CG_TA'!$D$64:$D$107,0),MATCH(S$7,'[1]2.3 CG_TA'!$J$7:$AD$7,0))</f>
        <v>0</v>
      </c>
      <c r="T100" s="61">
        <f>INDEX('[1]2.3 CG_TA'!$J$64:$AD$107,MATCH($D100,'[1]2.3 CG_TA'!$D$64:$D$107,0),MATCH(T$7,'[1]2.3 CG_TA'!$J$7:$AD$7,0))</f>
        <v>0</v>
      </c>
      <c r="U100" s="61">
        <f>INDEX('[1]2.3 CG_TA'!$J$64:$AD$107,MATCH($D100,'[1]2.3 CG_TA'!$D$64:$D$107,0),MATCH(U$7,'[1]2.3 CG_TA'!$J$7:$AD$7,0))</f>
        <v>0</v>
      </c>
      <c r="V100" s="61">
        <f>INDEX('[1]2.3 CG_TA'!$J$64:$AD$107,MATCH($D100,'[1]2.3 CG_TA'!$D$64:$D$107,0),MATCH(V$7,'[1]2.3 CG_TA'!$J$7:$AD$7,0))</f>
        <v>0</v>
      </c>
      <c r="W100" s="61">
        <f>INDEX('[1]2.3 CG_TA'!$J$64:$AD$107,MATCH($D100,'[1]2.3 CG_TA'!$D$64:$D$107,0),MATCH(W$7,'[1]2.3 CG_TA'!$J$7:$AD$7,0))</f>
        <v>0</v>
      </c>
      <c r="X100" s="61">
        <f>INDEX('[1]2.3 CG_TA'!$J$64:$AD$107,MATCH($D100,'[1]2.3 CG_TA'!$D$64:$D$107,0),MATCH(X$7,'[1]2.3 CG_TA'!$J$7:$AD$7,0))</f>
        <v>0</v>
      </c>
      <c r="Y100" s="61">
        <f>INDEX('[1]2.3 CG_TA'!$J$64:$AD$107,MATCH($D100,'[1]2.3 CG_TA'!$D$64:$D$107,0),MATCH(Y$7,'[1]2.3 CG_TA'!$J$7:$AD$7,0))</f>
        <v>0</v>
      </c>
    </row>
    <row r="101" spans="4:25" ht="11.25" x14ac:dyDescent="0.15">
      <c r="D101" s="56">
        <f t="shared" si="25"/>
        <v>0</v>
      </c>
      <c r="J101" s="61">
        <f>INDEX('[1]2.3 CG_TA'!$J$64:$AD$107,MATCH($D101,'[1]2.3 CG_TA'!$D$64:$D$107,0),MATCH(J$7,'[1]2.3 CG_TA'!$J$7:$AD$7,0))</f>
        <v>0</v>
      </c>
      <c r="K101" s="61">
        <f>INDEX('[1]2.3 CG_TA'!$J$64:$AD$107,MATCH($D101,'[1]2.3 CG_TA'!$D$64:$D$107,0),MATCH(K$7,'[1]2.3 CG_TA'!$J$7:$AD$7,0))</f>
        <v>0</v>
      </c>
      <c r="L101" s="61">
        <f>INDEX('[1]2.3 CG_TA'!$J$64:$AD$107,MATCH($D101,'[1]2.3 CG_TA'!$D$64:$D$107,0),MATCH(L$7,'[1]2.3 CG_TA'!$J$7:$AD$7,0))</f>
        <v>0</v>
      </c>
      <c r="M101" s="61">
        <f>INDEX('[1]2.3 CG_TA'!$J$64:$AD$107,MATCH($D101,'[1]2.3 CG_TA'!$D$64:$D$107,0),MATCH(M$7,'[1]2.3 CG_TA'!$J$7:$AD$7,0))</f>
        <v>0</v>
      </c>
      <c r="N101" s="61">
        <f>INDEX('[1]2.3 CG_TA'!$J$64:$AD$107,MATCH($D101,'[1]2.3 CG_TA'!$D$64:$D$107,0),MATCH(N$7,'[1]2.3 CG_TA'!$J$7:$AD$7,0))</f>
        <v>0</v>
      </c>
      <c r="O101" s="61">
        <f>INDEX('[1]2.3 CG_TA'!$J$64:$AD$107,MATCH($D101,'[1]2.3 CG_TA'!$D$64:$D$107,0),MATCH(O$7,'[1]2.3 CG_TA'!$J$7:$AD$7,0))</f>
        <v>0</v>
      </c>
      <c r="P101" s="61">
        <f>INDEX('[1]2.3 CG_TA'!$J$64:$AD$107,MATCH($D101,'[1]2.3 CG_TA'!$D$64:$D$107,0),MATCH(P$7,'[1]2.3 CG_TA'!$J$7:$AD$7,0))</f>
        <v>0</v>
      </c>
      <c r="Q101" s="61">
        <f>INDEX('[1]2.3 CG_TA'!$J$64:$AD$107,MATCH($D101,'[1]2.3 CG_TA'!$D$64:$D$107,0),MATCH(Q$7,'[1]2.3 CG_TA'!$J$7:$AD$7,0))</f>
        <v>0</v>
      </c>
      <c r="R101" s="61">
        <f>INDEX('[1]2.3 CG_TA'!$J$64:$AD$107,MATCH($D101,'[1]2.3 CG_TA'!$D$64:$D$107,0),MATCH(R$7,'[1]2.3 CG_TA'!$J$7:$AD$7,0))</f>
        <v>0</v>
      </c>
      <c r="S101" s="61">
        <f>INDEX('[1]2.3 CG_TA'!$J$64:$AD$107,MATCH($D101,'[1]2.3 CG_TA'!$D$64:$D$107,0),MATCH(S$7,'[1]2.3 CG_TA'!$J$7:$AD$7,0))</f>
        <v>0</v>
      </c>
      <c r="T101" s="61">
        <f>INDEX('[1]2.3 CG_TA'!$J$64:$AD$107,MATCH($D101,'[1]2.3 CG_TA'!$D$64:$D$107,0),MATCH(T$7,'[1]2.3 CG_TA'!$J$7:$AD$7,0))</f>
        <v>0</v>
      </c>
      <c r="U101" s="61">
        <f>INDEX('[1]2.3 CG_TA'!$J$64:$AD$107,MATCH($D101,'[1]2.3 CG_TA'!$D$64:$D$107,0),MATCH(U$7,'[1]2.3 CG_TA'!$J$7:$AD$7,0))</f>
        <v>0</v>
      </c>
      <c r="V101" s="61">
        <f>INDEX('[1]2.3 CG_TA'!$J$64:$AD$107,MATCH($D101,'[1]2.3 CG_TA'!$D$64:$D$107,0),MATCH(V$7,'[1]2.3 CG_TA'!$J$7:$AD$7,0))</f>
        <v>0</v>
      </c>
      <c r="W101" s="61">
        <f>INDEX('[1]2.3 CG_TA'!$J$64:$AD$107,MATCH($D101,'[1]2.3 CG_TA'!$D$64:$D$107,0),MATCH(W$7,'[1]2.3 CG_TA'!$J$7:$AD$7,0))</f>
        <v>0</v>
      </c>
      <c r="X101" s="61">
        <f>INDEX('[1]2.3 CG_TA'!$J$64:$AD$107,MATCH($D101,'[1]2.3 CG_TA'!$D$64:$D$107,0),MATCH(X$7,'[1]2.3 CG_TA'!$J$7:$AD$7,0))</f>
        <v>0</v>
      </c>
      <c r="Y101" s="61">
        <f>INDEX('[1]2.3 CG_TA'!$J$64:$AD$107,MATCH($D101,'[1]2.3 CG_TA'!$D$64:$D$107,0),MATCH(Y$7,'[1]2.3 CG_TA'!$J$7:$AD$7,0))</f>
        <v>0</v>
      </c>
    </row>
    <row r="102" spans="4:25" ht="11.25" x14ac:dyDescent="0.15">
      <c r="D102" s="56">
        <f t="shared" si="25"/>
        <v>0</v>
      </c>
      <c r="J102" s="61">
        <f>INDEX('[1]2.3 CG_TA'!$J$64:$AD$107,MATCH($D102,'[1]2.3 CG_TA'!$D$64:$D$107,0),MATCH(J$7,'[1]2.3 CG_TA'!$J$7:$AD$7,0))</f>
        <v>0</v>
      </c>
      <c r="K102" s="61">
        <f>INDEX('[1]2.3 CG_TA'!$J$64:$AD$107,MATCH($D102,'[1]2.3 CG_TA'!$D$64:$D$107,0),MATCH(K$7,'[1]2.3 CG_TA'!$J$7:$AD$7,0))</f>
        <v>0</v>
      </c>
      <c r="L102" s="61">
        <f>INDEX('[1]2.3 CG_TA'!$J$64:$AD$107,MATCH($D102,'[1]2.3 CG_TA'!$D$64:$D$107,0),MATCH(L$7,'[1]2.3 CG_TA'!$J$7:$AD$7,0))</f>
        <v>0</v>
      </c>
      <c r="M102" s="61">
        <f>INDEX('[1]2.3 CG_TA'!$J$64:$AD$107,MATCH($D102,'[1]2.3 CG_TA'!$D$64:$D$107,0),MATCH(M$7,'[1]2.3 CG_TA'!$J$7:$AD$7,0))</f>
        <v>0</v>
      </c>
      <c r="N102" s="61">
        <f>INDEX('[1]2.3 CG_TA'!$J$64:$AD$107,MATCH($D102,'[1]2.3 CG_TA'!$D$64:$D$107,0),MATCH(N$7,'[1]2.3 CG_TA'!$J$7:$AD$7,0))</f>
        <v>0</v>
      </c>
      <c r="O102" s="61">
        <f>INDEX('[1]2.3 CG_TA'!$J$64:$AD$107,MATCH($D102,'[1]2.3 CG_TA'!$D$64:$D$107,0),MATCH(O$7,'[1]2.3 CG_TA'!$J$7:$AD$7,0))</f>
        <v>0</v>
      </c>
      <c r="P102" s="61">
        <f>INDEX('[1]2.3 CG_TA'!$J$64:$AD$107,MATCH($D102,'[1]2.3 CG_TA'!$D$64:$D$107,0),MATCH(P$7,'[1]2.3 CG_TA'!$J$7:$AD$7,0))</f>
        <v>0</v>
      </c>
      <c r="Q102" s="61">
        <f>INDEX('[1]2.3 CG_TA'!$J$64:$AD$107,MATCH($D102,'[1]2.3 CG_TA'!$D$64:$D$107,0),MATCH(Q$7,'[1]2.3 CG_TA'!$J$7:$AD$7,0))</f>
        <v>0</v>
      </c>
      <c r="R102" s="61">
        <f>INDEX('[1]2.3 CG_TA'!$J$64:$AD$107,MATCH($D102,'[1]2.3 CG_TA'!$D$64:$D$107,0),MATCH(R$7,'[1]2.3 CG_TA'!$J$7:$AD$7,0))</f>
        <v>0</v>
      </c>
      <c r="S102" s="61">
        <f>INDEX('[1]2.3 CG_TA'!$J$64:$AD$107,MATCH($D102,'[1]2.3 CG_TA'!$D$64:$D$107,0),MATCH(S$7,'[1]2.3 CG_TA'!$J$7:$AD$7,0))</f>
        <v>0</v>
      </c>
      <c r="T102" s="61">
        <f>INDEX('[1]2.3 CG_TA'!$J$64:$AD$107,MATCH($D102,'[1]2.3 CG_TA'!$D$64:$D$107,0),MATCH(T$7,'[1]2.3 CG_TA'!$J$7:$AD$7,0))</f>
        <v>0</v>
      </c>
      <c r="U102" s="61">
        <f>INDEX('[1]2.3 CG_TA'!$J$64:$AD$107,MATCH($D102,'[1]2.3 CG_TA'!$D$64:$D$107,0),MATCH(U$7,'[1]2.3 CG_TA'!$J$7:$AD$7,0))</f>
        <v>0</v>
      </c>
      <c r="V102" s="61">
        <f>INDEX('[1]2.3 CG_TA'!$J$64:$AD$107,MATCH($D102,'[1]2.3 CG_TA'!$D$64:$D$107,0),MATCH(V$7,'[1]2.3 CG_TA'!$J$7:$AD$7,0))</f>
        <v>0</v>
      </c>
      <c r="W102" s="61">
        <f>INDEX('[1]2.3 CG_TA'!$J$64:$AD$107,MATCH($D102,'[1]2.3 CG_TA'!$D$64:$D$107,0),MATCH(W$7,'[1]2.3 CG_TA'!$J$7:$AD$7,0))</f>
        <v>0</v>
      </c>
      <c r="X102" s="61">
        <f>INDEX('[1]2.3 CG_TA'!$J$64:$AD$107,MATCH($D102,'[1]2.3 CG_TA'!$D$64:$D$107,0),MATCH(X$7,'[1]2.3 CG_TA'!$J$7:$AD$7,0))</f>
        <v>0</v>
      </c>
      <c r="Y102" s="61">
        <f>INDEX('[1]2.3 CG_TA'!$J$64:$AD$107,MATCH($D102,'[1]2.3 CG_TA'!$D$64:$D$107,0),MATCH(Y$7,'[1]2.3 CG_TA'!$J$7:$AD$7,0))</f>
        <v>0</v>
      </c>
    </row>
    <row r="103" spans="4:25" ht="11.25" x14ac:dyDescent="0.15">
      <c r="D103" s="56">
        <f t="shared" si="25"/>
        <v>0</v>
      </c>
      <c r="J103" s="61">
        <f>INDEX('[1]2.3 CG_TA'!$J$64:$AD$107,MATCH($D103,'[1]2.3 CG_TA'!$D$64:$D$107,0),MATCH(J$7,'[1]2.3 CG_TA'!$J$7:$AD$7,0))</f>
        <v>0</v>
      </c>
      <c r="K103" s="61">
        <f>INDEX('[1]2.3 CG_TA'!$J$64:$AD$107,MATCH($D103,'[1]2.3 CG_TA'!$D$64:$D$107,0),MATCH(K$7,'[1]2.3 CG_TA'!$J$7:$AD$7,0))</f>
        <v>0</v>
      </c>
      <c r="L103" s="61">
        <f>INDEX('[1]2.3 CG_TA'!$J$64:$AD$107,MATCH($D103,'[1]2.3 CG_TA'!$D$64:$D$107,0),MATCH(L$7,'[1]2.3 CG_TA'!$J$7:$AD$7,0))</f>
        <v>0</v>
      </c>
      <c r="M103" s="61">
        <f>INDEX('[1]2.3 CG_TA'!$J$64:$AD$107,MATCH($D103,'[1]2.3 CG_TA'!$D$64:$D$107,0),MATCH(M$7,'[1]2.3 CG_TA'!$J$7:$AD$7,0))</f>
        <v>0</v>
      </c>
      <c r="N103" s="61">
        <f>INDEX('[1]2.3 CG_TA'!$J$64:$AD$107,MATCH($D103,'[1]2.3 CG_TA'!$D$64:$D$107,0),MATCH(N$7,'[1]2.3 CG_TA'!$J$7:$AD$7,0))</f>
        <v>0</v>
      </c>
      <c r="O103" s="61">
        <f>INDEX('[1]2.3 CG_TA'!$J$64:$AD$107,MATCH($D103,'[1]2.3 CG_TA'!$D$64:$D$107,0),MATCH(O$7,'[1]2.3 CG_TA'!$J$7:$AD$7,0))</f>
        <v>0</v>
      </c>
      <c r="P103" s="61">
        <f>INDEX('[1]2.3 CG_TA'!$J$64:$AD$107,MATCH($D103,'[1]2.3 CG_TA'!$D$64:$D$107,0),MATCH(P$7,'[1]2.3 CG_TA'!$J$7:$AD$7,0))</f>
        <v>0</v>
      </c>
      <c r="Q103" s="61">
        <f>INDEX('[1]2.3 CG_TA'!$J$64:$AD$107,MATCH($D103,'[1]2.3 CG_TA'!$D$64:$D$107,0),MATCH(Q$7,'[1]2.3 CG_TA'!$J$7:$AD$7,0))</f>
        <v>0</v>
      </c>
      <c r="R103" s="61">
        <f>INDEX('[1]2.3 CG_TA'!$J$64:$AD$107,MATCH($D103,'[1]2.3 CG_TA'!$D$64:$D$107,0),MATCH(R$7,'[1]2.3 CG_TA'!$J$7:$AD$7,0))</f>
        <v>0</v>
      </c>
      <c r="S103" s="61">
        <f>INDEX('[1]2.3 CG_TA'!$J$64:$AD$107,MATCH($D103,'[1]2.3 CG_TA'!$D$64:$D$107,0),MATCH(S$7,'[1]2.3 CG_TA'!$J$7:$AD$7,0))</f>
        <v>0</v>
      </c>
      <c r="T103" s="61">
        <f>INDEX('[1]2.3 CG_TA'!$J$64:$AD$107,MATCH($D103,'[1]2.3 CG_TA'!$D$64:$D$107,0),MATCH(T$7,'[1]2.3 CG_TA'!$J$7:$AD$7,0))</f>
        <v>0</v>
      </c>
      <c r="U103" s="61">
        <f>INDEX('[1]2.3 CG_TA'!$J$64:$AD$107,MATCH($D103,'[1]2.3 CG_TA'!$D$64:$D$107,0),MATCH(U$7,'[1]2.3 CG_TA'!$J$7:$AD$7,0))</f>
        <v>0</v>
      </c>
      <c r="V103" s="61">
        <f>INDEX('[1]2.3 CG_TA'!$J$64:$AD$107,MATCH($D103,'[1]2.3 CG_TA'!$D$64:$D$107,0),MATCH(V$7,'[1]2.3 CG_TA'!$J$7:$AD$7,0))</f>
        <v>0</v>
      </c>
      <c r="W103" s="61">
        <f>INDEX('[1]2.3 CG_TA'!$J$64:$AD$107,MATCH($D103,'[1]2.3 CG_TA'!$D$64:$D$107,0),MATCH(W$7,'[1]2.3 CG_TA'!$J$7:$AD$7,0))</f>
        <v>0</v>
      </c>
      <c r="X103" s="61">
        <f>INDEX('[1]2.3 CG_TA'!$J$64:$AD$107,MATCH($D103,'[1]2.3 CG_TA'!$D$64:$D$107,0),MATCH(X$7,'[1]2.3 CG_TA'!$J$7:$AD$7,0))</f>
        <v>0</v>
      </c>
      <c r="Y103" s="61">
        <f>INDEX('[1]2.3 CG_TA'!$J$64:$AD$107,MATCH($D103,'[1]2.3 CG_TA'!$D$64:$D$107,0),MATCH(Y$7,'[1]2.3 CG_TA'!$J$7:$AD$7,0))</f>
        <v>0</v>
      </c>
    </row>
    <row r="104" spans="4:25" ht="11.25" x14ac:dyDescent="0.15">
      <c r="D104" s="56">
        <f t="shared" si="25"/>
        <v>0</v>
      </c>
      <c r="J104" s="61">
        <f>INDEX('[1]2.3 CG_TA'!$J$64:$AD$107,MATCH($D104,'[1]2.3 CG_TA'!$D$64:$D$107,0),MATCH(J$7,'[1]2.3 CG_TA'!$J$7:$AD$7,0))</f>
        <v>0</v>
      </c>
      <c r="K104" s="61">
        <f>INDEX('[1]2.3 CG_TA'!$J$64:$AD$107,MATCH($D104,'[1]2.3 CG_TA'!$D$64:$D$107,0),MATCH(K$7,'[1]2.3 CG_TA'!$J$7:$AD$7,0))</f>
        <v>0</v>
      </c>
      <c r="L104" s="61">
        <f>INDEX('[1]2.3 CG_TA'!$J$64:$AD$107,MATCH($D104,'[1]2.3 CG_TA'!$D$64:$D$107,0),MATCH(L$7,'[1]2.3 CG_TA'!$J$7:$AD$7,0))</f>
        <v>0</v>
      </c>
      <c r="M104" s="61">
        <f>INDEX('[1]2.3 CG_TA'!$J$64:$AD$107,MATCH($D104,'[1]2.3 CG_TA'!$D$64:$D$107,0),MATCH(M$7,'[1]2.3 CG_TA'!$J$7:$AD$7,0))</f>
        <v>0</v>
      </c>
      <c r="N104" s="61">
        <f>INDEX('[1]2.3 CG_TA'!$J$64:$AD$107,MATCH($D104,'[1]2.3 CG_TA'!$D$64:$D$107,0),MATCH(N$7,'[1]2.3 CG_TA'!$J$7:$AD$7,0))</f>
        <v>0</v>
      </c>
      <c r="O104" s="61">
        <f>INDEX('[1]2.3 CG_TA'!$J$64:$AD$107,MATCH($D104,'[1]2.3 CG_TA'!$D$64:$D$107,0),MATCH(O$7,'[1]2.3 CG_TA'!$J$7:$AD$7,0))</f>
        <v>0</v>
      </c>
      <c r="P104" s="61">
        <f>INDEX('[1]2.3 CG_TA'!$J$64:$AD$107,MATCH($D104,'[1]2.3 CG_TA'!$D$64:$D$107,0),MATCH(P$7,'[1]2.3 CG_TA'!$J$7:$AD$7,0))</f>
        <v>0</v>
      </c>
      <c r="Q104" s="61">
        <f>INDEX('[1]2.3 CG_TA'!$J$64:$AD$107,MATCH($D104,'[1]2.3 CG_TA'!$D$64:$D$107,0),MATCH(Q$7,'[1]2.3 CG_TA'!$J$7:$AD$7,0))</f>
        <v>0</v>
      </c>
      <c r="R104" s="61">
        <f>INDEX('[1]2.3 CG_TA'!$J$64:$AD$107,MATCH($D104,'[1]2.3 CG_TA'!$D$64:$D$107,0),MATCH(R$7,'[1]2.3 CG_TA'!$J$7:$AD$7,0))</f>
        <v>0</v>
      </c>
      <c r="S104" s="61">
        <f>INDEX('[1]2.3 CG_TA'!$J$64:$AD$107,MATCH($D104,'[1]2.3 CG_TA'!$D$64:$D$107,0),MATCH(S$7,'[1]2.3 CG_TA'!$J$7:$AD$7,0))</f>
        <v>0</v>
      </c>
      <c r="T104" s="61">
        <f>INDEX('[1]2.3 CG_TA'!$J$64:$AD$107,MATCH($D104,'[1]2.3 CG_TA'!$D$64:$D$107,0),MATCH(T$7,'[1]2.3 CG_TA'!$J$7:$AD$7,0))</f>
        <v>0</v>
      </c>
      <c r="U104" s="61">
        <f>INDEX('[1]2.3 CG_TA'!$J$64:$AD$107,MATCH($D104,'[1]2.3 CG_TA'!$D$64:$D$107,0),MATCH(U$7,'[1]2.3 CG_TA'!$J$7:$AD$7,0))</f>
        <v>0</v>
      </c>
      <c r="V104" s="61">
        <f>INDEX('[1]2.3 CG_TA'!$J$64:$AD$107,MATCH($D104,'[1]2.3 CG_TA'!$D$64:$D$107,0),MATCH(V$7,'[1]2.3 CG_TA'!$J$7:$AD$7,0))</f>
        <v>0</v>
      </c>
      <c r="W104" s="61">
        <f>INDEX('[1]2.3 CG_TA'!$J$64:$AD$107,MATCH($D104,'[1]2.3 CG_TA'!$D$64:$D$107,0),MATCH(W$7,'[1]2.3 CG_TA'!$J$7:$AD$7,0))</f>
        <v>0</v>
      </c>
      <c r="X104" s="61">
        <f>INDEX('[1]2.3 CG_TA'!$J$64:$AD$107,MATCH($D104,'[1]2.3 CG_TA'!$D$64:$D$107,0),MATCH(X$7,'[1]2.3 CG_TA'!$J$7:$AD$7,0))</f>
        <v>0</v>
      </c>
      <c r="Y104" s="61">
        <f>INDEX('[1]2.3 CG_TA'!$J$64:$AD$107,MATCH($D104,'[1]2.3 CG_TA'!$D$64:$D$107,0),MATCH(Y$7,'[1]2.3 CG_TA'!$J$7:$AD$7,0))</f>
        <v>0</v>
      </c>
    </row>
    <row r="105" spans="4:25" ht="11.25" x14ac:dyDescent="0.15">
      <c r="D105" s="56">
        <f t="shared" si="25"/>
        <v>0</v>
      </c>
      <c r="J105" s="61">
        <f>INDEX('[1]2.3 CG_TA'!$J$64:$AD$107,MATCH($D105,'[1]2.3 CG_TA'!$D$64:$D$107,0),MATCH(J$7,'[1]2.3 CG_TA'!$J$7:$AD$7,0))</f>
        <v>0</v>
      </c>
      <c r="K105" s="61">
        <f>INDEX('[1]2.3 CG_TA'!$J$64:$AD$107,MATCH($D105,'[1]2.3 CG_TA'!$D$64:$D$107,0),MATCH(K$7,'[1]2.3 CG_TA'!$J$7:$AD$7,0))</f>
        <v>0</v>
      </c>
      <c r="L105" s="61">
        <f>INDEX('[1]2.3 CG_TA'!$J$64:$AD$107,MATCH($D105,'[1]2.3 CG_TA'!$D$64:$D$107,0),MATCH(L$7,'[1]2.3 CG_TA'!$J$7:$AD$7,0))</f>
        <v>0</v>
      </c>
      <c r="M105" s="61">
        <f>INDEX('[1]2.3 CG_TA'!$J$64:$AD$107,MATCH($D105,'[1]2.3 CG_TA'!$D$64:$D$107,0),MATCH(M$7,'[1]2.3 CG_TA'!$J$7:$AD$7,0))</f>
        <v>0</v>
      </c>
      <c r="N105" s="61">
        <f>INDEX('[1]2.3 CG_TA'!$J$64:$AD$107,MATCH($D105,'[1]2.3 CG_TA'!$D$64:$D$107,0),MATCH(N$7,'[1]2.3 CG_TA'!$J$7:$AD$7,0))</f>
        <v>0</v>
      </c>
      <c r="O105" s="61">
        <f>INDEX('[1]2.3 CG_TA'!$J$64:$AD$107,MATCH($D105,'[1]2.3 CG_TA'!$D$64:$D$107,0),MATCH(O$7,'[1]2.3 CG_TA'!$J$7:$AD$7,0))</f>
        <v>0</v>
      </c>
      <c r="P105" s="61">
        <f>INDEX('[1]2.3 CG_TA'!$J$64:$AD$107,MATCH($D105,'[1]2.3 CG_TA'!$D$64:$D$107,0),MATCH(P$7,'[1]2.3 CG_TA'!$J$7:$AD$7,0))</f>
        <v>0</v>
      </c>
      <c r="Q105" s="61">
        <f>INDEX('[1]2.3 CG_TA'!$J$64:$AD$107,MATCH($D105,'[1]2.3 CG_TA'!$D$64:$D$107,0),MATCH(Q$7,'[1]2.3 CG_TA'!$J$7:$AD$7,0))</f>
        <v>0</v>
      </c>
      <c r="R105" s="61">
        <f>INDEX('[1]2.3 CG_TA'!$J$64:$AD$107,MATCH($D105,'[1]2.3 CG_TA'!$D$64:$D$107,0),MATCH(R$7,'[1]2.3 CG_TA'!$J$7:$AD$7,0))</f>
        <v>0</v>
      </c>
      <c r="S105" s="61">
        <f>INDEX('[1]2.3 CG_TA'!$J$64:$AD$107,MATCH($D105,'[1]2.3 CG_TA'!$D$64:$D$107,0),MATCH(S$7,'[1]2.3 CG_TA'!$J$7:$AD$7,0))</f>
        <v>0</v>
      </c>
      <c r="T105" s="61">
        <f>INDEX('[1]2.3 CG_TA'!$J$64:$AD$107,MATCH($D105,'[1]2.3 CG_TA'!$D$64:$D$107,0),MATCH(T$7,'[1]2.3 CG_TA'!$J$7:$AD$7,0))</f>
        <v>0</v>
      </c>
      <c r="U105" s="61">
        <f>INDEX('[1]2.3 CG_TA'!$J$64:$AD$107,MATCH($D105,'[1]2.3 CG_TA'!$D$64:$D$107,0),MATCH(U$7,'[1]2.3 CG_TA'!$J$7:$AD$7,0))</f>
        <v>0</v>
      </c>
      <c r="V105" s="61">
        <f>INDEX('[1]2.3 CG_TA'!$J$64:$AD$107,MATCH($D105,'[1]2.3 CG_TA'!$D$64:$D$107,0),MATCH(V$7,'[1]2.3 CG_TA'!$J$7:$AD$7,0))</f>
        <v>0</v>
      </c>
      <c r="W105" s="61">
        <f>INDEX('[1]2.3 CG_TA'!$J$64:$AD$107,MATCH($D105,'[1]2.3 CG_TA'!$D$64:$D$107,0),MATCH(W$7,'[1]2.3 CG_TA'!$J$7:$AD$7,0))</f>
        <v>0</v>
      </c>
      <c r="X105" s="61">
        <f>INDEX('[1]2.3 CG_TA'!$J$64:$AD$107,MATCH($D105,'[1]2.3 CG_TA'!$D$64:$D$107,0),MATCH(X$7,'[1]2.3 CG_TA'!$J$7:$AD$7,0))</f>
        <v>0</v>
      </c>
      <c r="Y105" s="61">
        <f>INDEX('[1]2.3 CG_TA'!$J$64:$AD$107,MATCH($D105,'[1]2.3 CG_TA'!$D$64:$D$107,0),MATCH(Y$7,'[1]2.3 CG_TA'!$J$7:$AD$7,0))</f>
        <v>0</v>
      </c>
    </row>
    <row r="106" spans="4:25" ht="11.25" x14ac:dyDescent="0.15">
      <c r="D106" s="56">
        <f t="shared" si="25"/>
        <v>0</v>
      </c>
      <c r="J106" s="61">
        <f>INDEX('[1]2.3 CG_TA'!$J$64:$AD$107,MATCH($D106,'[1]2.3 CG_TA'!$D$64:$D$107,0),MATCH(J$7,'[1]2.3 CG_TA'!$J$7:$AD$7,0))</f>
        <v>0</v>
      </c>
      <c r="K106" s="61">
        <f>INDEX('[1]2.3 CG_TA'!$J$64:$AD$107,MATCH($D106,'[1]2.3 CG_TA'!$D$64:$D$107,0),MATCH(K$7,'[1]2.3 CG_TA'!$J$7:$AD$7,0))</f>
        <v>0</v>
      </c>
      <c r="L106" s="61">
        <f>INDEX('[1]2.3 CG_TA'!$J$64:$AD$107,MATCH($D106,'[1]2.3 CG_TA'!$D$64:$D$107,0),MATCH(L$7,'[1]2.3 CG_TA'!$J$7:$AD$7,0))</f>
        <v>0</v>
      </c>
      <c r="M106" s="61">
        <f>INDEX('[1]2.3 CG_TA'!$J$64:$AD$107,MATCH($D106,'[1]2.3 CG_TA'!$D$64:$D$107,0),MATCH(M$7,'[1]2.3 CG_TA'!$J$7:$AD$7,0))</f>
        <v>0</v>
      </c>
      <c r="N106" s="61">
        <f>INDEX('[1]2.3 CG_TA'!$J$64:$AD$107,MATCH($D106,'[1]2.3 CG_TA'!$D$64:$D$107,0),MATCH(N$7,'[1]2.3 CG_TA'!$J$7:$AD$7,0))</f>
        <v>0</v>
      </c>
      <c r="O106" s="61">
        <f>INDEX('[1]2.3 CG_TA'!$J$64:$AD$107,MATCH($D106,'[1]2.3 CG_TA'!$D$64:$D$107,0),MATCH(O$7,'[1]2.3 CG_TA'!$J$7:$AD$7,0))</f>
        <v>0</v>
      </c>
      <c r="P106" s="61">
        <f>INDEX('[1]2.3 CG_TA'!$J$64:$AD$107,MATCH($D106,'[1]2.3 CG_TA'!$D$64:$D$107,0),MATCH(P$7,'[1]2.3 CG_TA'!$J$7:$AD$7,0))</f>
        <v>0</v>
      </c>
      <c r="Q106" s="61">
        <f>INDEX('[1]2.3 CG_TA'!$J$64:$AD$107,MATCH($D106,'[1]2.3 CG_TA'!$D$64:$D$107,0),MATCH(Q$7,'[1]2.3 CG_TA'!$J$7:$AD$7,0))</f>
        <v>0</v>
      </c>
      <c r="R106" s="61">
        <f>INDEX('[1]2.3 CG_TA'!$J$64:$AD$107,MATCH($D106,'[1]2.3 CG_TA'!$D$64:$D$107,0),MATCH(R$7,'[1]2.3 CG_TA'!$J$7:$AD$7,0))</f>
        <v>0</v>
      </c>
      <c r="S106" s="61">
        <f>INDEX('[1]2.3 CG_TA'!$J$64:$AD$107,MATCH($D106,'[1]2.3 CG_TA'!$D$64:$D$107,0),MATCH(S$7,'[1]2.3 CG_TA'!$J$7:$AD$7,0))</f>
        <v>0</v>
      </c>
      <c r="T106" s="61">
        <f>INDEX('[1]2.3 CG_TA'!$J$64:$AD$107,MATCH($D106,'[1]2.3 CG_TA'!$D$64:$D$107,0),MATCH(T$7,'[1]2.3 CG_TA'!$J$7:$AD$7,0))</f>
        <v>0</v>
      </c>
      <c r="U106" s="61">
        <f>INDEX('[1]2.3 CG_TA'!$J$64:$AD$107,MATCH($D106,'[1]2.3 CG_TA'!$D$64:$D$107,0),MATCH(U$7,'[1]2.3 CG_TA'!$J$7:$AD$7,0))</f>
        <v>0</v>
      </c>
      <c r="V106" s="61">
        <f>INDEX('[1]2.3 CG_TA'!$J$64:$AD$107,MATCH($D106,'[1]2.3 CG_TA'!$D$64:$D$107,0),MATCH(V$7,'[1]2.3 CG_TA'!$J$7:$AD$7,0))</f>
        <v>0</v>
      </c>
      <c r="W106" s="61">
        <f>INDEX('[1]2.3 CG_TA'!$J$64:$AD$107,MATCH($D106,'[1]2.3 CG_TA'!$D$64:$D$107,0),MATCH(W$7,'[1]2.3 CG_TA'!$J$7:$AD$7,0))</f>
        <v>0</v>
      </c>
      <c r="X106" s="61">
        <f>INDEX('[1]2.3 CG_TA'!$J$64:$AD$107,MATCH($D106,'[1]2.3 CG_TA'!$D$64:$D$107,0),MATCH(X$7,'[1]2.3 CG_TA'!$J$7:$AD$7,0))</f>
        <v>0</v>
      </c>
      <c r="Y106" s="61">
        <f>INDEX('[1]2.3 CG_TA'!$J$64:$AD$107,MATCH($D106,'[1]2.3 CG_TA'!$D$64:$D$107,0),MATCH(Y$7,'[1]2.3 CG_TA'!$J$7:$AD$7,0))</f>
        <v>0</v>
      </c>
    </row>
    <row r="107" spans="4:25" ht="11.25" x14ac:dyDescent="0.15">
      <c r="D107" s="56">
        <f t="shared" si="25"/>
        <v>0</v>
      </c>
      <c r="J107" s="61">
        <f>INDEX('[1]2.3 CG_TA'!$J$64:$AD$107,MATCH($D107,'[1]2.3 CG_TA'!$D$64:$D$107,0),MATCH(J$7,'[1]2.3 CG_TA'!$J$7:$AD$7,0))</f>
        <v>0</v>
      </c>
      <c r="K107" s="61">
        <f>INDEX('[1]2.3 CG_TA'!$J$64:$AD$107,MATCH($D107,'[1]2.3 CG_TA'!$D$64:$D$107,0),MATCH(K$7,'[1]2.3 CG_TA'!$J$7:$AD$7,0))</f>
        <v>0</v>
      </c>
      <c r="L107" s="61">
        <f>INDEX('[1]2.3 CG_TA'!$J$64:$AD$107,MATCH($D107,'[1]2.3 CG_TA'!$D$64:$D$107,0),MATCH(L$7,'[1]2.3 CG_TA'!$J$7:$AD$7,0))</f>
        <v>0</v>
      </c>
      <c r="M107" s="61">
        <f>INDEX('[1]2.3 CG_TA'!$J$64:$AD$107,MATCH($D107,'[1]2.3 CG_TA'!$D$64:$D$107,0),MATCH(M$7,'[1]2.3 CG_TA'!$J$7:$AD$7,0))</f>
        <v>0</v>
      </c>
      <c r="N107" s="61">
        <f>INDEX('[1]2.3 CG_TA'!$J$64:$AD$107,MATCH($D107,'[1]2.3 CG_TA'!$D$64:$D$107,0),MATCH(N$7,'[1]2.3 CG_TA'!$J$7:$AD$7,0))</f>
        <v>0</v>
      </c>
      <c r="O107" s="61">
        <f>INDEX('[1]2.3 CG_TA'!$J$64:$AD$107,MATCH($D107,'[1]2.3 CG_TA'!$D$64:$D$107,0),MATCH(O$7,'[1]2.3 CG_TA'!$J$7:$AD$7,0))</f>
        <v>0</v>
      </c>
      <c r="P107" s="61">
        <f>INDEX('[1]2.3 CG_TA'!$J$64:$AD$107,MATCH($D107,'[1]2.3 CG_TA'!$D$64:$D$107,0),MATCH(P$7,'[1]2.3 CG_TA'!$J$7:$AD$7,0))</f>
        <v>0</v>
      </c>
      <c r="Q107" s="61">
        <f>INDEX('[1]2.3 CG_TA'!$J$64:$AD$107,MATCH($D107,'[1]2.3 CG_TA'!$D$64:$D$107,0),MATCH(Q$7,'[1]2.3 CG_TA'!$J$7:$AD$7,0))</f>
        <v>0</v>
      </c>
      <c r="R107" s="61">
        <f>INDEX('[1]2.3 CG_TA'!$J$64:$AD$107,MATCH($D107,'[1]2.3 CG_TA'!$D$64:$D$107,0),MATCH(R$7,'[1]2.3 CG_TA'!$J$7:$AD$7,0))</f>
        <v>0</v>
      </c>
      <c r="S107" s="61">
        <f>INDEX('[1]2.3 CG_TA'!$J$64:$AD$107,MATCH($D107,'[1]2.3 CG_TA'!$D$64:$D$107,0),MATCH(S$7,'[1]2.3 CG_TA'!$J$7:$AD$7,0))</f>
        <v>0</v>
      </c>
      <c r="T107" s="61">
        <f>INDEX('[1]2.3 CG_TA'!$J$64:$AD$107,MATCH($D107,'[1]2.3 CG_TA'!$D$64:$D$107,0),MATCH(T$7,'[1]2.3 CG_TA'!$J$7:$AD$7,0))</f>
        <v>0</v>
      </c>
      <c r="U107" s="61">
        <f>INDEX('[1]2.3 CG_TA'!$J$64:$AD$107,MATCH($D107,'[1]2.3 CG_TA'!$D$64:$D$107,0),MATCH(U$7,'[1]2.3 CG_TA'!$J$7:$AD$7,0))</f>
        <v>0</v>
      </c>
      <c r="V107" s="61">
        <f>INDEX('[1]2.3 CG_TA'!$J$64:$AD$107,MATCH($D107,'[1]2.3 CG_TA'!$D$64:$D$107,0),MATCH(V$7,'[1]2.3 CG_TA'!$J$7:$AD$7,0))</f>
        <v>0</v>
      </c>
      <c r="W107" s="61">
        <f>INDEX('[1]2.3 CG_TA'!$J$64:$AD$107,MATCH($D107,'[1]2.3 CG_TA'!$D$64:$D$107,0),MATCH(W$7,'[1]2.3 CG_TA'!$J$7:$AD$7,0))</f>
        <v>0</v>
      </c>
      <c r="X107" s="61">
        <f>INDEX('[1]2.3 CG_TA'!$J$64:$AD$107,MATCH($D107,'[1]2.3 CG_TA'!$D$64:$D$107,0),MATCH(X$7,'[1]2.3 CG_TA'!$J$7:$AD$7,0))</f>
        <v>0</v>
      </c>
      <c r="Y107" s="61">
        <f>INDEX('[1]2.3 CG_TA'!$J$64:$AD$107,MATCH($D107,'[1]2.3 CG_TA'!$D$64:$D$107,0),MATCH(Y$7,'[1]2.3 CG_TA'!$J$7:$AD$7,0))</f>
        <v>0</v>
      </c>
    </row>
    <row r="110" spans="4:25" x14ac:dyDescent="0.15">
      <c r="J110" s="72">
        <f>SUM(J64:J107)</f>
        <v>4275579.715698</v>
      </c>
      <c r="K110" s="72">
        <f t="shared" ref="K110:Y110" si="26">SUM(K64:K107)</f>
        <v>1629733.4161370003</v>
      </c>
      <c r="L110" s="72">
        <f t="shared" si="26"/>
        <v>4310564.66</v>
      </c>
      <c r="M110" s="72">
        <f t="shared" si="26"/>
        <v>8145376.9000000004</v>
      </c>
      <c r="N110" s="72">
        <f t="shared" si="26"/>
        <v>809169.08000000031</v>
      </c>
      <c r="O110" s="72">
        <f t="shared" si="26"/>
        <v>1236069.0699999998</v>
      </c>
      <c r="P110" s="72">
        <f t="shared" si="26"/>
        <v>77579.41</v>
      </c>
      <c r="Q110" s="72">
        <f t="shared" si="26"/>
        <v>1200934.4300000002</v>
      </c>
      <c r="R110" s="72">
        <f t="shared" si="26"/>
        <v>1561511.85</v>
      </c>
      <c r="S110" s="72">
        <f t="shared" si="26"/>
        <v>1631959.4498072062</v>
      </c>
      <c r="T110" s="72">
        <f t="shared" si="26"/>
        <v>909106.17034031975</v>
      </c>
      <c r="U110" s="72">
        <f t="shared" si="26"/>
        <v>0</v>
      </c>
      <c r="V110" s="72">
        <f t="shared" si="26"/>
        <v>0</v>
      </c>
      <c r="W110" s="72">
        <f t="shared" si="26"/>
        <v>0</v>
      </c>
      <c r="X110" s="72">
        <f t="shared" si="26"/>
        <v>0</v>
      </c>
      <c r="Y110" s="72">
        <f t="shared" si="26"/>
        <v>0</v>
      </c>
    </row>
    <row r="113" spans="15:17" x14ac:dyDescent="0.15">
      <c r="O113" s="72"/>
      <c r="P113" s="72"/>
      <c r="Q113" s="72"/>
    </row>
    <row r="114" spans="15:17" x14ac:dyDescent="0.15">
      <c r="O114" s="72"/>
      <c r="P114" s="72"/>
      <c r="Q114" s="72"/>
    </row>
    <row r="115" spans="15:17" x14ac:dyDescent="0.15">
      <c r="O115" s="72"/>
      <c r="P115" s="72"/>
      <c r="Q115" s="72"/>
    </row>
    <row r="116" spans="15:17" x14ac:dyDescent="0.15">
      <c r="O116" s="72"/>
      <c r="P116" s="72"/>
      <c r="Q116" s="72"/>
    </row>
    <row r="117" spans="15:17" x14ac:dyDescent="0.15">
      <c r="O117" s="72"/>
      <c r="P117" s="72"/>
      <c r="Q117" s="72"/>
    </row>
    <row r="118" spans="15:17" x14ac:dyDescent="0.15">
      <c r="O118" s="72"/>
      <c r="P118" s="72"/>
      <c r="Q118" s="72"/>
    </row>
    <row r="119" spans="15:17" x14ac:dyDescent="0.15">
      <c r="O119" s="72"/>
      <c r="P119" s="72"/>
      <c r="Q119" s="72"/>
    </row>
    <row r="120" spans="15:17" x14ac:dyDescent="0.15">
      <c r="O120" s="72"/>
      <c r="P120" s="72"/>
      <c r="Q120" s="72"/>
    </row>
    <row r="121" spans="15:17" x14ac:dyDescent="0.15">
      <c r="O121" s="72"/>
      <c r="P121" s="72"/>
      <c r="Q121" s="72"/>
    </row>
    <row r="122" spans="15:17" x14ac:dyDescent="0.15">
      <c r="O122" s="72"/>
      <c r="P122" s="72"/>
      <c r="Q122" s="72"/>
    </row>
    <row r="123" spans="15:17" x14ac:dyDescent="0.15">
      <c r="O123" s="72"/>
      <c r="P123" s="72"/>
      <c r="Q123" s="72"/>
    </row>
    <row r="124" spans="15:17" x14ac:dyDescent="0.15">
      <c r="O124" s="72"/>
      <c r="P124" s="72"/>
      <c r="Q124" s="72"/>
    </row>
    <row r="125" spans="15:17" x14ac:dyDescent="0.15">
      <c r="O125" s="72"/>
      <c r="P125" s="72"/>
      <c r="Q125" s="72"/>
    </row>
    <row r="126" spans="15:17" x14ac:dyDescent="0.15">
      <c r="O126" s="72"/>
      <c r="P126" s="72"/>
      <c r="Q126" s="72"/>
    </row>
    <row r="127" spans="15:17" x14ac:dyDescent="0.15">
      <c r="O127" s="72"/>
      <c r="P127" s="72"/>
      <c r="Q127" s="72"/>
    </row>
    <row r="128" spans="15:17" x14ac:dyDescent="0.15">
      <c r="O128" s="72"/>
      <c r="P128" s="72"/>
      <c r="Q128" s="72"/>
    </row>
    <row r="129" spans="15:17" x14ac:dyDescent="0.15">
      <c r="O129" s="72"/>
      <c r="P129" s="72"/>
      <c r="Q129" s="72"/>
    </row>
    <row r="130" spans="15:17" x14ac:dyDescent="0.15">
      <c r="O130" s="72"/>
      <c r="P130" s="72"/>
      <c r="Q130" s="72"/>
    </row>
    <row r="131" spans="15:17" x14ac:dyDescent="0.15">
      <c r="O131" s="72"/>
      <c r="P131" s="72"/>
      <c r="Q131" s="72"/>
    </row>
    <row r="132" spans="15:17" x14ac:dyDescent="0.15">
      <c r="O132" s="72"/>
      <c r="P132" s="72"/>
      <c r="Q132" s="72"/>
    </row>
    <row r="133" spans="15:17" x14ac:dyDescent="0.15">
      <c r="O133" s="72"/>
      <c r="P133" s="72"/>
      <c r="Q133" s="72"/>
    </row>
    <row r="134" spans="15:17" x14ac:dyDescent="0.15">
      <c r="O134" s="72"/>
      <c r="P134" s="72"/>
      <c r="Q134" s="72"/>
    </row>
    <row r="135" spans="15:17" x14ac:dyDescent="0.15">
      <c r="O135" s="72"/>
      <c r="P135" s="72"/>
      <c r="Q135" s="72"/>
    </row>
    <row r="136" spans="15:17" x14ac:dyDescent="0.15">
      <c r="O136" s="72"/>
      <c r="P136" s="72"/>
      <c r="Q136" s="72"/>
    </row>
    <row r="137" spans="15:17" x14ac:dyDescent="0.15">
      <c r="O137" s="72"/>
      <c r="P137" s="72"/>
      <c r="Q137" s="72"/>
    </row>
    <row r="138" spans="15:17" x14ac:dyDescent="0.15">
      <c r="O138" s="72"/>
      <c r="P138" s="72"/>
      <c r="Q138" s="72"/>
    </row>
    <row r="139" spans="15:17" x14ac:dyDescent="0.15">
      <c r="O139" s="72"/>
      <c r="P139" s="72"/>
      <c r="Q139" s="72"/>
    </row>
    <row r="140" spans="15:17" x14ac:dyDescent="0.15">
      <c r="O140" s="72"/>
      <c r="P140" s="72"/>
      <c r="Q140" s="72"/>
    </row>
    <row r="141" spans="15:17" x14ac:dyDescent="0.15">
      <c r="O141" s="72"/>
      <c r="P141" s="72"/>
      <c r="Q141" s="72"/>
    </row>
    <row r="142" spans="15:17" x14ac:dyDescent="0.15">
      <c r="O142" s="72"/>
      <c r="P142" s="72"/>
      <c r="Q142" s="72"/>
    </row>
    <row r="143" spans="15:17" x14ac:dyDescent="0.15">
      <c r="O143" s="72"/>
      <c r="P143" s="72"/>
      <c r="Q143" s="72"/>
    </row>
    <row r="144" spans="15:17" x14ac:dyDescent="0.15">
      <c r="O144" s="72"/>
      <c r="P144" s="72"/>
      <c r="Q144" s="72"/>
    </row>
    <row r="145" spans="15:17" x14ac:dyDescent="0.15">
      <c r="O145" s="72"/>
      <c r="P145" s="72"/>
      <c r="Q145" s="72"/>
    </row>
    <row r="146" spans="15:17" x14ac:dyDescent="0.15">
      <c r="O146" s="72"/>
      <c r="P146" s="72"/>
      <c r="Q146" s="72"/>
    </row>
    <row r="147" spans="15:17" x14ac:dyDescent="0.15">
      <c r="O147" s="72"/>
      <c r="P147" s="72"/>
      <c r="Q147" s="72"/>
    </row>
    <row r="148" spans="15:17" x14ac:dyDescent="0.15">
      <c r="O148" s="72"/>
      <c r="P148" s="72"/>
      <c r="Q148" s="72"/>
    </row>
  </sheetData>
  <mergeCells count="4">
    <mergeCell ref="B3:F3"/>
    <mergeCell ref="U4:Y4"/>
    <mergeCell ref="I5:S5"/>
    <mergeCell ref="U5:Y5"/>
  </mergeCells>
  <hyperlinks>
    <hyperlink ref="B3" location="HL_Home" tooltip="Go to Table of Contents" display="HL_Home" xr:uid="{00000000-0004-0000-0700-000000000000}"/>
    <hyperlink ref="A4" location="$B$14" tooltip="Go to Top of Sheet" display="$B$14" xr:uid="{00000000-0004-0000-0700-000001000000}"/>
    <hyperlink ref="B4" location="Compressors_TA!HL_Sheet_Main_5" tooltip="Go to Previous Sheet" display="Compressors_TA!HL_Sheet_Main_5" xr:uid="{00000000-0004-0000-0700-000002000000}"/>
    <hyperlink ref="C4" location="HL_Sheet_Main_14" tooltip="Go to Next Sheet" display="HL_Sheet_Main_14" xr:uid="{00000000-0004-0000-0700-000003000000}"/>
  </hyperlinks>
  <pageMargins left="0.39370078740157499" right="0.39370078740157499" top="0.59055118110236204" bottom="0.98425196850393704" header="0" footer="0.31496062992126"/>
  <pageSetup paperSize="9" orientation="landscape" horizontalDpi="300" verticalDpi="300" r:id="rId1"/>
  <headerFooter>
    <oddFooter>&amp;L&amp;F
&amp;A
Printed: &amp;T on &amp;D&amp;CPage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39997558519241921"/>
    <pageSetUpPr autoPageBreaks="0"/>
  </sheetPr>
  <dimension ref="A1:AC99"/>
  <sheetViews>
    <sheetView showGridLines="0" tabSelected="1" zoomScaleNormal="100" workbookViewId="0">
      <pane xSplit="1" ySplit="13" topLeftCell="B14" activePane="bottomRight" state="frozen"/>
      <selection pane="topRight" activeCell="B1" sqref="B1"/>
      <selection pane="bottomLeft" activeCell="A14" sqref="A14"/>
      <selection pane="bottomRight" activeCell="H5" sqref="H5"/>
    </sheetView>
  </sheetViews>
  <sheetFormatPr defaultColWidth="11.83203125" defaultRowHeight="10.5" outlineLevelRow="2" x14ac:dyDescent="0.15"/>
  <cols>
    <col min="1" max="5" width="3.83203125" style="10" customWidth="1"/>
    <col min="6" max="9" width="11.83203125" style="10"/>
    <col min="10" max="11" width="14.6640625" style="10" bestFit="1" customWidth="1"/>
    <col min="12" max="12" width="13.6640625" style="10" bestFit="1" customWidth="1"/>
    <col min="13" max="29" width="14.1640625" style="10" customWidth="1"/>
    <col min="30" max="16384" width="11.83203125" style="10"/>
  </cols>
  <sheetData>
    <row r="1" spans="1:29" ht="18" x14ac:dyDescent="0.15">
      <c r="B1" s="12" t="s">
        <v>198</v>
      </c>
      <c r="J1" s="85" t="s">
        <v>245</v>
      </c>
      <c r="K1" s="85"/>
      <c r="L1" s="85"/>
      <c r="M1" s="85"/>
      <c r="N1" s="85"/>
      <c r="O1" s="85"/>
    </row>
    <row r="2" spans="1:29" ht="15" x14ac:dyDescent="0.15">
      <c r="B2" s="11" t="str">
        <f>Model_Name</f>
        <v>ORC Replacement Values</v>
      </c>
    </row>
    <row r="3" spans="1:29" x14ac:dyDescent="0.15">
      <c r="B3" s="105" t="s">
        <v>1</v>
      </c>
      <c r="C3" s="105"/>
      <c r="D3" s="105"/>
      <c r="E3" s="105"/>
      <c r="F3" s="105"/>
    </row>
    <row r="4" spans="1:29" ht="12.75" x14ac:dyDescent="0.15">
      <c r="A4" s="13" t="s">
        <v>4</v>
      </c>
      <c r="B4" s="14" t="s">
        <v>10</v>
      </c>
      <c r="C4" s="15" t="s">
        <v>11</v>
      </c>
      <c r="D4" s="52"/>
      <c r="E4" s="52"/>
      <c r="F4" s="53"/>
    </row>
    <row r="5" spans="1:29" x14ac:dyDescent="0.15">
      <c r="O5" s="113" t="s">
        <v>229</v>
      </c>
      <c r="P5" s="113"/>
      <c r="Q5" s="113"/>
      <c r="R5" s="113"/>
      <c r="S5" s="113"/>
    </row>
    <row r="6" spans="1:29" x14ac:dyDescent="0.15">
      <c r="B6" s="38" t="str">
        <f>IF(TS_Pers_In_Yr=1,"",TS_Per_Type_Name&amp;" Ending")</f>
        <v/>
      </c>
      <c r="J6" s="112" t="s">
        <v>226</v>
      </c>
      <c r="K6" s="112"/>
      <c r="L6" s="112"/>
      <c r="M6" s="112"/>
      <c r="N6" s="77" t="s">
        <v>228</v>
      </c>
      <c r="O6" s="114" t="s">
        <v>227</v>
      </c>
      <c r="P6" s="114"/>
      <c r="Q6" s="114"/>
      <c r="R6" s="114"/>
      <c r="S6" s="114"/>
      <c r="AA6" s="39" t="str">
        <f t="shared" ref="AA6:AC6" si="0">IF(TS_Pers_In_Yr=1,"",LEFT(INDEX(LU_Mth_Names,MONTH(AA9)),3)&amp;"-"&amp;RIGHT(YEAR(AA9),2))&amp;" "</f>
        <v xml:space="preserve"> </v>
      </c>
      <c r="AB6" s="39" t="str">
        <f t="shared" si="0"/>
        <v xml:space="preserve"> </v>
      </c>
      <c r="AC6" s="39" t="str">
        <f t="shared" si="0"/>
        <v xml:space="preserve"> </v>
      </c>
    </row>
    <row r="7" spans="1:29" x14ac:dyDescent="0.15">
      <c r="B7" s="44" t="str">
        <f>IF(TS_Pers_In_Yr=1,Yr_Name&amp;" Ending "&amp;DAY(TS_Per_1_End_Date)&amp;" "&amp;INDEX(LU_Mth_Names,DD_TS_Fin_YE_Mth),TS_Per_Type_Name)</f>
        <v>Year Ending 31 December</v>
      </c>
      <c r="C7" s="45"/>
      <c r="D7" s="45"/>
      <c r="E7" s="45"/>
      <c r="F7" s="45"/>
      <c r="G7" s="45"/>
      <c r="H7" s="45"/>
      <c r="I7" s="45"/>
      <c r="J7" s="46" t="str">
        <f t="shared" ref="J7" si="1">IF(TS_Pers_In_Yr=1,J10&amp;" ",J11)&amp;IF(CB_TS_Show_Hist_Fcast_Pers,IF(J12&lt;=TS_Actual_Pers,TS_Actual_Per_Title,
IF(J12&lt;=TS_Actual_Pers+TS_Budget_Pers,TS_Budget_Per_Title,TS_Fcast_Per_Title))&amp;" ","")</f>
        <v xml:space="preserve">2018 </v>
      </c>
      <c r="K7" s="46">
        <f>J7+1</f>
        <v>2019</v>
      </c>
      <c r="L7" s="46">
        <f t="shared" ref="L7:AC7" si="2">K7+1</f>
        <v>2020</v>
      </c>
      <c r="M7" s="46">
        <f t="shared" si="2"/>
        <v>2021</v>
      </c>
      <c r="N7" s="46">
        <f t="shared" si="2"/>
        <v>2022</v>
      </c>
      <c r="O7" s="46">
        <f t="shared" si="2"/>
        <v>2023</v>
      </c>
      <c r="P7" s="46">
        <f t="shared" si="2"/>
        <v>2024</v>
      </c>
      <c r="Q7" s="46">
        <f t="shared" si="2"/>
        <v>2025</v>
      </c>
      <c r="R7" s="46">
        <f t="shared" si="2"/>
        <v>2026</v>
      </c>
      <c r="S7" s="46">
        <f t="shared" si="2"/>
        <v>2027</v>
      </c>
      <c r="T7" s="46">
        <f t="shared" si="2"/>
        <v>2028</v>
      </c>
      <c r="U7" s="46">
        <f t="shared" si="2"/>
        <v>2029</v>
      </c>
      <c r="V7" s="46">
        <f t="shared" si="2"/>
        <v>2030</v>
      </c>
      <c r="W7" s="46">
        <f t="shared" si="2"/>
        <v>2031</v>
      </c>
      <c r="X7" s="46">
        <f t="shared" si="2"/>
        <v>2032</v>
      </c>
      <c r="Y7" s="46">
        <f t="shared" si="2"/>
        <v>2033</v>
      </c>
      <c r="Z7" s="46">
        <f t="shared" si="2"/>
        <v>2034</v>
      </c>
      <c r="AA7" s="46">
        <f t="shared" si="2"/>
        <v>2035</v>
      </c>
      <c r="AB7" s="46">
        <f t="shared" si="2"/>
        <v>2036</v>
      </c>
      <c r="AC7" s="46">
        <f t="shared" si="2"/>
        <v>2037</v>
      </c>
    </row>
    <row r="8" spans="1:29" outlineLevel="2" x14ac:dyDescent="0.15">
      <c r="B8" s="23" t="s">
        <v>142</v>
      </c>
      <c r="J8" s="40">
        <f t="shared" ref="J8:AC8" si="3">IF(J12=1,TS_Start_Date,I9+1)</f>
        <v>43101</v>
      </c>
      <c r="K8" s="40">
        <f t="shared" si="3"/>
        <v>43466</v>
      </c>
      <c r="L8" s="40">
        <f t="shared" si="3"/>
        <v>43831</v>
      </c>
      <c r="M8" s="40">
        <f t="shared" si="3"/>
        <v>44197</v>
      </c>
      <c r="N8" s="40">
        <f t="shared" si="3"/>
        <v>44562</v>
      </c>
      <c r="O8" s="40">
        <f t="shared" si="3"/>
        <v>44927</v>
      </c>
      <c r="P8" s="40">
        <f t="shared" si="3"/>
        <v>45292</v>
      </c>
      <c r="Q8" s="40">
        <f t="shared" si="3"/>
        <v>45658</v>
      </c>
      <c r="R8" s="40">
        <f t="shared" si="3"/>
        <v>46023</v>
      </c>
      <c r="S8" s="40">
        <f t="shared" si="3"/>
        <v>46388</v>
      </c>
      <c r="T8" s="40">
        <f t="shared" si="3"/>
        <v>46753</v>
      </c>
      <c r="U8" s="40">
        <f t="shared" si="3"/>
        <v>47119</v>
      </c>
      <c r="V8" s="40">
        <f t="shared" si="3"/>
        <v>47484</v>
      </c>
      <c r="W8" s="40">
        <f t="shared" si="3"/>
        <v>47849</v>
      </c>
      <c r="X8" s="40">
        <f t="shared" si="3"/>
        <v>48214</v>
      </c>
      <c r="Y8" s="40">
        <f t="shared" si="3"/>
        <v>48580</v>
      </c>
      <c r="Z8" s="40">
        <f t="shared" si="3"/>
        <v>48945</v>
      </c>
      <c r="AA8" s="40">
        <f t="shared" si="3"/>
        <v>49310</v>
      </c>
      <c r="AB8" s="40">
        <f t="shared" si="3"/>
        <v>49675</v>
      </c>
      <c r="AC8" s="40">
        <f t="shared" si="3"/>
        <v>50041</v>
      </c>
    </row>
    <row r="9" spans="1:29" outlineLevel="2" x14ac:dyDescent="0.15">
      <c r="B9" s="23" t="s">
        <v>143</v>
      </c>
      <c r="J9" s="40">
        <f t="shared" ref="J9:AC9" si="4">IF(J12=1,TS_Per_1_End_Date,
IF(TS_Mth_End,EOMONTH(EDATE(TS_Per_1_FY_Start_Date,(TS_Per_1_Number+J12-1)*TS_Mths_In_Per-1),0),
EDATE(TS_Per_1_FY_Start_Date,(TS_Per_1_Number+J12-1)*TS_Mths_In_Per)-1))</f>
        <v>43465</v>
      </c>
      <c r="K9" s="40">
        <f t="shared" si="4"/>
        <v>43830</v>
      </c>
      <c r="L9" s="40">
        <f t="shared" si="4"/>
        <v>44196</v>
      </c>
      <c r="M9" s="40">
        <f t="shared" si="4"/>
        <v>44561</v>
      </c>
      <c r="N9" s="40">
        <f t="shared" si="4"/>
        <v>44926</v>
      </c>
      <c r="O9" s="40">
        <f t="shared" si="4"/>
        <v>45291</v>
      </c>
      <c r="P9" s="40">
        <f t="shared" si="4"/>
        <v>45657</v>
      </c>
      <c r="Q9" s="40">
        <f t="shared" si="4"/>
        <v>46022</v>
      </c>
      <c r="R9" s="40">
        <f t="shared" si="4"/>
        <v>46387</v>
      </c>
      <c r="S9" s="40">
        <f t="shared" si="4"/>
        <v>46752</v>
      </c>
      <c r="T9" s="40">
        <f t="shared" si="4"/>
        <v>47118</v>
      </c>
      <c r="U9" s="40">
        <f t="shared" si="4"/>
        <v>47483</v>
      </c>
      <c r="V9" s="40">
        <f t="shared" si="4"/>
        <v>47848</v>
      </c>
      <c r="W9" s="40">
        <f t="shared" si="4"/>
        <v>48213</v>
      </c>
      <c r="X9" s="40">
        <f t="shared" si="4"/>
        <v>48579</v>
      </c>
      <c r="Y9" s="40">
        <f t="shared" si="4"/>
        <v>48944</v>
      </c>
      <c r="Z9" s="40">
        <f t="shared" si="4"/>
        <v>49309</v>
      </c>
      <c r="AA9" s="40">
        <f t="shared" si="4"/>
        <v>49674</v>
      </c>
      <c r="AB9" s="40">
        <f t="shared" si="4"/>
        <v>50040</v>
      </c>
      <c r="AC9" s="40">
        <f t="shared" si="4"/>
        <v>50405</v>
      </c>
    </row>
    <row r="10" spans="1:29" outlineLevel="2" x14ac:dyDescent="0.15">
      <c r="B10" s="23" t="s">
        <v>144</v>
      </c>
      <c r="J10" s="41">
        <f t="shared" ref="J10:AC10" si="5">YEAR(TS_Per_1_FY_End_Date)+INT((TS_Per_1_Number+J12-2)/TS_Pers_In_Yr)</f>
        <v>2018</v>
      </c>
      <c r="K10" s="41">
        <f t="shared" si="5"/>
        <v>2019</v>
      </c>
      <c r="L10" s="41">
        <f t="shared" si="5"/>
        <v>2020</v>
      </c>
      <c r="M10" s="41">
        <f t="shared" si="5"/>
        <v>2021</v>
      </c>
      <c r="N10" s="41">
        <f t="shared" si="5"/>
        <v>2022</v>
      </c>
      <c r="O10" s="41">
        <f t="shared" si="5"/>
        <v>2023</v>
      </c>
      <c r="P10" s="41">
        <f t="shared" si="5"/>
        <v>2024</v>
      </c>
      <c r="Q10" s="41">
        <f t="shared" si="5"/>
        <v>2025</v>
      </c>
      <c r="R10" s="41">
        <f t="shared" si="5"/>
        <v>2026</v>
      </c>
      <c r="S10" s="41">
        <f t="shared" si="5"/>
        <v>2027</v>
      </c>
      <c r="T10" s="41">
        <f t="shared" si="5"/>
        <v>2028</v>
      </c>
      <c r="U10" s="41">
        <f t="shared" si="5"/>
        <v>2029</v>
      </c>
      <c r="V10" s="41">
        <f t="shared" si="5"/>
        <v>2030</v>
      </c>
      <c r="W10" s="41">
        <f t="shared" si="5"/>
        <v>2031</v>
      </c>
      <c r="X10" s="41">
        <f t="shared" si="5"/>
        <v>2032</v>
      </c>
      <c r="Y10" s="41">
        <f t="shared" si="5"/>
        <v>2033</v>
      </c>
      <c r="Z10" s="41">
        <f t="shared" si="5"/>
        <v>2034</v>
      </c>
      <c r="AA10" s="41">
        <f t="shared" si="5"/>
        <v>2035</v>
      </c>
      <c r="AB10" s="41">
        <f t="shared" si="5"/>
        <v>2036</v>
      </c>
      <c r="AC10" s="41">
        <f t="shared" si="5"/>
        <v>2037</v>
      </c>
    </row>
    <row r="11" spans="1:29" outlineLevel="2" x14ac:dyDescent="0.15">
      <c r="B11" s="23" t="s">
        <v>145</v>
      </c>
      <c r="J11" s="42" t="str">
        <f t="shared" ref="J11:AC11" si="6">IF(TS_Pers_In_Yr=1,Yr_Name,TS_Per_Type_Prefix&amp;IF(MOD(TS_Per_1_Number+J12-1,TS_Pers_In_Yr)=0,TS_Pers_In_Yr,MOD(TS_Per_1_Number+J12-1,TS_Pers_In_Yr)))&amp;" "</f>
        <v xml:space="preserve">Year </v>
      </c>
      <c r="K11" s="42" t="str">
        <f t="shared" si="6"/>
        <v xml:space="preserve">Year </v>
      </c>
      <c r="L11" s="42" t="str">
        <f t="shared" si="6"/>
        <v xml:space="preserve">Year </v>
      </c>
      <c r="M11" s="42" t="str">
        <f t="shared" si="6"/>
        <v xml:space="preserve">Year </v>
      </c>
      <c r="N11" s="42" t="str">
        <f t="shared" si="6"/>
        <v xml:space="preserve">Year </v>
      </c>
      <c r="O11" s="42" t="str">
        <f t="shared" si="6"/>
        <v xml:space="preserve">Year </v>
      </c>
      <c r="P11" s="42" t="str">
        <f t="shared" si="6"/>
        <v xml:space="preserve">Year </v>
      </c>
      <c r="Q11" s="42" t="str">
        <f t="shared" si="6"/>
        <v xml:space="preserve">Year </v>
      </c>
      <c r="R11" s="42" t="str">
        <f t="shared" si="6"/>
        <v xml:space="preserve">Year </v>
      </c>
      <c r="S11" s="42" t="str">
        <f t="shared" si="6"/>
        <v xml:space="preserve">Year </v>
      </c>
      <c r="T11" s="42" t="str">
        <f t="shared" si="6"/>
        <v xml:space="preserve">Year </v>
      </c>
      <c r="U11" s="42" t="str">
        <f t="shared" si="6"/>
        <v xml:space="preserve">Year </v>
      </c>
      <c r="V11" s="42" t="str">
        <f t="shared" si="6"/>
        <v xml:space="preserve">Year </v>
      </c>
      <c r="W11" s="42" t="str">
        <f t="shared" si="6"/>
        <v xml:space="preserve">Year </v>
      </c>
      <c r="X11" s="42" t="str">
        <f t="shared" si="6"/>
        <v xml:space="preserve">Year </v>
      </c>
      <c r="Y11" s="42" t="str">
        <f t="shared" si="6"/>
        <v xml:space="preserve">Year </v>
      </c>
      <c r="Z11" s="42" t="str">
        <f t="shared" si="6"/>
        <v xml:space="preserve">Year </v>
      </c>
      <c r="AA11" s="42" t="str">
        <f t="shared" si="6"/>
        <v xml:space="preserve">Year </v>
      </c>
      <c r="AB11" s="42" t="str">
        <f t="shared" si="6"/>
        <v xml:space="preserve">Year </v>
      </c>
      <c r="AC11" s="42" t="str">
        <f t="shared" si="6"/>
        <v xml:space="preserve">Year </v>
      </c>
    </row>
    <row r="12" spans="1:29" outlineLevel="2" x14ac:dyDescent="0.15">
      <c r="B12" s="23" t="s">
        <v>146</v>
      </c>
      <c r="J12" s="43">
        <f>COLUMN(J12)-COLUMN($J12)+1</f>
        <v>1</v>
      </c>
      <c r="K12" s="43">
        <f t="shared" ref="K12:AC12" si="7">COLUMN(K12)-COLUMN($J12)+1</f>
        <v>2</v>
      </c>
      <c r="L12" s="43">
        <f t="shared" si="7"/>
        <v>3</v>
      </c>
      <c r="M12" s="43">
        <f t="shared" si="7"/>
        <v>4</v>
      </c>
      <c r="N12" s="43">
        <f t="shared" si="7"/>
        <v>5</v>
      </c>
      <c r="O12" s="43">
        <f t="shared" si="7"/>
        <v>6</v>
      </c>
      <c r="P12" s="43">
        <f t="shared" si="7"/>
        <v>7</v>
      </c>
      <c r="Q12" s="43">
        <f t="shared" si="7"/>
        <v>8</v>
      </c>
      <c r="R12" s="43">
        <f t="shared" si="7"/>
        <v>9</v>
      </c>
      <c r="S12" s="43">
        <f t="shared" si="7"/>
        <v>10</v>
      </c>
      <c r="T12" s="43">
        <f t="shared" si="7"/>
        <v>11</v>
      </c>
      <c r="U12" s="43">
        <f t="shared" si="7"/>
        <v>12</v>
      </c>
      <c r="V12" s="43">
        <f t="shared" si="7"/>
        <v>13</v>
      </c>
      <c r="W12" s="43">
        <f t="shared" si="7"/>
        <v>14</v>
      </c>
      <c r="X12" s="43">
        <f t="shared" si="7"/>
        <v>15</v>
      </c>
      <c r="Y12" s="43">
        <f t="shared" si="7"/>
        <v>16</v>
      </c>
      <c r="Z12" s="43">
        <f t="shared" si="7"/>
        <v>17</v>
      </c>
      <c r="AA12" s="43">
        <f t="shared" si="7"/>
        <v>18</v>
      </c>
      <c r="AB12" s="43">
        <f t="shared" si="7"/>
        <v>19</v>
      </c>
      <c r="AC12" s="43">
        <f t="shared" si="7"/>
        <v>20</v>
      </c>
    </row>
    <row r="13" spans="1:29" outlineLevel="2" x14ac:dyDescent="0.15">
      <c r="B13" s="47" t="s">
        <v>147</v>
      </c>
      <c r="C13" s="45"/>
      <c r="D13" s="45"/>
      <c r="E13" s="45"/>
      <c r="F13" s="45"/>
      <c r="G13" s="45"/>
      <c r="H13" s="45"/>
      <c r="I13" s="45"/>
      <c r="J13" s="48" t="str">
        <f>J10&amp;"-"&amp;J11</f>
        <v xml:space="preserve">2018-Year </v>
      </c>
      <c r="K13" s="48" t="str">
        <f t="shared" ref="K13:AC13" si="8">K10&amp;"-"&amp;K11</f>
        <v xml:space="preserve">2019-Year </v>
      </c>
      <c r="L13" s="48" t="str">
        <f t="shared" si="8"/>
        <v xml:space="preserve">2020-Year </v>
      </c>
      <c r="M13" s="48" t="str">
        <f t="shared" si="8"/>
        <v xml:space="preserve">2021-Year </v>
      </c>
      <c r="N13" s="48" t="str">
        <f t="shared" si="8"/>
        <v xml:space="preserve">2022-Year </v>
      </c>
      <c r="O13" s="48" t="str">
        <f t="shared" si="8"/>
        <v xml:space="preserve">2023-Year </v>
      </c>
      <c r="P13" s="48" t="str">
        <f t="shared" si="8"/>
        <v xml:space="preserve">2024-Year </v>
      </c>
      <c r="Q13" s="48" t="str">
        <f t="shared" si="8"/>
        <v xml:space="preserve">2025-Year </v>
      </c>
      <c r="R13" s="48" t="str">
        <f t="shared" si="8"/>
        <v xml:space="preserve">2026-Year </v>
      </c>
      <c r="S13" s="48" t="str">
        <f t="shared" si="8"/>
        <v xml:space="preserve">2027-Year </v>
      </c>
      <c r="T13" s="48" t="str">
        <f t="shared" si="8"/>
        <v xml:space="preserve">2028-Year </v>
      </c>
      <c r="U13" s="48" t="str">
        <f t="shared" si="8"/>
        <v xml:space="preserve">2029-Year </v>
      </c>
      <c r="V13" s="48" t="str">
        <f t="shared" si="8"/>
        <v xml:space="preserve">2030-Year </v>
      </c>
      <c r="W13" s="48" t="str">
        <f t="shared" si="8"/>
        <v xml:space="preserve">2031-Year </v>
      </c>
      <c r="X13" s="48" t="str">
        <f t="shared" si="8"/>
        <v xml:space="preserve">2032-Year </v>
      </c>
      <c r="Y13" s="48" t="str">
        <f t="shared" si="8"/>
        <v xml:space="preserve">2033-Year </v>
      </c>
      <c r="Z13" s="48" t="str">
        <f t="shared" si="8"/>
        <v xml:space="preserve">2034-Year </v>
      </c>
      <c r="AA13" s="48" t="str">
        <f t="shared" si="8"/>
        <v xml:space="preserve">2035-Year </v>
      </c>
      <c r="AB13" s="48" t="str">
        <f t="shared" si="8"/>
        <v xml:space="preserve">2036-Year </v>
      </c>
      <c r="AC13" s="48" t="str">
        <f t="shared" si="8"/>
        <v xml:space="preserve">2037-Year </v>
      </c>
    </row>
    <row r="15" spans="1:29" x14ac:dyDescent="0.15">
      <c r="D15" s="65" t="s">
        <v>205</v>
      </c>
      <c r="J15" s="63">
        <f>General_TA!O19</f>
        <v>5.7499949621930981E-2</v>
      </c>
      <c r="K15" s="63">
        <f>General_TA!P19</f>
        <v>5.742557008834024E-2</v>
      </c>
      <c r="L15" s="63">
        <f>General_TA!Q19</f>
        <v>5.6442069640372003E-2</v>
      </c>
      <c r="M15" s="63">
        <f>General_TA!R19</f>
        <v>5.5070351302505496E-2</v>
      </c>
      <c r="N15" s="63">
        <f>General_TA!S19</f>
        <v>5.4056006366063607E-2</v>
      </c>
      <c r="O15" s="63">
        <f>General_TA!T19</f>
        <v>4.273691462674771E-2</v>
      </c>
      <c r="P15" s="63">
        <f>General_TA!U19</f>
        <v>4.1365196288881245E-2</v>
      </c>
      <c r="Q15" s="63">
        <f>General_TA!V19</f>
        <v>3.9993477951014766E-2</v>
      </c>
      <c r="R15" s="63">
        <f>General_TA!W19</f>
        <v>3.8621759613148288E-2</v>
      </c>
      <c r="S15" s="63">
        <f>General_TA!X19</f>
        <v>3.7250041275281809E-2</v>
      </c>
      <c r="T15" s="63">
        <f>General_TA!Y19</f>
        <v>3.7250041275281809E-2</v>
      </c>
      <c r="U15" s="63">
        <f>General_TA!Z19</f>
        <v>3.7250041275281809E-2</v>
      </c>
      <c r="V15" s="63">
        <f>General_TA!AA19</f>
        <v>3.7250041275281809E-2</v>
      </c>
      <c r="W15" s="63">
        <f>General_TA!AB19</f>
        <v>3.7250041275281809E-2</v>
      </c>
      <c r="X15" s="63">
        <f>General_TA!AC19</f>
        <v>3.7250041275281809E-2</v>
      </c>
      <c r="Y15" s="63">
        <f>General_TA!AD19</f>
        <v>3.7250041275281809E-2</v>
      </c>
      <c r="Z15" s="63">
        <f>General_TA!AE19</f>
        <v>3.7250041275281809E-2</v>
      </c>
      <c r="AA15" s="63">
        <f>General_TA!AF19</f>
        <v>3.7250041275281809E-2</v>
      </c>
      <c r="AB15" s="63">
        <f>General_TA!AG19</f>
        <v>3.7250041275281809E-2</v>
      </c>
      <c r="AC15" s="63">
        <f>General_TA!AH19</f>
        <v>3.7250041275281809E-2</v>
      </c>
    </row>
    <row r="16" spans="1:29" x14ac:dyDescent="0.15">
      <c r="D16" s="65" t="s">
        <v>206</v>
      </c>
      <c r="J16" s="63">
        <f>General_TA!O20</f>
        <v>3.8963578901125784E-2</v>
      </c>
      <c r="K16" s="63">
        <f>General_TA!P20</f>
        <v>3.8315469424093029E-2</v>
      </c>
      <c r="L16" s="63">
        <f>General_TA!Q20</f>
        <v>4.7428058807263085E-2</v>
      </c>
      <c r="M16" s="63">
        <f>General_TA!R20</f>
        <v>3.4382697355397562E-2</v>
      </c>
      <c r="N16" s="63">
        <f>General_TA!S20</f>
        <v>3.339444949563064E-2</v>
      </c>
      <c r="O16" s="63">
        <f>General_TA!T20</f>
        <v>2.2297234066758653E-2</v>
      </c>
      <c r="P16" s="63">
        <f>General_TA!U20</f>
        <v>2.0952404088027565E-2</v>
      </c>
      <c r="Q16" s="63">
        <f>General_TA!V20</f>
        <v>1.9607574109296477E-2</v>
      </c>
      <c r="R16" s="63">
        <f>General_TA!W20</f>
        <v>1.8262744130565611E-2</v>
      </c>
      <c r="S16" s="63">
        <f>General_TA!X20</f>
        <v>1.6917914151834523E-2</v>
      </c>
      <c r="T16" s="63">
        <f>General_TA!Y20</f>
        <v>1.6917914151834523E-2</v>
      </c>
      <c r="U16" s="63">
        <f>General_TA!Z20</f>
        <v>1.6917914151834523E-2</v>
      </c>
      <c r="V16" s="63">
        <f>General_TA!AA20</f>
        <v>1.6917914151834523E-2</v>
      </c>
      <c r="W16" s="63">
        <f>General_TA!AB20</f>
        <v>1.6917914151834523E-2</v>
      </c>
      <c r="X16" s="63">
        <f>General_TA!AC20</f>
        <v>1.6917914151834523E-2</v>
      </c>
      <c r="Y16" s="63">
        <f>General_TA!AD20</f>
        <v>1.6917914151834523E-2</v>
      </c>
      <c r="Z16" s="63">
        <f>General_TA!AE20</f>
        <v>1.6917914151834523E-2</v>
      </c>
      <c r="AA16" s="63">
        <f>General_TA!AF20</f>
        <v>1.6917914151834523E-2</v>
      </c>
      <c r="AB16" s="63">
        <f>General_TA!AG20</f>
        <v>1.6917914151834523E-2</v>
      </c>
      <c r="AC16" s="63">
        <f>General_TA!AH20</f>
        <v>1.6917914151834523E-2</v>
      </c>
    </row>
    <row r="18" spans="3:29" ht="12.75" x14ac:dyDescent="0.15">
      <c r="C18" s="67" t="s">
        <v>199</v>
      </c>
      <c r="D18" s="66"/>
      <c r="E18" s="66"/>
      <c r="F18" s="66"/>
    </row>
    <row r="20" spans="3:29" x14ac:dyDescent="0.15">
      <c r="D20" s="65" t="s">
        <v>200</v>
      </c>
      <c r="J20" s="61">
        <v>13791760.190074937</v>
      </c>
      <c r="K20" s="70">
        <f>J24</f>
        <v>13419009.914667506</v>
      </c>
      <c r="L20" s="70">
        <f t="shared" ref="L20:AC20" si="9">K24</f>
        <v>13046259.639260076</v>
      </c>
      <c r="M20" s="70">
        <f t="shared" si="9"/>
        <v>12673509.363852646</v>
      </c>
      <c r="N20" s="70">
        <f t="shared" si="9"/>
        <v>12300759.088445216</v>
      </c>
      <c r="O20" s="83">
        <f t="shared" si="9"/>
        <v>11928008.813037787</v>
      </c>
      <c r="P20" s="70">
        <f t="shared" si="9"/>
        <v>11555258.537630357</v>
      </c>
      <c r="Q20" s="70">
        <f t="shared" si="9"/>
        <v>11182508.262222927</v>
      </c>
      <c r="R20" s="70">
        <f t="shared" si="9"/>
        <v>10809757.986815497</v>
      </c>
      <c r="S20" s="70">
        <f t="shared" si="9"/>
        <v>10437007.711408067</v>
      </c>
      <c r="T20" s="70">
        <f t="shared" si="9"/>
        <v>10064257.436000638</v>
      </c>
      <c r="U20" s="70">
        <f t="shared" si="9"/>
        <v>9691507.1605932079</v>
      </c>
      <c r="V20" s="70">
        <f t="shared" si="9"/>
        <v>9318756.8851857781</v>
      </c>
      <c r="W20" s="70">
        <f t="shared" si="9"/>
        <v>8946006.6097783484</v>
      </c>
      <c r="X20" s="70">
        <f t="shared" si="9"/>
        <v>8573256.3343709186</v>
      </c>
      <c r="Y20" s="70">
        <f t="shared" si="9"/>
        <v>8200506.0589634879</v>
      </c>
      <c r="Z20" s="70">
        <f t="shared" si="9"/>
        <v>7827755.7835560571</v>
      </c>
      <c r="AA20" s="70">
        <f t="shared" si="9"/>
        <v>7455005.5081486264</v>
      </c>
      <c r="AB20" s="70">
        <f t="shared" si="9"/>
        <v>7082255.2327411957</v>
      </c>
      <c r="AC20" s="70">
        <f t="shared" si="9"/>
        <v>6709504.957333765</v>
      </c>
    </row>
    <row r="21" spans="3:29" x14ac:dyDescent="0.15">
      <c r="D21" s="65" t="s">
        <v>202</v>
      </c>
    </row>
    <row r="22" spans="3:29" x14ac:dyDescent="0.15">
      <c r="D22" s="65" t="s">
        <v>201</v>
      </c>
      <c r="J22" s="62">
        <f>J20/J26</f>
        <v>372750.27540743072</v>
      </c>
      <c r="K22" s="70">
        <f>J22</f>
        <v>372750.27540743072</v>
      </c>
      <c r="L22" s="70">
        <f t="shared" ref="L22:AC22" si="10">K22</f>
        <v>372750.27540743072</v>
      </c>
      <c r="M22" s="70">
        <f t="shared" si="10"/>
        <v>372750.27540743072</v>
      </c>
      <c r="N22" s="70">
        <f t="shared" si="10"/>
        <v>372750.27540743072</v>
      </c>
      <c r="O22" s="70">
        <f t="shared" si="10"/>
        <v>372750.27540743072</v>
      </c>
      <c r="P22" s="70">
        <f t="shared" si="10"/>
        <v>372750.27540743072</v>
      </c>
      <c r="Q22" s="70">
        <f t="shared" si="10"/>
        <v>372750.27540743072</v>
      </c>
      <c r="R22" s="70">
        <f t="shared" si="10"/>
        <v>372750.27540743072</v>
      </c>
      <c r="S22" s="70">
        <f t="shared" si="10"/>
        <v>372750.27540743072</v>
      </c>
      <c r="T22" s="70">
        <f t="shared" si="10"/>
        <v>372750.27540743072</v>
      </c>
      <c r="U22" s="70">
        <f t="shared" si="10"/>
        <v>372750.27540743072</v>
      </c>
      <c r="V22" s="70">
        <f t="shared" si="10"/>
        <v>372750.27540743072</v>
      </c>
      <c r="W22" s="70">
        <f t="shared" si="10"/>
        <v>372750.27540743072</v>
      </c>
      <c r="X22" s="70">
        <f t="shared" si="10"/>
        <v>372750.27540743072</v>
      </c>
      <c r="Y22" s="70">
        <f t="shared" si="10"/>
        <v>372750.27540743072</v>
      </c>
      <c r="Z22" s="70">
        <f t="shared" si="10"/>
        <v>372750.27540743072</v>
      </c>
      <c r="AA22" s="70">
        <f t="shared" si="10"/>
        <v>372750.27540743072</v>
      </c>
      <c r="AB22" s="70">
        <f t="shared" si="10"/>
        <v>372750.27540743072</v>
      </c>
      <c r="AC22" s="70">
        <f t="shared" si="10"/>
        <v>372750.27540743072</v>
      </c>
    </row>
    <row r="23" spans="3:29" x14ac:dyDescent="0.15">
      <c r="D23" s="65" t="s">
        <v>203</v>
      </c>
    </row>
    <row r="24" spans="3:29" x14ac:dyDescent="0.15">
      <c r="D24" s="65" t="s">
        <v>204</v>
      </c>
      <c r="J24" s="70">
        <f>J20+J21-J22+J23</f>
        <v>13419009.914667506</v>
      </c>
      <c r="K24" s="70">
        <f t="shared" ref="K24:AC24" si="11">K20+K21-K22+K23</f>
        <v>13046259.639260076</v>
      </c>
      <c r="L24" s="70">
        <f t="shared" si="11"/>
        <v>12673509.363852646</v>
      </c>
      <c r="M24" s="70">
        <f t="shared" si="11"/>
        <v>12300759.088445216</v>
      </c>
      <c r="N24" s="70">
        <f t="shared" si="11"/>
        <v>11928008.813037787</v>
      </c>
      <c r="O24" s="70">
        <f t="shared" si="11"/>
        <v>11555258.537630357</v>
      </c>
      <c r="P24" s="70">
        <f t="shared" si="11"/>
        <v>11182508.262222927</v>
      </c>
      <c r="Q24" s="70">
        <f t="shared" si="11"/>
        <v>10809757.986815497</v>
      </c>
      <c r="R24" s="70">
        <f t="shared" si="11"/>
        <v>10437007.711408067</v>
      </c>
      <c r="S24" s="70">
        <f t="shared" si="11"/>
        <v>10064257.436000638</v>
      </c>
      <c r="T24" s="70">
        <f t="shared" si="11"/>
        <v>9691507.1605932079</v>
      </c>
      <c r="U24" s="70">
        <f t="shared" si="11"/>
        <v>9318756.8851857781</v>
      </c>
      <c r="V24" s="70">
        <f t="shared" si="11"/>
        <v>8946006.6097783484</v>
      </c>
      <c r="W24" s="70">
        <f t="shared" si="11"/>
        <v>8573256.3343709186</v>
      </c>
      <c r="X24" s="70">
        <f t="shared" si="11"/>
        <v>8200506.0589634879</v>
      </c>
      <c r="Y24" s="70">
        <f t="shared" si="11"/>
        <v>7827755.7835560571</v>
      </c>
      <c r="Z24" s="70">
        <f t="shared" si="11"/>
        <v>7455005.5081486264</v>
      </c>
      <c r="AA24" s="70">
        <f t="shared" si="11"/>
        <v>7082255.2327411957</v>
      </c>
      <c r="AB24" s="70">
        <f t="shared" si="11"/>
        <v>6709504.957333765</v>
      </c>
      <c r="AC24" s="70">
        <f t="shared" si="11"/>
        <v>6336754.6819263343</v>
      </c>
    </row>
    <row r="26" spans="3:29" x14ac:dyDescent="0.15">
      <c r="D26" s="65" t="s">
        <v>207</v>
      </c>
      <c r="J26" s="58">
        <v>37</v>
      </c>
      <c r="K26" s="71">
        <f>J26-1</f>
        <v>36</v>
      </c>
      <c r="L26" s="71">
        <f t="shared" ref="L26:AC26" si="12">K26-1</f>
        <v>35</v>
      </c>
      <c r="M26" s="71">
        <f t="shared" si="12"/>
        <v>34</v>
      </c>
      <c r="N26" s="71">
        <f t="shared" si="12"/>
        <v>33</v>
      </c>
      <c r="O26" s="84">
        <f t="shared" si="12"/>
        <v>32</v>
      </c>
      <c r="P26" s="71">
        <f t="shared" si="12"/>
        <v>31</v>
      </c>
      <c r="Q26" s="71">
        <f t="shared" si="12"/>
        <v>30</v>
      </c>
      <c r="R26" s="71">
        <f t="shared" si="12"/>
        <v>29</v>
      </c>
      <c r="S26" s="71">
        <f t="shared" si="12"/>
        <v>28</v>
      </c>
      <c r="T26" s="71">
        <f t="shared" si="12"/>
        <v>27</v>
      </c>
      <c r="U26" s="71">
        <f t="shared" si="12"/>
        <v>26</v>
      </c>
      <c r="V26" s="71">
        <f t="shared" si="12"/>
        <v>25</v>
      </c>
      <c r="W26" s="71">
        <f t="shared" si="12"/>
        <v>24</v>
      </c>
      <c r="X26" s="71">
        <f t="shared" si="12"/>
        <v>23</v>
      </c>
      <c r="Y26" s="71">
        <f t="shared" si="12"/>
        <v>22</v>
      </c>
      <c r="Z26" s="71">
        <f t="shared" si="12"/>
        <v>21</v>
      </c>
      <c r="AA26" s="71">
        <f t="shared" si="12"/>
        <v>20</v>
      </c>
      <c r="AB26" s="71">
        <f t="shared" si="12"/>
        <v>19</v>
      </c>
      <c r="AC26" s="71">
        <f t="shared" si="12"/>
        <v>18</v>
      </c>
    </row>
    <row r="27" spans="3:29" x14ac:dyDescent="0.15">
      <c r="D27" s="65"/>
    </row>
    <row r="28" spans="3:29" x14ac:dyDescent="0.15">
      <c r="D28" s="65" t="s">
        <v>208</v>
      </c>
      <c r="J28" s="62">
        <f>J20*J$15</f>
        <v>793025.51612706215</v>
      </c>
      <c r="K28" s="62">
        <f t="shared" ref="K28:AC28" si="13">K20*K$15</f>
        <v>770594.29437087139</v>
      </c>
      <c r="L28" s="62">
        <f t="shared" si="13"/>
        <v>736357.89510549174</v>
      </c>
      <c r="M28" s="62">
        <f t="shared" si="13"/>
        <v>697934.61290295818</v>
      </c>
      <c r="N28" s="62">
        <f t="shared" si="13"/>
        <v>664929.91159240936</v>
      </c>
      <c r="O28" s="62">
        <f t="shared" si="13"/>
        <v>509766.29430989019</v>
      </c>
      <c r="P28" s="62">
        <f t="shared" si="13"/>
        <v>477985.53757785057</v>
      </c>
      <c r="Q28" s="62">
        <f t="shared" si="13"/>
        <v>447227.39762225311</v>
      </c>
      <c r="R28" s="62">
        <f t="shared" si="13"/>
        <v>417491.87444309791</v>
      </c>
      <c r="S28" s="62">
        <f t="shared" si="13"/>
        <v>388778.96804038505</v>
      </c>
      <c r="T28" s="62">
        <f t="shared" si="13"/>
        <v>374894.00489608565</v>
      </c>
      <c r="U28" s="62">
        <f t="shared" si="13"/>
        <v>361009.04175178619</v>
      </c>
      <c r="V28" s="62">
        <f t="shared" si="13"/>
        <v>347124.07860748679</v>
      </c>
      <c r="W28" s="62">
        <f t="shared" si="13"/>
        <v>333239.11546318734</v>
      </c>
      <c r="X28" s="62">
        <f t="shared" si="13"/>
        <v>319354.15231888794</v>
      </c>
      <c r="Y28" s="62">
        <f t="shared" si="13"/>
        <v>305469.18917458848</v>
      </c>
      <c r="Z28" s="62">
        <f t="shared" si="13"/>
        <v>291584.22603028902</v>
      </c>
      <c r="AA28" s="62">
        <f t="shared" si="13"/>
        <v>277699.26288598956</v>
      </c>
      <c r="AB28" s="62">
        <f t="shared" si="13"/>
        <v>263814.29974169011</v>
      </c>
      <c r="AC28" s="62">
        <f t="shared" si="13"/>
        <v>249929.33659739065</v>
      </c>
    </row>
    <row r="29" spans="3:29" x14ac:dyDescent="0.15">
      <c r="D29" s="65" t="s">
        <v>209</v>
      </c>
      <c r="J29" s="70">
        <f>J22-J23</f>
        <v>372750.27540743072</v>
      </c>
      <c r="K29" s="70">
        <f t="shared" ref="K29:AC29" si="14">K22-K23</f>
        <v>372750.27540743072</v>
      </c>
      <c r="L29" s="70">
        <f t="shared" si="14"/>
        <v>372750.27540743072</v>
      </c>
      <c r="M29" s="70">
        <f t="shared" si="14"/>
        <v>372750.27540743072</v>
      </c>
      <c r="N29" s="70">
        <f t="shared" si="14"/>
        <v>372750.27540743072</v>
      </c>
      <c r="O29" s="70">
        <f t="shared" si="14"/>
        <v>372750.27540743072</v>
      </c>
      <c r="P29" s="70">
        <f t="shared" si="14"/>
        <v>372750.27540743072</v>
      </c>
      <c r="Q29" s="70">
        <f t="shared" si="14"/>
        <v>372750.27540743072</v>
      </c>
      <c r="R29" s="70">
        <f t="shared" si="14"/>
        <v>372750.27540743072</v>
      </c>
      <c r="S29" s="70">
        <f t="shared" si="14"/>
        <v>372750.27540743072</v>
      </c>
      <c r="T29" s="70">
        <f t="shared" si="14"/>
        <v>372750.27540743072</v>
      </c>
      <c r="U29" s="70">
        <f t="shared" si="14"/>
        <v>372750.27540743072</v>
      </c>
      <c r="V29" s="70">
        <f t="shared" si="14"/>
        <v>372750.27540743072</v>
      </c>
      <c r="W29" s="70">
        <f t="shared" si="14"/>
        <v>372750.27540743072</v>
      </c>
      <c r="X29" s="70">
        <f t="shared" si="14"/>
        <v>372750.27540743072</v>
      </c>
      <c r="Y29" s="70">
        <f t="shared" si="14"/>
        <v>372750.27540743072</v>
      </c>
      <c r="Z29" s="70">
        <f t="shared" si="14"/>
        <v>372750.27540743072</v>
      </c>
      <c r="AA29" s="70">
        <f t="shared" si="14"/>
        <v>372750.27540743072</v>
      </c>
      <c r="AB29" s="70">
        <f t="shared" si="14"/>
        <v>372750.27540743072</v>
      </c>
      <c r="AC29" s="70">
        <f t="shared" si="14"/>
        <v>372750.27540743072</v>
      </c>
    </row>
    <row r="31" spans="3:29" ht="12.75" x14ac:dyDescent="0.15">
      <c r="C31" s="67" t="s">
        <v>210</v>
      </c>
      <c r="D31" s="66"/>
      <c r="E31" s="66"/>
      <c r="F31" s="66"/>
    </row>
    <row r="33" spans="3:29" x14ac:dyDescent="0.15">
      <c r="D33" s="65" t="s">
        <v>200</v>
      </c>
      <c r="J33" s="61">
        <v>67203383.560082078</v>
      </c>
      <c r="K33" s="70">
        <f>J37</f>
        <v>65336622.905635357</v>
      </c>
      <c r="L33" s="70">
        <f t="shared" ref="L33:AC33" si="15">K37</f>
        <v>63469862.251188636</v>
      </c>
      <c r="M33" s="70">
        <f t="shared" si="15"/>
        <v>61603101.596741915</v>
      </c>
      <c r="N33" s="70">
        <f t="shared" si="15"/>
        <v>59736340.942295194</v>
      </c>
      <c r="O33" s="83">
        <f t="shared" si="15"/>
        <v>57869580.287848473</v>
      </c>
      <c r="P33" s="70">
        <f t="shared" si="15"/>
        <v>56002819.633401752</v>
      </c>
      <c r="Q33" s="70">
        <f t="shared" si="15"/>
        <v>54136058.97895503</v>
      </c>
      <c r="R33" s="70">
        <f t="shared" si="15"/>
        <v>52269298.324508309</v>
      </c>
      <c r="S33" s="70">
        <f t="shared" si="15"/>
        <v>50402537.670061588</v>
      </c>
      <c r="T33" s="70">
        <f t="shared" si="15"/>
        <v>48535777.015614867</v>
      </c>
      <c r="U33" s="70">
        <f t="shared" si="15"/>
        <v>46669016.361168146</v>
      </c>
      <c r="V33" s="70">
        <f t="shared" si="15"/>
        <v>44802255.706721425</v>
      </c>
      <c r="W33" s="70">
        <f t="shared" si="15"/>
        <v>42935495.052274704</v>
      </c>
      <c r="X33" s="70">
        <f t="shared" si="15"/>
        <v>41068734.397827983</v>
      </c>
      <c r="Y33" s="70">
        <f t="shared" si="15"/>
        <v>39201973.743381262</v>
      </c>
      <c r="Z33" s="70">
        <f t="shared" si="15"/>
        <v>37335213.088934541</v>
      </c>
      <c r="AA33" s="70">
        <f t="shared" si="15"/>
        <v>35468452.43448782</v>
      </c>
      <c r="AB33" s="70">
        <f t="shared" si="15"/>
        <v>33601691.780041099</v>
      </c>
      <c r="AC33" s="70">
        <f t="shared" si="15"/>
        <v>31734931.125594374</v>
      </c>
    </row>
    <row r="34" spans="3:29" x14ac:dyDescent="0.15">
      <c r="D34" s="65" t="s">
        <v>202</v>
      </c>
    </row>
    <row r="35" spans="3:29" x14ac:dyDescent="0.15">
      <c r="D35" s="65" t="s">
        <v>201</v>
      </c>
      <c r="J35" s="62">
        <f>J33/J39</f>
        <v>1866760.6544467243</v>
      </c>
      <c r="K35" s="70">
        <f>J35</f>
        <v>1866760.6544467243</v>
      </c>
      <c r="L35" s="70">
        <f t="shared" ref="L35:AC35" si="16">K35</f>
        <v>1866760.6544467243</v>
      </c>
      <c r="M35" s="70">
        <f t="shared" si="16"/>
        <v>1866760.6544467243</v>
      </c>
      <c r="N35" s="70">
        <f t="shared" si="16"/>
        <v>1866760.6544467243</v>
      </c>
      <c r="O35" s="70">
        <f t="shared" si="16"/>
        <v>1866760.6544467243</v>
      </c>
      <c r="P35" s="70">
        <f t="shared" si="16"/>
        <v>1866760.6544467243</v>
      </c>
      <c r="Q35" s="70">
        <f t="shared" si="16"/>
        <v>1866760.6544467243</v>
      </c>
      <c r="R35" s="70">
        <f t="shared" si="16"/>
        <v>1866760.6544467243</v>
      </c>
      <c r="S35" s="70">
        <f t="shared" si="16"/>
        <v>1866760.6544467243</v>
      </c>
      <c r="T35" s="70">
        <f t="shared" si="16"/>
        <v>1866760.6544467243</v>
      </c>
      <c r="U35" s="70">
        <f t="shared" si="16"/>
        <v>1866760.6544467243</v>
      </c>
      <c r="V35" s="70">
        <f t="shared" si="16"/>
        <v>1866760.6544467243</v>
      </c>
      <c r="W35" s="70">
        <f t="shared" si="16"/>
        <v>1866760.6544467243</v>
      </c>
      <c r="X35" s="70">
        <f t="shared" si="16"/>
        <v>1866760.6544467243</v>
      </c>
      <c r="Y35" s="70">
        <f t="shared" si="16"/>
        <v>1866760.6544467243</v>
      </c>
      <c r="Z35" s="70">
        <f t="shared" si="16"/>
        <v>1866760.6544467243</v>
      </c>
      <c r="AA35" s="70">
        <f t="shared" si="16"/>
        <v>1866760.6544467243</v>
      </c>
      <c r="AB35" s="70">
        <f t="shared" si="16"/>
        <v>1866760.6544467243</v>
      </c>
      <c r="AC35" s="70">
        <f t="shared" si="16"/>
        <v>1866760.6544467243</v>
      </c>
    </row>
    <row r="36" spans="3:29" x14ac:dyDescent="0.15">
      <c r="D36" s="65" t="s">
        <v>203</v>
      </c>
    </row>
    <row r="37" spans="3:29" x14ac:dyDescent="0.15">
      <c r="D37" s="65" t="s">
        <v>204</v>
      </c>
      <c r="J37" s="62">
        <f>J33-J35+J34+J36</f>
        <v>65336622.905635357</v>
      </c>
      <c r="K37" s="62">
        <f t="shared" ref="K37:AC37" si="17">K33-K35+K34+K36</f>
        <v>63469862.251188636</v>
      </c>
      <c r="L37" s="62">
        <f t="shared" si="17"/>
        <v>61603101.596741915</v>
      </c>
      <c r="M37" s="62">
        <f t="shared" si="17"/>
        <v>59736340.942295194</v>
      </c>
      <c r="N37" s="62">
        <f t="shared" si="17"/>
        <v>57869580.287848473</v>
      </c>
      <c r="O37" s="62">
        <f t="shared" si="17"/>
        <v>56002819.633401752</v>
      </c>
      <c r="P37" s="62">
        <f t="shared" si="17"/>
        <v>54136058.97895503</v>
      </c>
      <c r="Q37" s="62">
        <f t="shared" si="17"/>
        <v>52269298.324508309</v>
      </c>
      <c r="R37" s="62">
        <f t="shared" si="17"/>
        <v>50402537.670061588</v>
      </c>
      <c r="S37" s="62">
        <f t="shared" si="17"/>
        <v>48535777.015614867</v>
      </c>
      <c r="T37" s="62">
        <f t="shared" si="17"/>
        <v>46669016.361168146</v>
      </c>
      <c r="U37" s="62">
        <f t="shared" si="17"/>
        <v>44802255.706721425</v>
      </c>
      <c r="V37" s="62">
        <f t="shared" si="17"/>
        <v>42935495.052274704</v>
      </c>
      <c r="W37" s="62">
        <f t="shared" si="17"/>
        <v>41068734.397827983</v>
      </c>
      <c r="X37" s="62">
        <f t="shared" si="17"/>
        <v>39201973.743381262</v>
      </c>
      <c r="Y37" s="62">
        <f t="shared" si="17"/>
        <v>37335213.088934541</v>
      </c>
      <c r="Z37" s="62">
        <f t="shared" si="17"/>
        <v>35468452.43448782</v>
      </c>
      <c r="AA37" s="62">
        <f t="shared" si="17"/>
        <v>33601691.780041099</v>
      </c>
      <c r="AB37" s="62">
        <f t="shared" si="17"/>
        <v>31734931.125594374</v>
      </c>
      <c r="AC37" s="62">
        <f t="shared" si="17"/>
        <v>29868170.471147649</v>
      </c>
    </row>
    <row r="39" spans="3:29" x14ac:dyDescent="0.15">
      <c r="D39" s="65" t="s">
        <v>207</v>
      </c>
      <c r="J39" s="58">
        <v>36</v>
      </c>
      <c r="K39" s="71">
        <f>J39-1</f>
        <v>35</v>
      </c>
      <c r="L39" s="71">
        <f t="shared" ref="L39:AC39" si="18">K39-1</f>
        <v>34</v>
      </c>
      <c r="M39" s="71">
        <f t="shared" si="18"/>
        <v>33</v>
      </c>
      <c r="N39" s="71">
        <f t="shared" si="18"/>
        <v>32</v>
      </c>
      <c r="O39" s="84">
        <f t="shared" si="18"/>
        <v>31</v>
      </c>
      <c r="P39" s="71">
        <f t="shared" si="18"/>
        <v>30</v>
      </c>
      <c r="Q39" s="71">
        <f t="shared" si="18"/>
        <v>29</v>
      </c>
      <c r="R39" s="71">
        <f t="shared" si="18"/>
        <v>28</v>
      </c>
      <c r="S39" s="71">
        <f t="shared" si="18"/>
        <v>27</v>
      </c>
      <c r="T39" s="71">
        <f t="shared" si="18"/>
        <v>26</v>
      </c>
      <c r="U39" s="71">
        <f t="shared" si="18"/>
        <v>25</v>
      </c>
      <c r="V39" s="71">
        <f t="shared" si="18"/>
        <v>24</v>
      </c>
      <c r="W39" s="71">
        <f t="shared" si="18"/>
        <v>23</v>
      </c>
      <c r="X39" s="71">
        <f t="shared" si="18"/>
        <v>22</v>
      </c>
      <c r="Y39" s="71">
        <f t="shared" si="18"/>
        <v>21</v>
      </c>
      <c r="Z39" s="71">
        <f t="shared" si="18"/>
        <v>20</v>
      </c>
      <c r="AA39" s="71">
        <f t="shared" si="18"/>
        <v>19</v>
      </c>
      <c r="AB39" s="71">
        <f t="shared" si="18"/>
        <v>18</v>
      </c>
      <c r="AC39" s="71">
        <f t="shared" si="18"/>
        <v>17</v>
      </c>
    </row>
    <row r="40" spans="3:29" x14ac:dyDescent="0.15">
      <c r="D40" s="65"/>
    </row>
    <row r="41" spans="3:29" x14ac:dyDescent="0.15">
      <c r="D41" s="65" t="s">
        <v>208</v>
      </c>
      <c r="J41" s="62">
        <f>J33*J$15</f>
        <v>3864191.169128024</v>
      </c>
      <c r="K41" s="62">
        <f t="shared" ref="K41:AC41" si="19">K33*K$15</f>
        <v>3751992.8180030193</v>
      </c>
      <c r="L41" s="62">
        <f t="shared" si="19"/>
        <v>3582370.3852464072</v>
      </c>
      <c r="M41" s="62">
        <f t="shared" si="19"/>
        <v>3392504.4462565146</v>
      </c>
      <c r="N41" s="62">
        <f t="shared" si="19"/>
        <v>3229108.0262620552</v>
      </c>
      <c r="O41" s="62">
        <f t="shared" si="19"/>
        <v>2473167.3122475022</v>
      </c>
      <c r="P41" s="62">
        <f t="shared" si="19"/>
        <v>2316567.6268664757</v>
      </c>
      <c r="Q41" s="62">
        <f t="shared" si="19"/>
        <v>2165089.2811296731</v>
      </c>
      <c r="R41" s="62">
        <f t="shared" si="19"/>
        <v>2018732.2750370945</v>
      </c>
      <c r="S41" s="62">
        <f t="shared" si="19"/>
        <v>1877496.6085887405</v>
      </c>
      <c r="T41" s="62">
        <f t="shared" si="19"/>
        <v>1807959.697159528</v>
      </c>
      <c r="U41" s="62">
        <f t="shared" si="19"/>
        <v>1738422.7857303156</v>
      </c>
      <c r="V41" s="62">
        <f t="shared" si="19"/>
        <v>1668885.8743011029</v>
      </c>
      <c r="W41" s="62">
        <f t="shared" si="19"/>
        <v>1599348.9628718905</v>
      </c>
      <c r="X41" s="62">
        <f t="shared" si="19"/>
        <v>1529812.0514426781</v>
      </c>
      <c r="Y41" s="62">
        <f t="shared" si="19"/>
        <v>1460275.1400134657</v>
      </c>
      <c r="Z41" s="62">
        <f t="shared" si="19"/>
        <v>1390738.2285842532</v>
      </c>
      <c r="AA41" s="62">
        <f t="shared" si="19"/>
        <v>1321201.3171550408</v>
      </c>
      <c r="AB41" s="62">
        <f t="shared" si="19"/>
        <v>1251664.4057258284</v>
      </c>
      <c r="AC41" s="62">
        <f t="shared" si="19"/>
        <v>1182127.4942966157</v>
      </c>
    </row>
    <row r="42" spans="3:29" x14ac:dyDescent="0.15">
      <c r="D42" s="65" t="s">
        <v>209</v>
      </c>
      <c r="J42" s="70">
        <f>J35-J36</f>
        <v>1866760.6544467243</v>
      </c>
      <c r="K42" s="70">
        <f t="shared" ref="K42:AC42" si="20">K35-K36</f>
        <v>1866760.6544467243</v>
      </c>
      <c r="L42" s="70">
        <f t="shared" si="20"/>
        <v>1866760.6544467243</v>
      </c>
      <c r="M42" s="70">
        <f t="shared" si="20"/>
        <v>1866760.6544467243</v>
      </c>
      <c r="N42" s="70">
        <f t="shared" si="20"/>
        <v>1866760.6544467243</v>
      </c>
      <c r="O42" s="70">
        <f t="shared" si="20"/>
        <v>1866760.6544467243</v>
      </c>
      <c r="P42" s="70">
        <f t="shared" si="20"/>
        <v>1866760.6544467243</v>
      </c>
      <c r="Q42" s="70">
        <f t="shared" si="20"/>
        <v>1866760.6544467243</v>
      </c>
      <c r="R42" s="70">
        <f t="shared" si="20"/>
        <v>1866760.6544467243</v>
      </c>
      <c r="S42" s="70">
        <f t="shared" si="20"/>
        <v>1866760.6544467243</v>
      </c>
      <c r="T42" s="70">
        <f t="shared" si="20"/>
        <v>1866760.6544467243</v>
      </c>
      <c r="U42" s="70">
        <f t="shared" si="20"/>
        <v>1866760.6544467243</v>
      </c>
      <c r="V42" s="70">
        <f t="shared" si="20"/>
        <v>1866760.6544467243</v>
      </c>
      <c r="W42" s="70">
        <f t="shared" si="20"/>
        <v>1866760.6544467243</v>
      </c>
      <c r="X42" s="70">
        <f t="shared" si="20"/>
        <v>1866760.6544467243</v>
      </c>
      <c r="Y42" s="70">
        <f t="shared" si="20"/>
        <v>1866760.6544467243</v>
      </c>
      <c r="Z42" s="70">
        <f t="shared" si="20"/>
        <v>1866760.6544467243</v>
      </c>
      <c r="AA42" s="70">
        <f t="shared" si="20"/>
        <v>1866760.6544467243</v>
      </c>
      <c r="AB42" s="70">
        <f t="shared" si="20"/>
        <v>1866760.6544467243</v>
      </c>
      <c r="AC42" s="70">
        <f t="shared" si="20"/>
        <v>1866760.6544467243</v>
      </c>
    </row>
    <row r="44" spans="3:29" ht="12.75" x14ac:dyDescent="0.15">
      <c r="C44" s="67" t="s">
        <v>235</v>
      </c>
      <c r="D44" s="66"/>
    </row>
    <row r="46" spans="3:29" x14ac:dyDescent="0.15">
      <c r="D46" s="65" t="s">
        <v>200</v>
      </c>
      <c r="I46" s="78" t="str">
        <f>I59</f>
        <v>Not done yet to be discussed</v>
      </c>
      <c r="J46" s="78"/>
      <c r="L46" s="73">
        <v>37234468.229999997</v>
      </c>
      <c r="M46" s="70">
        <f>L50</f>
        <v>35993319.288999997</v>
      </c>
      <c r="N46" s="70">
        <f t="shared" ref="N46:AC46" si="21">M50</f>
        <v>34752170.347999997</v>
      </c>
      <c r="O46" s="83">
        <f t="shared" si="21"/>
        <v>33511021.406999998</v>
      </c>
      <c r="P46" s="70">
        <f t="shared" si="21"/>
        <v>32269872.465999998</v>
      </c>
      <c r="Q46" s="70">
        <f t="shared" si="21"/>
        <v>31028723.524999999</v>
      </c>
      <c r="R46" s="70">
        <f t="shared" si="21"/>
        <v>29787574.583999999</v>
      </c>
      <c r="S46" s="70">
        <f t="shared" si="21"/>
        <v>28546425.642999999</v>
      </c>
      <c r="T46" s="70">
        <f t="shared" si="21"/>
        <v>27305276.702</v>
      </c>
      <c r="U46" s="70">
        <f t="shared" si="21"/>
        <v>26064127.761</v>
      </c>
      <c r="V46" s="70">
        <f t="shared" si="21"/>
        <v>24822978.82</v>
      </c>
      <c r="W46" s="70">
        <f t="shared" si="21"/>
        <v>23581829.879000001</v>
      </c>
      <c r="X46" s="70">
        <f t="shared" si="21"/>
        <v>22340680.938000001</v>
      </c>
      <c r="Y46" s="70">
        <f t="shared" si="21"/>
        <v>21099531.997000001</v>
      </c>
      <c r="Z46" s="70">
        <f t="shared" si="21"/>
        <v>19858383.056000002</v>
      </c>
      <c r="AA46" s="70">
        <f t="shared" si="21"/>
        <v>18617234.115000002</v>
      </c>
      <c r="AB46" s="70">
        <f t="shared" si="21"/>
        <v>17376085.174000002</v>
      </c>
      <c r="AC46" s="70">
        <f t="shared" si="21"/>
        <v>16134936.233000003</v>
      </c>
    </row>
    <row r="47" spans="3:29" x14ac:dyDescent="0.15">
      <c r="D47" s="65" t="s">
        <v>202</v>
      </c>
      <c r="O47" s="79">
        <f>+Compressors_TA!U93</f>
        <v>0</v>
      </c>
      <c r="P47" s="79">
        <f>+Compressors_TA!V93</f>
        <v>0</v>
      </c>
      <c r="Q47" s="79">
        <f>+Compressors_TA!W93</f>
        <v>0</v>
      </c>
      <c r="R47" s="79">
        <f>+Compressors_TA!X93</f>
        <v>0</v>
      </c>
    </row>
    <row r="48" spans="3:29" x14ac:dyDescent="0.15">
      <c r="D48" s="65" t="s">
        <v>201</v>
      </c>
      <c r="L48" s="62">
        <f>L46/L52</f>
        <v>1241148.9409999999</v>
      </c>
      <c r="M48" s="62">
        <f>L48</f>
        <v>1241148.9409999999</v>
      </c>
      <c r="N48" s="62">
        <f t="shared" ref="N48:AC48" si="22">M48</f>
        <v>1241148.9409999999</v>
      </c>
      <c r="O48" s="62">
        <f t="shared" si="22"/>
        <v>1241148.9409999999</v>
      </c>
      <c r="P48" s="62">
        <f t="shared" si="22"/>
        <v>1241148.9409999999</v>
      </c>
      <c r="Q48" s="62">
        <f t="shared" si="22"/>
        <v>1241148.9409999999</v>
      </c>
      <c r="R48" s="62">
        <f t="shared" si="22"/>
        <v>1241148.9409999999</v>
      </c>
      <c r="S48" s="62">
        <f t="shared" si="22"/>
        <v>1241148.9409999999</v>
      </c>
      <c r="T48" s="62">
        <f t="shared" si="22"/>
        <v>1241148.9409999999</v>
      </c>
      <c r="U48" s="62">
        <f t="shared" si="22"/>
        <v>1241148.9409999999</v>
      </c>
      <c r="V48" s="62">
        <f t="shared" si="22"/>
        <v>1241148.9409999999</v>
      </c>
      <c r="W48" s="62">
        <f t="shared" si="22"/>
        <v>1241148.9409999999</v>
      </c>
      <c r="X48" s="62">
        <f t="shared" si="22"/>
        <v>1241148.9409999999</v>
      </c>
      <c r="Y48" s="62">
        <f t="shared" si="22"/>
        <v>1241148.9409999999</v>
      </c>
      <c r="Z48" s="62">
        <f t="shared" si="22"/>
        <v>1241148.9409999999</v>
      </c>
      <c r="AA48" s="62">
        <f t="shared" si="22"/>
        <v>1241148.9409999999</v>
      </c>
      <c r="AB48" s="62">
        <f t="shared" si="22"/>
        <v>1241148.9409999999</v>
      </c>
      <c r="AC48" s="62">
        <f t="shared" si="22"/>
        <v>1241148.9409999999</v>
      </c>
    </row>
    <row r="49" spans="3:29" x14ac:dyDescent="0.15">
      <c r="D49" s="65" t="s">
        <v>203</v>
      </c>
    </row>
    <row r="50" spans="3:29" x14ac:dyDescent="0.15">
      <c r="D50" s="65" t="s">
        <v>204</v>
      </c>
      <c r="L50" s="62">
        <f t="shared" ref="L50" si="23">L46-L48+L47+L49</f>
        <v>35993319.288999997</v>
      </c>
      <c r="M50" s="62">
        <f t="shared" ref="M50" si="24">M46-M48+M47+M49</f>
        <v>34752170.347999997</v>
      </c>
      <c r="N50" s="62">
        <f t="shared" ref="N50" si="25">N46-N48+N47+N49</f>
        <v>33511021.406999998</v>
      </c>
      <c r="O50" s="62">
        <f t="shared" ref="O50" si="26">O46-O48+O47+O49</f>
        <v>32269872.465999998</v>
      </c>
      <c r="P50" s="62">
        <f t="shared" ref="P50" si="27">P46-P48+P47+P49</f>
        <v>31028723.524999999</v>
      </c>
      <c r="Q50" s="62">
        <f t="shared" ref="Q50" si="28">Q46-Q48+Q47+Q49</f>
        <v>29787574.583999999</v>
      </c>
      <c r="R50" s="62">
        <f t="shared" ref="R50" si="29">R46-R48+R47+R49</f>
        <v>28546425.642999999</v>
      </c>
      <c r="S50" s="62">
        <f t="shared" ref="S50" si="30">S46-S48+S47+S49</f>
        <v>27305276.702</v>
      </c>
      <c r="T50" s="62">
        <f t="shared" ref="T50" si="31">T46-T48+T47+T49</f>
        <v>26064127.761</v>
      </c>
      <c r="U50" s="62">
        <f t="shared" ref="U50" si="32">U46-U48+U47+U49</f>
        <v>24822978.82</v>
      </c>
      <c r="V50" s="62">
        <f t="shared" ref="V50" si="33">V46-V48+V47+V49</f>
        <v>23581829.879000001</v>
      </c>
      <c r="W50" s="62">
        <f t="shared" ref="W50" si="34">W46-W48+W47+W49</f>
        <v>22340680.938000001</v>
      </c>
      <c r="X50" s="62">
        <f t="shared" ref="X50" si="35">X46-X48+X47+X49</f>
        <v>21099531.997000001</v>
      </c>
      <c r="Y50" s="62">
        <f t="shared" ref="Y50" si="36">Y46-Y48+Y47+Y49</f>
        <v>19858383.056000002</v>
      </c>
      <c r="Z50" s="62">
        <f t="shared" ref="Z50" si="37">Z46-Z48+Z47+Z49</f>
        <v>18617234.115000002</v>
      </c>
      <c r="AA50" s="62">
        <f t="shared" ref="AA50" si="38">AA46-AA48+AA47+AA49</f>
        <v>17376085.174000002</v>
      </c>
      <c r="AB50" s="62">
        <f t="shared" ref="AB50" si="39">AB46-AB48+AB47+AB49</f>
        <v>16134936.233000003</v>
      </c>
      <c r="AC50" s="62">
        <f t="shared" ref="AC50" si="40">AC46-AC48+AC47+AC49</f>
        <v>14893787.292000003</v>
      </c>
    </row>
    <row r="52" spans="3:29" x14ac:dyDescent="0.15">
      <c r="D52" s="65" t="s">
        <v>207</v>
      </c>
      <c r="L52" s="58">
        <v>30</v>
      </c>
    </row>
    <row r="53" spans="3:29" x14ac:dyDescent="0.15">
      <c r="D53" s="65"/>
    </row>
    <row r="54" spans="3:29" x14ac:dyDescent="0.15">
      <c r="D54" s="65" t="s">
        <v>208</v>
      </c>
      <c r="L54" s="62">
        <f t="shared" ref="L54:AC54" si="41">L46*L$15</f>
        <v>2101590.4488598788</v>
      </c>
      <c r="M54" s="62">
        <f t="shared" si="41"/>
        <v>1982164.7377884772</v>
      </c>
      <c r="N54" s="62">
        <f t="shared" si="41"/>
        <v>1878563.5415660148</v>
      </c>
      <c r="O54" s="62">
        <f t="shared" si="41"/>
        <v>1432157.6609260738</v>
      </c>
      <c r="P54" s="62">
        <f t="shared" si="41"/>
        <v>1334849.6087732541</v>
      </c>
      <c r="Q54" s="62">
        <f t="shared" si="41"/>
        <v>1240946.5701452207</v>
      </c>
      <c r="R54" s="62">
        <f t="shared" si="41"/>
        <v>1150448.5450419735</v>
      </c>
      <c r="S54" s="62">
        <f t="shared" si="41"/>
        <v>1063355.533463513</v>
      </c>
      <c r="T54" s="62">
        <f t="shared" si="41"/>
        <v>1017122.6841824907</v>
      </c>
      <c r="U54" s="62">
        <f t="shared" si="41"/>
        <v>970889.83490146848</v>
      </c>
      <c r="V54" s="62">
        <f t="shared" si="41"/>
        <v>924656.98562044615</v>
      </c>
      <c r="W54" s="62">
        <f t="shared" si="41"/>
        <v>878424.13633942383</v>
      </c>
      <c r="X54" s="62">
        <f t="shared" si="41"/>
        <v>832191.2870584015</v>
      </c>
      <c r="Y54" s="62">
        <f t="shared" si="41"/>
        <v>785958.43777737929</v>
      </c>
      <c r="Z54" s="62">
        <f t="shared" si="41"/>
        <v>739725.58849635697</v>
      </c>
      <c r="AA54" s="62">
        <f t="shared" si="41"/>
        <v>693492.73921533464</v>
      </c>
      <c r="AB54" s="62">
        <f t="shared" si="41"/>
        <v>647259.88993431244</v>
      </c>
      <c r="AC54" s="62">
        <f t="shared" si="41"/>
        <v>601027.04065329011</v>
      </c>
    </row>
    <row r="55" spans="3:29" x14ac:dyDescent="0.15">
      <c r="D55" s="65" t="s">
        <v>209</v>
      </c>
      <c r="L55" s="70">
        <f>L48-L49</f>
        <v>1241148.9409999999</v>
      </c>
      <c r="M55" s="70">
        <f t="shared" ref="M55:AC55" si="42">M48-M49</f>
        <v>1241148.9409999999</v>
      </c>
      <c r="N55" s="70">
        <f t="shared" si="42"/>
        <v>1241148.9409999999</v>
      </c>
      <c r="O55" s="70">
        <f t="shared" si="42"/>
        <v>1241148.9409999999</v>
      </c>
      <c r="P55" s="70">
        <f t="shared" si="42"/>
        <v>1241148.9409999999</v>
      </c>
      <c r="Q55" s="70">
        <f t="shared" si="42"/>
        <v>1241148.9409999999</v>
      </c>
      <c r="R55" s="70">
        <f t="shared" si="42"/>
        <v>1241148.9409999999</v>
      </c>
      <c r="S55" s="70">
        <f t="shared" si="42"/>
        <v>1241148.9409999999</v>
      </c>
      <c r="T55" s="70">
        <f t="shared" si="42"/>
        <v>1241148.9409999999</v>
      </c>
      <c r="U55" s="70">
        <f t="shared" si="42"/>
        <v>1241148.9409999999</v>
      </c>
      <c r="V55" s="70">
        <f t="shared" si="42"/>
        <v>1241148.9409999999</v>
      </c>
      <c r="W55" s="70">
        <f t="shared" si="42"/>
        <v>1241148.9409999999</v>
      </c>
      <c r="X55" s="70">
        <f t="shared" si="42"/>
        <v>1241148.9409999999</v>
      </c>
      <c r="Y55" s="70">
        <f t="shared" si="42"/>
        <v>1241148.9409999999</v>
      </c>
      <c r="Z55" s="70">
        <f t="shared" si="42"/>
        <v>1241148.9409999999</v>
      </c>
      <c r="AA55" s="70">
        <f t="shared" si="42"/>
        <v>1241148.9409999999</v>
      </c>
      <c r="AB55" s="70">
        <f t="shared" si="42"/>
        <v>1241148.9409999999</v>
      </c>
      <c r="AC55" s="70">
        <f t="shared" si="42"/>
        <v>1241148.9409999999</v>
      </c>
    </row>
    <row r="57" spans="3:29" ht="12.75" x14ac:dyDescent="0.15">
      <c r="C57" s="67" t="s">
        <v>220</v>
      </c>
      <c r="D57" s="66"/>
    </row>
    <row r="59" spans="3:29" x14ac:dyDescent="0.15">
      <c r="D59" s="65" t="s">
        <v>200</v>
      </c>
      <c r="I59" s="78" t="s">
        <v>242</v>
      </c>
      <c r="J59" s="78"/>
      <c r="L59" s="73">
        <v>155803799.72</v>
      </c>
      <c r="M59" s="70">
        <f>L63</f>
        <v>152971003.36145455</v>
      </c>
      <c r="N59" s="70">
        <f t="shared" ref="N59:AC59" si="43">M63</f>
        <v>150138207.00290909</v>
      </c>
      <c r="O59" s="83">
        <f t="shared" si="43"/>
        <v>147305410.64436364</v>
      </c>
      <c r="P59" s="70">
        <f t="shared" si="43"/>
        <v>144472614.28581819</v>
      </c>
      <c r="Q59" s="70">
        <f t="shared" si="43"/>
        <v>141639817.92727274</v>
      </c>
      <c r="R59" s="70">
        <f t="shared" si="43"/>
        <v>138807021.56872728</v>
      </c>
      <c r="S59" s="70">
        <f t="shared" si="43"/>
        <v>135974225.21018183</v>
      </c>
      <c r="T59" s="70">
        <f t="shared" si="43"/>
        <v>133141428.85163638</v>
      </c>
      <c r="U59" s="70">
        <f t="shared" si="43"/>
        <v>130308632.49309093</v>
      </c>
      <c r="V59" s="70">
        <f t="shared" si="43"/>
        <v>127475836.13454548</v>
      </c>
      <c r="W59" s="70">
        <f t="shared" si="43"/>
        <v>124643039.77600002</v>
      </c>
      <c r="X59" s="70">
        <f t="shared" si="43"/>
        <v>121810243.41745457</v>
      </c>
      <c r="Y59" s="70">
        <f t="shared" si="43"/>
        <v>118977447.05890912</v>
      </c>
      <c r="Z59" s="70">
        <f t="shared" si="43"/>
        <v>116144650.70036367</v>
      </c>
      <c r="AA59" s="70">
        <f t="shared" si="43"/>
        <v>113311854.34181821</v>
      </c>
      <c r="AB59" s="70">
        <f t="shared" si="43"/>
        <v>110479057.98327276</v>
      </c>
      <c r="AC59" s="70">
        <f t="shared" si="43"/>
        <v>107646261.62472731</v>
      </c>
    </row>
    <row r="60" spans="3:29" x14ac:dyDescent="0.15">
      <c r="D60" s="65" t="s">
        <v>202</v>
      </c>
    </row>
    <row r="61" spans="3:29" x14ac:dyDescent="0.15">
      <c r="D61" s="65" t="s">
        <v>201</v>
      </c>
      <c r="L61" s="62">
        <f>L59/L65</f>
        <v>2832796.3585454547</v>
      </c>
      <c r="M61" s="62">
        <f>L61</f>
        <v>2832796.3585454547</v>
      </c>
      <c r="N61" s="62">
        <f t="shared" ref="N61:AC61" si="44">M61</f>
        <v>2832796.3585454547</v>
      </c>
      <c r="O61" s="62">
        <f t="shared" si="44"/>
        <v>2832796.3585454547</v>
      </c>
      <c r="P61" s="62">
        <f t="shared" si="44"/>
        <v>2832796.3585454547</v>
      </c>
      <c r="Q61" s="62">
        <f t="shared" si="44"/>
        <v>2832796.3585454547</v>
      </c>
      <c r="R61" s="62">
        <f t="shared" si="44"/>
        <v>2832796.3585454547</v>
      </c>
      <c r="S61" s="62">
        <f t="shared" si="44"/>
        <v>2832796.3585454547</v>
      </c>
      <c r="T61" s="62">
        <f t="shared" si="44"/>
        <v>2832796.3585454547</v>
      </c>
      <c r="U61" s="62">
        <f t="shared" si="44"/>
        <v>2832796.3585454547</v>
      </c>
      <c r="V61" s="62">
        <f t="shared" si="44"/>
        <v>2832796.3585454547</v>
      </c>
      <c r="W61" s="62">
        <f t="shared" si="44"/>
        <v>2832796.3585454547</v>
      </c>
      <c r="X61" s="62">
        <f t="shared" si="44"/>
        <v>2832796.3585454547</v>
      </c>
      <c r="Y61" s="62">
        <f t="shared" si="44"/>
        <v>2832796.3585454547</v>
      </c>
      <c r="Z61" s="62">
        <f t="shared" si="44"/>
        <v>2832796.3585454547</v>
      </c>
      <c r="AA61" s="62">
        <f t="shared" si="44"/>
        <v>2832796.3585454547</v>
      </c>
      <c r="AB61" s="62">
        <f t="shared" si="44"/>
        <v>2832796.3585454547</v>
      </c>
      <c r="AC61" s="62">
        <f t="shared" si="44"/>
        <v>2832796.3585454547</v>
      </c>
    </row>
    <row r="62" spans="3:29" x14ac:dyDescent="0.15">
      <c r="D62" s="65" t="s">
        <v>203</v>
      </c>
    </row>
    <row r="63" spans="3:29" x14ac:dyDescent="0.15">
      <c r="D63" s="65" t="s">
        <v>204</v>
      </c>
      <c r="L63" s="62">
        <f t="shared" ref="L63" si="45">L59-L61+L60+L62</f>
        <v>152971003.36145455</v>
      </c>
      <c r="M63" s="62">
        <f t="shared" ref="M63" si="46">M59-M61+M60+M62</f>
        <v>150138207.00290909</v>
      </c>
      <c r="N63" s="62">
        <f t="shared" ref="N63" si="47">N59-N61+N60+N62</f>
        <v>147305410.64436364</v>
      </c>
      <c r="O63" s="62">
        <f t="shared" ref="O63" si="48">O59-O61+O60+O62</f>
        <v>144472614.28581819</v>
      </c>
      <c r="P63" s="62">
        <f t="shared" ref="P63" si="49">P59-P61+P60+P62</f>
        <v>141639817.92727274</v>
      </c>
      <c r="Q63" s="62">
        <f t="shared" ref="Q63" si="50">Q59-Q61+Q60+Q62</f>
        <v>138807021.56872728</v>
      </c>
      <c r="R63" s="62">
        <f t="shared" ref="R63" si="51">R59-R61+R60+R62</f>
        <v>135974225.21018183</v>
      </c>
      <c r="S63" s="62">
        <f t="shared" ref="S63" si="52">S59-S61+S60+S62</f>
        <v>133141428.85163638</v>
      </c>
      <c r="T63" s="62">
        <f t="shared" ref="T63" si="53">T59-T61+T60+T62</f>
        <v>130308632.49309093</v>
      </c>
      <c r="U63" s="62">
        <f t="shared" ref="U63" si="54">U59-U61+U60+U62</f>
        <v>127475836.13454548</v>
      </c>
      <c r="V63" s="62">
        <f t="shared" ref="V63" si="55">V59-V61+V60+V62</f>
        <v>124643039.77600002</v>
      </c>
      <c r="W63" s="62">
        <f t="shared" ref="W63" si="56">W59-W61+W60+W62</f>
        <v>121810243.41745457</v>
      </c>
      <c r="X63" s="62">
        <f t="shared" ref="X63" si="57">X59-X61+X60+X62</f>
        <v>118977447.05890912</v>
      </c>
      <c r="Y63" s="62">
        <f t="shared" ref="Y63" si="58">Y59-Y61+Y60+Y62</f>
        <v>116144650.70036367</v>
      </c>
      <c r="Z63" s="62">
        <f t="shared" ref="Z63" si="59">Z59-Z61+Z60+Z62</f>
        <v>113311854.34181821</v>
      </c>
      <c r="AA63" s="62">
        <f t="shared" ref="AA63" si="60">AA59-AA61+AA60+AA62</f>
        <v>110479057.98327276</v>
      </c>
      <c r="AB63" s="62">
        <f t="shared" ref="AB63" si="61">AB59-AB61+AB60+AB62</f>
        <v>107646261.62472731</v>
      </c>
      <c r="AC63" s="62">
        <f t="shared" ref="AC63" si="62">AC59-AC61+AC60+AC62</f>
        <v>104813465.26618186</v>
      </c>
    </row>
    <row r="65" spans="3:29" x14ac:dyDescent="0.15">
      <c r="D65" s="65" t="s">
        <v>207</v>
      </c>
      <c r="L65" s="58">
        <v>55</v>
      </c>
    </row>
    <row r="66" spans="3:29" x14ac:dyDescent="0.15">
      <c r="D66" s="65"/>
    </row>
    <row r="67" spans="3:29" x14ac:dyDescent="0.15">
      <c r="D67" s="65" t="s">
        <v>208</v>
      </c>
      <c r="L67" s="62">
        <f>L59*L$15</f>
        <v>8793888.9140308127</v>
      </c>
      <c r="M67" s="62">
        <f t="shared" ref="M67" si="63">M59*M$15</f>
        <v>8424166.8942120504</v>
      </c>
      <c r="N67" s="62">
        <f t="shared" ref="N67:AC67" si="64">N59*N$15</f>
        <v>8115871.8735386292</v>
      </c>
      <c r="O67" s="62">
        <f t="shared" si="64"/>
        <v>6295378.7587661827</v>
      </c>
      <c r="P67" s="62">
        <f t="shared" si="64"/>
        <v>5976138.0483006984</v>
      </c>
      <c r="Q67" s="62">
        <f t="shared" si="64"/>
        <v>5664668.9352601282</v>
      </c>
      <c r="R67" s="62">
        <f t="shared" si="64"/>
        <v>5360971.419644475</v>
      </c>
      <c r="S67" s="62">
        <f t="shared" si="64"/>
        <v>5065045.5014537377</v>
      </c>
      <c r="T67" s="62">
        <f t="shared" si="64"/>
        <v>4959523.7201734511</v>
      </c>
      <c r="U67" s="62">
        <f t="shared" si="64"/>
        <v>4854001.9388931654</v>
      </c>
      <c r="V67" s="62">
        <f t="shared" si="64"/>
        <v>4748480.1576128788</v>
      </c>
      <c r="W67" s="62">
        <f t="shared" si="64"/>
        <v>4642958.3763325932</v>
      </c>
      <c r="X67" s="62">
        <f t="shared" si="64"/>
        <v>4537436.5950523075</v>
      </c>
      <c r="Y67" s="62">
        <f t="shared" si="64"/>
        <v>4431914.8137720209</v>
      </c>
      <c r="Z67" s="62">
        <f t="shared" si="64"/>
        <v>4326393.0324917352</v>
      </c>
      <c r="AA67" s="62">
        <f t="shared" si="64"/>
        <v>4220871.2512114486</v>
      </c>
      <c r="AB67" s="62">
        <f t="shared" si="64"/>
        <v>4115349.4699311624</v>
      </c>
      <c r="AC67" s="62">
        <f t="shared" si="64"/>
        <v>4009827.6886508763</v>
      </c>
    </row>
    <row r="68" spans="3:29" x14ac:dyDescent="0.15">
      <c r="D68" s="65" t="s">
        <v>209</v>
      </c>
      <c r="L68" s="70">
        <f>L61-L62</f>
        <v>2832796.3585454547</v>
      </c>
      <c r="M68" s="70">
        <f t="shared" ref="M68:AC68" si="65">M61-M62</f>
        <v>2832796.3585454547</v>
      </c>
      <c r="N68" s="70">
        <f t="shared" si="65"/>
        <v>2832796.3585454547</v>
      </c>
      <c r="O68" s="70">
        <f t="shared" si="65"/>
        <v>2832796.3585454547</v>
      </c>
      <c r="P68" s="70">
        <f t="shared" si="65"/>
        <v>2832796.3585454547</v>
      </c>
      <c r="Q68" s="70">
        <f t="shared" si="65"/>
        <v>2832796.3585454547</v>
      </c>
      <c r="R68" s="70">
        <f t="shared" si="65"/>
        <v>2832796.3585454547</v>
      </c>
      <c r="S68" s="70">
        <f t="shared" si="65"/>
        <v>2832796.3585454547</v>
      </c>
      <c r="T68" s="70">
        <f t="shared" si="65"/>
        <v>2832796.3585454547</v>
      </c>
      <c r="U68" s="70">
        <f t="shared" si="65"/>
        <v>2832796.3585454547</v>
      </c>
      <c r="V68" s="70">
        <f t="shared" si="65"/>
        <v>2832796.3585454547</v>
      </c>
      <c r="W68" s="70">
        <f t="shared" si="65"/>
        <v>2832796.3585454547</v>
      </c>
      <c r="X68" s="70">
        <f t="shared" si="65"/>
        <v>2832796.3585454547</v>
      </c>
      <c r="Y68" s="70">
        <f t="shared" si="65"/>
        <v>2832796.3585454547</v>
      </c>
      <c r="Z68" s="70">
        <f t="shared" si="65"/>
        <v>2832796.3585454547</v>
      </c>
      <c r="AA68" s="70">
        <f t="shared" si="65"/>
        <v>2832796.3585454547</v>
      </c>
      <c r="AB68" s="70">
        <f t="shared" si="65"/>
        <v>2832796.3585454547</v>
      </c>
      <c r="AC68" s="70">
        <f t="shared" si="65"/>
        <v>2832796.3585454547</v>
      </c>
    </row>
    <row r="70" spans="3:29" ht="12.75" x14ac:dyDescent="0.15">
      <c r="C70" s="67" t="s">
        <v>214</v>
      </c>
      <c r="D70" s="66"/>
    </row>
    <row r="72" spans="3:29" x14ac:dyDescent="0.15">
      <c r="D72" s="65" t="s">
        <v>200</v>
      </c>
      <c r="L72" s="61">
        <v>0</v>
      </c>
      <c r="M72" s="70">
        <f>L76</f>
        <v>0</v>
      </c>
      <c r="N72" s="70">
        <f t="shared" ref="N72" si="66">M76</f>
        <v>0</v>
      </c>
      <c r="O72" s="70">
        <f t="shared" ref="O72" si="67">N76</f>
        <v>0</v>
      </c>
      <c r="P72" s="70">
        <f t="shared" ref="P72" si="68">O76</f>
        <v>0</v>
      </c>
      <c r="Q72" s="70">
        <f t="shared" ref="Q72" si="69">P76</f>
        <v>0</v>
      </c>
      <c r="R72" s="70">
        <f t="shared" ref="R72" si="70">Q76</f>
        <v>0</v>
      </c>
      <c r="S72" s="70">
        <f t="shared" ref="S72" si="71">R76</f>
        <v>0</v>
      </c>
      <c r="T72" s="70">
        <f t="shared" ref="T72" si="72">S76</f>
        <v>0</v>
      </c>
      <c r="U72" s="70">
        <f t="shared" ref="U72" si="73">T76</f>
        <v>0</v>
      </c>
      <c r="V72" s="70">
        <f t="shared" ref="V72" si="74">U76</f>
        <v>0</v>
      </c>
      <c r="W72" s="70">
        <f t="shared" ref="W72" si="75">V76</f>
        <v>0</v>
      </c>
      <c r="X72" s="70">
        <f t="shared" ref="X72" si="76">W76</f>
        <v>0</v>
      </c>
      <c r="Y72" s="70">
        <f t="shared" ref="Y72" si="77">X76</f>
        <v>0</v>
      </c>
      <c r="Z72" s="70">
        <f t="shared" ref="Z72" si="78">Y76</f>
        <v>0</v>
      </c>
      <c r="AA72" s="70">
        <f t="shared" ref="AA72" si="79">Z76</f>
        <v>0</v>
      </c>
      <c r="AB72" s="70">
        <f t="shared" ref="AB72" si="80">AA76</f>
        <v>0</v>
      </c>
      <c r="AC72" s="70">
        <f t="shared" ref="AC72" si="81">AB76</f>
        <v>0</v>
      </c>
    </row>
    <row r="73" spans="3:29" x14ac:dyDescent="0.15">
      <c r="D73" s="65" t="s">
        <v>202</v>
      </c>
    </row>
    <row r="74" spans="3:29" x14ac:dyDescent="0.15">
      <c r="D74" s="65" t="s">
        <v>201</v>
      </c>
      <c r="L74" s="62">
        <f>L72/L78</f>
        <v>0</v>
      </c>
      <c r="M74" s="62">
        <f>L74</f>
        <v>0</v>
      </c>
      <c r="N74" s="62">
        <f t="shared" ref="N74" si="82">M74</f>
        <v>0</v>
      </c>
      <c r="O74" s="62">
        <f t="shared" ref="O74" si="83">N74</f>
        <v>0</v>
      </c>
      <c r="P74" s="62">
        <f t="shared" ref="P74" si="84">O74</f>
        <v>0</v>
      </c>
      <c r="Q74" s="62">
        <f t="shared" ref="Q74" si="85">P74</f>
        <v>0</v>
      </c>
      <c r="R74" s="62">
        <f t="shared" ref="R74" si="86">Q74</f>
        <v>0</v>
      </c>
      <c r="S74" s="62">
        <f t="shared" ref="S74" si="87">R74</f>
        <v>0</v>
      </c>
      <c r="T74" s="62">
        <f t="shared" ref="T74" si="88">S74</f>
        <v>0</v>
      </c>
      <c r="U74" s="62">
        <f t="shared" ref="U74" si="89">T74</f>
        <v>0</v>
      </c>
      <c r="V74" s="62">
        <f t="shared" ref="V74" si="90">U74</f>
        <v>0</v>
      </c>
      <c r="W74" s="62">
        <f t="shared" ref="W74" si="91">V74</f>
        <v>0</v>
      </c>
      <c r="X74" s="62">
        <f t="shared" ref="X74" si="92">W74</f>
        <v>0</v>
      </c>
      <c r="Y74" s="62">
        <f t="shared" ref="Y74" si="93">X74</f>
        <v>0</v>
      </c>
      <c r="Z74" s="62">
        <f t="shared" ref="Z74" si="94">Y74</f>
        <v>0</v>
      </c>
      <c r="AA74" s="62">
        <f t="shared" ref="AA74" si="95">Z74</f>
        <v>0</v>
      </c>
      <c r="AB74" s="62">
        <f t="shared" ref="AB74" si="96">AA74</f>
        <v>0</v>
      </c>
      <c r="AC74" s="62">
        <f t="shared" ref="AC74" si="97">AB74</f>
        <v>0</v>
      </c>
    </row>
    <row r="75" spans="3:29" x14ac:dyDescent="0.15">
      <c r="D75" s="65" t="s">
        <v>203</v>
      </c>
    </row>
    <row r="76" spans="3:29" x14ac:dyDescent="0.15">
      <c r="D76" s="65" t="s">
        <v>204</v>
      </c>
      <c r="L76" s="62">
        <f t="shared" ref="L76:AC76" si="98">L72-L74+L73+L75</f>
        <v>0</v>
      </c>
      <c r="M76" s="62">
        <f t="shared" si="98"/>
        <v>0</v>
      </c>
      <c r="N76" s="62">
        <f t="shared" si="98"/>
        <v>0</v>
      </c>
      <c r="O76" s="62">
        <f t="shared" si="98"/>
        <v>0</v>
      </c>
      <c r="P76" s="62">
        <f t="shared" si="98"/>
        <v>0</v>
      </c>
      <c r="Q76" s="62">
        <f t="shared" si="98"/>
        <v>0</v>
      </c>
      <c r="R76" s="62">
        <f t="shared" si="98"/>
        <v>0</v>
      </c>
      <c r="S76" s="62">
        <f t="shared" si="98"/>
        <v>0</v>
      </c>
      <c r="T76" s="62">
        <f t="shared" si="98"/>
        <v>0</v>
      </c>
      <c r="U76" s="62">
        <f t="shared" si="98"/>
        <v>0</v>
      </c>
      <c r="V76" s="62">
        <f t="shared" si="98"/>
        <v>0</v>
      </c>
      <c r="W76" s="62">
        <f t="shared" si="98"/>
        <v>0</v>
      </c>
      <c r="X76" s="62">
        <f t="shared" si="98"/>
        <v>0</v>
      </c>
      <c r="Y76" s="62">
        <f t="shared" si="98"/>
        <v>0</v>
      </c>
      <c r="Z76" s="62">
        <f t="shared" si="98"/>
        <v>0</v>
      </c>
      <c r="AA76" s="62">
        <f t="shared" si="98"/>
        <v>0</v>
      </c>
      <c r="AB76" s="62">
        <f t="shared" si="98"/>
        <v>0</v>
      </c>
      <c r="AC76" s="62">
        <f t="shared" si="98"/>
        <v>0</v>
      </c>
    </row>
    <row r="78" spans="3:29" x14ac:dyDescent="0.15">
      <c r="D78" s="65" t="s">
        <v>207</v>
      </c>
      <c r="L78" s="58">
        <v>30</v>
      </c>
    </row>
    <row r="79" spans="3:29" x14ac:dyDescent="0.15">
      <c r="D79" s="65"/>
    </row>
    <row r="80" spans="3:29" x14ac:dyDescent="0.15">
      <c r="D80" s="65" t="s">
        <v>208</v>
      </c>
      <c r="L80" s="62">
        <f t="shared" ref="L80:AC80" si="99">L72*L$15</f>
        <v>0</v>
      </c>
      <c r="M80" s="62">
        <f t="shared" si="99"/>
        <v>0</v>
      </c>
      <c r="N80" s="62">
        <f t="shared" si="99"/>
        <v>0</v>
      </c>
      <c r="O80" s="62">
        <f t="shared" si="99"/>
        <v>0</v>
      </c>
      <c r="P80" s="62">
        <f t="shared" si="99"/>
        <v>0</v>
      </c>
      <c r="Q80" s="62">
        <f t="shared" si="99"/>
        <v>0</v>
      </c>
      <c r="R80" s="62">
        <f t="shared" si="99"/>
        <v>0</v>
      </c>
      <c r="S80" s="62">
        <f t="shared" si="99"/>
        <v>0</v>
      </c>
      <c r="T80" s="62">
        <f t="shared" si="99"/>
        <v>0</v>
      </c>
      <c r="U80" s="62">
        <f t="shared" si="99"/>
        <v>0</v>
      </c>
      <c r="V80" s="62">
        <f t="shared" si="99"/>
        <v>0</v>
      </c>
      <c r="W80" s="62">
        <f t="shared" si="99"/>
        <v>0</v>
      </c>
      <c r="X80" s="62">
        <f t="shared" si="99"/>
        <v>0</v>
      </c>
      <c r="Y80" s="62">
        <f t="shared" si="99"/>
        <v>0</v>
      </c>
      <c r="Z80" s="62">
        <f t="shared" si="99"/>
        <v>0</v>
      </c>
      <c r="AA80" s="62">
        <f t="shared" si="99"/>
        <v>0</v>
      </c>
      <c r="AB80" s="62">
        <f t="shared" si="99"/>
        <v>0</v>
      </c>
      <c r="AC80" s="62">
        <f t="shared" si="99"/>
        <v>0</v>
      </c>
    </row>
    <row r="81" spans="3:29" x14ac:dyDescent="0.15">
      <c r="D81" s="65" t="s">
        <v>209</v>
      </c>
      <c r="L81" s="70">
        <f>L74-L75</f>
        <v>0</v>
      </c>
      <c r="M81" s="70">
        <f t="shared" ref="M81:AC81" si="100">M74-M75</f>
        <v>0</v>
      </c>
      <c r="N81" s="70">
        <f t="shared" si="100"/>
        <v>0</v>
      </c>
      <c r="O81" s="70">
        <f t="shared" si="100"/>
        <v>0</v>
      </c>
      <c r="P81" s="70">
        <f t="shared" si="100"/>
        <v>0</v>
      </c>
      <c r="Q81" s="70">
        <f t="shared" si="100"/>
        <v>0</v>
      </c>
      <c r="R81" s="70">
        <f t="shared" si="100"/>
        <v>0</v>
      </c>
      <c r="S81" s="70">
        <f t="shared" si="100"/>
        <v>0</v>
      </c>
      <c r="T81" s="70">
        <f t="shared" si="100"/>
        <v>0</v>
      </c>
      <c r="U81" s="70">
        <f t="shared" si="100"/>
        <v>0</v>
      </c>
      <c r="V81" s="70">
        <f t="shared" si="100"/>
        <v>0</v>
      </c>
      <c r="W81" s="70">
        <f t="shared" si="100"/>
        <v>0</v>
      </c>
      <c r="X81" s="70">
        <f t="shared" si="100"/>
        <v>0</v>
      </c>
      <c r="Y81" s="70">
        <f t="shared" si="100"/>
        <v>0</v>
      </c>
      <c r="Z81" s="70">
        <f t="shared" si="100"/>
        <v>0</v>
      </c>
      <c r="AA81" s="70">
        <f t="shared" si="100"/>
        <v>0</v>
      </c>
      <c r="AB81" s="70">
        <f t="shared" si="100"/>
        <v>0</v>
      </c>
      <c r="AC81" s="70">
        <f t="shared" si="100"/>
        <v>0</v>
      </c>
    </row>
    <row r="83" spans="3:29" ht="12.75" x14ac:dyDescent="0.15">
      <c r="C83" s="67" t="s">
        <v>221</v>
      </c>
      <c r="D83" s="66"/>
    </row>
    <row r="85" spans="3:29" x14ac:dyDescent="0.15">
      <c r="D85" s="65" t="s">
        <v>200</v>
      </c>
      <c r="M85" s="61">
        <v>71520338.800638929</v>
      </c>
      <c r="N85" s="70">
        <f t="shared" ref="N85" si="101">M89</f>
        <v>69136327.507284299</v>
      </c>
      <c r="O85" s="83">
        <f t="shared" ref="O85" si="102">N89</f>
        <v>66752316.213929668</v>
      </c>
      <c r="P85" s="70">
        <f t="shared" ref="P85" si="103">O89</f>
        <v>64368304.920575038</v>
      </c>
      <c r="Q85" s="70">
        <f t="shared" ref="Q85" si="104">P89</f>
        <v>61984293.627220407</v>
      </c>
      <c r="R85" s="70">
        <f t="shared" ref="R85" si="105">Q89</f>
        <v>59600282.333865777</v>
      </c>
      <c r="S85" s="70">
        <f t="shared" ref="S85" si="106">R89</f>
        <v>57216271.040511146</v>
      </c>
      <c r="T85" s="70">
        <f t="shared" ref="T85" si="107">S89</f>
        <v>54832259.747156516</v>
      </c>
      <c r="U85" s="70">
        <f t="shared" ref="U85" si="108">T89</f>
        <v>52448248.453801885</v>
      </c>
      <c r="V85" s="70">
        <f t="shared" ref="V85" si="109">U89</f>
        <v>50064237.160447255</v>
      </c>
      <c r="W85" s="70">
        <f t="shared" ref="W85" si="110">V89</f>
        <v>47680225.867092624</v>
      </c>
      <c r="X85" s="70">
        <f t="shared" ref="X85" si="111">W89</f>
        <v>45296214.573737994</v>
      </c>
      <c r="Y85" s="70">
        <f t="shared" ref="Y85" si="112">X89</f>
        <v>42912203.280383363</v>
      </c>
      <c r="Z85" s="70">
        <f t="shared" ref="Z85" si="113">Y89</f>
        <v>40528191.987028733</v>
      </c>
      <c r="AA85" s="70">
        <f t="shared" ref="AA85" si="114">Z89</f>
        <v>38144180.693674102</v>
      </c>
      <c r="AB85" s="70">
        <f t="shared" ref="AB85" si="115">AA89</f>
        <v>35760169.400319472</v>
      </c>
      <c r="AC85" s="70">
        <f t="shared" ref="AC85" si="116">AB89</f>
        <v>33376158.106964841</v>
      </c>
    </row>
    <row r="86" spans="3:29" x14ac:dyDescent="0.15">
      <c r="D86" s="65" t="s">
        <v>202</v>
      </c>
    </row>
    <row r="87" spans="3:29" x14ac:dyDescent="0.15">
      <c r="D87" s="65" t="s">
        <v>201</v>
      </c>
      <c r="L87" s="62"/>
      <c r="M87" s="62">
        <f>M85/M91</f>
        <v>2384011.2933546309</v>
      </c>
      <c r="N87" s="62">
        <f t="shared" ref="N87" si="117">M87</f>
        <v>2384011.2933546309</v>
      </c>
      <c r="O87" s="62">
        <f t="shared" ref="O87" si="118">N87</f>
        <v>2384011.2933546309</v>
      </c>
      <c r="P87" s="62">
        <f t="shared" ref="P87" si="119">O87</f>
        <v>2384011.2933546309</v>
      </c>
      <c r="Q87" s="62">
        <f t="shared" ref="Q87" si="120">P87</f>
        <v>2384011.2933546309</v>
      </c>
      <c r="R87" s="62">
        <f t="shared" ref="R87" si="121">Q87</f>
        <v>2384011.2933546309</v>
      </c>
      <c r="S87" s="62">
        <f t="shared" ref="S87" si="122">R87</f>
        <v>2384011.2933546309</v>
      </c>
      <c r="T87" s="62">
        <f t="shared" ref="T87" si="123">S87</f>
        <v>2384011.2933546309</v>
      </c>
      <c r="U87" s="62">
        <f t="shared" ref="U87" si="124">T87</f>
        <v>2384011.2933546309</v>
      </c>
      <c r="V87" s="62">
        <f t="shared" ref="V87" si="125">U87</f>
        <v>2384011.2933546309</v>
      </c>
      <c r="W87" s="62">
        <f t="shared" ref="W87" si="126">V87</f>
        <v>2384011.2933546309</v>
      </c>
      <c r="X87" s="62">
        <f t="shared" ref="X87" si="127">W87</f>
        <v>2384011.2933546309</v>
      </c>
      <c r="Y87" s="62">
        <f t="shared" ref="Y87" si="128">X87</f>
        <v>2384011.2933546309</v>
      </c>
      <c r="Z87" s="62">
        <f t="shared" ref="Z87" si="129">Y87</f>
        <v>2384011.2933546309</v>
      </c>
      <c r="AA87" s="62">
        <f t="shared" ref="AA87" si="130">Z87</f>
        <v>2384011.2933546309</v>
      </c>
      <c r="AB87" s="62">
        <f t="shared" ref="AB87" si="131">AA87</f>
        <v>2384011.2933546309</v>
      </c>
      <c r="AC87" s="62">
        <f t="shared" ref="AC87" si="132">AB87</f>
        <v>2384011.2933546309</v>
      </c>
    </row>
    <row r="88" spans="3:29" x14ac:dyDescent="0.15">
      <c r="D88" s="65" t="s">
        <v>203</v>
      </c>
    </row>
    <row r="89" spans="3:29" x14ac:dyDescent="0.15">
      <c r="D89" s="65" t="s">
        <v>204</v>
      </c>
      <c r="L89" s="62"/>
      <c r="M89" s="62">
        <f t="shared" ref="M89:AC89" si="133">M85-M87+M86+M88</f>
        <v>69136327.507284299</v>
      </c>
      <c r="N89" s="62">
        <f t="shared" si="133"/>
        <v>66752316.213929668</v>
      </c>
      <c r="O89" s="62">
        <f t="shared" si="133"/>
        <v>64368304.920575038</v>
      </c>
      <c r="P89" s="62">
        <f t="shared" si="133"/>
        <v>61984293.627220407</v>
      </c>
      <c r="Q89" s="62">
        <f t="shared" si="133"/>
        <v>59600282.333865777</v>
      </c>
      <c r="R89" s="62">
        <f t="shared" si="133"/>
        <v>57216271.040511146</v>
      </c>
      <c r="S89" s="62">
        <f t="shared" si="133"/>
        <v>54832259.747156516</v>
      </c>
      <c r="T89" s="62">
        <f t="shared" si="133"/>
        <v>52448248.453801885</v>
      </c>
      <c r="U89" s="62">
        <f t="shared" si="133"/>
        <v>50064237.160447255</v>
      </c>
      <c r="V89" s="62">
        <f t="shared" si="133"/>
        <v>47680225.867092624</v>
      </c>
      <c r="W89" s="62">
        <f t="shared" si="133"/>
        <v>45296214.573737994</v>
      </c>
      <c r="X89" s="62">
        <f t="shared" si="133"/>
        <v>42912203.280383363</v>
      </c>
      <c r="Y89" s="62">
        <f t="shared" si="133"/>
        <v>40528191.987028733</v>
      </c>
      <c r="Z89" s="62">
        <f t="shared" si="133"/>
        <v>38144180.693674102</v>
      </c>
      <c r="AA89" s="62">
        <f t="shared" si="133"/>
        <v>35760169.400319472</v>
      </c>
      <c r="AB89" s="62">
        <f t="shared" si="133"/>
        <v>33376158.106964841</v>
      </c>
      <c r="AC89" s="62">
        <f t="shared" si="133"/>
        <v>30992146.813610211</v>
      </c>
    </row>
    <row r="91" spans="3:29" x14ac:dyDescent="0.15">
      <c r="D91" s="65" t="s">
        <v>207</v>
      </c>
      <c r="M91" s="58">
        <v>30</v>
      </c>
    </row>
    <row r="92" spans="3:29" x14ac:dyDescent="0.15">
      <c r="D92" s="65"/>
    </row>
    <row r="93" spans="3:29" x14ac:dyDescent="0.15">
      <c r="D93" s="65" t="s">
        <v>208</v>
      </c>
      <c r="L93" s="62"/>
      <c r="M93" s="62">
        <f t="shared" ref="M93:AC93" si="134">M85*M$15</f>
        <v>3938650.1830254006</v>
      </c>
      <c r="N93" s="62">
        <f t="shared" si="134"/>
        <v>3737233.7598600183</v>
      </c>
      <c r="O93" s="62">
        <f t="shared" si="134"/>
        <v>2852788.0391723793</v>
      </c>
      <c r="P93" s="62">
        <f t="shared" si="134"/>
        <v>2662607.5678221472</v>
      </c>
      <c r="Q93" s="62">
        <f t="shared" si="134"/>
        <v>2478967.4804894645</v>
      </c>
      <c r="R93" s="62">
        <f t="shared" si="134"/>
        <v>2301867.7771743326</v>
      </c>
      <c r="S93" s="62">
        <f t="shared" si="134"/>
        <v>2131308.4578767517</v>
      </c>
      <c r="T93" s="62">
        <f t="shared" si="134"/>
        <v>2042503.9387985535</v>
      </c>
      <c r="U93" s="62">
        <f t="shared" si="134"/>
        <v>1953699.4197203554</v>
      </c>
      <c r="V93" s="62">
        <f t="shared" si="134"/>
        <v>1864894.9006421575</v>
      </c>
      <c r="W93" s="62">
        <f t="shared" si="134"/>
        <v>1776090.3815639596</v>
      </c>
      <c r="X93" s="62">
        <f t="shared" si="134"/>
        <v>1687285.8624857618</v>
      </c>
      <c r="Y93" s="62">
        <f t="shared" si="134"/>
        <v>1598481.3434075636</v>
      </c>
      <c r="Z93" s="62">
        <f t="shared" si="134"/>
        <v>1509676.8243293657</v>
      </c>
      <c r="AA93" s="62">
        <f t="shared" si="134"/>
        <v>1420872.3052511679</v>
      </c>
      <c r="AB93" s="62">
        <f t="shared" si="134"/>
        <v>1332067.78617297</v>
      </c>
      <c r="AC93" s="62">
        <f t="shared" si="134"/>
        <v>1243263.2670947718</v>
      </c>
    </row>
    <row r="94" spans="3:29" x14ac:dyDescent="0.15">
      <c r="D94" s="65" t="s">
        <v>209</v>
      </c>
      <c r="L94" s="70"/>
      <c r="M94" s="70">
        <f t="shared" ref="M94:AC94" si="135">M87-M88</f>
        <v>2384011.2933546309</v>
      </c>
      <c r="N94" s="70">
        <f t="shared" si="135"/>
        <v>2384011.2933546309</v>
      </c>
      <c r="O94" s="70">
        <f t="shared" si="135"/>
        <v>2384011.2933546309</v>
      </c>
      <c r="P94" s="70">
        <f t="shared" si="135"/>
        <v>2384011.2933546309</v>
      </c>
      <c r="Q94" s="70">
        <f t="shared" si="135"/>
        <v>2384011.2933546309</v>
      </c>
      <c r="R94" s="70">
        <f t="shared" si="135"/>
        <v>2384011.2933546309</v>
      </c>
      <c r="S94" s="70">
        <f t="shared" si="135"/>
        <v>2384011.2933546309</v>
      </c>
      <c r="T94" s="70">
        <f t="shared" si="135"/>
        <v>2384011.2933546309</v>
      </c>
      <c r="U94" s="70">
        <f t="shared" si="135"/>
        <v>2384011.2933546309</v>
      </c>
      <c r="V94" s="70">
        <f t="shared" si="135"/>
        <v>2384011.2933546309</v>
      </c>
      <c r="W94" s="70">
        <f t="shared" si="135"/>
        <v>2384011.2933546309</v>
      </c>
      <c r="X94" s="70">
        <f t="shared" si="135"/>
        <v>2384011.2933546309</v>
      </c>
      <c r="Y94" s="70">
        <f t="shared" si="135"/>
        <v>2384011.2933546309</v>
      </c>
      <c r="Z94" s="70">
        <f t="shared" si="135"/>
        <v>2384011.2933546309</v>
      </c>
      <c r="AA94" s="70">
        <f t="shared" si="135"/>
        <v>2384011.2933546309</v>
      </c>
      <c r="AB94" s="70">
        <f t="shared" si="135"/>
        <v>2384011.2933546309</v>
      </c>
      <c r="AC94" s="70">
        <f t="shared" si="135"/>
        <v>2384011.2933546309</v>
      </c>
    </row>
    <row r="98" spans="2:11" x14ac:dyDescent="0.15">
      <c r="B98" s="78" t="s">
        <v>243</v>
      </c>
      <c r="C98" s="78"/>
      <c r="D98" s="78"/>
      <c r="E98" s="78"/>
      <c r="F98" s="78"/>
      <c r="G98" s="78"/>
      <c r="H98" s="78"/>
      <c r="I98" s="78"/>
      <c r="J98" s="78"/>
      <c r="K98" s="78"/>
    </row>
    <row r="99" spans="2:11" x14ac:dyDescent="0.15">
      <c r="B99" s="78" t="s">
        <v>244</v>
      </c>
      <c r="C99" s="78"/>
      <c r="D99" s="78"/>
      <c r="E99" s="78"/>
      <c r="F99" s="78"/>
      <c r="G99" s="78"/>
      <c r="H99" s="78"/>
      <c r="I99" s="78"/>
      <c r="J99" s="78"/>
      <c r="K99" s="78"/>
    </row>
  </sheetData>
  <mergeCells count="4">
    <mergeCell ref="B3:F3"/>
    <mergeCell ref="J6:M6"/>
    <mergeCell ref="O6:S6"/>
    <mergeCell ref="O5:S5"/>
  </mergeCells>
  <hyperlinks>
    <hyperlink ref="B3" location="HL_Home" tooltip="Go to Table of Contents" display="HL_Home" xr:uid="{00000000-0004-0000-0800-000000000000}"/>
    <hyperlink ref="A4" location="$B$14" tooltip="Go to Top of Sheet" display="$B$14" xr:uid="{00000000-0004-0000-0800-000001000000}"/>
    <hyperlink ref="B4" location="CG_TA!HL_Sheet_Main_5" tooltip="Go to Previous Sheet" display="CG_TA!HL_Sheet_Main_5" xr:uid="{00000000-0004-0000-0800-000002000000}"/>
    <hyperlink ref="C4" location="HL_Sheet_Main_6" tooltip="Go to Next Sheet" display="HL_Sheet_Main_6" xr:uid="{00000000-0004-0000-0800-000003000000}"/>
  </hyperlinks>
  <pageMargins left="0.39370078740157499" right="0.39370078740157499" top="0.59055118110236204" bottom="0.98425196850393704" header="0" footer="0.31496062992126"/>
  <pageSetup paperSize="9" orientation="landscape" horizontalDpi="300" verticalDpi="300" r:id="rId1"/>
  <headerFooter>
    <oddFooter>&amp;L&amp;F
&amp;A
Printed: &amp;T on &amp;D&amp;CPage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autoPageBreaks="0" fitToPage="1"/>
  </sheetPr>
  <dimension ref="C9:G20"/>
  <sheetViews>
    <sheetView showGridLines="0" zoomScaleNormal="100" workbookViewId="0"/>
  </sheetViews>
  <sheetFormatPr defaultColWidth="11.83203125" defaultRowHeight="10.5" x14ac:dyDescent="0.15"/>
  <cols>
    <col min="3" max="6" width="3.83203125" customWidth="1"/>
  </cols>
  <sheetData>
    <row r="9" spans="3:7" ht="18" x14ac:dyDescent="0.15">
      <c r="C9" s="1" t="s">
        <v>14</v>
      </c>
    </row>
    <row r="10" spans="3:7" ht="16.5" x14ac:dyDescent="0.15">
      <c r="C10" s="9" t="s">
        <v>151</v>
      </c>
    </row>
    <row r="11" spans="3:7" ht="15" x14ac:dyDescent="0.15">
      <c r="C11" s="4" t="str">
        <f>Model_Name</f>
        <v>ORC Replacement Values</v>
      </c>
    </row>
    <row r="12" spans="3:7" x14ac:dyDescent="0.15">
      <c r="C12" s="87" t="s">
        <v>1</v>
      </c>
      <c r="D12" s="87"/>
      <c r="E12" s="87"/>
      <c r="F12" s="87"/>
      <c r="G12" s="87"/>
    </row>
    <row r="13" spans="3:7" ht="12.75" x14ac:dyDescent="0.15">
      <c r="C13" s="7" t="s">
        <v>10</v>
      </c>
      <c r="D13" s="8" t="s">
        <v>11</v>
      </c>
    </row>
    <row r="17" spans="3:3" x14ac:dyDescent="0.15">
      <c r="C17" s="2" t="s">
        <v>6</v>
      </c>
    </row>
    <row r="18" spans="3:3" x14ac:dyDescent="0.15">
      <c r="C18" s="3" t="s">
        <v>7</v>
      </c>
    </row>
    <row r="19" spans="3:3" x14ac:dyDescent="0.15">
      <c r="C19" s="3" t="s">
        <v>8</v>
      </c>
    </row>
    <row r="20" spans="3:3" x14ac:dyDescent="0.15">
      <c r="C20" s="3" t="s">
        <v>9</v>
      </c>
    </row>
  </sheetData>
  <mergeCells count="1">
    <mergeCell ref="C12:G12"/>
  </mergeCells>
  <hyperlinks>
    <hyperlink ref="C12" location="HL_Home" tooltip="Go to Table of Contents" display="HL_Home" xr:uid="{00000000-0004-0000-0B00-000000000000}"/>
    <hyperlink ref="C13" location="HL_Sheet_Main_7" tooltip="Go to Previous Sheet" display="HL_Sheet_Main_7" xr:uid="{00000000-0004-0000-0B00-000001000000}"/>
    <hyperlink ref="D13" location="HL_Sheet_Main_9" tooltip="Go to Next Sheet" display="HL_Sheet_Main_9" xr:uid="{00000000-0004-0000-0B00-000002000000}"/>
  </hyperlinks>
  <pageMargins left="0.39370078740157499" right="0.39370078740157499" top="0.59055118110236204" bottom="0.98425196850393704" header="0" footer="0.31496062992126"/>
  <pageSetup paperSize="9" orientation="landscape" horizontalDpi="300" verticalDpi="300" r:id="rId1"/>
  <headerFooter>
    <oddFooter>&amp;L&amp;F
&amp;A
Printed: &amp;T on &amp;D&amp;CPage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autoPageBreaks="0" fitToPage="1"/>
  </sheetPr>
  <dimension ref="C9:G20"/>
  <sheetViews>
    <sheetView showGridLines="0" zoomScaleNormal="100" workbookViewId="0"/>
  </sheetViews>
  <sheetFormatPr defaultColWidth="11.83203125" defaultRowHeight="10.5" x14ac:dyDescent="0.15"/>
  <cols>
    <col min="3" max="6" width="3.83203125" customWidth="1"/>
  </cols>
  <sheetData>
    <row r="9" spans="3:7" ht="18" x14ac:dyDescent="0.15">
      <c r="C9" s="1" t="s">
        <v>19</v>
      </c>
    </row>
    <row r="10" spans="3:7" ht="16.5" x14ac:dyDescent="0.15">
      <c r="C10" s="9" t="s">
        <v>152</v>
      </c>
    </row>
    <row r="11" spans="3:7" ht="15" x14ac:dyDescent="0.15">
      <c r="C11" s="4" t="str">
        <f>Model_Name</f>
        <v>ORC Replacement Values</v>
      </c>
    </row>
    <row r="12" spans="3:7" x14ac:dyDescent="0.15">
      <c r="C12" s="87" t="s">
        <v>1</v>
      </c>
      <c r="D12" s="87"/>
      <c r="E12" s="87"/>
      <c r="F12" s="87"/>
      <c r="G12" s="87"/>
    </row>
    <row r="13" spans="3:7" ht="12.75" x14ac:dyDescent="0.15">
      <c r="C13" s="7" t="s">
        <v>10</v>
      </c>
      <c r="D13" s="8" t="s">
        <v>11</v>
      </c>
    </row>
    <row r="17" spans="3:3" x14ac:dyDescent="0.15">
      <c r="C17" s="2" t="s">
        <v>15</v>
      </c>
    </row>
    <row r="18" spans="3:3" x14ac:dyDescent="0.15">
      <c r="C18" s="3" t="s">
        <v>16</v>
      </c>
    </row>
    <row r="19" spans="3:3" x14ac:dyDescent="0.15">
      <c r="C19" s="3" t="s">
        <v>17</v>
      </c>
    </row>
    <row r="20" spans="3:3" x14ac:dyDescent="0.15">
      <c r="C20" s="3" t="s">
        <v>18</v>
      </c>
    </row>
  </sheetData>
  <mergeCells count="1">
    <mergeCell ref="C12:G12"/>
  </mergeCells>
  <hyperlinks>
    <hyperlink ref="C12" location="HL_Home" tooltip="Go to Table of Contents" display="HL_Home" xr:uid="{00000000-0004-0000-0C00-000000000000}"/>
    <hyperlink ref="C13" location="HL_Sheet_Main_8" tooltip="Go to Previous Sheet" display="HL_Sheet_Main_8" xr:uid="{00000000-0004-0000-0C00-000001000000}"/>
    <hyperlink ref="D13" location="HL_Sheet_Main_10" tooltip="Go to Next Sheet" display="HL_Sheet_Main_10" xr:uid="{00000000-0004-0000-0C00-000002000000}"/>
  </hyperlinks>
  <pageMargins left="0.39370078740157499" right="0.39370078740157499" top="0.59055118110236204" bottom="0.98425196850393704" header="0" footer="0.31496062992126"/>
  <pageSetup paperSize="9" orientation="landscape" horizontalDpi="300" verticalDpi="300" r:id="rId1"/>
  <headerFooter>
    <oddFooter>&amp;L&amp;F
&amp;A
Printed: &amp;T on &amp;D&amp;CPage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autoPageBreaks="0"/>
  </sheetPr>
  <dimension ref="A1:F105"/>
  <sheetViews>
    <sheetView showGridLine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11.83203125" defaultRowHeight="10.5" x14ac:dyDescent="0.15"/>
  <cols>
    <col min="1" max="3" width="3.83203125" customWidth="1"/>
    <col min="4" max="4" width="35.83203125" customWidth="1"/>
    <col min="5" max="5" width="3.83203125" customWidth="1"/>
    <col min="6" max="6" width="35.83203125" customWidth="1"/>
    <col min="7" max="7" width="3.83203125" customWidth="1"/>
  </cols>
  <sheetData>
    <row r="1" spans="1:6" ht="18" x14ac:dyDescent="0.15">
      <c r="B1" s="1" t="s">
        <v>21</v>
      </c>
    </row>
    <row r="2" spans="1:6" ht="15" x14ac:dyDescent="0.15">
      <c r="B2" s="4" t="str">
        <f>Model_Name</f>
        <v>ORC Replacement Values</v>
      </c>
    </row>
    <row r="3" spans="1:6" x14ac:dyDescent="0.15">
      <c r="B3" s="87" t="s">
        <v>1</v>
      </c>
      <c r="C3" s="87"/>
      <c r="D3" s="87"/>
    </row>
    <row r="4" spans="1:6" ht="12.75" x14ac:dyDescent="0.15">
      <c r="A4" s="5" t="s">
        <v>4</v>
      </c>
      <c r="B4" s="7" t="s">
        <v>10</v>
      </c>
      <c r="C4" s="8" t="s">
        <v>11</v>
      </c>
    </row>
    <row r="7" spans="1:6" ht="12.75" x14ac:dyDescent="0.15">
      <c r="B7" s="6" t="s">
        <v>21</v>
      </c>
    </row>
    <row r="9" spans="1:6" ht="11.25" x14ac:dyDescent="0.15">
      <c r="C9" s="16" t="s">
        <v>23</v>
      </c>
      <c r="F9" s="16" t="s">
        <v>20</v>
      </c>
    </row>
    <row r="11" spans="1:6" x14ac:dyDescent="0.15">
      <c r="D11" s="17" t="s">
        <v>23</v>
      </c>
      <c r="F11" s="3" t="s">
        <v>24</v>
      </c>
    </row>
    <row r="12" spans="1:6" x14ac:dyDescent="0.15">
      <c r="D12" s="19">
        <v>1</v>
      </c>
    </row>
    <row r="13" spans="1:6" x14ac:dyDescent="0.15">
      <c r="D13" s="20">
        <f t="shared" ref="D13:D42" si="0">D12+1</f>
        <v>2</v>
      </c>
    </row>
    <row r="14" spans="1:6" x14ac:dyDescent="0.15">
      <c r="D14" s="20">
        <f t="shared" si="0"/>
        <v>3</v>
      </c>
    </row>
    <row r="15" spans="1:6" x14ac:dyDescent="0.15">
      <c r="D15" s="20">
        <f t="shared" si="0"/>
        <v>4</v>
      </c>
    </row>
    <row r="16" spans="1:6" x14ac:dyDescent="0.15">
      <c r="D16" s="20">
        <f t="shared" si="0"/>
        <v>5</v>
      </c>
    </row>
    <row r="17" spans="4:4" x14ac:dyDescent="0.15">
      <c r="D17" s="20">
        <f t="shared" si="0"/>
        <v>6</v>
      </c>
    </row>
    <row r="18" spans="4:4" x14ac:dyDescent="0.15">
      <c r="D18" s="20">
        <f t="shared" si="0"/>
        <v>7</v>
      </c>
    </row>
    <row r="19" spans="4:4" x14ac:dyDescent="0.15">
      <c r="D19" s="20">
        <f t="shared" si="0"/>
        <v>8</v>
      </c>
    </row>
    <row r="20" spans="4:4" x14ac:dyDescent="0.15">
      <c r="D20" s="20">
        <f t="shared" si="0"/>
        <v>9</v>
      </c>
    </row>
    <row r="21" spans="4:4" x14ac:dyDescent="0.15">
      <c r="D21" s="20">
        <f t="shared" si="0"/>
        <v>10</v>
      </c>
    </row>
    <row r="22" spans="4:4" x14ac:dyDescent="0.15">
      <c r="D22" s="20">
        <f t="shared" si="0"/>
        <v>11</v>
      </c>
    </row>
    <row r="23" spans="4:4" x14ac:dyDescent="0.15">
      <c r="D23" s="20">
        <f t="shared" si="0"/>
        <v>12</v>
      </c>
    </row>
    <row r="24" spans="4:4" x14ac:dyDescent="0.15">
      <c r="D24" s="20">
        <f t="shared" si="0"/>
        <v>13</v>
      </c>
    </row>
    <row r="25" spans="4:4" x14ac:dyDescent="0.15">
      <c r="D25" s="20">
        <f t="shared" si="0"/>
        <v>14</v>
      </c>
    </row>
    <row r="26" spans="4:4" x14ac:dyDescent="0.15">
      <c r="D26" s="20">
        <f t="shared" si="0"/>
        <v>15</v>
      </c>
    </row>
    <row r="27" spans="4:4" x14ac:dyDescent="0.15">
      <c r="D27" s="20">
        <f t="shared" si="0"/>
        <v>16</v>
      </c>
    </row>
    <row r="28" spans="4:4" x14ac:dyDescent="0.15">
      <c r="D28" s="20">
        <f t="shared" si="0"/>
        <v>17</v>
      </c>
    </row>
    <row r="29" spans="4:4" x14ac:dyDescent="0.15">
      <c r="D29" s="20">
        <f t="shared" si="0"/>
        <v>18</v>
      </c>
    </row>
    <row r="30" spans="4:4" x14ac:dyDescent="0.15">
      <c r="D30" s="20">
        <f t="shared" si="0"/>
        <v>19</v>
      </c>
    </row>
    <row r="31" spans="4:4" x14ac:dyDescent="0.15">
      <c r="D31" s="20">
        <f t="shared" si="0"/>
        <v>20</v>
      </c>
    </row>
    <row r="32" spans="4:4" x14ac:dyDescent="0.15">
      <c r="D32" s="20">
        <f t="shared" si="0"/>
        <v>21</v>
      </c>
    </row>
    <row r="33" spans="3:6" x14ac:dyDescent="0.15">
      <c r="D33" s="20">
        <f t="shared" si="0"/>
        <v>22</v>
      </c>
    </row>
    <row r="34" spans="3:6" x14ac:dyDescent="0.15">
      <c r="D34" s="20">
        <f t="shared" si="0"/>
        <v>23</v>
      </c>
    </row>
    <row r="35" spans="3:6" x14ac:dyDescent="0.15">
      <c r="D35" s="20">
        <f t="shared" si="0"/>
        <v>24</v>
      </c>
    </row>
    <row r="36" spans="3:6" x14ac:dyDescent="0.15">
      <c r="D36" s="20">
        <f t="shared" si="0"/>
        <v>25</v>
      </c>
    </row>
    <row r="37" spans="3:6" x14ac:dyDescent="0.15">
      <c r="D37" s="20">
        <f t="shared" si="0"/>
        <v>26</v>
      </c>
    </row>
    <row r="38" spans="3:6" x14ac:dyDescent="0.15">
      <c r="D38" s="20">
        <f t="shared" si="0"/>
        <v>27</v>
      </c>
    </row>
    <row r="39" spans="3:6" x14ac:dyDescent="0.15">
      <c r="D39" s="20">
        <f t="shared" si="0"/>
        <v>28</v>
      </c>
    </row>
    <row r="40" spans="3:6" x14ac:dyDescent="0.15">
      <c r="D40" s="20">
        <f t="shared" si="0"/>
        <v>29</v>
      </c>
    </row>
    <row r="41" spans="3:6" x14ac:dyDescent="0.15">
      <c r="D41" s="20">
        <f t="shared" si="0"/>
        <v>30</v>
      </c>
    </row>
    <row r="42" spans="3:6" x14ac:dyDescent="0.15">
      <c r="D42" s="20">
        <f t="shared" si="0"/>
        <v>31</v>
      </c>
    </row>
    <row r="44" spans="3:6" ht="11.25" x14ac:dyDescent="0.15">
      <c r="C44" s="16" t="s">
        <v>25</v>
      </c>
      <c r="F44" s="16" t="s">
        <v>20</v>
      </c>
    </row>
    <row r="46" spans="3:6" x14ac:dyDescent="0.15">
      <c r="D46" s="17" t="s">
        <v>25</v>
      </c>
      <c r="F46" s="3" t="s">
        <v>26</v>
      </c>
    </row>
    <row r="47" spans="3:6" x14ac:dyDescent="0.15">
      <c r="D47" s="18" t="s">
        <v>27</v>
      </c>
    </row>
    <row r="48" spans="3:6" x14ac:dyDescent="0.15">
      <c r="D48" s="18" t="s">
        <v>28</v>
      </c>
    </row>
    <row r="49" spans="3:6" x14ac:dyDescent="0.15">
      <c r="D49" s="18" t="s">
        <v>29</v>
      </c>
    </row>
    <row r="50" spans="3:6" x14ac:dyDescent="0.15">
      <c r="D50" s="18" t="s">
        <v>30</v>
      </c>
    </row>
    <row r="51" spans="3:6" x14ac:dyDescent="0.15">
      <c r="D51" s="18" t="s">
        <v>31</v>
      </c>
    </row>
    <row r="52" spans="3:6" x14ac:dyDescent="0.15">
      <c r="D52" s="18" t="s">
        <v>32</v>
      </c>
    </row>
    <row r="53" spans="3:6" x14ac:dyDescent="0.15">
      <c r="D53" s="18" t="s">
        <v>33</v>
      </c>
    </row>
    <row r="54" spans="3:6" x14ac:dyDescent="0.15">
      <c r="D54" s="18" t="s">
        <v>34</v>
      </c>
    </row>
    <row r="55" spans="3:6" x14ac:dyDescent="0.15">
      <c r="D55" s="18" t="s">
        <v>35</v>
      </c>
    </row>
    <row r="56" spans="3:6" x14ac:dyDescent="0.15">
      <c r="D56" s="18" t="s">
        <v>36</v>
      </c>
    </row>
    <row r="57" spans="3:6" x14ac:dyDescent="0.15">
      <c r="D57" s="18" t="s">
        <v>37</v>
      </c>
    </row>
    <row r="58" spans="3:6" x14ac:dyDescent="0.15">
      <c r="D58" s="18" t="s">
        <v>38</v>
      </c>
    </row>
    <row r="60" spans="3:6" ht="11.25" x14ac:dyDescent="0.15">
      <c r="C60" s="16" t="s">
        <v>39</v>
      </c>
      <c r="F60" s="16" t="s">
        <v>20</v>
      </c>
    </row>
    <row r="62" spans="3:6" x14ac:dyDescent="0.15">
      <c r="D62" s="17" t="s">
        <v>39</v>
      </c>
      <c r="F62" s="3" t="s">
        <v>40</v>
      </c>
    </row>
    <row r="63" spans="3:6" x14ac:dyDescent="0.15">
      <c r="D63" s="18" t="s">
        <v>41</v>
      </c>
      <c r="F63" s="3" t="s">
        <v>42</v>
      </c>
    </row>
    <row r="64" spans="3:6" x14ac:dyDescent="0.15">
      <c r="D64" s="18" t="s">
        <v>43</v>
      </c>
      <c r="F64" s="3" t="s">
        <v>44</v>
      </c>
    </row>
    <row r="65" spans="3:6" x14ac:dyDescent="0.15">
      <c r="D65" s="18" t="s">
        <v>45</v>
      </c>
      <c r="F65" s="3" t="s">
        <v>46</v>
      </c>
    </row>
    <row r="66" spans="3:6" x14ac:dyDescent="0.15">
      <c r="D66" s="18" t="s">
        <v>47</v>
      </c>
      <c r="F66" s="3" t="s">
        <v>48</v>
      </c>
    </row>
    <row r="68" spans="3:6" ht="11.25" x14ac:dyDescent="0.15">
      <c r="C68" s="16" t="s">
        <v>49</v>
      </c>
      <c r="F68" s="16" t="s">
        <v>20</v>
      </c>
    </row>
    <row r="70" spans="3:6" x14ac:dyDescent="0.15">
      <c r="D70" s="17" t="s">
        <v>49</v>
      </c>
      <c r="F70" s="3" t="s">
        <v>50</v>
      </c>
    </row>
    <row r="71" spans="3:6" x14ac:dyDescent="0.15">
      <c r="D71" s="18" t="s">
        <v>51</v>
      </c>
    </row>
    <row r="72" spans="3:6" x14ac:dyDescent="0.15">
      <c r="D72" s="18" t="s">
        <v>52</v>
      </c>
    </row>
    <row r="74" spans="3:6" ht="11.25" x14ac:dyDescent="0.15">
      <c r="C74" s="16" t="s">
        <v>53</v>
      </c>
      <c r="F74" s="16" t="s">
        <v>20</v>
      </c>
    </row>
    <row r="76" spans="3:6" x14ac:dyDescent="0.15">
      <c r="D76" s="17" t="s">
        <v>53</v>
      </c>
      <c r="F76" s="3" t="s">
        <v>54</v>
      </c>
    </row>
    <row r="77" spans="3:6" x14ac:dyDescent="0.15">
      <c r="D77" s="18" t="s">
        <v>55</v>
      </c>
      <c r="F77" s="3" t="s">
        <v>55</v>
      </c>
    </row>
    <row r="78" spans="3:6" x14ac:dyDescent="0.15">
      <c r="D78" s="18" t="s">
        <v>56</v>
      </c>
      <c r="F78" s="3" t="s">
        <v>57</v>
      </c>
    </row>
    <row r="79" spans="3:6" x14ac:dyDescent="0.15">
      <c r="D79" s="18" t="s">
        <v>58</v>
      </c>
      <c r="F79" s="3" t="s">
        <v>59</v>
      </c>
    </row>
    <row r="80" spans="3:6" x14ac:dyDescent="0.15">
      <c r="D80" s="18" t="s">
        <v>60</v>
      </c>
      <c r="F80" s="3" t="s">
        <v>61</v>
      </c>
    </row>
    <row r="82" spans="3:6" ht="11.25" x14ac:dyDescent="0.15">
      <c r="C82" s="16" t="s">
        <v>62</v>
      </c>
      <c r="F82" s="16" t="s">
        <v>20</v>
      </c>
    </row>
    <row r="84" spans="3:6" x14ac:dyDescent="0.15">
      <c r="D84" s="17" t="s">
        <v>62</v>
      </c>
      <c r="F84" s="3" t="s">
        <v>63</v>
      </c>
    </row>
    <row r="85" spans="3:6" x14ac:dyDescent="0.15">
      <c r="D85" s="18" t="s">
        <v>64</v>
      </c>
      <c r="F85" s="3" t="s">
        <v>65</v>
      </c>
    </row>
    <row r="86" spans="3:6" x14ac:dyDescent="0.15">
      <c r="D86" s="18" t="s">
        <v>66</v>
      </c>
      <c r="F86" s="3" t="s">
        <v>67</v>
      </c>
    </row>
    <row r="87" spans="3:6" x14ac:dyDescent="0.15">
      <c r="D87" s="18" t="s">
        <v>68</v>
      </c>
      <c r="F87" s="3" t="s">
        <v>69</v>
      </c>
    </row>
    <row r="88" spans="3:6" x14ac:dyDescent="0.15">
      <c r="D88" s="18" t="s">
        <v>70</v>
      </c>
      <c r="F88" s="3" t="s">
        <v>71</v>
      </c>
    </row>
    <row r="90" spans="3:6" ht="11.25" x14ac:dyDescent="0.15">
      <c r="C90" s="16" t="s">
        <v>72</v>
      </c>
      <c r="F90" s="16" t="s">
        <v>20</v>
      </c>
    </row>
    <row r="92" spans="3:6" x14ac:dyDescent="0.15">
      <c r="D92" s="17" t="s">
        <v>72</v>
      </c>
      <c r="F92" s="3" t="s">
        <v>73</v>
      </c>
    </row>
    <row r="93" spans="3:6" x14ac:dyDescent="0.15">
      <c r="D93" s="19">
        <v>1</v>
      </c>
      <c r="F93" s="3" t="s">
        <v>74</v>
      </c>
    </row>
    <row r="94" spans="3:6" x14ac:dyDescent="0.15">
      <c r="D94" s="19">
        <v>2</v>
      </c>
      <c r="F94" s="3" t="s">
        <v>75</v>
      </c>
    </row>
    <row r="95" spans="3:6" x14ac:dyDescent="0.15">
      <c r="D95" s="19">
        <v>4</v>
      </c>
      <c r="F95" s="3" t="s">
        <v>76</v>
      </c>
    </row>
    <row r="96" spans="3:6" x14ac:dyDescent="0.15">
      <c r="D96" s="19">
        <v>12</v>
      </c>
      <c r="F96" s="3" t="s">
        <v>77</v>
      </c>
    </row>
    <row r="98" spans="3:6" ht="11.25" x14ac:dyDescent="0.15">
      <c r="C98" s="16" t="s">
        <v>78</v>
      </c>
      <c r="F98" s="16" t="s">
        <v>20</v>
      </c>
    </row>
    <row r="100" spans="3:6" x14ac:dyDescent="0.15">
      <c r="D100" s="17" t="s">
        <v>78</v>
      </c>
    </row>
    <row r="101" spans="3:6" x14ac:dyDescent="0.15">
      <c r="D101" s="19">
        <v>10</v>
      </c>
      <c r="F101" s="3" t="s">
        <v>79</v>
      </c>
    </row>
    <row r="102" spans="3:6" x14ac:dyDescent="0.15">
      <c r="D102" s="19">
        <v>100</v>
      </c>
      <c r="F102" s="3" t="s">
        <v>80</v>
      </c>
    </row>
    <row r="103" spans="3:6" x14ac:dyDescent="0.15">
      <c r="D103" s="19">
        <v>1000</v>
      </c>
      <c r="F103" s="3" t="s">
        <v>81</v>
      </c>
    </row>
    <row r="104" spans="3:6" x14ac:dyDescent="0.15">
      <c r="D104" s="19">
        <v>1000000</v>
      </c>
      <c r="F104" s="3" t="s">
        <v>82</v>
      </c>
    </row>
    <row r="105" spans="3:6" x14ac:dyDescent="0.15">
      <c r="D105" s="19">
        <v>1000000000</v>
      </c>
      <c r="F105" s="3" t="s">
        <v>83</v>
      </c>
    </row>
  </sheetData>
  <mergeCells count="1">
    <mergeCell ref="B3:D3"/>
  </mergeCells>
  <hyperlinks>
    <hyperlink ref="B3" location="HL_Home" tooltip="Go to Table of Contents" display="HL_Home" xr:uid="{00000000-0004-0000-0D00-000000000000}"/>
    <hyperlink ref="A4" location="$B$5" tooltip="Go to Top of Sheet" display="$B$5" xr:uid="{00000000-0004-0000-0D00-000001000000}"/>
    <hyperlink ref="B4" location="HL_Sheet_Main_9" tooltip="Go to Previous Sheet" display="HL_Sheet_Main_9" xr:uid="{00000000-0004-0000-0D00-000002000000}"/>
    <hyperlink ref="C4" location="HL_Sheet_Main_11" tooltip="Go to Next Sheet" display="HL_Sheet_Main_11" xr:uid="{00000000-0004-0000-0D00-000003000000}"/>
  </hyperlinks>
  <pageMargins left="0.39370078740157499" right="0.39370078740157499" top="0.59055118110236204" bottom="0.98425196850393704" header="0" footer="0.31496062992126"/>
  <pageSetup paperSize="9" orientation="landscape" horizontalDpi="300" verticalDpi="300" r:id="rId1"/>
  <headerFooter>
    <oddFooter>&amp;L&amp;F
&amp;A
Printed: &amp;T on &amp;D&amp;CPage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autoPageBreaks="0" fitToPage="1"/>
  </sheetPr>
  <dimension ref="C9:G20"/>
  <sheetViews>
    <sheetView showGridLines="0" zoomScaleNormal="100" workbookViewId="0"/>
  </sheetViews>
  <sheetFormatPr defaultColWidth="11.83203125" defaultRowHeight="10.5" x14ac:dyDescent="0.15"/>
  <cols>
    <col min="3" max="6" width="3.83203125" customWidth="1"/>
  </cols>
  <sheetData>
    <row r="9" spans="3:7" ht="18" x14ac:dyDescent="0.15">
      <c r="C9" s="1" t="s">
        <v>22</v>
      </c>
    </row>
    <row r="10" spans="3:7" ht="16.5" x14ac:dyDescent="0.15">
      <c r="C10" s="9" t="s">
        <v>153</v>
      </c>
    </row>
    <row r="11" spans="3:7" ht="15" x14ac:dyDescent="0.15">
      <c r="C11" s="4" t="str">
        <f>Model_Name</f>
        <v>ORC Replacement Values</v>
      </c>
    </row>
    <row r="12" spans="3:7" x14ac:dyDescent="0.15">
      <c r="C12" s="87" t="s">
        <v>1</v>
      </c>
      <c r="D12" s="87"/>
      <c r="E12" s="87"/>
      <c r="F12" s="87"/>
      <c r="G12" s="87"/>
    </row>
    <row r="13" spans="3:7" ht="12.75" x14ac:dyDescent="0.15">
      <c r="C13" s="7" t="s">
        <v>10</v>
      </c>
      <c r="D13" s="8" t="s">
        <v>11</v>
      </c>
    </row>
    <row r="17" spans="3:3" x14ac:dyDescent="0.15">
      <c r="C17" s="2" t="s">
        <v>15</v>
      </c>
    </row>
    <row r="18" spans="3:3" x14ac:dyDescent="0.15">
      <c r="C18" s="3" t="s">
        <v>16</v>
      </c>
    </row>
    <row r="19" spans="3:3" x14ac:dyDescent="0.15">
      <c r="C19" s="3" t="s">
        <v>17</v>
      </c>
    </row>
    <row r="20" spans="3:3" x14ac:dyDescent="0.15">
      <c r="C20" s="3" t="s">
        <v>18</v>
      </c>
    </row>
  </sheetData>
  <mergeCells count="1">
    <mergeCell ref="C12:G12"/>
  </mergeCells>
  <hyperlinks>
    <hyperlink ref="C12" location="HL_Home" tooltip="Go to Table of Contents" display="HL_Home" xr:uid="{00000000-0004-0000-0E00-000000000000}"/>
    <hyperlink ref="C13" location="HL_Sheet_Main_10" tooltip="Go to Previous Sheet" display="HL_Sheet_Main_10" xr:uid="{00000000-0004-0000-0E00-000001000000}"/>
    <hyperlink ref="D13" location="HL_Sheet_Main_12" tooltip="Go to Next Sheet" display="HL_Sheet_Main_12" xr:uid="{00000000-0004-0000-0E00-000002000000}"/>
  </hyperlinks>
  <pageMargins left="0.39370078740157499" right="0.39370078740157499" top="0.59055118110236204" bottom="0.98425196850393704" header="0" footer="0.31496062992126"/>
  <pageSetup paperSize="9" orientation="landscape" horizontalDpi="300" verticalDpi="300" r:id="rId1"/>
  <headerFooter>
    <oddFooter>&amp;L&amp;F
&amp;A
Printed: &amp;T on &amp;D&amp;CPage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autoPageBreaks="0"/>
  </sheetPr>
  <dimension ref="A1:M52"/>
  <sheetViews>
    <sheetView showGridLine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11.83203125" defaultRowHeight="10.5" x14ac:dyDescent="0.15"/>
  <cols>
    <col min="1" max="5" width="3.83203125" customWidth="1"/>
  </cols>
  <sheetData>
    <row r="1" spans="1:9" ht="18" x14ac:dyDescent="0.15">
      <c r="B1" s="1" t="s">
        <v>22</v>
      </c>
    </row>
    <row r="2" spans="1:9" ht="15" x14ac:dyDescent="0.15">
      <c r="B2" s="4" t="str">
        <f>Model_Name</f>
        <v>ORC Replacement Values</v>
      </c>
    </row>
    <row r="3" spans="1:9" x14ac:dyDescent="0.15">
      <c r="B3" s="87" t="s">
        <v>1</v>
      </c>
      <c r="C3" s="87"/>
      <c r="D3" s="87"/>
      <c r="E3" s="87"/>
      <c r="F3" s="87"/>
    </row>
    <row r="4" spans="1:9" ht="12.75" x14ac:dyDescent="0.15">
      <c r="A4" s="5" t="s">
        <v>4</v>
      </c>
      <c r="B4" s="7" t="s">
        <v>10</v>
      </c>
      <c r="C4" s="8"/>
      <c r="D4" s="54" t="s">
        <v>154</v>
      </c>
      <c r="E4" s="54" t="s">
        <v>155</v>
      </c>
      <c r="F4" s="55" t="s">
        <v>156</v>
      </c>
    </row>
    <row r="7" spans="1:9" ht="12.75" x14ac:dyDescent="0.15">
      <c r="B7" s="6" t="s">
        <v>127</v>
      </c>
    </row>
    <row r="9" spans="1:9" ht="17.25" customHeight="1" x14ac:dyDescent="0.15">
      <c r="C9" s="28" t="b">
        <v>1</v>
      </c>
    </row>
    <row r="11" spans="1:9" ht="11.25" x14ac:dyDescent="0.15">
      <c r="C11" s="16" t="s">
        <v>128</v>
      </c>
    </row>
    <row r="13" spans="1:9" x14ac:dyDescent="0.15">
      <c r="D13" s="33" t="str">
        <f>D20</f>
        <v>Total Errors:</v>
      </c>
      <c r="I13" s="34">
        <f>Err_Chks_Ttl_Areas</f>
        <v>0</v>
      </c>
    </row>
    <row r="14" spans="1:9" x14ac:dyDescent="0.15">
      <c r="D14" s="35" t="s">
        <v>133</v>
      </c>
      <c r="I14" s="36" t="str">
        <f>IF(OR(NOT(CB_Err_Chks_Show_Msg),Err_Chks_Ttl_Areas=0),"",IF(Err_Chks_Ttl_Areas=1," (Error in "&amp;INDEX(CA_Err_Chks_Area_Names,MATCH(1,CA_Err_Chks_Flags,0))&amp;")"," ("&amp;TEXT(Err_Chks_Ttl_Areas,"#,##0")&amp;" Errors Detected)"))</f>
        <v/>
      </c>
    </row>
    <row r="16" spans="1:9" ht="11.25" x14ac:dyDescent="0.15">
      <c r="C16" s="16" t="s">
        <v>127</v>
      </c>
    </row>
    <row r="18" spans="2:13" x14ac:dyDescent="0.15">
      <c r="D18" s="29" t="s">
        <v>127</v>
      </c>
      <c r="E18" s="30"/>
      <c r="F18" s="30"/>
      <c r="G18" s="30"/>
      <c r="H18" s="30"/>
      <c r="I18" s="30"/>
      <c r="J18" s="30"/>
      <c r="K18" s="31" t="s">
        <v>129</v>
      </c>
      <c r="L18" s="31" t="s">
        <v>130</v>
      </c>
      <c r="M18" s="31" t="s">
        <v>131</v>
      </c>
    </row>
    <row r="20" spans="2:13" x14ac:dyDescent="0.15">
      <c r="D20" s="2" t="s">
        <v>132</v>
      </c>
      <c r="M20" s="32">
        <f>SUMIF(CA_Err_Chks_Inc,"Yes",CA_Err_Chks_Flags)</f>
        <v>0</v>
      </c>
    </row>
    <row r="23" spans="2:13" ht="12.75" x14ac:dyDescent="0.15">
      <c r="B23" s="6" t="s">
        <v>134</v>
      </c>
    </row>
    <row r="25" spans="2:13" ht="17.25" customHeight="1" x14ac:dyDescent="0.15">
      <c r="C25" s="28" t="b">
        <v>1</v>
      </c>
    </row>
    <row r="27" spans="2:13" ht="11.25" x14ac:dyDescent="0.15">
      <c r="C27" s="16" t="s">
        <v>135</v>
      </c>
    </row>
    <row r="29" spans="2:13" x14ac:dyDescent="0.15">
      <c r="D29" s="33" t="str">
        <f>D36</f>
        <v>Total Sensitivities:</v>
      </c>
      <c r="I29" s="34">
        <f>Sens_Chks_Ttl_Areas</f>
        <v>0</v>
      </c>
    </row>
    <row r="30" spans="2:13" x14ac:dyDescent="0.15">
      <c r="D30" s="35" t="s">
        <v>137</v>
      </c>
      <c r="I30" s="36" t="str">
        <f>IF(OR(NOT(CB_Sens_Chks_Show_Msg),Sens_Chks_Ttl_Areas=0),"",IF(Sens_Chks_Ttl_Areas=1," (Sensitivity in "&amp;INDEX(CA_Sens_Chks_Area_Names,MATCH(1,CA_Sens_Chks_Flags,0))&amp;")"," ("&amp;TEXT(Sens_Chks_Ttl_Areas,"#,##0")&amp;" Sensitivities Detected)"))</f>
        <v/>
      </c>
    </row>
    <row r="32" spans="2:13" ht="11.25" x14ac:dyDescent="0.15">
      <c r="C32" s="16" t="s">
        <v>134</v>
      </c>
    </row>
    <row r="34" spans="2:13" x14ac:dyDescent="0.15">
      <c r="D34" s="29" t="s">
        <v>134</v>
      </c>
      <c r="E34" s="30"/>
      <c r="F34" s="30"/>
      <c r="G34" s="30"/>
      <c r="H34" s="30"/>
      <c r="I34" s="30"/>
      <c r="J34" s="30"/>
      <c r="K34" s="31" t="s">
        <v>129</v>
      </c>
      <c r="L34" s="31" t="s">
        <v>130</v>
      </c>
      <c r="M34" s="31" t="s">
        <v>131</v>
      </c>
    </row>
    <row r="36" spans="2:13" x14ac:dyDescent="0.15">
      <c r="D36" s="2" t="s">
        <v>136</v>
      </c>
      <c r="M36" s="32">
        <f>SUMIF(CA_Sens_Chks_Inc,"Yes",CA_Sens_Chks_Flags)</f>
        <v>0</v>
      </c>
    </row>
    <row r="39" spans="2:13" ht="12.75" x14ac:dyDescent="0.15">
      <c r="B39" s="6" t="s">
        <v>138</v>
      </c>
    </row>
    <row r="41" spans="2:13" ht="17.25" customHeight="1" x14ac:dyDescent="0.15">
      <c r="C41" s="28" t="b">
        <v>1</v>
      </c>
    </row>
    <row r="43" spans="2:13" ht="11.25" x14ac:dyDescent="0.15">
      <c r="C43" s="16" t="s">
        <v>139</v>
      </c>
    </row>
    <row r="45" spans="2:13" x14ac:dyDescent="0.15">
      <c r="D45" s="33" t="str">
        <f>D52</f>
        <v>Total Alerts:</v>
      </c>
      <c r="I45" s="34">
        <f>Alt_Chks_Ttl_Areas</f>
        <v>0</v>
      </c>
    </row>
    <row r="46" spans="2:13" x14ac:dyDescent="0.15">
      <c r="D46" s="35" t="s">
        <v>141</v>
      </c>
      <c r="I46" s="36" t="str">
        <f>IF(OR(NOT(CB_Alt_Chks_Show_Msg),Alt_Chks_Ttl_Areas=0),"",IF(Alt_Chks_Ttl_Areas=1," (Alert in "&amp;INDEX(CA_Alt_Chks_Area_Names,MATCH(1,CA_Alt_Chks_Flags,0))&amp;")"," ("&amp;TEXT(Alt_Chks_Ttl_Areas,"#,##0")&amp;" Alerts Detected)"))</f>
        <v/>
      </c>
    </row>
    <row r="48" spans="2:13" ht="11.25" x14ac:dyDescent="0.15">
      <c r="C48" s="16" t="s">
        <v>138</v>
      </c>
    </row>
    <row r="50" spans="4:13" x14ac:dyDescent="0.15">
      <c r="D50" s="29" t="s">
        <v>138</v>
      </c>
      <c r="E50" s="30"/>
      <c r="F50" s="30"/>
      <c r="G50" s="30"/>
      <c r="H50" s="30"/>
      <c r="I50" s="30"/>
      <c r="J50" s="30"/>
      <c r="K50" s="31" t="s">
        <v>129</v>
      </c>
      <c r="L50" s="31" t="s">
        <v>130</v>
      </c>
      <c r="M50" s="31" t="s">
        <v>131</v>
      </c>
    </row>
    <row r="52" spans="4:13" x14ac:dyDescent="0.15">
      <c r="D52" s="2" t="s">
        <v>140</v>
      </c>
      <c r="M52" s="32">
        <f>SUMIF(CA_Alt_Chks_Inc,"Yes",CA_Alt_Chks_Flags)</f>
        <v>0</v>
      </c>
    </row>
  </sheetData>
  <mergeCells count="1">
    <mergeCell ref="B3:F3"/>
  </mergeCells>
  <conditionalFormatting sqref="M20">
    <cfRule type="cellIs" dxfId="5" priority="1" stopIfTrue="1" operator="notEqual">
      <formula>0</formula>
    </cfRule>
  </conditionalFormatting>
  <conditionalFormatting sqref="I13">
    <cfRule type="cellIs" dxfId="4" priority="2" stopIfTrue="1" operator="notEqual">
      <formula>0</formula>
    </cfRule>
  </conditionalFormatting>
  <conditionalFormatting sqref="M36">
    <cfRule type="cellIs" dxfId="3" priority="3" stopIfTrue="1" operator="notEqual">
      <formula>0</formula>
    </cfRule>
  </conditionalFormatting>
  <conditionalFormatting sqref="I29">
    <cfRule type="cellIs" dxfId="2" priority="4" stopIfTrue="1" operator="notEqual">
      <formula>0</formula>
    </cfRule>
  </conditionalFormatting>
  <conditionalFormatting sqref="M52">
    <cfRule type="cellIs" dxfId="1" priority="5" stopIfTrue="1" operator="notEqual">
      <formula>0</formula>
    </cfRule>
  </conditionalFormatting>
  <conditionalFormatting sqref="I45">
    <cfRule type="cellIs" dxfId="0" priority="6" stopIfTrue="1" operator="notEqual">
      <formula>0</formula>
    </cfRule>
  </conditionalFormatting>
  <dataValidations count="1">
    <dataValidation type="custom" showDropDown="1" showErrorMessage="1" errorTitle="6 Cell Link" error="The value in an option button cell link must be either &quot;TRUE&quot; or &quot;FALSE&quot;" sqref="C9 C41 C25" xr:uid="{00000000-0002-0000-0F00-000000000000}">
      <formula1>ISLOGICAL(C9)</formula1>
    </dataValidation>
  </dataValidations>
  <hyperlinks>
    <hyperlink ref="B3" location="HL_Home" tooltip="Go to Table of Contents" display="HL_Home" xr:uid="{00000000-0004-0000-0F00-000000000000}"/>
    <hyperlink ref="A4" location="$B$5" tooltip="Go to Top of Sheet" display="$B$5" xr:uid="{00000000-0004-0000-0F00-000001000000}"/>
    <hyperlink ref="B4" location="HL_Sheet_Main_11" tooltip="Go to Previous Sheet" display="HL_Sheet_Main_11" xr:uid="{00000000-0004-0000-0F00-000002000000}"/>
    <hyperlink ref="D4" location="HL_Err_Chk" tooltip="Go to Error Checks" display="HL_Err_Chk" xr:uid="{00000000-0004-0000-0F00-000003000000}"/>
    <hyperlink ref="E4" location="HL_Sens_Chk" tooltip="Go to Sensitivity Checks" display="HL_Sens_Chk" xr:uid="{00000000-0004-0000-0F00-000004000000}"/>
    <hyperlink ref="F4" location="HL_Alt_Chk" tooltip="Go to Alert Checks" display="HL_Alt_Chk" xr:uid="{00000000-0004-0000-0F00-000005000000}"/>
  </hyperlinks>
  <pageMargins left="0.39370078740157499" right="0.39370078740157499" top="0.59055118110236204" bottom="0.98425196850393704" header="0" footer="0.31496062992126"/>
  <pageSetup paperSize="9" orientation="landscape" horizontalDpi="300" verticalDpi="300" r:id="rId1"/>
  <headerFooter>
    <oddFooter>&amp;L&amp;F
&amp;A
Printed: &amp;T on &amp;D&amp;CPage &amp;P of &amp;N</oddFooter>
  </headerFooter>
  <rowBreaks count="2" manualBreakCount="2">
    <brk id="22" min="1" max="12" man="1"/>
    <brk id="38" min="1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B_Err_Chks_Show_Msg">
              <controlPr defaultSize="0" autoFill="0" autoLine="0" autoPict="0">
                <anchor moveWithCells="1">
                  <from>
                    <xdr:col>2</xdr:col>
                    <xdr:colOff>0</xdr:colOff>
                    <xdr:row>8</xdr:row>
                    <xdr:rowOff>0</xdr:rowOff>
                  </from>
                  <to>
                    <xdr:col>8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B_Sens_Chks_Show_Msg">
              <controlPr defaultSize="0" autoFill="0" autoLine="0" autoPict="0">
                <anchor moveWithCells="1">
                  <from>
                    <xdr:col>2</xdr:col>
                    <xdr:colOff>0</xdr:colOff>
                    <xdr:row>24</xdr:row>
                    <xdr:rowOff>0</xdr:rowOff>
                  </from>
                  <to>
                    <xdr:col>8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B_Alt_Chks_Show_Msg">
              <controlPr defaultSize="0" autoFill="0" autoLine="0" autoPict="0">
                <anchor moveWithCells="1">
                  <from>
                    <xdr:col>2</xdr:col>
                    <xdr:colOff>0</xdr:colOff>
                    <xdr:row>40</xdr:row>
                    <xdr:rowOff>0</xdr:rowOff>
                  </from>
                  <to>
                    <xdr:col>8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4BA54412A0814C9BFB6DB711AF1A38" ma:contentTypeVersion="11" ma:contentTypeDescription="Create a new document." ma:contentTypeScope="" ma:versionID="9e6b78fc3325611fe7ffd97e2b22c1c8">
  <xsd:schema xmlns:xsd="http://www.w3.org/2001/XMLSchema" xmlns:xs="http://www.w3.org/2001/XMLSchema" xmlns:p="http://schemas.microsoft.com/office/2006/metadata/properties" xmlns:ns2="92f33184-8f76-499f-8375-f72d6cfe5636" xmlns:ns3="64666f4f-5ef0-4a2c-bbe1-6139430fff00" targetNamespace="http://schemas.microsoft.com/office/2006/metadata/properties" ma:root="true" ma:fieldsID="9997bb42200b12f91a1dc060bc66f47a" ns2:_="" ns3:_="">
    <xsd:import namespace="92f33184-8f76-499f-8375-f72d6cfe5636"/>
    <xsd:import namespace="64666f4f-5ef0-4a2c-bbe1-6139430fff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f33184-8f76-499f-8375-f72d6cfe56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666f4f-5ef0-4a2c-bbe1-6139430fff0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7EFA80-ABEC-41D3-BB19-F2E18B829F4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9E80242-1844-44C9-AC6A-DEA1DF82D3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f33184-8f76-499f-8375-f72d6cfe5636"/>
    <ds:schemaRef ds:uri="64666f4f-5ef0-4a2c-bbe1-6139430fff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A80524-F146-4E07-9184-1CBC4A88025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115</vt:i4>
      </vt:variant>
    </vt:vector>
  </HeadingPairs>
  <TitlesOfParts>
    <vt:vector size="129" baseType="lpstr">
      <vt:lpstr>Cover</vt:lpstr>
      <vt:lpstr>Contents</vt:lpstr>
      <vt:lpstr>Assumptions_SC</vt:lpstr>
      <vt:lpstr>TS_BA</vt:lpstr>
      <vt:lpstr>General_TA</vt:lpstr>
      <vt:lpstr>Pipelines_TA</vt:lpstr>
      <vt:lpstr>Compressors_TA</vt:lpstr>
      <vt:lpstr>CG_TA</vt:lpstr>
      <vt:lpstr>Standalone_Costs_TA</vt:lpstr>
      <vt:lpstr>Appendices_SC</vt:lpstr>
      <vt:lpstr>Lookup_Tables_SSC</vt:lpstr>
      <vt:lpstr>TS_LU</vt:lpstr>
      <vt:lpstr>Checks_SSC</vt:lpstr>
      <vt:lpstr>Checks_BO</vt:lpstr>
      <vt:lpstr>Alt_Chks_Msg</vt:lpstr>
      <vt:lpstr>Alt_Chks_Ttl_Areas</vt:lpstr>
      <vt:lpstr>Annual</vt:lpstr>
      <vt:lpstr>Billion</vt:lpstr>
      <vt:lpstr>Billions</vt:lpstr>
      <vt:lpstr>CA_Alt_Chks</vt:lpstr>
      <vt:lpstr>CA_Alt_Chks_Area_Names</vt:lpstr>
      <vt:lpstr>CA_Alt_Chks_Flags</vt:lpstr>
      <vt:lpstr>CA_Alt_Chks_Inc</vt:lpstr>
      <vt:lpstr>CA_Err_Chks</vt:lpstr>
      <vt:lpstr>CA_Err_Chks_Area_Names</vt:lpstr>
      <vt:lpstr>CA_Err_Chks_Flags</vt:lpstr>
      <vt:lpstr>CA_Err_Chks_Inc</vt:lpstr>
      <vt:lpstr>CA_Sens_Chks</vt:lpstr>
      <vt:lpstr>CA_Sens_Chks_Area_Names</vt:lpstr>
      <vt:lpstr>CA_Sens_Chks_Flags</vt:lpstr>
      <vt:lpstr>CA_Sens_Chks_Inc</vt:lpstr>
      <vt:lpstr>CB_Alt_Chks_Show_Msg</vt:lpstr>
      <vt:lpstr>CB_Err_Chks_Show_Msg</vt:lpstr>
      <vt:lpstr>CB_Sens_Chks_Show_Msg</vt:lpstr>
      <vt:lpstr>CB_TS_Show_Hist_Fcast_Pers</vt:lpstr>
      <vt:lpstr>Currency</vt:lpstr>
      <vt:lpstr>DD_TS_Data_Term_Basis</vt:lpstr>
      <vt:lpstr>DD_TS_Denom</vt:lpstr>
      <vt:lpstr>DD_TS_Fin_YE_Day</vt:lpstr>
      <vt:lpstr>DD_TS_Fin_YE_Mth</vt:lpstr>
      <vt:lpstr>Err_Chks_Msg</vt:lpstr>
      <vt:lpstr>Err_Chks_Ttl_Areas</vt:lpstr>
      <vt:lpstr>Half_Yr_Name</vt:lpstr>
      <vt:lpstr>Halves_In_Yr</vt:lpstr>
      <vt:lpstr>HL_Alt_Chk</vt:lpstr>
      <vt:lpstr>HL_Err_Chk</vt:lpstr>
      <vt:lpstr>HL_Home</vt:lpstr>
      <vt:lpstr>HL_Sens_Chk</vt:lpstr>
      <vt:lpstr>Hundred</vt:lpstr>
      <vt:lpstr>LU_Data_Term_Basis</vt:lpstr>
      <vt:lpstr>LU_Denom</vt:lpstr>
      <vt:lpstr>LU_Mth_Days</vt:lpstr>
      <vt:lpstr>LU_Mth_Names</vt:lpstr>
      <vt:lpstr>LU_Period_Type_Names</vt:lpstr>
      <vt:lpstr>LU_Periodicity</vt:lpstr>
      <vt:lpstr>LU_Pers_In_Yr</vt:lpstr>
      <vt:lpstr>Million</vt:lpstr>
      <vt:lpstr>Millions</vt:lpstr>
      <vt:lpstr>Model_Name</vt:lpstr>
      <vt:lpstr>Mth_Name</vt:lpstr>
      <vt:lpstr>Mthly</vt:lpstr>
      <vt:lpstr>Mths_In_Yr</vt:lpstr>
      <vt:lpstr>Appendices_SC!Print_Area</vt:lpstr>
      <vt:lpstr>Assumptions_SC!Print_Area</vt:lpstr>
      <vt:lpstr>CG_TA!Print_Area</vt:lpstr>
      <vt:lpstr>Checks_BO!Print_Area</vt:lpstr>
      <vt:lpstr>Checks_SSC!Print_Area</vt:lpstr>
      <vt:lpstr>Compressors_TA!Print_Area</vt:lpstr>
      <vt:lpstr>Contents!Print_Area</vt:lpstr>
      <vt:lpstr>Cover!Print_Area</vt:lpstr>
      <vt:lpstr>General_TA!Print_Area</vt:lpstr>
      <vt:lpstr>Lookup_Tables_SSC!Print_Area</vt:lpstr>
      <vt:lpstr>Pipelines_TA!Print_Area</vt:lpstr>
      <vt:lpstr>Standalone_Costs_TA!Print_Area</vt:lpstr>
      <vt:lpstr>TS_BA!Print_Area</vt:lpstr>
      <vt:lpstr>TS_LU!Print_Area</vt:lpstr>
      <vt:lpstr>CG_TA!Print_Titles</vt:lpstr>
      <vt:lpstr>Checks_BO!Print_Titles</vt:lpstr>
      <vt:lpstr>Compressors_TA!Print_Titles</vt:lpstr>
      <vt:lpstr>Contents!Print_Titles</vt:lpstr>
      <vt:lpstr>General_TA!Print_Titles</vt:lpstr>
      <vt:lpstr>Pipelines_TA!Print_Titles</vt:lpstr>
      <vt:lpstr>Standalone_Costs_TA!Print_Titles</vt:lpstr>
      <vt:lpstr>TS_BA!Print_Titles</vt:lpstr>
      <vt:lpstr>TS_LU!Print_Titles</vt:lpstr>
      <vt:lpstr>Qtr_Name</vt:lpstr>
      <vt:lpstr>Qtrly</vt:lpstr>
      <vt:lpstr>Qtrs_In_Yr</vt:lpstr>
      <vt:lpstr>Semi_Annual</vt:lpstr>
      <vt:lpstr>Sens_Chks_Msg</vt:lpstr>
      <vt:lpstr>Sens_Chks_Ttl_Areas</vt:lpstr>
      <vt:lpstr>Ten</vt:lpstr>
      <vt:lpstr>Thousand</vt:lpstr>
      <vt:lpstr>Thousands</vt:lpstr>
      <vt:lpstr>TS</vt:lpstr>
      <vt:lpstr>TS_Actual_Per_Title</vt:lpstr>
      <vt:lpstr>TS_Actual_Pers</vt:lpstr>
      <vt:lpstr>TS_Budget_Per_Title</vt:lpstr>
      <vt:lpstr>TS_Budget_Pers</vt:lpstr>
      <vt:lpstr>TS_Data_End_Date</vt:lpstr>
      <vt:lpstr>TS_Data_Final_Stub</vt:lpstr>
      <vt:lpstr>TS_Data_Full_Pers</vt:lpstr>
      <vt:lpstr>TS_Data_Pers_Ass</vt:lpstr>
      <vt:lpstr>TS_Data_Total_Pers</vt:lpstr>
      <vt:lpstr>TS_Denom_Label</vt:lpstr>
      <vt:lpstr>TS_Fcast_Per_Title</vt:lpstr>
      <vt:lpstr>TS_Mth_End</vt:lpstr>
      <vt:lpstr>TS_Mths_In_Per</vt:lpstr>
      <vt:lpstr>TS_Per_1_End_Date</vt:lpstr>
      <vt:lpstr>TS_Per_1_FY_End_Date</vt:lpstr>
      <vt:lpstr>TS_Per_1_FY_Start_Date</vt:lpstr>
      <vt:lpstr>TS_Per_1_Number</vt:lpstr>
      <vt:lpstr>TS_Per_1_Start_Date</vt:lpstr>
      <vt:lpstr>TS_Per_Type_Name</vt:lpstr>
      <vt:lpstr>TS_Per_Type_Prefix</vt:lpstr>
      <vt:lpstr>TS_Periodicity</vt:lpstr>
      <vt:lpstr>TS_Pers_In_Yr</vt:lpstr>
      <vt:lpstr>TS_Proj_Per_1_End_Date</vt:lpstr>
      <vt:lpstr>TS_Proj_Per_1_FY_End_Date</vt:lpstr>
      <vt:lpstr>TS_Proj_Per_1_FY_Start_Date</vt:lpstr>
      <vt:lpstr>TS_Proj_Per_1_Number</vt:lpstr>
      <vt:lpstr>TS_Proj_Per_1_Start_Date</vt:lpstr>
      <vt:lpstr>TS_Proj_Start_Date</vt:lpstr>
      <vt:lpstr>TS_Proj_Start_Date_Ass</vt:lpstr>
      <vt:lpstr>TS_Start_Date</vt:lpstr>
      <vt:lpstr>TS_Std_Pers</vt:lpstr>
      <vt:lpstr>TS_Title</vt:lpstr>
      <vt:lpstr>Yr_Name</vt:lpstr>
      <vt:lpstr>Yrs_In_Yr</vt:lpstr>
    </vt:vector>
  </TitlesOfParts>
  <Company>APA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Leung, Keith</dc:creator>
  <cp:lastModifiedBy>Chakrabarti, Nikhil</cp:lastModifiedBy>
  <dcterms:created xsi:type="dcterms:W3CDTF">2012-10-30T07:10:57Z</dcterms:created>
  <dcterms:modified xsi:type="dcterms:W3CDTF">2021-12-20T07:48:10Z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XRCK">
    <vt:lpwstr>53|11757824,1|0,52|6780672,51|4204747,49|6697881,55|7929855,11|12632256,56|16777215</vt:lpwstr>
  </property>
  <property fmtid="{D5CDD505-2E9C-101B-9397-08002B2CF9AE}" pid="3" name="TBXBSCK">
    <vt:lpwstr>CO-4142|-4142/COC-4142|-4142/CS1-4142|-4142/S1S2-4142|-4142/S2BAR6|-4142/BATAR6|-4142/TABO-4142|-4142/BOTO-4142|-4142/TOLU-4142|-4142/LUMS-4142|-4142/MSCH-4142|-4142/CH</vt:lpwstr>
  </property>
  <property fmtid="{D5CDD505-2E9C-101B-9397-08002B2CF9AE}" pid="4" name="ContentTypeId">
    <vt:lpwstr>0x010100084BA54412A0814C9BFB6DB711AF1A38</vt:lpwstr>
  </property>
</Properties>
</file>